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ithub\geo-ccdr24\data\sam\"/>
    </mc:Choice>
  </mc:AlternateContent>
  <xr:revisionPtr revIDLastSave="0" documentId="13_ncr:1_{D2B371F5-6651-42C5-80C1-7836B52EE7E9}" xr6:coauthVersionLast="47" xr6:coauthVersionMax="47" xr10:uidLastSave="{00000000-0000-0000-0000-000000000000}"/>
  <bookViews>
    <workbookView xWindow="-120" yWindow="-120" windowWidth="29040" windowHeight="15720" firstSheet="13" activeTab="14" xr2:uid="{00000000-000D-0000-FFFF-FFFF00000000}"/>
  </bookViews>
  <sheets>
    <sheet name="Overview" sheetId="27"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r:id="rId7"/>
    <sheet name="Macro SAM_V4" sheetId="22" r:id="rId8"/>
    <sheet name="SAM GTAP_2017" sheetId="17" r:id="rId9"/>
    <sheet name="SAM_analysis" sheetId="28" r:id="rId10"/>
    <sheet name="Accounts" sheetId="1" r:id="rId11"/>
    <sheet name="HH income" sheetId="14" r:id="rId12"/>
    <sheet name="nace-rev2-en-divisions" sheetId="13" r:id="rId13"/>
    <sheet name="nace-rev1-en-divisions" sheetId="11" r:id="rId14"/>
    <sheet name="factor payments_split" sheetId="29" r:id="rId15"/>
    <sheet name="factor payments" sheetId="15" r:id="rId16"/>
    <sheet name="factor payments_archive" sheetId="2" r:id="rId17"/>
    <sheet name="factor income" sheetId="3" r:id="rId18"/>
    <sheet name="factor income comprehensive" sheetId="12" r:id="rId19"/>
    <sheet name="HH Consumption" sheetId="5" r:id="rId20"/>
    <sheet name="transfers" sheetId="4" r:id="rId21"/>
    <sheet name="Data_HH_exp" sheetId="23" r:id="rId22"/>
    <sheet name="Data_HH_inc" sheetId="24" r:id="rId23"/>
  </sheets>
  <externalReferences>
    <externalReference r:id="rId24"/>
    <externalReference r:id="rId2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88" i="29" l="1"/>
  <c r="AN88" i="29"/>
  <c r="AM88" i="29"/>
  <c r="AL88" i="29"/>
  <c r="AK88" i="29"/>
  <c r="AJ88" i="29"/>
  <c r="AI88" i="29"/>
  <c r="AH88" i="29"/>
  <c r="AG88" i="29"/>
  <c r="AF88" i="29"/>
  <c r="AE88" i="29"/>
  <c r="AD88" i="29"/>
  <c r="AC88" i="29"/>
  <c r="AB88" i="29"/>
  <c r="AA88" i="29"/>
  <c r="Z88" i="29"/>
  <c r="Y88" i="29"/>
  <c r="X88" i="29"/>
  <c r="W88" i="29"/>
  <c r="V88" i="29"/>
  <c r="U88" i="29"/>
  <c r="T88" i="29"/>
  <c r="S88" i="29"/>
  <c r="R88" i="29"/>
  <c r="Q88" i="29"/>
  <c r="P88" i="29"/>
  <c r="O88" i="29"/>
  <c r="N88" i="29"/>
  <c r="M88" i="29"/>
  <c r="L88" i="29"/>
  <c r="K88" i="29"/>
  <c r="J88" i="29"/>
  <c r="I88" i="29"/>
  <c r="H88" i="29"/>
  <c r="G88" i="29"/>
  <c r="F88" i="29"/>
  <c r="E88" i="29"/>
  <c r="AO87" i="29"/>
  <c r="AN87" i="29"/>
  <c r="AM87" i="29"/>
  <c r="AL87" i="29"/>
  <c r="AK87" i="29"/>
  <c r="AJ87" i="29"/>
  <c r="AI87" i="29"/>
  <c r="AH87" i="29"/>
  <c r="AG87" i="29"/>
  <c r="AF87" i="29"/>
  <c r="AE87" i="29"/>
  <c r="AD87" i="29"/>
  <c r="AC87" i="29"/>
  <c r="AB87" i="29"/>
  <c r="AA87" i="29"/>
  <c r="Z87" i="29"/>
  <c r="Y87" i="29"/>
  <c r="X87" i="29"/>
  <c r="W87" i="29"/>
  <c r="V87" i="29"/>
  <c r="U87" i="29"/>
  <c r="T87" i="29"/>
  <c r="S87" i="29"/>
  <c r="R87" i="29"/>
  <c r="Q87" i="29"/>
  <c r="P87" i="29"/>
  <c r="O87" i="29"/>
  <c r="N87" i="29"/>
  <c r="M87" i="29"/>
  <c r="L87" i="29"/>
  <c r="K87" i="29"/>
  <c r="J87" i="29"/>
  <c r="I87" i="29"/>
  <c r="H87" i="29"/>
  <c r="G87" i="29"/>
  <c r="F87" i="29"/>
  <c r="E87" i="29"/>
  <c r="AO86" i="29"/>
  <c r="AN86" i="29"/>
  <c r="AM86" i="29"/>
  <c r="AL86" i="29"/>
  <c r="AK86" i="29"/>
  <c r="AJ86" i="29"/>
  <c r="AI86" i="29"/>
  <c r="AH86" i="29"/>
  <c r="AG86" i="29"/>
  <c r="AF86" i="29"/>
  <c r="AE86" i="29"/>
  <c r="AD86" i="29"/>
  <c r="AC86" i="29"/>
  <c r="AB86" i="29"/>
  <c r="AA86" i="29"/>
  <c r="Z86" i="29"/>
  <c r="Y86" i="29"/>
  <c r="X86" i="29"/>
  <c r="W86" i="29"/>
  <c r="V86" i="29"/>
  <c r="U86" i="29"/>
  <c r="T86" i="29"/>
  <c r="S86" i="29"/>
  <c r="R86" i="29"/>
  <c r="Q86" i="29"/>
  <c r="P86" i="29"/>
  <c r="O86" i="29"/>
  <c r="N86" i="29"/>
  <c r="M86" i="29"/>
  <c r="L86" i="29"/>
  <c r="K86" i="29"/>
  <c r="J86" i="29"/>
  <c r="I86" i="29"/>
  <c r="H86" i="29"/>
  <c r="G86" i="29"/>
  <c r="F86" i="29"/>
  <c r="E86" i="29"/>
  <c r="AO85" i="29"/>
  <c r="AN85" i="29"/>
  <c r="AM85" i="29"/>
  <c r="AL85" i="29"/>
  <c r="AK85" i="29"/>
  <c r="AJ85" i="29"/>
  <c r="AI85" i="29"/>
  <c r="AH85" i="29"/>
  <c r="AG85" i="29"/>
  <c r="AF85" i="29"/>
  <c r="AE85" i="29"/>
  <c r="AD85" i="29"/>
  <c r="AC85" i="29"/>
  <c r="AB85" i="29"/>
  <c r="AA85" i="29"/>
  <c r="Z85" i="29"/>
  <c r="Y85" i="29"/>
  <c r="X85" i="29"/>
  <c r="W85" i="29"/>
  <c r="V85" i="29"/>
  <c r="U85" i="29"/>
  <c r="T85" i="29"/>
  <c r="S85" i="29"/>
  <c r="R85" i="29"/>
  <c r="Q85" i="29"/>
  <c r="P85" i="29"/>
  <c r="O85" i="29"/>
  <c r="N85" i="29"/>
  <c r="M85" i="29"/>
  <c r="L85" i="29"/>
  <c r="K85" i="29"/>
  <c r="J85" i="29"/>
  <c r="I85" i="29"/>
  <c r="H85" i="29"/>
  <c r="G85" i="29"/>
  <c r="F85" i="29"/>
  <c r="E85" i="29"/>
  <c r="AO84" i="29"/>
  <c r="AN84" i="29"/>
  <c r="AM84" i="29"/>
  <c r="AL84" i="29"/>
  <c r="AK84" i="29"/>
  <c r="AJ84" i="29"/>
  <c r="AI84" i="29"/>
  <c r="AH84" i="29"/>
  <c r="AG84" i="29"/>
  <c r="AF84" i="29"/>
  <c r="AE84" i="29"/>
  <c r="AD84" i="29"/>
  <c r="AC84" i="29"/>
  <c r="AB84" i="29"/>
  <c r="AA84" i="29"/>
  <c r="Z84" i="29"/>
  <c r="Y84" i="29"/>
  <c r="X84" i="29"/>
  <c r="W84" i="29"/>
  <c r="V84" i="29"/>
  <c r="U84" i="29"/>
  <c r="T84" i="29"/>
  <c r="S84" i="29"/>
  <c r="R84" i="29"/>
  <c r="Q84" i="29"/>
  <c r="P84" i="29"/>
  <c r="O84" i="29"/>
  <c r="N84" i="29"/>
  <c r="M84" i="29"/>
  <c r="L84" i="29"/>
  <c r="K84" i="29"/>
  <c r="J84" i="29"/>
  <c r="I84" i="29"/>
  <c r="H84" i="29"/>
  <c r="G84" i="29"/>
  <c r="F84" i="29"/>
  <c r="E84" i="29"/>
  <c r="AO83" i="29"/>
  <c r="AN83" i="29"/>
  <c r="AM83" i="29"/>
  <c r="AL83" i="29"/>
  <c r="AK83" i="29"/>
  <c r="AJ83" i="29"/>
  <c r="AI83" i="29"/>
  <c r="AH83" i="29"/>
  <c r="AG83" i="29"/>
  <c r="AF83" i="29"/>
  <c r="AE83" i="29"/>
  <c r="AD83" i="29"/>
  <c r="AC83" i="29"/>
  <c r="AB83" i="29"/>
  <c r="AA83" i="29"/>
  <c r="Z83" i="29"/>
  <c r="Y83" i="29"/>
  <c r="X83" i="29"/>
  <c r="W83" i="29"/>
  <c r="V83" i="29"/>
  <c r="U83" i="29"/>
  <c r="T83" i="29"/>
  <c r="S83" i="29"/>
  <c r="R83" i="29"/>
  <c r="Q83" i="29"/>
  <c r="P83" i="29"/>
  <c r="O83" i="29"/>
  <c r="N83" i="29"/>
  <c r="M83" i="29"/>
  <c r="L83" i="29"/>
  <c r="K83" i="29"/>
  <c r="J83" i="29"/>
  <c r="I83" i="29"/>
  <c r="H83" i="29"/>
  <c r="G83" i="29"/>
  <c r="F83" i="29"/>
  <c r="E83" i="29"/>
  <c r="AO68" i="29"/>
  <c r="AN68" i="29"/>
  <c r="AM68" i="29"/>
  <c r="AL68" i="29"/>
  <c r="AK68" i="29"/>
  <c r="AJ68" i="29"/>
  <c r="AI68" i="29"/>
  <c r="AH68" i="29"/>
  <c r="AG68" i="29"/>
  <c r="AF68" i="29"/>
  <c r="AE68" i="29"/>
  <c r="AD68" i="29"/>
  <c r="AC68" i="29"/>
  <c r="AB68" i="29"/>
  <c r="AA68" i="29"/>
  <c r="Z68" i="29"/>
  <c r="Y68" i="29"/>
  <c r="X68" i="29"/>
  <c r="W68" i="29"/>
  <c r="V68" i="29"/>
  <c r="U68" i="29"/>
  <c r="T68" i="29"/>
  <c r="S68" i="29"/>
  <c r="R68" i="29"/>
  <c r="Q68" i="29"/>
  <c r="P68" i="29"/>
  <c r="O68" i="29"/>
  <c r="N68" i="29"/>
  <c r="M68" i="29"/>
  <c r="L68" i="29"/>
  <c r="K68" i="29"/>
  <c r="J68" i="29"/>
  <c r="I68" i="29"/>
  <c r="H68" i="29"/>
  <c r="G68" i="29"/>
  <c r="F68" i="29"/>
  <c r="E68" i="29"/>
  <c r="AO67" i="29"/>
  <c r="AN67" i="29"/>
  <c r="AM67" i="29"/>
  <c r="AL67" i="29"/>
  <c r="AK67" i="29"/>
  <c r="AJ67" i="29"/>
  <c r="AI67" i="29"/>
  <c r="AH67" i="29"/>
  <c r="AG67" i="29"/>
  <c r="AF67" i="29"/>
  <c r="AE67" i="29"/>
  <c r="AD67" i="29"/>
  <c r="AC67" i="29"/>
  <c r="AB67" i="29"/>
  <c r="AA67" i="29"/>
  <c r="Z67" i="29"/>
  <c r="Y67" i="29"/>
  <c r="X67" i="29"/>
  <c r="W67" i="29"/>
  <c r="V67" i="29"/>
  <c r="U67" i="29"/>
  <c r="T67" i="29"/>
  <c r="S67" i="29"/>
  <c r="R67" i="29"/>
  <c r="Q67" i="29"/>
  <c r="P67" i="29"/>
  <c r="O67" i="29"/>
  <c r="N67" i="29"/>
  <c r="M67" i="29"/>
  <c r="L67" i="29"/>
  <c r="K67" i="29"/>
  <c r="J67" i="29"/>
  <c r="I67" i="29"/>
  <c r="H67" i="29"/>
  <c r="G67" i="29"/>
  <c r="F67" i="29"/>
  <c r="E67" i="29"/>
  <c r="AO66" i="29"/>
  <c r="AN66" i="29"/>
  <c r="AM66" i="29"/>
  <c r="AL66" i="29"/>
  <c r="AK66" i="29"/>
  <c r="AJ66" i="29"/>
  <c r="AI66" i="29"/>
  <c r="AH66" i="29"/>
  <c r="AG66" i="29"/>
  <c r="AF66" i="29"/>
  <c r="AE66" i="29"/>
  <c r="AD66" i="29"/>
  <c r="AC66" i="29"/>
  <c r="AB66" i="29"/>
  <c r="AA66" i="29"/>
  <c r="Z66" i="29"/>
  <c r="Y66" i="29"/>
  <c r="X66" i="29"/>
  <c r="W66" i="29"/>
  <c r="V66" i="29"/>
  <c r="U66" i="29"/>
  <c r="T66" i="29"/>
  <c r="S66" i="29"/>
  <c r="R66" i="29"/>
  <c r="Q66" i="29"/>
  <c r="P66" i="29"/>
  <c r="O66" i="29"/>
  <c r="N66" i="29"/>
  <c r="M66" i="29"/>
  <c r="L66" i="29"/>
  <c r="K66" i="29"/>
  <c r="J66" i="29"/>
  <c r="I66" i="29"/>
  <c r="H66" i="29"/>
  <c r="G66" i="29"/>
  <c r="F66" i="29"/>
  <c r="E66" i="29"/>
  <c r="AO65" i="29"/>
  <c r="AN65" i="29"/>
  <c r="AM65" i="29"/>
  <c r="AL65" i="29"/>
  <c r="AK65" i="29"/>
  <c r="AJ65" i="29"/>
  <c r="AI65" i="29"/>
  <c r="AH65" i="29"/>
  <c r="AG65" i="29"/>
  <c r="AF65" i="29"/>
  <c r="AE65" i="29"/>
  <c r="AD65" i="29"/>
  <c r="AC65" i="29"/>
  <c r="AB65" i="29"/>
  <c r="AA65" i="29"/>
  <c r="Z65" i="29"/>
  <c r="Y65" i="29"/>
  <c r="X65" i="29"/>
  <c r="W65" i="29"/>
  <c r="V65" i="29"/>
  <c r="U65" i="29"/>
  <c r="T65" i="29"/>
  <c r="S65" i="29"/>
  <c r="R65" i="29"/>
  <c r="Q65" i="29"/>
  <c r="P65" i="29"/>
  <c r="O65" i="29"/>
  <c r="N65" i="29"/>
  <c r="M65" i="29"/>
  <c r="L65" i="29"/>
  <c r="K65" i="29"/>
  <c r="J65" i="29"/>
  <c r="I65" i="29"/>
  <c r="H65" i="29"/>
  <c r="G65" i="29"/>
  <c r="F65" i="29"/>
  <c r="E65" i="29"/>
  <c r="AO64" i="29"/>
  <c r="AN64" i="29"/>
  <c r="AM64" i="29"/>
  <c r="AL64" i="29"/>
  <c r="AK64" i="29"/>
  <c r="AJ64" i="29"/>
  <c r="AI64" i="29"/>
  <c r="AH64" i="29"/>
  <c r="AG64" i="29"/>
  <c r="AF64" i="29"/>
  <c r="AE64" i="29"/>
  <c r="AD64" i="29"/>
  <c r="AC64" i="29"/>
  <c r="AB64" i="29"/>
  <c r="AA64" i="29"/>
  <c r="Z64" i="29"/>
  <c r="Y64" i="29"/>
  <c r="X64" i="29"/>
  <c r="W64" i="29"/>
  <c r="V64" i="29"/>
  <c r="U64" i="29"/>
  <c r="T64" i="29"/>
  <c r="S64" i="29"/>
  <c r="R64" i="29"/>
  <c r="Q64" i="29"/>
  <c r="P64" i="29"/>
  <c r="O64" i="29"/>
  <c r="N64" i="29"/>
  <c r="M64" i="29"/>
  <c r="L64" i="29"/>
  <c r="K64" i="29"/>
  <c r="J64" i="29"/>
  <c r="I64" i="29"/>
  <c r="H64" i="29"/>
  <c r="G64" i="29"/>
  <c r="F64" i="29"/>
  <c r="E64" i="29"/>
  <c r="AO63" i="29"/>
  <c r="AN63" i="29"/>
  <c r="AM63" i="29"/>
  <c r="AL63" i="29"/>
  <c r="AK63" i="29"/>
  <c r="AJ63" i="29"/>
  <c r="AI63" i="29"/>
  <c r="AH63" i="29"/>
  <c r="AG63" i="29"/>
  <c r="AF63" i="29"/>
  <c r="AE63" i="29"/>
  <c r="AD63" i="29"/>
  <c r="AC63" i="29"/>
  <c r="AB63" i="29"/>
  <c r="AA63" i="29"/>
  <c r="Z63" i="29"/>
  <c r="Y63" i="29"/>
  <c r="X63" i="29"/>
  <c r="W63" i="29"/>
  <c r="V63" i="29"/>
  <c r="U63" i="29"/>
  <c r="T63" i="29"/>
  <c r="S63" i="29"/>
  <c r="R63" i="29"/>
  <c r="Q63" i="29"/>
  <c r="P63" i="29"/>
  <c r="O63" i="29"/>
  <c r="N63" i="29"/>
  <c r="M63" i="29"/>
  <c r="L63" i="29"/>
  <c r="K63" i="29"/>
  <c r="J63" i="29"/>
  <c r="I63" i="29"/>
  <c r="H63" i="29"/>
  <c r="G63" i="29"/>
  <c r="F63" i="29"/>
  <c r="E63" i="29"/>
  <c r="AO48" i="29"/>
  <c r="AN48" i="29"/>
  <c r="AM48" i="29"/>
  <c r="AL48" i="29"/>
  <c r="AK48" i="29"/>
  <c r="AJ48" i="29"/>
  <c r="AI48" i="29"/>
  <c r="AH48" i="29"/>
  <c r="AG48" i="29"/>
  <c r="AF48" i="29"/>
  <c r="AE48" i="29"/>
  <c r="AD48" i="29"/>
  <c r="AC48" i="29"/>
  <c r="AB48" i="29"/>
  <c r="AA48" i="29"/>
  <c r="Z48" i="29"/>
  <c r="Y48" i="29"/>
  <c r="X48" i="29"/>
  <c r="W48" i="29"/>
  <c r="V48" i="29"/>
  <c r="U48" i="29"/>
  <c r="T48" i="29"/>
  <c r="S48" i="29"/>
  <c r="R48" i="29"/>
  <c r="Q48" i="29"/>
  <c r="P48" i="29"/>
  <c r="O48" i="29"/>
  <c r="N48" i="29"/>
  <c r="M48" i="29"/>
  <c r="L48" i="29"/>
  <c r="K48" i="29"/>
  <c r="J48" i="29"/>
  <c r="I48" i="29"/>
  <c r="H48" i="29"/>
  <c r="G48" i="29"/>
  <c r="F48" i="29"/>
  <c r="E48" i="29"/>
  <c r="AO47" i="29"/>
  <c r="AN47" i="29"/>
  <c r="AM47" i="29"/>
  <c r="AL47" i="29"/>
  <c r="AK47" i="29"/>
  <c r="AJ47" i="29"/>
  <c r="AI47" i="29"/>
  <c r="AH47" i="29"/>
  <c r="AG47" i="29"/>
  <c r="AF47" i="29"/>
  <c r="AE47" i="29"/>
  <c r="AD47" i="29"/>
  <c r="AC47" i="29"/>
  <c r="AB47" i="29"/>
  <c r="AA47" i="29"/>
  <c r="Z47" i="29"/>
  <c r="Y47" i="29"/>
  <c r="X47" i="29"/>
  <c r="W47" i="29"/>
  <c r="V47" i="29"/>
  <c r="U47" i="29"/>
  <c r="T47" i="29"/>
  <c r="S47" i="29"/>
  <c r="R47" i="29"/>
  <c r="Q47" i="29"/>
  <c r="P47" i="29"/>
  <c r="O47" i="29"/>
  <c r="N47" i="29"/>
  <c r="M47" i="29"/>
  <c r="L47" i="29"/>
  <c r="K47" i="29"/>
  <c r="J47" i="29"/>
  <c r="I47" i="29"/>
  <c r="H47" i="29"/>
  <c r="G47" i="29"/>
  <c r="F47" i="29"/>
  <c r="E47" i="29"/>
  <c r="AO46" i="29"/>
  <c r="AN46" i="29"/>
  <c r="AM46" i="29"/>
  <c r="AL46" i="29"/>
  <c r="AK46" i="29"/>
  <c r="AJ46" i="29"/>
  <c r="AI46" i="29"/>
  <c r="AH46" i="29"/>
  <c r="AG46" i="29"/>
  <c r="AF46" i="29"/>
  <c r="AE46" i="29"/>
  <c r="AD46" i="29"/>
  <c r="AC46" i="29"/>
  <c r="AB46" i="29"/>
  <c r="AA46" i="29"/>
  <c r="Z46" i="29"/>
  <c r="Y46" i="29"/>
  <c r="X46" i="29"/>
  <c r="W46" i="29"/>
  <c r="V46" i="29"/>
  <c r="U46" i="29"/>
  <c r="T46" i="29"/>
  <c r="S46" i="29"/>
  <c r="R46" i="29"/>
  <c r="Q46" i="29"/>
  <c r="P46" i="29"/>
  <c r="O46" i="29"/>
  <c r="N46" i="29"/>
  <c r="M46" i="29"/>
  <c r="L46" i="29"/>
  <c r="K46" i="29"/>
  <c r="J46" i="29"/>
  <c r="I46" i="29"/>
  <c r="H46" i="29"/>
  <c r="G46" i="29"/>
  <c r="F46" i="29"/>
  <c r="E46" i="29"/>
  <c r="AO45"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J45" i="29"/>
  <c r="I45" i="29"/>
  <c r="H45" i="29"/>
  <c r="G45" i="29"/>
  <c r="F45" i="29"/>
  <c r="E45"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J44" i="29"/>
  <c r="I44" i="29"/>
  <c r="H44" i="29"/>
  <c r="G44" i="29"/>
  <c r="F44" i="29"/>
  <c r="E44" i="29"/>
  <c r="AO43" i="29"/>
  <c r="AN43" i="29"/>
  <c r="AM43" i="29"/>
  <c r="AL43" i="29"/>
  <c r="AK43" i="29"/>
  <c r="AJ43" i="29"/>
  <c r="AI43" i="29"/>
  <c r="AH43" i="29"/>
  <c r="AG43" i="29"/>
  <c r="AF43" i="29"/>
  <c r="AE43" i="29"/>
  <c r="AD43" i="29"/>
  <c r="AC43" i="29"/>
  <c r="AB43" i="29"/>
  <c r="AA43" i="29"/>
  <c r="Z43" i="29"/>
  <c r="Y43" i="29"/>
  <c r="X43" i="29"/>
  <c r="W43" i="29"/>
  <c r="V43" i="29"/>
  <c r="U43" i="29"/>
  <c r="T43" i="29"/>
  <c r="S43" i="29"/>
  <c r="R43" i="29"/>
  <c r="Q43" i="29"/>
  <c r="P43" i="29"/>
  <c r="O43" i="29"/>
  <c r="N43" i="29"/>
  <c r="M43" i="29"/>
  <c r="L43" i="29"/>
  <c r="K43" i="29"/>
  <c r="J43" i="29"/>
  <c r="I43" i="29"/>
  <c r="H43" i="29"/>
  <c r="G43" i="29"/>
  <c r="F43" i="29"/>
  <c r="E43" i="29"/>
  <c r="AO28" i="29"/>
  <c r="AN28" i="29"/>
  <c r="AM28" i="29"/>
  <c r="AL28" i="29"/>
  <c r="AK28" i="29"/>
  <c r="AJ28" i="29"/>
  <c r="AI28" i="29"/>
  <c r="AH28" i="29"/>
  <c r="AG28" i="29"/>
  <c r="AF28" i="29"/>
  <c r="AE28" i="29"/>
  <c r="AD28" i="29"/>
  <c r="AC28" i="29"/>
  <c r="AB28" i="29"/>
  <c r="AA28" i="29"/>
  <c r="Z28" i="29"/>
  <c r="Y28" i="29"/>
  <c r="X28" i="29"/>
  <c r="W28" i="29"/>
  <c r="V28" i="29"/>
  <c r="U28" i="29"/>
  <c r="T28" i="29"/>
  <c r="S28" i="29"/>
  <c r="R28" i="29"/>
  <c r="Q28" i="29"/>
  <c r="P28" i="29"/>
  <c r="O28" i="29"/>
  <c r="N28" i="29"/>
  <c r="M28" i="29"/>
  <c r="L28" i="29"/>
  <c r="K28" i="29"/>
  <c r="J28" i="29"/>
  <c r="I28" i="29"/>
  <c r="H28" i="29"/>
  <c r="G28" i="29"/>
  <c r="F28" i="29"/>
  <c r="AO27" i="29"/>
  <c r="AN27" i="29"/>
  <c r="AM27" i="29"/>
  <c r="AL27" i="29"/>
  <c r="AK27" i="29"/>
  <c r="AJ27" i="29"/>
  <c r="AI27" i="29"/>
  <c r="AH27" i="29"/>
  <c r="AG27" i="29"/>
  <c r="AF27" i="29"/>
  <c r="AE27" i="29"/>
  <c r="AD27" i="29"/>
  <c r="AC27" i="29"/>
  <c r="AB27" i="29"/>
  <c r="AA27" i="29"/>
  <c r="Z27" i="29"/>
  <c r="Y27" i="29"/>
  <c r="X27" i="29"/>
  <c r="W27" i="29"/>
  <c r="V27" i="29"/>
  <c r="U27" i="29"/>
  <c r="T27" i="29"/>
  <c r="S27" i="29"/>
  <c r="R27" i="29"/>
  <c r="Q27" i="29"/>
  <c r="P27" i="29"/>
  <c r="O27" i="29"/>
  <c r="N27" i="29"/>
  <c r="M27" i="29"/>
  <c r="L27" i="29"/>
  <c r="K27" i="29"/>
  <c r="J27" i="29"/>
  <c r="I27" i="29"/>
  <c r="H27" i="29"/>
  <c r="G27" i="29"/>
  <c r="F27" i="29"/>
  <c r="AO26" i="29"/>
  <c r="AN26" i="29"/>
  <c r="AM26" i="29"/>
  <c r="AL26" i="29"/>
  <c r="AK26" i="29"/>
  <c r="AJ26" i="29"/>
  <c r="AI26" i="29"/>
  <c r="AH26" i="29"/>
  <c r="AG26" i="29"/>
  <c r="AF26" i="29"/>
  <c r="AE26" i="29"/>
  <c r="AD26" i="29"/>
  <c r="AC26" i="29"/>
  <c r="AB26" i="29"/>
  <c r="AA26" i="29"/>
  <c r="Z26" i="29"/>
  <c r="Y26" i="29"/>
  <c r="X26" i="29"/>
  <c r="W26" i="29"/>
  <c r="V26" i="29"/>
  <c r="U26" i="29"/>
  <c r="T26" i="29"/>
  <c r="S26" i="29"/>
  <c r="R26" i="29"/>
  <c r="Q26" i="29"/>
  <c r="P26" i="29"/>
  <c r="O26" i="29"/>
  <c r="N26" i="29"/>
  <c r="M26" i="29"/>
  <c r="L26" i="29"/>
  <c r="K26" i="29"/>
  <c r="J26" i="29"/>
  <c r="I26" i="29"/>
  <c r="H26" i="29"/>
  <c r="G26" i="29"/>
  <c r="F26" i="29"/>
  <c r="AO25"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J25" i="29"/>
  <c r="I25" i="29"/>
  <c r="H25" i="29"/>
  <c r="G25" i="29"/>
  <c r="F25" i="29"/>
  <c r="AO24" i="29"/>
  <c r="AN24" i="29"/>
  <c r="AM24" i="29"/>
  <c r="AL24" i="29"/>
  <c r="AK24" i="29"/>
  <c r="AJ24" i="29"/>
  <c r="AI24" i="29"/>
  <c r="AH24" i="29"/>
  <c r="AG24" i="29"/>
  <c r="AF24" i="29"/>
  <c r="AE24" i="29"/>
  <c r="AD24" i="29"/>
  <c r="AC24" i="29"/>
  <c r="AB24" i="29"/>
  <c r="AA24" i="29"/>
  <c r="Z24" i="29"/>
  <c r="Y24" i="29"/>
  <c r="X24" i="29"/>
  <c r="W24" i="29"/>
  <c r="V24" i="29"/>
  <c r="U24" i="29"/>
  <c r="T24" i="29"/>
  <c r="S24" i="29"/>
  <c r="R24" i="29"/>
  <c r="Q24" i="29"/>
  <c r="P24" i="29"/>
  <c r="O24" i="29"/>
  <c r="N24" i="29"/>
  <c r="M24" i="29"/>
  <c r="L24" i="29"/>
  <c r="K24" i="29"/>
  <c r="J24" i="29"/>
  <c r="I24" i="29"/>
  <c r="H24" i="29"/>
  <c r="G24" i="29"/>
  <c r="F24" i="29"/>
  <c r="AO23" i="29"/>
  <c r="AN23" i="29"/>
  <c r="AM23" i="29"/>
  <c r="AL23" i="29"/>
  <c r="AK23" i="29"/>
  <c r="AJ23" i="29"/>
  <c r="AI23" i="29"/>
  <c r="AH23" i="29"/>
  <c r="AG23" i="29"/>
  <c r="AF23" i="29"/>
  <c r="AE23" i="29"/>
  <c r="AD23" i="29"/>
  <c r="AC23" i="29"/>
  <c r="AB23" i="29"/>
  <c r="AA23" i="29"/>
  <c r="Z23" i="29"/>
  <c r="Y23" i="29"/>
  <c r="X23" i="29"/>
  <c r="W23" i="29"/>
  <c r="V23" i="29"/>
  <c r="U23" i="29"/>
  <c r="T23" i="29"/>
  <c r="S23" i="29"/>
  <c r="R23" i="29"/>
  <c r="Q23" i="29"/>
  <c r="P23" i="29"/>
  <c r="O23" i="29"/>
  <c r="N23" i="29"/>
  <c r="M23" i="29"/>
  <c r="L23" i="29"/>
  <c r="K23" i="29"/>
  <c r="J23" i="29"/>
  <c r="I23" i="29"/>
  <c r="H23" i="29"/>
  <c r="G23" i="29"/>
  <c r="F23" i="29"/>
  <c r="E24" i="29"/>
  <c r="E25" i="29"/>
  <c r="E26" i="29"/>
  <c r="E27" i="29"/>
  <c r="E28" i="29"/>
  <c r="E23" i="29"/>
  <c r="N233" i="24"/>
  <c r="N234" i="24" s="1"/>
  <c r="N231" i="24"/>
  <c r="N232" i="24" s="1"/>
  <c r="O194" i="24"/>
  <c r="P239" i="23"/>
  <c r="P235" i="23"/>
  <c r="P234" i="23"/>
  <c r="R83" i="4"/>
  <c r="G83" i="4"/>
  <c r="R82" i="4"/>
  <c r="F82" i="4"/>
  <c r="E82" i="4"/>
  <c r="G80" i="4"/>
  <c r="F80" i="4"/>
  <c r="E80" i="4"/>
  <c r="R69" i="4"/>
  <c r="G69" i="4"/>
  <c r="F69" i="4"/>
  <c r="E69" i="4"/>
  <c r="R68" i="4"/>
  <c r="G68" i="4"/>
  <c r="F68" i="4"/>
  <c r="E68" i="4"/>
  <c r="R67" i="4"/>
  <c r="G67" i="4"/>
  <c r="F67" i="4"/>
  <c r="E67" i="4"/>
  <c r="R66" i="4"/>
  <c r="G66" i="4"/>
  <c r="F66" i="4"/>
  <c r="E66" i="4"/>
  <c r="R65" i="4"/>
  <c r="G65" i="4"/>
  <c r="F65" i="4"/>
  <c r="E65" i="4"/>
  <c r="R64" i="4"/>
  <c r="R63" i="4"/>
  <c r="G63" i="4"/>
  <c r="F63" i="4"/>
  <c r="E63" i="4"/>
  <c r="R62" i="4"/>
  <c r="G62" i="4"/>
  <c r="F62" i="4"/>
  <c r="E62" i="4"/>
  <c r="R61" i="4"/>
  <c r="G61" i="4"/>
  <c r="F61" i="4"/>
  <c r="E61" i="4"/>
  <c r="R60" i="4"/>
  <c r="G60" i="4"/>
  <c r="F60" i="4"/>
  <c r="E60" i="4"/>
  <c r="R59" i="4"/>
  <c r="G59" i="4"/>
  <c r="F59" i="4"/>
  <c r="E59" i="4"/>
  <c r="J16" i="4"/>
  <c r="D16" i="4"/>
  <c r="J15" i="4"/>
  <c r="D15" i="4"/>
  <c r="J14" i="4"/>
  <c r="D14" i="4"/>
  <c r="J13" i="4"/>
  <c r="D13" i="4"/>
  <c r="D12" i="4"/>
  <c r="J11" i="4"/>
  <c r="D11" i="4"/>
  <c r="J10" i="4"/>
  <c r="D10" i="4"/>
  <c r="Q9" i="4"/>
  <c r="P9" i="4"/>
  <c r="O9" i="4"/>
  <c r="N9" i="4"/>
  <c r="M9" i="4"/>
  <c r="L9" i="4"/>
  <c r="K9" i="4"/>
  <c r="J9" i="4"/>
  <c r="I9" i="4"/>
  <c r="H9" i="4"/>
  <c r="G9" i="4"/>
  <c r="G64" i="4" s="1"/>
  <c r="F9" i="4"/>
  <c r="F64" i="4" s="1"/>
  <c r="E9" i="4"/>
  <c r="E64" i="4" s="1"/>
  <c r="D9" i="4"/>
  <c r="J8" i="4"/>
  <c r="D8" i="4"/>
  <c r="J7" i="4"/>
  <c r="D7" i="4"/>
  <c r="J6" i="4"/>
  <c r="D6" i="4"/>
  <c r="J5" i="4"/>
  <c r="D5" i="4"/>
  <c r="J4" i="4"/>
  <c r="D4" i="4"/>
  <c r="Q3" i="4"/>
  <c r="P3" i="4"/>
  <c r="O3" i="4"/>
  <c r="N3" i="4"/>
  <c r="M3" i="4"/>
  <c r="L3" i="4"/>
  <c r="K3" i="4"/>
  <c r="J3" i="4"/>
  <c r="I3" i="4"/>
  <c r="H3" i="4"/>
  <c r="G3" i="4"/>
  <c r="F3" i="4"/>
  <c r="E3" i="4"/>
  <c r="Q41" i="5"/>
  <c r="P41" i="5"/>
  <c r="M41" i="5"/>
  <c r="L41" i="5"/>
  <c r="K41" i="5"/>
  <c r="J41" i="5"/>
  <c r="I41" i="5"/>
  <c r="H41" i="5"/>
  <c r="G41" i="5"/>
  <c r="F41" i="5"/>
  <c r="E41" i="5"/>
  <c r="D41" i="5"/>
  <c r="O41" i="5" s="1"/>
  <c r="P40" i="5"/>
  <c r="M40" i="5"/>
  <c r="P39" i="5"/>
  <c r="I39" i="5" s="1"/>
  <c r="M39" i="5"/>
  <c r="L39" i="5"/>
  <c r="CS74" i="21" s="1"/>
  <c r="K39" i="5"/>
  <c r="J39" i="5"/>
  <c r="H39" i="5"/>
  <c r="F39" i="5"/>
  <c r="E39" i="5"/>
  <c r="D39" i="5"/>
  <c r="P38" i="5"/>
  <c r="F38" i="5" s="1"/>
  <c r="I38" i="5"/>
  <c r="H38" i="5"/>
  <c r="G38" i="5"/>
  <c r="P37" i="5"/>
  <c r="M37" i="5" s="1"/>
  <c r="F37" i="5"/>
  <c r="E37" i="5"/>
  <c r="D37" i="5"/>
  <c r="P36" i="5"/>
  <c r="M36" i="5" s="1"/>
  <c r="L36" i="5"/>
  <c r="K36" i="5"/>
  <c r="J36" i="5"/>
  <c r="I36" i="5"/>
  <c r="H36" i="5"/>
  <c r="D36" i="5"/>
  <c r="C36" i="5"/>
  <c r="P35" i="5"/>
  <c r="C35" i="5"/>
  <c r="P34" i="5"/>
  <c r="M34" i="5" s="1"/>
  <c r="CT69" i="21" s="1"/>
  <c r="C34" i="5"/>
  <c r="P33" i="5"/>
  <c r="J33" i="5" s="1"/>
  <c r="M33" i="5"/>
  <c r="L33" i="5"/>
  <c r="CS68" i="21" s="1"/>
  <c r="K33" i="5"/>
  <c r="F33" i="5"/>
  <c r="E33" i="5"/>
  <c r="D33" i="5"/>
  <c r="C33" i="5"/>
  <c r="P32" i="5"/>
  <c r="H32" i="5" s="1"/>
  <c r="L32" i="5"/>
  <c r="K32" i="5"/>
  <c r="J32" i="5"/>
  <c r="I32" i="5"/>
  <c r="D32" i="5"/>
  <c r="C32" i="5"/>
  <c r="P31" i="5"/>
  <c r="F31" i="5" s="1"/>
  <c r="I31" i="5"/>
  <c r="H31" i="5"/>
  <c r="G31" i="5"/>
  <c r="CN66" i="21" s="1"/>
  <c r="C31" i="5"/>
  <c r="P30" i="5"/>
  <c r="D30" i="5" s="1"/>
  <c r="M30" i="5"/>
  <c r="H30" i="5"/>
  <c r="G30" i="5"/>
  <c r="F30" i="5"/>
  <c r="E30" i="5"/>
  <c r="C30" i="5"/>
  <c r="P29" i="5"/>
  <c r="H29" i="5" s="1"/>
  <c r="M29" i="5"/>
  <c r="L29" i="5"/>
  <c r="K29" i="5"/>
  <c r="J29" i="5"/>
  <c r="I29" i="5"/>
  <c r="G29" i="5"/>
  <c r="F29" i="5"/>
  <c r="E29" i="5"/>
  <c r="D29" i="5"/>
  <c r="O29" i="5" s="1"/>
  <c r="Q29" i="5" s="1"/>
  <c r="C29" i="5"/>
  <c r="P28" i="5"/>
  <c r="M28" i="5" s="1"/>
  <c r="L28" i="5"/>
  <c r="K28" i="5"/>
  <c r="J28" i="5"/>
  <c r="I28" i="5"/>
  <c r="H28" i="5"/>
  <c r="D28" i="5"/>
  <c r="C28" i="5"/>
  <c r="P27" i="5"/>
  <c r="C27" i="5"/>
  <c r="P26" i="5"/>
  <c r="M26" i="5"/>
  <c r="C26" i="5"/>
  <c r="P25" i="5"/>
  <c r="J25" i="5" s="1"/>
  <c r="M25" i="5"/>
  <c r="L25" i="5"/>
  <c r="K25" i="5"/>
  <c r="F25" i="5"/>
  <c r="E25" i="5"/>
  <c r="D25" i="5"/>
  <c r="C25" i="5"/>
  <c r="P24" i="5"/>
  <c r="H24" i="5" s="1"/>
  <c r="L24" i="5"/>
  <c r="K24" i="5"/>
  <c r="J24" i="5"/>
  <c r="I24" i="5"/>
  <c r="D24" i="5"/>
  <c r="C24" i="5"/>
  <c r="P23" i="5"/>
  <c r="F23" i="5" s="1"/>
  <c r="I23" i="5"/>
  <c r="H23" i="5"/>
  <c r="G23" i="5"/>
  <c r="C23" i="5"/>
  <c r="P22" i="5"/>
  <c r="D22" i="5" s="1"/>
  <c r="G22" i="5"/>
  <c r="F22" i="5"/>
  <c r="E22" i="5"/>
  <c r="C22" i="5"/>
  <c r="P21" i="5"/>
  <c r="H21" i="5" s="1"/>
  <c r="M21" i="5"/>
  <c r="L21" i="5"/>
  <c r="K21" i="5"/>
  <c r="J21" i="5"/>
  <c r="I21" i="5"/>
  <c r="G21" i="5"/>
  <c r="F21" i="5"/>
  <c r="E21" i="5"/>
  <c r="D21" i="5"/>
  <c r="C21" i="5"/>
  <c r="P20" i="5"/>
  <c r="M20" i="5" s="1"/>
  <c r="L20" i="5"/>
  <c r="K20" i="5"/>
  <c r="J20" i="5"/>
  <c r="I20" i="5"/>
  <c r="H20" i="5"/>
  <c r="D20" i="5"/>
  <c r="C20" i="5"/>
  <c r="P19" i="5"/>
  <c r="C19" i="5"/>
  <c r="P18" i="5"/>
  <c r="M18" i="5" s="1"/>
  <c r="CT53" i="21" s="1"/>
  <c r="C18" i="5"/>
  <c r="P17" i="5"/>
  <c r="J17" i="5" s="1"/>
  <c r="M17" i="5"/>
  <c r="L17" i="5"/>
  <c r="K17" i="5"/>
  <c r="F17" i="5"/>
  <c r="E17" i="5"/>
  <c r="D17" i="5"/>
  <c r="C17" i="5"/>
  <c r="P16" i="5"/>
  <c r="H16" i="5" s="1"/>
  <c r="L16" i="5"/>
  <c r="K16" i="5"/>
  <c r="CR51" i="21" s="1"/>
  <c r="J16" i="5"/>
  <c r="I16" i="5"/>
  <c r="D16" i="5"/>
  <c r="C16" i="5"/>
  <c r="P15" i="5"/>
  <c r="F15" i="5" s="1"/>
  <c r="I15" i="5"/>
  <c r="H15" i="5"/>
  <c r="G15" i="5"/>
  <c r="C15" i="5"/>
  <c r="P14" i="5"/>
  <c r="D14" i="5" s="1"/>
  <c r="M14" i="5"/>
  <c r="G14" i="5"/>
  <c r="F14" i="5"/>
  <c r="E14" i="5"/>
  <c r="C14" i="5"/>
  <c r="P13" i="5"/>
  <c r="H13" i="5" s="1"/>
  <c r="CO48" i="21" s="1"/>
  <c r="M13" i="5"/>
  <c r="L13" i="5"/>
  <c r="K13" i="5"/>
  <c r="J13" i="5"/>
  <c r="I13" i="5"/>
  <c r="G13" i="5"/>
  <c r="F13" i="5"/>
  <c r="E13" i="5"/>
  <c r="D13" i="5"/>
  <c r="C13" i="5"/>
  <c r="P12" i="5"/>
  <c r="M12" i="5" s="1"/>
  <c r="L12" i="5"/>
  <c r="K12" i="5"/>
  <c r="J12" i="5"/>
  <c r="I12" i="5"/>
  <c r="H12" i="5"/>
  <c r="D12" i="5"/>
  <c r="C12" i="5"/>
  <c r="P11" i="5"/>
  <c r="C11" i="5"/>
  <c r="P10" i="5"/>
  <c r="M10" i="5" s="1"/>
  <c r="CT45" i="21" s="1"/>
  <c r="C10" i="5"/>
  <c r="P9" i="5"/>
  <c r="J9" i="5" s="1"/>
  <c r="M9" i="5"/>
  <c r="L9" i="5"/>
  <c r="K9" i="5"/>
  <c r="F9" i="5"/>
  <c r="E9" i="5"/>
  <c r="D9" i="5"/>
  <c r="C9" i="5"/>
  <c r="P8" i="5"/>
  <c r="H8" i="5" s="1"/>
  <c r="M8" i="5"/>
  <c r="L8" i="5"/>
  <c r="K8" i="5"/>
  <c r="J8" i="5"/>
  <c r="I8" i="5"/>
  <c r="G8" i="5"/>
  <c r="D8" i="5"/>
  <c r="C8" i="5"/>
  <c r="P7" i="5"/>
  <c r="F7" i="5" s="1"/>
  <c r="I7" i="5"/>
  <c r="H7" i="5"/>
  <c r="G7" i="5"/>
  <c r="C7" i="5"/>
  <c r="P6" i="5"/>
  <c r="D6" i="5" s="1"/>
  <c r="M6" i="5"/>
  <c r="G6" i="5"/>
  <c r="F6" i="5"/>
  <c r="E6" i="5"/>
  <c r="C6" i="5"/>
  <c r="P5" i="5"/>
  <c r="H5" i="5" s="1"/>
  <c r="M5" i="5"/>
  <c r="L5" i="5"/>
  <c r="K5" i="5"/>
  <c r="J5" i="5"/>
  <c r="I5" i="5"/>
  <c r="G5" i="5"/>
  <c r="F5" i="5"/>
  <c r="E5" i="5"/>
  <c r="D5" i="5"/>
  <c r="O5" i="5" s="1"/>
  <c r="Q5" i="5" s="1"/>
  <c r="C5" i="5"/>
  <c r="O31" i="3"/>
  <c r="P31" i="3" s="1"/>
  <c r="O30" i="3"/>
  <c r="P30" i="3" s="1"/>
  <c r="O29" i="3"/>
  <c r="P29" i="3" s="1"/>
  <c r="O28" i="3"/>
  <c r="P28" i="3" s="1"/>
  <c r="P27" i="3"/>
  <c r="O27" i="3"/>
  <c r="O26" i="3"/>
  <c r="P26" i="3" s="1"/>
  <c r="O25" i="3"/>
  <c r="P25" i="3" s="1"/>
  <c r="O24" i="3"/>
  <c r="P24" i="3" s="1"/>
  <c r="O23" i="3"/>
  <c r="P23" i="3" s="1"/>
  <c r="O22" i="3"/>
  <c r="P22" i="3" s="1"/>
  <c r="Z20" i="2"/>
  <c r="X20" i="2"/>
  <c r="J20" i="2"/>
  <c r="H20" i="2"/>
  <c r="AK19" i="2"/>
  <c r="AE19" i="2"/>
  <c r="AD19" i="2"/>
  <c r="AC19" i="2"/>
  <c r="U19" i="2"/>
  <c r="O19" i="2"/>
  <c r="N19" i="2"/>
  <c r="M19" i="2"/>
  <c r="E19" i="2"/>
  <c r="AK18" i="2"/>
  <c r="AJ18" i="2"/>
  <c r="AI18" i="2"/>
  <c r="AH18" i="2"/>
  <c r="AC18" i="2"/>
  <c r="U18" i="2"/>
  <c r="T18" i="2"/>
  <c r="S18" i="2"/>
  <c r="R18" i="2"/>
  <c r="M18" i="2"/>
  <c r="E18" i="2"/>
  <c r="D18" i="2"/>
  <c r="C18" i="2"/>
  <c r="AM17" i="2"/>
  <c r="AF17" i="2"/>
  <c r="AE17" i="2"/>
  <c r="X17" i="2"/>
  <c r="W17" i="2"/>
  <c r="P17" i="2"/>
  <c r="O17" i="2"/>
  <c r="H17" i="2"/>
  <c r="G17" i="2"/>
  <c r="AM16" i="2"/>
  <c r="AL16" i="2"/>
  <c r="AK16" i="2"/>
  <c r="AE16" i="2"/>
  <c r="AD16" i="2"/>
  <c r="AC16" i="2"/>
  <c r="AB16" i="2"/>
  <c r="W16" i="2"/>
  <c r="V16" i="2"/>
  <c r="U16" i="2"/>
  <c r="O16" i="2"/>
  <c r="N16" i="2"/>
  <c r="M16" i="2"/>
  <c r="L16" i="2"/>
  <c r="G16" i="2"/>
  <c r="F16" i="2"/>
  <c r="E16" i="2"/>
  <c r="AI15" i="2"/>
  <c r="AH15" i="2"/>
  <c r="AG15" i="2"/>
  <c r="S15" i="2"/>
  <c r="R15" i="2"/>
  <c r="Q15" i="2"/>
  <c r="C15" i="2"/>
  <c r="CM7" i="2"/>
  <c r="CL7" i="2"/>
  <c r="CK7" i="2"/>
  <c r="CJ7" i="2"/>
  <c r="CI7" i="2"/>
  <c r="CH7" i="2"/>
  <c r="CG7" i="2"/>
  <c r="CF7" i="2"/>
  <c r="BZ7" i="2"/>
  <c r="BY7" i="2"/>
  <c r="BX7" i="2"/>
  <c r="BW7" i="2"/>
  <c r="BV7" i="2"/>
  <c r="BU7" i="2"/>
  <c r="BT7" i="2"/>
  <c r="BS7" i="2"/>
  <c r="BR7" i="2"/>
  <c r="BQ7" i="2"/>
  <c r="BP7" i="2"/>
  <c r="BO7" i="2"/>
  <c r="BN7" i="2"/>
  <c r="BM7" i="2"/>
  <c r="BL7" i="2"/>
  <c r="BK7" i="2"/>
  <c r="BJ7" i="2"/>
  <c r="BI7" i="2"/>
  <c r="BH7" i="2"/>
  <c r="BG7" i="2"/>
  <c r="BF7" i="2"/>
  <c r="BE7" i="2"/>
  <c r="BD7" i="2"/>
  <c r="BC7" i="2"/>
  <c r="BB7" i="2"/>
  <c r="BA7" i="2"/>
  <c r="AZ7" i="2"/>
  <c r="AY7" i="2"/>
  <c r="AX7" i="2"/>
  <c r="AW7" i="2"/>
  <c r="AV7" i="2"/>
  <c r="AU7" i="2"/>
  <c r="AT7" i="2"/>
  <c r="AS7" i="2"/>
  <c r="AR7" i="2"/>
  <c r="AQ7" i="2"/>
  <c r="AP7" i="2"/>
  <c r="AO7" i="2"/>
  <c r="AN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C7" i="2"/>
  <c r="CM6" i="2"/>
  <c r="CL6" i="2"/>
  <c r="CK6" i="2"/>
  <c r="CJ6" i="2"/>
  <c r="CI6" i="2"/>
  <c r="CH6" i="2"/>
  <c r="CG6" i="2"/>
  <c r="CF6" i="2"/>
  <c r="BZ6" i="2"/>
  <c r="BY6" i="2"/>
  <c r="BX6" i="2"/>
  <c r="BW6" i="2"/>
  <c r="BV6" i="2"/>
  <c r="BU6" i="2"/>
  <c r="BT6" i="2"/>
  <c r="BS6" i="2"/>
  <c r="BR6" i="2"/>
  <c r="BQ6" i="2"/>
  <c r="BP6" i="2"/>
  <c r="BO6" i="2"/>
  <c r="BN6" i="2"/>
  <c r="BM6" i="2"/>
  <c r="BL6" i="2"/>
  <c r="BK6" i="2"/>
  <c r="BJ6" i="2"/>
  <c r="BI6" i="2"/>
  <c r="BH6" i="2"/>
  <c r="BG6" i="2"/>
  <c r="BF6" i="2"/>
  <c r="BE6" i="2"/>
  <c r="BD6" i="2"/>
  <c r="BC6" i="2"/>
  <c r="BB6" i="2"/>
  <c r="BA6" i="2"/>
  <c r="AZ6" i="2"/>
  <c r="AY6" i="2"/>
  <c r="AX6" i="2"/>
  <c r="AW6" i="2"/>
  <c r="AV6" i="2"/>
  <c r="AU6" i="2"/>
  <c r="AT6" i="2"/>
  <c r="AS6" i="2"/>
  <c r="AR6" i="2"/>
  <c r="AQ6" i="2"/>
  <c r="AP6" i="2"/>
  <c r="AO6" i="2"/>
  <c r="AN6" i="2"/>
  <c r="AM6" i="2"/>
  <c r="AM20" i="2" s="1"/>
  <c r="AL6" i="2"/>
  <c r="AL17" i="2" s="1"/>
  <c r="AK6" i="2"/>
  <c r="AK17" i="2" s="1"/>
  <c r="AJ6" i="2"/>
  <c r="AJ17" i="2" s="1"/>
  <c r="AI6" i="2"/>
  <c r="AI17" i="2" s="1"/>
  <c r="AH6" i="2"/>
  <c r="AH17" i="2" s="1"/>
  <c r="AG6" i="2"/>
  <c r="AG18" i="2" s="1"/>
  <c r="AF6" i="2"/>
  <c r="AF15" i="2" s="1"/>
  <c r="AE6" i="2"/>
  <c r="AE15" i="2" s="1"/>
  <c r="AD6" i="2"/>
  <c r="AD15" i="2" s="1"/>
  <c r="AC6" i="2"/>
  <c r="AC15" i="2" s="1"/>
  <c r="AB6" i="2"/>
  <c r="AB19" i="2" s="1"/>
  <c r="AA6" i="2"/>
  <c r="Z6" i="2"/>
  <c r="Y6" i="2"/>
  <c r="Y20" i="2" s="1"/>
  <c r="X6" i="2"/>
  <c r="X16" i="2" s="1"/>
  <c r="W6" i="2"/>
  <c r="W20" i="2" s="1"/>
  <c r="V6" i="2"/>
  <c r="V17" i="2" s="1"/>
  <c r="U6" i="2"/>
  <c r="U17" i="2" s="1"/>
  <c r="T6" i="2"/>
  <c r="T17" i="2" s="1"/>
  <c r="S6" i="2"/>
  <c r="S17" i="2" s="1"/>
  <c r="R6" i="2"/>
  <c r="R17" i="2" s="1"/>
  <c r="Q6" i="2"/>
  <c r="Q18" i="2" s="1"/>
  <c r="P6" i="2"/>
  <c r="P15" i="2" s="1"/>
  <c r="O6" i="2"/>
  <c r="O15" i="2" s="1"/>
  <c r="N6" i="2"/>
  <c r="N15" i="2" s="1"/>
  <c r="M6" i="2"/>
  <c r="M15" i="2" s="1"/>
  <c r="L6" i="2"/>
  <c r="L19" i="2" s="1"/>
  <c r="K6" i="2"/>
  <c r="J6" i="2"/>
  <c r="I6" i="2"/>
  <c r="I20" i="2" s="1"/>
  <c r="H6" i="2"/>
  <c r="H16" i="2" s="1"/>
  <c r="G6" i="2"/>
  <c r="G20" i="2" s="1"/>
  <c r="F6" i="2"/>
  <c r="F17" i="2" s="1"/>
  <c r="E6" i="2"/>
  <c r="E17" i="2" s="1"/>
  <c r="D6" i="2"/>
  <c r="D17" i="2" s="1"/>
  <c r="C6" i="2"/>
  <c r="C17" i="2" s="1"/>
  <c r="AJ21" i="15"/>
  <c r="AI21" i="15"/>
  <c r="U21" i="15"/>
  <c r="T21" i="15"/>
  <c r="S21" i="15"/>
  <c r="E21" i="15"/>
  <c r="D21" i="15"/>
  <c r="C21" i="15"/>
  <c r="Z20" i="15"/>
  <c r="Y20" i="15"/>
  <c r="Y82" i="21" s="1"/>
  <c r="X20" i="15"/>
  <c r="J20" i="15"/>
  <c r="I20" i="15"/>
  <c r="I82" i="21" s="1"/>
  <c r="H20" i="15"/>
  <c r="AE19" i="15"/>
  <c r="AD19" i="15"/>
  <c r="AC19" i="15"/>
  <c r="O19" i="15"/>
  <c r="N19" i="15"/>
  <c r="M19" i="15"/>
  <c r="AJ18" i="15"/>
  <c r="AI18" i="15"/>
  <c r="AH18" i="15"/>
  <c r="T18" i="15"/>
  <c r="S18" i="15"/>
  <c r="R18" i="15"/>
  <c r="R80" i="21" s="1"/>
  <c r="D18" i="15"/>
  <c r="C18" i="15"/>
  <c r="AM17" i="15"/>
  <c r="AM79" i="21" s="1"/>
  <c r="Y17" i="15"/>
  <c r="X17" i="15"/>
  <c r="H17" i="15"/>
  <c r="G17" i="15"/>
  <c r="AD16" i="15"/>
  <c r="AC16" i="15"/>
  <c r="AB16" i="15"/>
  <c r="N16" i="15"/>
  <c r="M16" i="15"/>
  <c r="L16" i="15"/>
  <c r="AI15" i="15"/>
  <c r="AH15" i="15"/>
  <c r="AG15" i="15"/>
  <c r="S15" i="15"/>
  <c r="S77" i="18" s="1"/>
  <c r="R15" i="15"/>
  <c r="Q15" i="15"/>
  <c r="C15" i="15"/>
  <c r="CM7" i="15"/>
  <c r="CL7" i="15"/>
  <c r="CK7" i="15"/>
  <c r="CJ7" i="15"/>
  <c r="CI7" i="15"/>
  <c r="CH7" i="15"/>
  <c r="CG7" i="15"/>
  <c r="CF7" i="15"/>
  <c r="BZ7" i="15"/>
  <c r="BY7" i="15"/>
  <c r="BX7" i="15"/>
  <c r="BW7" i="15"/>
  <c r="BV7" i="15"/>
  <c r="BU7" i="15"/>
  <c r="BT7" i="15"/>
  <c r="BS7" i="15"/>
  <c r="BR7" i="15"/>
  <c r="BQ7" i="15"/>
  <c r="BP7" i="15"/>
  <c r="BO7" i="15"/>
  <c r="BN7" i="15"/>
  <c r="BM7" i="15"/>
  <c r="BL7" i="15"/>
  <c r="BK7" i="15"/>
  <c r="BJ7" i="15"/>
  <c r="BI7" i="15"/>
  <c r="BH7" i="15"/>
  <c r="BG7" i="15"/>
  <c r="BF7" i="15"/>
  <c r="BE7" i="15"/>
  <c r="BD7" i="15"/>
  <c r="BC7" i="15"/>
  <c r="BB7" i="15"/>
  <c r="BA7" i="15"/>
  <c r="AZ7" i="15"/>
  <c r="AY7" i="15"/>
  <c r="AX7" i="15"/>
  <c r="AW7" i="15"/>
  <c r="AV7" i="15"/>
  <c r="AU7" i="15"/>
  <c r="AT7" i="15"/>
  <c r="AS7" i="15"/>
  <c r="AR7" i="15"/>
  <c r="AQ7" i="15"/>
  <c r="AP7" i="15"/>
  <c r="AO7" i="15"/>
  <c r="AN7" i="15"/>
  <c r="AM7" i="15"/>
  <c r="AM16" i="15" s="1"/>
  <c r="AL7" i="15"/>
  <c r="AK7" i="15"/>
  <c r="AJ7" i="15"/>
  <c r="AI7" i="15"/>
  <c r="AH7" i="15"/>
  <c r="AG7" i="15"/>
  <c r="AF7" i="15"/>
  <c r="AF17" i="15" s="1"/>
  <c r="AE7" i="15"/>
  <c r="AE17" i="15" s="1"/>
  <c r="AD7" i="15"/>
  <c r="AC7" i="15"/>
  <c r="AC18" i="15" s="1"/>
  <c r="AB7" i="15"/>
  <c r="AA7" i="15"/>
  <c r="Z7" i="15"/>
  <c r="Y7" i="15"/>
  <c r="X7" i="15"/>
  <c r="W7" i="15"/>
  <c r="V7" i="15"/>
  <c r="U7" i="15"/>
  <c r="T7" i="15"/>
  <c r="S7" i="15"/>
  <c r="R7" i="15"/>
  <c r="Q7" i="15"/>
  <c r="P7" i="15"/>
  <c r="P17" i="15" s="1"/>
  <c r="O7" i="15"/>
  <c r="O17" i="15" s="1"/>
  <c r="N7" i="15"/>
  <c r="M7" i="15"/>
  <c r="M18" i="15" s="1"/>
  <c r="L7" i="15"/>
  <c r="K7" i="15"/>
  <c r="J7" i="15"/>
  <c r="I7" i="15"/>
  <c r="H7" i="15"/>
  <c r="H19" i="15" s="1"/>
  <c r="G7" i="15"/>
  <c r="F7" i="15"/>
  <c r="E7" i="15"/>
  <c r="D7" i="15"/>
  <c r="C7" i="15"/>
  <c r="CM6" i="15"/>
  <c r="CL6" i="15"/>
  <c r="CK6" i="15"/>
  <c r="CJ6" i="15"/>
  <c r="CI6" i="15"/>
  <c r="CH6" i="15"/>
  <c r="CG6" i="15"/>
  <c r="CF6" i="15"/>
  <c r="BZ6" i="15"/>
  <c r="BY6" i="15"/>
  <c r="BX6" i="15"/>
  <c r="BW6" i="15"/>
  <c r="BV6" i="15"/>
  <c r="BU6" i="15"/>
  <c r="BT6" i="15"/>
  <c r="BS6" i="15"/>
  <c r="BR6" i="15"/>
  <c r="BQ6" i="15"/>
  <c r="BP6" i="15"/>
  <c r="BO6" i="15"/>
  <c r="BN6" i="15"/>
  <c r="BM6" i="15"/>
  <c r="BL6" i="15"/>
  <c r="BK6" i="15"/>
  <c r="BJ6" i="15"/>
  <c r="BI6" i="15"/>
  <c r="BH6" i="15"/>
  <c r="BG6" i="15"/>
  <c r="BF6" i="15"/>
  <c r="BE6" i="15"/>
  <c r="BD6" i="15"/>
  <c r="BC6" i="15"/>
  <c r="BB6" i="15"/>
  <c r="BA6" i="15"/>
  <c r="AZ6" i="15"/>
  <c r="AY6" i="15"/>
  <c r="AX6" i="15"/>
  <c r="AW6" i="15"/>
  <c r="AV6" i="15"/>
  <c r="AU6" i="15"/>
  <c r="AT6" i="15"/>
  <c r="AS6" i="15"/>
  <c r="AR6" i="15"/>
  <c r="AQ6" i="15"/>
  <c r="AP6" i="15"/>
  <c r="AO6" i="15"/>
  <c r="AN6" i="15"/>
  <c r="AM6" i="15"/>
  <c r="AM20" i="15" s="1"/>
  <c r="AL6" i="15"/>
  <c r="AL17" i="15" s="1"/>
  <c r="AK6" i="15"/>
  <c r="AK17" i="15" s="1"/>
  <c r="AJ6" i="15"/>
  <c r="AJ17" i="15" s="1"/>
  <c r="AI6" i="15"/>
  <c r="AI17" i="15" s="1"/>
  <c r="AH6" i="15"/>
  <c r="AH21" i="15" s="1"/>
  <c r="AG6" i="15"/>
  <c r="AG18" i="15" s="1"/>
  <c r="AG80" i="21" s="1"/>
  <c r="AF6" i="15"/>
  <c r="AF15" i="15" s="1"/>
  <c r="AE6" i="15"/>
  <c r="AE15" i="15" s="1"/>
  <c r="AD6" i="15"/>
  <c r="AD15" i="15" s="1"/>
  <c r="AC6" i="15"/>
  <c r="AC15" i="15" s="1"/>
  <c r="AB6" i="15"/>
  <c r="AB19" i="15" s="1"/>
  <c r="AA6" i="15"/>
  <c r="Z6" i="15"/>
  <c r="Y6" i="15"/>
  <c r="X6" i="15"/>
  <c r="X16" i="15" s="1"/>
  <c r="W6" i="15"/>
  <c r="W20" i="15" s="1"/>
  <c r="V6" i="15"/>
  <c r="V17" i="15" s="1"/>
  <c r="U6" i="15"/>
  <c r="U17" i="15" s="1"/>
  <c r="T6" i="15"/>
  <c r="T17" i="15" s="1"/>
  <c r="S6" i="15"/>
  <c r="S17" i="15" s="1"/>
  <c r="R6" i="15"/>
  <c r="R21" i="15" s="1"/>
  <c r="Q6" i="15"/>
  <c r="Q18" i="15" s="1"/>
  <c r="Q80" i="21" s="1"/>
  <c r="P6" i="15"/>
  <c r="P15" i="15" s="1"/>
  <c r="O6" i="15"/>
  <c r="O15" i="15" s="1"/>
  <c r="N6" i="15"/>
  <c r="N15" i="15" s="1"/>
  <c r="M6" i="15"/>
  <c r="M15" i="15" s="1"/>
  <c r="M23" i="15" s="1"/>
  <c r="L6" i="15"/>
  <c r="L19" i="15" s="1"/>
  <c r="K6" i="15"/>
  <c r="J6" i="15"/>
  <c r="I6" i="15"/>
  <c r="H6" i="15"/>
  <c r="H16" i="15" s="1"/>
  <c r="G6" i="15"/>
  <c r="G20" i="15" s="1"/>
  <c r="F6" i="15"/>
  <c r="F17" i="15" s="1"/>
  <c r="E6" i="15"/>
  <c r="E17" i="15" s="1"/>
  <c r="D6" i="15"/>
  <c r="D17" i="15" s="1"/>
  <c r="C6" i="15"/>
  <c r="C17" i="15" s="1"/>
  <c r="CN7" i="29"/>
  <c r="CM7" i="29"/>
  <c r="CL7" i="29"/>
  <c r="CK7" i="29"/>
  <c r="CJ7" i="29"/>
  <c r="CI7" i="29"/>
  <c r="CH7" i="29"/>
  <c r="CG7" i="29"/>
  <c r="CA7" i="29"/>
  <c r="BZ7" i="29"/>
  <c r="BY7" i="29"/>
  <c r="BX7" i="29"/>
  <c r="BW7" i="29"/>
  <c r="BV7" i="29"/>
  <c r="BU7" i="29"/>
  <c r="BT7" i="29"/>
  <c r="BS7" i="29"/>
  <c r="BR7" i="29"/>
  <c r="BQ7" i="29"/>
  <c r="BP7" i="29"/>
  <c r="BO7" i="29"/>
  <c r="BN7" i="29"/>
  <c r="BM7" i="29"/>
  <c r="BL7" i="29"/>
  <c r="BK7" i="29"/>
  <c r="BJ7" i="29"/>
  <c r="BI7" i="29"/>
  <c r="BH7" i="29"/>
  <c r="BG7" i="29"/>
  <c r="BF7" i="29"/>
  <c r="BE7" i="29"/>
  <c r="BD7" i="29"/>
  <c r="BC7" i="29"/>
  <c r="BB7" i="29"/>
  <c r="BA7" i="29"/>
  <c r="AZ7" i="29"/>
  <c r="AY7" i="29"/>
  <c r="AX7" i="29"/>
  <c r="AW7" i="29"/>
  <c r="AV7" i="29"/>
  <c r="AU7" i="29"/>
  <c r="AT7" i="29"/>
  <c r="AS7" i="29"/>
  <c r="AR7" i="29"/>
  <c r="AQ7" i="29"/>
  <c r="AP7" i="29"/>
  <c r="AO7" i="29"/>
  <c r="AN7" i="29"/>
  <c r="AM7" i="29"/>
  <c r="AL7" i="29"/>
  <c r="AK7" i="29"/>
  <c r="AJ7" i="29"/>
  <c r="AI7" i="29"/>
  <c r="AH7" i="29"/>
  <c r="AG7" i="29"/>
  <c r="AF7" i="29"/>
  <c r="AE7" i="29"/>
  <c r="AD7" i="29"/>
  <c r="AC7" i="29"/>
  <c r="AB7" i="29"/>
  <c r="AA7" i="29"/>
  <c r="Z7" i="29"/>
  <c r="Y7" i="29"/>
  <c r="X7" i="29"/>
  <c r="W7" i="29"/>
  <c r="V7" i="29"/>
  <c r="U7" i="29"/>
  <c r="T7" i="29"/>
  <c r="S7" i="29"/>
  <c r="R7" i="29"/>
  <c r="Q7" i="29"/>
  <c r="P7" i="29"/>
  <c r="O7" i="29"/>
  <c r="N7" i="29"/>
  <c r="M7" i="29"/>
  <c r="L7" i="29"/>
  <c r="K7" i="29"/>
  <c r="J7" i="29"/>
  <c r="I7" i="29"/>
  <c r="H7" i="29"/>
  <c r="G7" i="29"/>
  <c r="F7" i="29"/>
  <c r="E7" i="29"/>
  <c r="D7" i="29"/>
  <c r="CN6" i="29"/>
  <c r="CM6" i="29"/>
  <c r="CL6" i="29"/>
  <c r="CK6" i="29"/>
  <c r="CJ6" i="29"/>
  <c r="CI6" i="29"/>
  <c r="CH6" i="29"/>
  <c r="CG6" i="29"/>
  <c r="CA6" i="29"/>
  <c r="BZ6" i="29"/>
  <c r="BY6" i="29"/>
  <c r="BX6" i="29"/>
  <c r="BW6" i="29"/>
  <c r="BV6" i="29"/>
  <c r="BU6" i="29"/>
  <c r="BT6" i="29"/>
  <c r="BS6" i="29"/>
  <c r="BR6" i="29"/>
  <c r="BQ6" i="29"/>
  <c r="BP6" i="29"/>
  <c r="BO6" i="29"/>
  <c r="BN6" i="29"/>
  <c r="BM6" i="29"/>
  <c r="BL6" i="29"/>
  <c r="BK6" i="29"/>
  <c r="BJ6" i="29"/>
  <c r="BI6" i="29"/>
  <c r="BH6" i="29"/>
  <c r="BG6" i="29"/>
  <c r="BF6" i="29"/>
  <c r="BE6" i="29"/>
  <c r="BD6" i="29"/>
  <c r="BC6" i="29"/>
  <c r="BB6" i="29"/>
  <c r="BA6" i="29"/>
  <c r="AZ6" i="29"/>
  <c r="AY6" i="29"/>
  <c r="AX6" i="29"/>
  <c r="AW6" i="29"/>
  <c r="AV6" i="29"/>
  <c r="AU6" i="29"/>
  <c r="AT6" i="29"/>
  <c r="AS6" i="29"/>
  <c r="AR6" i="29"/>
  <c r="AQ6" i="29"/>
  <c r="AP6" i="29"/>
  <c r="AO6" i="29"/>
  <c r="AN6" i="29"/>
  <c r="AM6" i="29"/>
  <c r="AL6" i="29"/>
  <c r="AK6" i="29"/>
  <c r="AJ6" i="29"/>
  <c r="AI6" i="29"/>
  <c r="AH6" i="29"/>
  <c r="AG6" i="29"/>
  <c r="AF6" i="29"/>
  <c r="AE6" i="29"/>
  <c r="AD6" i="29"/>
  <c r="AC6" i="29"/>
  <c r="AB6" i="29"/>
  <c r="AA6" i="29"/>
  <c r="Z6" i="29"/>
  <c r="Y6" i="29"/>
  <c r="X6" i="29"/>
  <c r="W6" i="29"/>
  <c r="V6" i="29"/>
  <c r="U6" i="29"/>
  <c r="T6" i="29"/>
  <c r="S6" i="29"/>
  <c r="R6" i="29"/>
  <c r="Q6" i="29"/>
  <c r="P6" i="29"/>
  <c r="O6" i="29"/>
  <c r="N6" i="29"/>
  <c r="M6" i="29"/>
  <c r="L6" i="29"/>
  <c r="K6" i="29"/>
  <c r="J6" i="29"/>
  <c r="I6" i="29"/>
  <c r="H6" i="29"/>
  <c r="G6" i="29"/>
  <c r="F6" i="29"/>
  <c r="E6" i="29"/>
  <c r="D6" i="29"/>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C10" i="14"/>
  <c r="C9" i="14"/>
  <c r="C8" i="14"/>
  <c r="C7" i="14"/>
  <c r="C6" i="14"/>
  <c r="F4" i="14" s="1"/>
  <c r="G4" i="14" s="1"/>
  <c r="C5" i="14"/>
  <c r="C4" i="14"/>
  <c r="C3" i="14"/>
  <c r="B52" i="28"/>
  <c r="CA29" i="28"/>
  <c r="BZ29" i="28"/>
  <c r="BY29" i="28"/>
  <c r="BX29" i="28"/>
  <c r="BW29" i="28"/>
  <c r="BV29" i="28"/>
  <c r="BU29" i="28"/>
  <c r="BT29" i="28"/>
  <c r="BS29" i="28"/>
  <c r="BR29" i="28"/>
  <c r="BR27" i="28" s="1"/>
  <c r="BQ29" i="28"/>
  <c r="BP29" i="28"/>
  <c r="BO29" i="28"/>
  <c r="BN29" i="28"/>
  <c r="BM29" i="28"/>
  <c r="BM27" i="28" s="1"/>
  <c r="BL29" i="28"/>
  <c r="BK29" i="28"/>
  <c r="BJ29" i="28"/>
  <c r="BI29" i="28"/>
  <c r="BH29" i="28"/>
  <c r="BG29" i="28"/>
  <c r="BF29" i="28"/>
  <c r="BE29" i="28"/>
  <c r="BD29" i="28"/>
  <c r="BC29" i="28"/>
  <c r="BB29" i="28"/>
  <c r="BB27" i="28" s="1"/>
  <c r="BA29" i="28"/>
  <c r="AZ29" i="28"/>
  <c r="AY29" i="28"/>
  <c r="AX29" i="28"/>
  <c r="AW29" i="28"/>
  <c r="AW27" i="28" s="1"/>
  <c r="AV29" i="28"/>
  <c r="AU29" i="28"/>
  <c r="AT29" i="28"/>
  <c r="AS29" i="28"/>
  <c r="AR29" i="28"/>
  <c r="AQ29" i="28"/>
  <c r="AP29" i="28"/>
  <c r="AO29" i="28"/>
  <c r="AN29" i="28"/>
  <c r="AM29" i="28"/>
  <c r="AL29" i="28"/>
  <c r="AL27" i="28" s="1"/>
  <c r="AK29" i="28"/>
  <c r="AJ29" i="28"/>
  <c r="AI29" i="28"/>
  <c r="AH29" i="28"/>
  <c r="AG29" i="28"/>
  <c r="AG27" i="28" s="1"/>
  <c r="AF29" i="28"/>
  <c r="AE29" i="28"/>
  <c r="AD29" i="28"/>
  <c r="AC29" i="28"/>
  <c r="AB29" i="28"/>
  <c r="AA29" i="28"/>
  <c r="Z29" i="28"/>
  <c r="Y29" i="28"/>
  <c r="X29" i="28"/>
  <c r="W29" i="28"/>
  <c r="V29" i="28"/>
  <c r="V27" i="28" s="1"/>
  <c r="U29" i="28"/>
  <c r="T29" i="28"/>
  <c r="S29" i="28"/>
  <c r="R29" i="28"/>
  <c r="Q29" i="28"/>
  <c r="Q27" i="28" s="1"/>
  <c r="P29" i="28"/>
  <c r="O29" i="28"/>
  <c r="N29" i="28"/>
  <c r="M29" i="28"/>
  <c r="L29" i="28"/>
  <c r="K29" i="28"/>
  <c r="J29" i="28"/>
  <c r="I29" i="28"/>
  <c r="H29" i="28"/>
  <c r="G29" i="28"/>
  <c r="F29" i="28"/>
  <c r="F27" i="28" s="1"/>
  <c r="E29" i="28"/>
  <c r="D29" i="28"/>
  <c r="C29" i="28"/>
  <c r="B29" i="28"/>
  <c r="CA28" i="28"/>
  <c r="BZ28" i="28"/>
  <c r="BY28" i="28"/>
  <c r="BX28" i="28"/>
  <c r="BW28" i="28"/>
  <c r="BV28" i="28"/>
  <c r="BU28" i="28"/>
  <c r="BQ28" i="28"/>
  <c r="BP28" i="28"/>
  <c r="BO28" i="28"/>
  <c r="BN28" i="28"/>
  <c r="BL28" i="28"/>
  <c r="BK28" i="28"/>
  <c r="BJ28" i="28"/>
  <c r="BI28" i="28"/>
  <c r="BH28" i="28"/>
  <c r="BG28" i="28"/>
  <c r="BF28" i="28"/>
  <c r="BE28" i="28"/>
  <c r="BB28" i="28"/>
  <c r="BA28" i="28"/>
  <c r="AZ28" i="28"/>
  <c r="AY28" i="28"/>
  <c r="AX28" i="28"/>
  <c r="AV28" i="28"/>
  <c r="AU28" i="28"/>
  <c r="AT28" i="28"/>
  <c r="AS28" i="28"/>
  <c r="AR28" i="28"/>
  <c r="AQ28" i="28"/>
  <c r="AP28" i="28"/>
  <c r="AO28" i="28"/>
  <c r="AK28" i="28"/>
  <c r="AJ28" i="28"/>
  <c r="AI28" i="28"/>
  <c r="AH28" i="28"/>
  <c r="AF28" i="28"/>
  <c r="AE28" i="28"/>
  <c r="AD28" i="28"/>
  <c r="AC28" i="28"/>
  <c r="AB28" i="28"/>
  <c r="AA28" i="28"/>
  <c r="Z28" i="28"/>
  <c r="Y28" i="28"/>
  <c r="U28" i="28"/>
  <c r="T28" i="28"/>
  <c r="S28" i="28"/>
  <c r="R28" i="28"/>
  <c r="P28" i="28"/>
  <c r="O28" i="28"/>
  <c r="N28" i="28"/>
  <c r="M28" i="28"/>
  <c r="L28" i="28"/>
  <c r="K28" i="28"/>
  <c r="J28" i="28"/>
  <c r="I28" i="28"/>
  <c r="F28" i="28"/>
  <c r="E28" i="28"/>
  <c r="D28" i="28"/>
  <c r="C28" i="28"/>
  <c r="B28" i="28"/>
  <c r="CA27" i="28"/>
  <c r="BZ27" i="28"/>
  <c r="BY27" i="28"/>
  <c r="BX27" i="28"/>
  <c r="BW27" i="28"/>
  <c r="BV27" i="28"/>
  <c r="BU27" i="28"/>
  <c r="BQ27" i="28"/>
  <c r="BP27" i="28"/>
  <c r="BO27" i="28"/>
  <c r="BN27" i="28"/>
  <c r="BL27" i="28"/>
  <c r="BK27" i="28"/>
  <c r="BJ27" i="28"/>
  <c r="BI27" i="28"/>
  <c r="BH27" i="28"/>
  <c r="BG27" i="28"/>
  <c r="BF27" i="28"/>
  <c r="BE27" i="28"/>
  <c r="BA27" i="28"/>
  <c r="AZ27" i="28"/>
  <c r="AY27" i="28"/>
  <c r="AX27" i="28"/>
  <c r="AV27" i="28"/>
  <c r="AU27" i="28"/>
  <c r="AT27" i="28"/>
  <c r="AS27" i="28"/>
  <c r="AR27" i="28"/>
  <c r="AQ27" i="28"/>
  <c r="AP27" i="28"/>
  <c r="AO27" i="28"/>
  <c r="AK27" i="28"/>
  <c r="AJ27" i="28"/>
  <c r="AI27" i="28"/>
  <c r="AH27" i="28"/>
  <c r="AF27" i="28"/>
  <c r="AE27" i="28"/>
  <c r="AD27" i="28"/>
  <c r="AC27" i="28"/>
  <c r="AB27" i="28"/>
  <c r="AA27" i="28"/>
  <c r="Z27" i="28"/>
  <c r="Y27" i="28"/>
  <c r="U27" i="28"/>
  <c r="T27" i="28"/>
  <c r="S27" i="28"/>
  <c r="R27" i="28"/>
  <c r="P27" i="28"/>
  <c r="O27" i="28"/>
  <c r="N27" i="28"/>
  <c r="M27" i="28"/>
  <c r="L27" i="28"/>
  <c r="K27" i="28"/>
  <c r="J27" i="28"/>
  <c r="I27" i="28"/>
  <c r="E27" i="28"/>
  <c r="D27" i="28"/>
  <c r="C27" i="28"/>
  <c r="B27" i="28"/>
  <c r="CA26" i="28"/>
  <c r="BZ26" i="28"/>
  <c r="BY26" i="28"/>
  <c r="BX26" i="28"/>
  <c r="BW26" i="28"/>
  <c r="BV26" i="28"/>
  <c r="BU26" i="28"/>
  <c r="BT26" i="28"/>
  <c r="BS26" i="28"/>
  <c r="BR26" i="28"/>
  <c r="BQ26" i="28"/>
  <c r="BP26" i="28"/>
  <c r="BO26" i="28"/>
  <c r="BN26" i="28"/>
  <c r="BM26" i="28"/>
  <c r="BL26" i="28"/>
  <c r="BK26" i="28"/>
  <c r="BJ26" i="28"/>
  <c r="BI26" i="28"/>
  <c r="BH26" i="28"/>
  <c r="BG26" i="28"/>
  <c r="BF26" i="28"/>
  <c r="BE26" i="28"/>
  <c r="BD26" i="28"/>
  <c r="BC26" i="28"/>
  <c r="BB26" i="28"/>
  <c r="BA26" i="28"/>
  <c r="AZ26" i="28"/>
  <c r="AY26" i="28"/>
  <c r="AX26" i="28"/>
  <c r="AW26" i="28"/>
  <c r="AV26" i="28"/>
  <c r="AU26" i="28"/>
  <c r="AT26" i="28"/>
  <c r="AS26" i="28"/>
  <c r="AR26" i="28"/>
  <c r="AQ26" i="28"/>
  <c r="AP26" i="28"/>
  <c r="AO26" i="28"/>
  <c r="AN26" i="28"/>
  <c r="AM26" i="28"/>
  <c r="AL26" i="28"/>
  <c r="AK26" i="28"/>
  <c r="AJ26" i="28"/>
  <c r="AI26" i="28"/>
  <c r="AH26" i="28"/>
  <c r="AG26" i="28"/>
  <c r="AF26" i="28"/>
  <c r="AE26" i="28"/>
  <c r="AD26" i="28"/>
  <c r="AC26" i="28"/>
  <c r="AB26" i="28"/>
  <c r="AA26" i="28"/>
  <c r="Z26" i="28"/>
  <c r="Y26" i="28"/>
  <c r="X26" i="28"/>
  <c r="W26" i="28"/>
  <c r="V26" i="28"/>
  <c r="U26" i="28"/>
  <c r="T26" i="28"/>
  <c r="S26" i="28"/>
  <c r="R26" i="28"/>
  <c r="Q26" i="28"/>
  <c r="P26" i="28"/>
  <c r="O26" i="28"/>
  <c r="N26" i="28"/>
  <c r="M26" i="28"/>
  <c r="L26" i="28"/>
  <c r="K26" i="28"/>
  <c r="J26" i="28"/>
  <c r="I26" i="28"/>
  <c r="H26" i="28"/>
  <c r="G26" i="28"/>
  <c r="F26" i="28"/>
  <c r="E26" i="28"/>
  <c r="D26" i="28"/>
  <c r="C26" i="28"/>
  <c r="B26" i="28"/>
  <c r="A5" i="28"/>
  <c r="AL3" i="28"/>
  <c r="AK3" i="28"/>
  <c r="AJ3" i="28"/>
  <c r="AI3" i="28"/>
  <c r="AH3" i="28"/>
  <c r="AG3" i="28"/>
  <c r="AF3" i="28"/>
  <c r="AE3" i="28"/>
  <c r="AD3" i="28"/>
  <c r="AC3" i="28"/>
  <c r="AB3" i="28"/>
  <c r="AA3" i="28"/>
  <c r="Z3" i="28"/>
  <c r="Y3" i="28"/>
  <c r="X3" i="28"/>
  <c r="W3" i="28"/>
  <c r="V3" i="28"/>
  <c r="U3" i="28"/>
  <c r="T3" i="28"/>
  <c r="S3" i="28"/>
  <c r="R3" i="28"/>
  <c r="Q3" i="28"/>
  <c r="P3" i="28"/>
  <c r="O3" i="28"/>
  <c r="N3" i="28"/>
  <c r="M3" i="28"/>
  <c r="L3" i="28"/>
  <c r="K3" i="28"/>
  <c r="J3" i="28"/>
  <c r="I3" i="28"/>
  <c r="H3" i="28"/>
  <c r="G3" i="28"/>
  <c r="F3" i="28"/>
  <c r="E3" i="28"/>
  <c r="D3" i="28"/>
  <c r="C3" i="28"/>
  <c r="B3" i="28"/>
  <c r="O37" i="22"/>
  <c r="N37" i="22"/>
  <c r="M37" i="22"/>
  <c r="L37" i="22"/>
  <c r="K37" i="22"/>
  <c r="J37" i="22"/>
  <c r="I37" i="22"/>
  <c r="H37" i="22"/>
  <c r="G37" i="22"/>
  <c r="F37" i="22"/>
  <c r="E37" i="22"/>
  <c r="D37" i="22"/>
  <c r="C37" i="22"/>
  <c r="P36" i="22"/>
  <c r="P35" i="22"/>
  <c r="P34" i="22"/>
  <c r="P33" i="22"/>
  <c r="P32" i="22"/>
  <c r="P31" i="22"/>
  <c r="P30" i="22"/>
  <c r="P29" i="22"/>
  <c r="P28" i="22"/>
  <c r="P27" i="22"/>
  <c r="P26" i="22"/>
  <c r="P25" i="22"/>
  <c r="P24" i="22"/>
  <c r="C38" i="22" s="1" a="1"/>
  <c r="N16" i="22"/>
  <c r="P15" i="22"/>
  <c r="N15" i="22"/>
  <c r="J15" i="22"/>
  <c r="I15" i="22"/>
  <c r="H15" i="22"/>
  <c r="D15" i="22"/>
  <c r="O14" i="22"/>
  <c r="J14" i="22"/>
  <c r="I14" i="22"/>
  <c r="P14" i="22" s="1"/>
  <c r="L13" i="22"/>
  <c r="P13" i="22" s="1"/>
  <c r="O12" i="22"/>
  <c r="J11" i="22"/>
  <c r="P11" i="22" s="1"/>
  <c r="O10" i="22"/>
  <c r="N10" i="22"/>
  <c r="I10" i="22"/>
  <c r="G10" i="22"/>
  <c r="G16" i="22" s="1"/>
  <c r="O9" i="22"/>
  <c r="N9" i="22"/>
  <c r="J9" i="22"/>
  <c r="O8" i="22"/>
  <c r="J8" i="22"/>
  <c r="I7" i="22"/>
  <c r="H7" i="22"/>
  <c r="D7" i="22"/>
  <c r="C7" i="22"/>
  <c r="P7" i="22" s="1"/>
  <c r="O4" i="22"/>
  <c r="O16" i="22" s="1"/>
  <c r="M4" i="22"/>
  <c r="M16" i="22" s="1"/>
  <c r="L4" i="22"/>
  <c r="L16" i="22" s="1"/>
  <c r="K4" i="22"/>
  <c r="K16" i="22" s="1"/>
  <c r="J4" i="22"/>
  <c r="D4" i="22"/>
  <c r="C4" i="22"/>
  <c r="D3" i="22"/>
  <c r="BX121" i="21"/>
  <c r="BX118" i="21"/>
  <c r="D115" i="21"/>
  <c r="G114" i="21"/>
  <c r="DA107" i="21"/>
  <c r="CZ107" i="21"/>
  <c r="CY107" i="21"/>
  <c r="CX107" i="21"/>
  <c r="CW107" i="21"/>
  <c r="CU107" i="21"/>
  <c r="CJ107" i="21"/>
  <c r="CI107" i="21"/>
  <c r="CH107" i="21"/>
  <c r="CG107" i="21"/>
  <c r="CF107" i="21"/>
  <c r="BX107" i="21"/>
  <c r="BW107" i="21"/>
  <c r="BV107" i="21"/>
  <c r="BU107" i="21"/>
  <c r="BT107" i="21"/>
  <c r="BS107" i="21"/>
  <c r="BR107" i="21"/>
  <c r="BQ107" i="21"/>
  <c r="BP107" i="21"/>
  <c r="BO107" i="21"/>
  <c r="BN107" i="21"/>
  <c r="BM107" i="21"/>
  <c r="BL107" i="21"/>
  <c r="BK107" i="21"/>
  <c r="BJ107" i="21"/>
  <c r="BI107" i="21"/>
  <c r="BH107" i="21"/>
  <c r="BG107" i="21"/>
  <c r="BF107" i="21"/>
  <c r="BE107" i="21"/>
  <c r="BD107" i="21"/>
  <c r="BC107" i="21"/>
  <c r="BB107" i="21"/>
  <c r="BA107" i="21"/>
  <c r="AZ107" i="21"/>
  <c r="AY107" i="21"/>
  <c r="AX107" i="21"/>
  <c r="AW107" i="21"/>
  <c r="AV107" i="21"/>
  <c r="AU107" i="21"/>
  <c r="AT107" i="21"/>
  <c r="AS107" i="21"/>
  <c r="AR107" i="21"/>
  <c r="AQ107" i="21"/>
  <c r="AP107" i="21"/>
  <c r="AO107" i="21"/>
  <c r="AN107" i="21"/>
  <c r="DC105" i="21"/>
  <c r="DC104" i="21"/>
  <c r="DC103" i="21"/>
  <c r="DC102" i="21"/>
  <c r="DC99" i="21"/>
  <c r="DC88" i="21"/>
  <c r="DC87" i="21"/>
  <c r="DC86" i="21"/>
  <c r="DC85" i="21"/>
  <c r="DC84" i="21"/>
  <c r="AJ83" i="21"/>
  <c r="AI83" i="21"/>
  <c r="AH83" i="21"/>
  <c r="U83" i="21"/>
  <c r="T83" i="21"/>
  <c r="S83" i="21"/>
  <c r="R83" i="21"/>
  <c r="M83" i="21"/>
  <c r="H83" i="21"/>
  <c r="E83" i="21"/>
  <c r="D83" i="21"/>
  <c r="C83" i="21"/>
  <c r="AM82" i="21"/>
  <c r="Z82" i="21"/>
  <c r="X82" i="21"/>
  <c r="W82" i="21"/>
  <c r="M82" i="21"/>
  <c r="J82" i="21"/>
  <c r="H82" i="21"/>
  <c r="G82" i="21"/>
  <c r="AE81" i="21"/>
  <c r="AD81" i="21"/>
  <c r="AC81" i="21"/>
  <c r="AB81" i="21"/>
  <c r="O81" i="21"/>
  <c r="N81" i="21"/>
  <c r="M81" i="21"/>
  <c r="L81" i="21"/>
  <c r="H81" i="21"/>
  <c r="AJ80" i="21"/>
  <c r="AI80" i="21"/>
  <c r="AH80" i="21"/>
  <c r="AC80" i="21"/>
  <c r="T80" i="21"/>
  <c r="S80" i="21"/>
  <c r="M80" i="21"/>
  <c r="H80" i="21"/>
  <c r="D80" i="21"/>
  <c r="C80" i="21"/>
  <c r="AL79" i="21"/>
  <c r="AK79" i="21"/>
  <c r="AJ79" i="21"/>
  <c r="AI79" i="21"/>
  <c r="AF79" i="21"/>
  <c r="AE79" i="21"/>
  <c r="Y79" i="21"/>
  <c r="X79" i="21"/>
  <c r="V79" i="21"/>
  <c r="U79" i="21"/>
  <c r="T79" i="21"/>
  <c r="S79" i="21"/>
  <c r="P79" i="21"/>
  <c r="O79" i="21"/>
  <c r="M79" i="21"/>
  <c r="H79" i="21"/>
  <c r="G79" i="21"/>
  <c r="F79" i="21"/>
  <c r="E79" i="21"/>
  <c r="D79" i="21"/>
  <c r="C79" i="21"/>
  <c r="AM78" i="21"/>
  <c r="AD78" i="21"/>
  <c r="AC78" i="21"/>
  <c r="AB78" i="21"/>
  <c r="X78" i="21"/>
  <c r="N78" i="21"/>
  <c r="M78" i="21"/>
  <c r="L78" i="21"/>
  <c r="H78" i="21"/>
  <c r="AH77" i="21"/>
  <c r="AG77" i="21"/>
  <c r="AF77" i="21"/>
  <c r="AE77" i="21"/>
  <c r="AC77" i="21"/>
  <c r="R77" i="21"/>
  <c r="Q77" i="21"/>
  <c r="P77" i="21"/>
  <c r="O77" i="21"/>
  <c r="M77" i="21"/>
  <c r="M107" i="21" s="1"/>
  <c r="H77" i="21"/>
  <c r="C77" i="21"/>
  <c r="CT76" i="21"/>
  <c r="CS76" i="21"/>
  <c r="CR76" i="21"/>
  <c r="CQ76" i="21"/>
  <c r="CP76" i="21"/>
  <c r="CO76" i="21"/>
  <c r="CN76" i="21"/>
  <c r="CM76" i="21"/>
  <c r="CL76" i="21"/>
  <c r="DC76" i="21" s="1"/>
  <c r="CK76" i="21"/>
  <c r="CT75" i="21"/>
  <c r="CT74" i="21"/>
  <c r="CR74" i="21"/>
  <c r="CQ74" i="21"/>
  <c r="CP74" i="21"/>
  <c r="CO74" i="21"/>
  <c r="CM74" i="21"/>
  <c r="CL74" i="21"/>
  <c r="CK74" i="21"/>
  <c r="CP73" i="21"/>
  <c r="CO73" i="21"/>
  <c r="CN73" i="21"/>
  <c r="CM73" i="21"/>
  <c r="CT72" i="21"/>
  <c r="CM72" i="21"/>
  <c r="CL72" i="21"/>
  <c r="CK72" i="21"/>
  <c r="CT71" i="21"/>
  <c r="CS71" i="21"/>
  <c r="CR71" i="21"/>
  <c r="CQ71" i="21"/>
  <c r="CP71" i="21"/>
  <c r="CO71" i="21"/>
  <c r="CK71" i="21"/>
  <c r="CT68" i="21"/>
  <c r="CR68" i="21"/>
  <c r="CQ68" i="21"/>
  <c r="CM68" i="21"/>
  <c r="CL68" i="21"/>
  <c r="CK68" i="21"/>
  <c r="CS67" i="21"/>
  <c r="CR67" i="21"/>
  <c r="CQ67" i="21"/>
  <c r="CP67" i="21"/>
  <c r="CO67" i="21"/>
  <c r="CK67" i="21"/>
  <c r="CP66" i="21"/>
  <c r="CO66" i="21"/>
  <c r="CM66" i="21"/>
  <c r="CT65" i="21"/>
  <c r="CO65" i="21"/>
  <c r="CN65" i="21"/>
  <c r="CM65" i="21"/>
  <c r="CL65" i="21"/>
  <c r="CK65" i="21"/>
  <c r="CT64" i="21"/>
  <c r="CS64" i="21"/>
  <c r="CR64" i="21"/>
  <c r="CQ64" i="21"/>
  <c r="CP64" i="21"/>
  <c r="CO64" i="21"/>
  <c r="CN64" i="21"/>
  <c r="CM64" i="21"/>
  <c r="DC64" i="21" s="1"/>
  <c r="CL64" i="21"/>
  <c r="CK64" i="21"/>
  <c r="CT63" i="21"/>
  <c r="CS63" i="21"/>
  <c r="CR63" i="21"/>
  <c r="CQ63" i="21"/>
  <c r="CP63" i="21"/>
  <c r="CO63" i="21"/>
  <c r="CK63" i="21"/>
  <c r="CT61" i="21"/>
  <c r="CT60" i="21"/>
  <c r="CS60" i="21"/>
  <c r="CR60" i="21"/>
  <c r="CQ60" i="21"/>
  <c r="CM60" i="21"/>
  <c r="CL60" i="21"/>
  <c r="CK60" i="21"/>
  <c r="CS59" i="21"/>
  <c r="CR59" i="21"/>
  <c r="CQ59" i="21"/>
  <c r="CP59" i="21"/>
  <c r="CO59" i="21"/>
  <c r="CK59" i="21"/>
  <c r="CP58" i="21"/>
  <c r="CO58" i="21"/>
  <c r="CN58" i="21"/>
  <c r="CM58" i="21"/>
  <c r="CN57" i="21"/>
  <c r="CM57" i="21"/>
  <c r="CL57" i="21"/>
  <c r="CK57" i="21"/>
  <c r="CT56" i="21"/>
  <c r="CS56" i="21"/>
  <c r="CR56" i="21"/>
  <c r="CQ56" i="21"/>
  <c r="CP56" i="21"/>
  <c r="CO56" i="21"/>
  <c r="CN56" i="21"/>
  <c r="DC56" i="21" s="1"/>
  <c r="CM56" i="21"/>
  <c r="CL56" i="21"/>
  <c r="CK56" i="21"/>
  <c r="CT55" i="21"/>
  <c r="CS55" i="21"/>
  <c r="CR55" i="21"/>
  <c r="CQ55" i="21"/>
  <c r="CP55" i="21"/>
  <c r="CO55" i="21"/>
  <c r="CK55" i="21"/>
  <c r="CT52" i="21"/>
  <c r="CS52" i="21"/>
  <c r="CR52" i="21"/>
  <c r="CQ52" i="21"/>
  <c r="CM52" i="21"/>
  <c r="CL52" i="21"/>
  <c r="CK52" i="21"/>
  <c r="CS51" i="21"/>
  <c r="CQ51" i="21"/>
  <c r="CP51" i="21"/>
  <c r="CO51" i="21"/>
  <c r="CK51" i="21"/>
  <c r="CP50" i="21"/>
  <c r="CO50" i="21"/>
  <c r="CN50" i="21"/>
  <c r="CM50" i="21"/>
  <c r="CT49" i="21"/>
  <c r="CN49" i="21"/>
  <c r="CM49" i="21"/>
  <c r="CL49" i="21"/>
  <c r="CK49" i="21"/>
  <c r="CT48" i="21"/>
  <c r="CS48" i="21"/>
  <c r="CR48" i="21"/>
  <c r="CQ48" i="21"/>
  <c r="CP48" i="21"/>
  <c r="CN48" i="21"/>
  <c r="CM48" i="21"/>
  <c r="DC48" i="21" s="1"/>
  <c r="CL48" i="21"/>
  <c r="CK48" i="21"/>
  <c r="CT47" i="21"/>
  <c r="CS47" i="21"/>
  <c r="CR47" i="21"/>
  <c r="CQ47" i="21"/>
  <c r="CP47" i="21"/>
  <c r="CO47" i="21"/>
  <c r="CK47" i="21"/>
  <c r="CT44" i="21"/>
  <c r="CS44" i="21"/>
  <c r="CR44" i="21"/>
  <c r="CQ44" i="21"/>
  <c r="CM44" i="21"/>
  <c r="CL44" i="21"/>
  <c r="CK44" i="21"/>
  <c r="CT43" i="21"/>
  <c r="CS43" i="21"/>
  <c r="CR43" i="21"/>
  <c r="CQ43" i="21"/>
  <c r="CP43" i="21"/>
  <c r="CO43" i="21"/>
  <c r="CN43" i="21"/>
  <c r="CK43" i="21"/>
  <c r="CP42" i="21"/>
  <c r="CO42" i="21"/>
  <c r="CN42" i="21"/>
  <c r="CM42" i="21"/>
  <c r="CT41" i="21"/>
  <c r="CN41" i="21"/>
  <c r="CM41" i="21"/>
  <c r="CL41" i="21"/>
  <c r="CT40" i="21"/>
  <c r="CS40" i="21"/>
  <c r="CR40" i="21"/>
  <c r="CQ40" i="21"/>
  <c r="CP40" i="21"/>
  <c r="CO40" i="21"/>
  <c r="CN40" i="21"/>
  <c r="CM40" i="21"/>
  <c r="CL40" i="21"/>
  <c r="CK40" i="21"/>
  <c r="DC39" i="21"/>
  <c r="DC38" i="21"/>
  <c r="DC37" i="21"/>
  <c r="DC36" i="21"/>
  <c r="DC35" i="21"/>
  <c r="DC34" i="21"/>
  <c r="DC33" i="21"/>
  <c r="DC32" i="21"/>
  <c r="DC31" i="21"/>
  <c r="DC30" i="21"/>
  <c r="DC29" i="21"/>
  <c r="DC28" i="21"/>
  <c r="DC27" i="21"/>
  <c r="DC26" i="21"/>
  <c r="DC25" i="21"/>
  <c r="DC24" i="21"/>
  <c r="DC23" i="21"/>
  <c r="DC22" i="21"/>
  <c r="DC21" i="21"/>
  <c r="DC20" i="21"/>
  <c r="DC19" i="21"/>
  <c r="DC18" i="21"/>
  <c r="DC17" i="21"/>
  <c r="DC16" i="21"/>
  <c r="DC15" i="21"/>
  <c r="DC14" i="21"/>
  <c r="DC13" i="21"/>
  <c r="DC12" i="21"/>
  <c r="DC11" i="21"/>
  <c r="DC10" i="21"/>
  <c r="DC9" i="21"/>
  <c r="DC8" i="21"/>
  <c r="DC7" i="21"/>
  <c r="DC6" i="21"/>
  <c r="DC5" i="21"/>
  <c r="DC4" i="21"/>
  <c r="DC3" i="21"/>
  <c r="M16" i="20"/>
  <c r="P15" i="20"/>
  <c r="N15" i="20"/>
  <c r="J15" i="20"/>
  <c r="I15" i="20"/>
  <c r="H15" i="20"/>
  <c r="D15" i="20"/>
  <c r="O14" i="20"/>
  <c r="J14" i="20"/>
  <c r="P14" i="20" s="1"/>
  <c r="I14" i="20"/>
  <c r="P13" i="20"/>
  <c r="L13" i="20"/>
  <c r="O12" i="20"/>
  <c r="H12" i="20"/>
  <c r="P12" i="20" s="1"/>
  <c r="P11" i="20"/>
  <c r="J11" i="20"/>
  <c r="O10" i="20"/>
  <c r="N10" i="20"/>
  <c r="I10" i="20"/>
  <c r="G10" i="20"/>
  <c r="O9" i="20"/>
  <c r="N9" i="20"/>
  <c r="N16" i="20" s="1"/>
  <c r="J9" i="20"/>
  <c r="O8" i="20"/>
  <c r="J8" i="20"/>
  <c r="J16" i="20" s="1"/>
  <c r="P7" i="20"/>
  <c r="I7" i="20"/>
  <c r="I16" i="20" s="1"/>
  <c r="H7" i="20"/>
  <c r="D7" i="20"/>
  <c r="C7" i="20"/>
  <c r="O4" i="20"/>
  <c r="M4" i="20"/>
  <c r="L4" i="20"/>
  <c r="L16" i="20" s="1"/>
  <c r="K4" i="20"/>
  <c r="K16" i="20" s="1"/>
  <c r="J4" i="20"/>
  <c r="D4" i="20"/>
  <c r="D16" i="20" s="1"/>
  <c r="C4" i="20"/>
  <c r="D3" i="20"/>
  <c r="P3" i="20" s="1"/>
  <c r="BX121" i="18"/>
  <c r="BX118" i="18"/>
  <c r="D115" i="18"/>
  <c r="G114" i="18"/>
  <c r="DA107" i="18"/>
  <c r="CZ107" i="18"/>
  <c r="CY107" i="18"/>
  <c r="CX107" i="18"/>
  <c r="CW107" i="18"/>
  <c r="CV107" i="18"/>
  <c r="CU107" i="18"/>
  <c r="CJ107" i="18"/>
  <c r="CI107" i="18"/>
  <c r="CH107" i="18"/>
  <c r="CG107" i="18"/>
  <c r="CF107" i="18"/>
  <c r="BX107" i="18"/>
  <c r="BW107" i="18"/>
  <c r="BV107" i="18"/>
  <c r="BU107" i="18"/>
  <c r="BT107" i="18"/>
  <c r="BS107" i="18"/>
  <c r="BR107" i="18"/>
  <c r="BQ107" i="18"/>
  <c r="BP107" i="18"/>
  <c r="BO107" i="18"/>
  <c r="BN107" i="18"/>
  <c r="BM107" i="18"/>
  <c r="BL107" i="18"/>
  <c r="BK107" i="18"/>
  <c r="BJ107" i="18"/>
  <c r="BI107" i="18"/>
  <c r="BH107" i="18"/>
  <c r="BG107" i="18"/>
  <c r="BF107" i="18"/>
  <c r="BE107" i="18"/>
  <c r="BD107" i="18"/>
  <c r="BC107" i="18"/>
  <c r="BB107" i="18"/>
  <c r="BA107" i="18"/>
  <c r="AZ107" i="18"/>
  <c r="AY107" i="18"/>
  <c r="AX107" i="18"/>
  <c r="AW107" i="18"/>
  <c r="AV107" i="18"/>
  <c r="AU107" i="18"/>
  <c r="AT107" i="18"/>
  <c r="AS107" i="18"/>
  <c r="AR107" i="18"/>
  <c r="AQ107" i="18"/>
  <c r="AP107" i="18"/>
  <c r="AO107" i="18"/>
  <c r="AN107" i="18"/>
  <c r="DC105" i="18"/>
  <c r="DC104" i="18"/>
  <c r="DC103" i="18"/>
  <c r="DC102" i="18"/>
  <c r="DC101" i="18"/>
  <c r="DC99" i="18"/>
  <c r="DC88" i="18"/>
  <c r="DC87" i="18"/>
  <c r="DC86" i="18"/>
  <c r="DC85" i="18"/>
  <c r="DC84" i="18"/>
  <c r="AJ83" i="18"/>
  <c r="AI83" i="18"/>
  <c r="AH83" i="18"/>
  <c r="U83" i="18"/>
  <c r="T83" i="18"/>
  <c r="S83" i="18"/>
  <c r="R83" i="18"/>
  <c r="M83" i="18"/>
  <c r="H83" i="18"/>
  <c r="E83" i="18"/>
  <c r="D83" i="18"/>
  <c r="C83" i="18"/>
  <c r="AM82" i="18"/>
  <c r="Z82" i="18"/>
  <c r="Y82" i="18"/>
  <c r="X82" i="18"/>
  <c r="W82" i="18"/>
  <c r="M82" i="18"/>
  <c r="J82" i="18"/>
  <c r="I82" i="18"/>
  <c r="H82" i="18"/>
  <c r="G82" i="18"/>
  <c r="AE81" i="18"/>
  <c r="AD81" i="18"/>
  <c r="AC81" i="18"/>
  <c r="AB81" i="18"/>
  <c r="O81" i="18"/>
  <c r="N81" i="18"/>
  <c r="M81" i="18"/>
  <c r="L81" i="18"/>
  <c r="H81" i="18"/>
  <c r="AJ80" i="18"/>
  <c r="AI80" i="18"/>
  <c r="AH80" i="18"/>
  <c r="AG80" i="18"/>
  <c r="AC80" i="18"/>
  <c r="T80" i="18"/>
  <c r="S80" i="18"/>
  <c r="R80" i="18"/>
  <c r="Q80" i="18"/>
  <c r="M80" i="18"/>
  <c r="H80" i="18"/>
  <c r="D80" i="18"/>
  <c r="C80" i="18"/>
  <c r="AM79" i="18"/>
  <c r="AL79" i="18"/>
  <c r="AK79" i="18"/>
  <c r="AJ79" i="18"/>
  <c r="AI79" i="18"/>
  <c r="AF79" i="18"/>
  <c r="AE79" i="18"/>
  <c r="Y79" i="18"/>
  <c r="X79" i="18"/>
  <c r="V79" i="18"/>
  <c r="U79" i="18"/>
  <c r="T79" i="18"/>
  <c r="S79" i="18"/>
  <c r="P79" i="18"/>
  <c r="O79" i="18"/>
  <c r="M79" i="18"/>
  <c r="H79" i="18"/>
  <c r="G79" i="18"/>
  <c r="F79" i="18"/>
  <c r="E79" i="18"/>
  <c r="D79" i="18"/>
  <c r="C79" i="18"/>
  <c r="AM78" i="18"/>
  <c r="AD78" i="18"/>
  <c r="AC78" i="18"/>
  <c r="AB78" i="18"/>
  <c r="X78" i="18"/>
  <c r="N78" i="18"/>
  <c r="M78" i="18"/>
  <c r="L78" i="18"/>
  <c r="H78" i="18"/>
  <c r="AI77" i="18"/>
  <c r="AH77" i="18"/>
  <c r="AG77" i="18"/>
  <c r="AF77" i="18"/>
  <c r="AE77" i="18"/>
  <c r="AC77" i="18"/>
  <c r="R77" i="18"/>
  <c r="Q77" i="18"/>
  <c r="P77" i="18"/>
  <c r="O77" i="18"/>
  <c r="M77" i="18"/>
  <c r="H77" i="18"/>
  <c r="H107" i="18" s="1"/>
  <c r="C77" i="18"/>
  <c r="CT76" i="18"/>
  <c r="CS76" i="18"/>
  <c r="CR76" i="18"/>
  <c r="CQ76" i="18"/>
  <c r="CP76" i="18"/>
  <c r="CO76" i="18"/>
  <c r="CN76" i="18"/>
  <c r="CM76" i="18"/>
  <c r="CL76" i="18"/>
  <c r="CK76" i="18"/>
  <c r="CT75" i="18"/>
  <c r="CT74" i="18"/>
  <c r="CS74" i="18"/>
  <c r="CR74" i="18"/>
  <c r="CQ74" i="18"/>
  <c r="CP74" i="18"/>
  <c r="CO74" i="18"/>
  <c r="CM74" i="18"/>
  <c r="CL74" i="18"/>
  <c r="CK74" i="18"/>
  <c r="CP73" i="18"/>
  <c r="CO73" i="18"/>
  <c r="CN73" i="18"/>
  <c r="CM73" i="18"/>
  <c r="CT72" i="18"/>
  <c r="CM72" i="18"/>
  <c r="CL72" i="18"/>
  <c r="CK72" i="18"/>
  <c r="CT71" i="18"/>
  <c r="CS71" i="18"/>
  <c r="CR71" i="18"/>
  <c r="CQ71" i="18"/>
  <c r="CP71" i="18"/>
  <c r="CO71" i="18"/>
  <c r="CK71" i="18"/>
  <c r="CT69" i="18"/>
  <c r="CT68" i="18"/>
  <c r="CS68" i="18"/>
  <c r="CR68" i="18"/>
  <c r="CQ68" i="18"/>
  <c r="CM68" i="18"/>
  <c r="CL68" i="18"/>
  <c r="CK68" i="18"/>
  <c r="CS67" i="18"/>
  <c r="CR67" i="18"/>
  <c r="CQ67" i="18"/>
  <c r="CP67" i="18"/>
  <c r="CO67" i="18"/>
  <c r="CK67" i="18"/>
  <c r="CP66" i="18"/>
  <c r="CO66" i="18"/>
  <c r="CN66" i="18"/>
  <c r="CM66" i="18"/>
  <c r="CT65" i="18"/>
  <c r="CO65" i="18"/>
  <c r="CN65" i="18"/>
  <c r="CM65" i="18"/>
  <c r="CL65" i="18"/>
  <c r="CK65" i="18"/>
  <c r="CT64" i="18"/>
  <c r="CS64" i="18"/>
  <c r="CR64" i="18"/>
  <c r="CQ64" i="18"/>
  <c r="CP64" i="18"/>
  <c r="CO64" i="18"/>
  <c r="CN64" i="18"/>
  <c r="CM64" i="18"/>
  <c r="CL64" i="18"/>
  <c r="CK64" i="18"/>
  <c r="CT63" i="18"/>
  <c r="CS63" i="18"/>
  <c r="CR63" i="18"/>
  <c r="CQ63" i="18"/>
  <c r="CP63" i="18"/>
  <c r="CO63" i="18"/>
  <c r="CK63" i="18"/>
  <c r="CT61" i="18"/>
  <c r="CT60" i="18"/>
  <c r="CS60" i="18"/>
  <c r="CR60" i="18"/>
  <c r="CQ60" i="18"/>
  <c r="CM60" i="18"/>
  <c r="CL60" i="18"/>
  <c r="CK60" i="18"/>
  <c r="CS59" i="18"/>
  <c r="CR59" i="18"/>
  <c r="CQ59" i="18"/>
  <c r="CP59" i="18"/>
  <c r="CO59" i="18"/>
  <c r="CK59" i="18"/>
  <c r="CP58" i="18"/>
  <c r="CO58" i="18"/>
  <c r="CN58" i="18"/>
  <c r="CM58" i="18"/>
  <c r="CN57" i="18"/>
  <c r="CM57" i="18"/>
  <c r="CL57" i="18"/>
  <c r="CK57" i="18"/>
  <c r="CT56" i="18"/>
  <c r="CS56" i="18"/>
  <c r="CR56" i="18"/>
  <c r="CQ56" i="18"/>
  <c r="CP56" i="18"/>
  <c r="CO56" i="18"/>
  <c r="CN56" i="18"/>
  <c r="CM56" i="18"/>
  <c r="CL56" i="18"/>
  <c r="CK56" i="18"/>
  <c r="CT55" i="18"/>
  <c r="CS55" i="18"/>
  <c r="CR55" i="18"/>
  <c r="CQ55" i="18"/>
  <c r="CP55" i="18"/>
  <c r="CO55" i="18"/>
  <c r="CK55" i="18"/>
  <c r="CT53" i="18"/>
  <c r="CT52" i="18"/>
  <c r="CS52" i="18"/>
  <c r="CR52" i="18"/>
  <c r="CQ52" i="18"/>
  <c r="CM52" i="18"/>
  <c r="CL52" i="18"/>
  <c r="CK52" i="18"/>
  <c r="CS51" i="18"/>
  <c r="CR51" i="18"/>
  <c r="CQ51" i="18"/>
  <c r="CP51" i="18"/>
  <c r="CO51" i="18"/>
  <c r="CK51" i="18"/>
  <c r="CP50" i="18"/>
  <c r="CO50" i="18"/>
  <c r="CN50" i="18"/>
  <c r="CM50" i="18"/>
  <c r="CT49" i="18"/>
  <c r="CN49" i="18"/>
  <c r="CM49" i="18"/>
  <c r="CL49" i="18"/>
  <c r="CK49" i="18"/>
  <c r="CT48" i="18"/>
  <c r="CS48" i="18"/>
  <c r="CR48" i="18"/>
  <c r="CQ48" i="18"/>
  <c r="CP48" i="18"/>
  <c r="CO48" i="18"/>
  <c r="CN48" i="18"/>
  <c r="CM48" i="18"/>
  <c r="CL48" i="18"/>
  <c r="CK48" i="18"/>
  <c r="CT47" i="18"/>
  <c r="CS47" i="18"/>
  <c r="CR47" i="18"/>
  <c r="CQ47" i="18"/>
  <c r="CP47" i="18"/>
  <c r="CO47" i="18"/>
  <c r="CK47" i="18"/>
  <c r="CT45" i="18"/>
  <c r="CT44" i="18"/>
  <c r="CS44" i="18"/>
  <c r="CR44" i="18"/>
  <c r="CQ44" i="18"/>
  <c r="CM44" i="18"/>
  <c r="CL44" i="18"/>
  <c r="CK44" i="18"/>
  <c r="CT43" i="18"/>
  <c r="CS43" i="18"/>
  <c r="CR43" i="18"/>
  <c r="CQ43" i="18"/>
  <c r="CP43" i="18"/>
  <c r="CO43" i="18"/>
  <c r="CN43" i="18"/>
  <c r="CK43" i="18"/>
  <c r="CP42" i="18"/>
  <c r="CO42" i="18"/>
  <c r="CN42" i="18"/>
  <c r="CM42" i="18"/>
  <c r="CT41" i="18"/>
  <c r="CN41" i="18"/>
  <c r="CM41" i="18"/>
  <c r="CL41" i="18"/>
  <c r="CK41" i="18"/>
  <c r="CT40" i="18"/>
  <c r="CS40" i="18"/>
  <c r="CR40" i="18"/>
  <c r="CQ40" i="18"/>
  <c r="CP40" i="18"/>
  <c r="CO40" i="18"/>
  <c r="CN40" i="18"/>
  <c r="CM40" i="18"/>
  <c r="CL40" i="18"/>
  <c r="CK40" i="18"/>
  <c r="DC39" i="18"/>
  <c r="DC38" i="18"/>
  <c r="DC37" i="18"/>
  <c r="DC36" i="18"/>
  <c r="DC35" i="18"/>
  <c r="DC34" i="18"/>
  <c r="DC33" i="18"/>
  <c r="DC32" i="18"/>
  <c r="DC31" i="18"/>
  <c r="DC30" i="18"/>
  <c r="DC29" i="18"/>
  <c r="DC28" i="18"/>
  <c r="DC27" i="18"/>
  <c r="DC26" i="18"/>
  <c r="DC25" i="18"/>
  <c r="DC24" i="18"/>
  <c r="DC23" i="18"/>
  <c r="DC22" i="18"/>
  <c r="DC21" i="18"/>
  <c r="DC20" i="18"/>
  <c r="DC19" i="18"/>
  <c r="DC18" i="18"/>
  <c r="DC17" i="18"/>
  <c r="DC16" i="18"/>
  <c r="DC15" i="18"/>
  <c r="DC14" i="18"/>
  <c r="DC13" i="18"/>
  <c r="DC12" i="18"/>
  <c r="DC11" i="18"/>
  <c r="DC10" i="18"/>
  <c r="DC9" i="18"/>
  <c r="DC8" i="18"/>
  <c r="DC7" i="18"/>
  <c r="DC6" i="18"/>
  <c r="DC5" i="18"/>
  <c r="DC4" i="18"/>
  <c r="DC3" i="18"/>
  <c r="DB108" i="16"/>
  <c r="DA108" i="16"/>
  <c r="CZ108" i="16"/>
  <c r="CY108" i="16"/>
  <c r="CX108" i="16"/>
  <c r="CW108" i="16"/>
  <c r="CV108" i="16"/>
  <c r="CU108" i="16"/>
  <c r="CJ108" i="16"/>
  <c r="CI108" i="16"/>
  <c r="CH108" i="16"/>
  <c r="CG108" i="16"/>
  <c r="CF108" i="16"/>
  <c r="BX108" i="16"/>
  <c r="BW108" i="16"/>
  <c r="BV108" i="16"/>
  <c r="BU108" i="16"/>
  <c r="BT108" i="16"/>
  <c r="BS108" i="16"/>
  <c r="BR108" i="16"/>
  <c r="BQ108" i="16"/>
  <c r="BP108" i="16"/>
  <c r="BO108" i="16"/>
  <c r="BN108" i="16"/>
  <c r="BM108" i="16"/>
  <c r="BL108" i="16"/>
  <c r="BK108" i="16"/>
  <c r="BJ108" i="16"/>
  <c r="BI108" i="16"/>
  <c r="BH108" i="16"/>
  <c r="BG108" i="16"/>
  <c r="BF108" i="16"/>
  <c r="BE108" i="16"/>
  <c r="BD108" i="16"/>
  <c r="BC108" i="16"/>
  <c r="BB108" i="16"/>
  <c r="BA108" i="16"/>
  <c r="AZ108" i="16"/>
  <c r="AY108" i="16"/>
  <c r="AX108" i="16"/>
  <c r="AW108" i="16"/>
  <c r="AV108" i="16"/>
  <c r="AU108" i="16"/>
  <c r="AT108" i="16"/>
  <c r="AS108" i="16"/>
  <c r="AR108" i="16"/>
  <c r="AQ108" i="16"/>
  <c r="AP108" i="16"/>
  <c r="AO108" i="16"/>
  <c r="AN108" i="16"/>
  <c r="DD106" i="16"/>
  <c r="DD105" i="16"/>
  <c r="DD104" i="16"/>
  <c r="DD103" i="16"/>
  <c r="DD102" i="16"/>
  <c r="DD100" i="16"/>
  <c r="DD99" i="16"/>
  <c r="DD88" i="16"/>
  <c r="DD87" i="16"/>
  <c r="DD86" i="16"/>
  <c r="DD85" i="16"/>
  <c r="DD84" i="16"/>
  <c r="AJ83" i="16"/>
  <c r="AI83" i="16"/>
  <c r="AH83" i="16"/>
  <c r="U83" i="16"/>
  <c r="T83" i="16"/>
  <c r="S83" i="16"/>
  <c r="R83" i="16"/>
  <c r="M83" i="16"/>
  <c r="H83" i="16"/>
  <c r="E83" i="16"/>
  <c r="D83" i="16"/>
  <c r="C83" i="16"/>
  <c r="AM82" i="16"/>
  <c r="Z82" i="16"/>
  <c r="Y82" i="16"/>
  <c r="X82" i="16"/>
  <c r="W82" i="16"/>
  <c r="M82" i="16"/>
  <c r="J82" i="16"/>
  <c r="I82" i="16"/>
  <c r="H82" i="16"/>
  <c r="G82" i="16"/>
  <c r="AE81" i="16"/>
  <c r="AD81" i="16"/>
  <c r="AC81" i="16"/>
  <c r="AB81" i="16"/>
  <c r="O81" i="16"/>
  <c r="N81" i="16"/>
  <c r="M81" i="16"/>
  <c r="L81" i="16"/>
  <c r="H81" i="16"/>
  <c r="AJ80" i="16"/>
  <c r="AI80" i="16"/>
  <c r="AH80" i="16"/>
  <c r="AG80" i="16"/>
  <c r="AC80" i="16"/>
  <c r="T80" i="16"/>
  <c r="S80" i="16"/>
  <c r="R80" i="16"/>
  <c r="Q80" i="16"/>
  <c r="M80" i="16"/>
  <c r="H80" i="16"/>
  <c r="D80" i="16"/>
  <c r="C80" i="16"/>
  <c r="AM79" i="16"/>
  <c r="AL79" i="16"/>
  <c r="AK79" i="16"/>
  <c r="AJ79" i="16"/>
  <c r="AI79" i="16"/>
  <c r="AF79" i="16"/>
  <c r="AE79" i="16"/>
  <c r="Y79" i="16"/>
  <c r="X79" i="16"/>
  <c r="V79" i="16"/>
  <c r="U79" i="16"/>
  <c r="T79" i="16"/>
  <c r="S79" i="16"/>
  <c r="P79" i="16"/>
  <c r="O79" i="16"/>
  <c r="M79" i="16"/>
  <c r="M108" i="16" s="1"/>
  <c r="H79" i="16"/>
  <c r="G79" i="16"/>
  <c r="F79" i="16"/>
  <c r="E79" i="16"/>
  <c r="D79" i="16"/>
  <c r="C79" i="16"/>
  <c r="AM78" i="16"/>
  <c r="AD78" i="16"/>
  <c r="AC78" i="16"/>
  <c r="AB78" i="16"/>
  <c r="X78" i="16"/>
  <c r="N78" i="16"/>
  <c r="M78" i="16"/>
  <c r="L78" i="16"/>
  <c r="H78" i="16"/>
  <c r="AI77" i="16"/>
  <c r="AH77" i="16"/>
  <c r="AG77" i="16"/>
  <c r="AF77" i="16"/>
  <c r="AE77" i="16"/>
  <c r="AD77" i="16"/>
  <c r="AC77" i="16"/>
  <c r="S77" i="16"/>
  <c r="R77" i="16"/>
  <c r="Q77" i="16"/>
  <c r="P77" i="16"/>
  <c r="O77" i="16"/>
  <c r="N77" i="16"/>
  <c r="M77" i="16"/>
  <c r="H77" i="16"/>
  <c r="C77" i="16"/>
  <c r="CT76" i="16"/>
  <c r="CS76" i="16"/>
  <c r="CR76" i="16"/>
  <c r="CQ76" i="16"/>
  <c r="CP76" i="16"/>
  <c r="CO76" i="16"/>
  <c r="CN76" i="16"/>
  <c r="CM76" i="16"/>
  <c r="CL76" i="16"/>
  <c r="CK76" i="16"/>
  <c r="CT75" i="16"/>
  <c r="CT74" i="16"/>
  <c r="CS74" i="16"/>
  <c r="CR74" i="16"/>
  <c r="CQ74" i="16"/>
  <c r="CP74" i="16"/>
  <c r="CO74" i="16"/>
  <c r="CM74" i="16"/>
  <c r="CL74" i="16"/>
  <c r="CK74" i="16"/>
  <c r="CP73" i="16"/>
  <c r="CO73" i="16"/>
  <c r="CN73" i="16"/>
  <c r="CM73" i="16"/>
  <c r="CT72" i="16"/>
  <c r="CM72" i="16"/>
  <c r="CL72" i="16"/>
  <c r="CK72" i="16"/>
  <c r="CT71" i="16"/>
  <c r="CS71" i="16"/>
  <c r="CR71" i="16"/>
  <c r="CQ71" i="16"/>
  <c r="CP71" i="16"/>
  <c r="CO71" i="16"/>
  <c r="CK71" i="16"/>
  <c r="CT69" i="16"/>
  <c r="CT68" i="16"/>
  <c r="CS68" i="16"/>
  <c r="CR68" i="16"/>
  <c r="CQ68" i="16"/>
  <c r="CM68" i="16"/>
  <c r="CL68" i="16"/>
  <c r="CK68" i="16"/>
  <c r="CS67" i="16"/>
  <c r="CR67" i="16"/>
  <c r="CQ67" i="16"/>
  <c r="CP67" i="16"/>
  <c r="CO67" i="16"/>
  <c r="CK67" i="16"/>
  <c r="CP66" i="16"/>
  <c r="CO66" i="16"/>
  <c r="CN66" i="16"/>
  <c r="CM66" i="16"/>
  <c r="CT65" i="16"/>
  <c r="CO65" i="16"/>
  <c r="CN65" i="16"/>
  <c r="CM65" i="16"/>
  <c r="CL65" i="16"/>
  <c r="CK65" i="16"/>
  <c r="CT64" i="16"/>
  <c r="CS64" i="16"/>
  <c r="CR64" i="16"/>
  <c r="CQ64" i="16"/>
  <c r="CP64" i="16"/>
  <c r="CO64" i="16"/>
  <c r="CN64" i="16"/>
  <c r="CM64" i="16"/>
  <c r="CL64" i="16"/>
  <c r="CK64" i="16"/>
  <c r="CT63" i="16"/>
  <c r="CS63" i="16"/>
  <c r="CR63" i="16"/>
  <c r="CQ63" i="16"/>
  <c r="CP63" i="16"/>
  <c r="CO63" i="16"/>
  <c r="CK63" i="16"/>
  <c r="CT61" i="16"/>
  <c r="CT60" i="16"/>
  <c r="CS60" i="16"/>
  <c r="CR60" i="16"/>
  <c r="CQ60" i="16"/>
  <c r="CM60" i="16"/>
  <c r="CL60" i="16"/>
  <c r="CK60" i="16"/>
  <c r="CS59" i="16"/>
  <c r="CR59" i="16"/>
  <c r="CQ59" i="16"/>
  <c r="CP59" i="16"/>
  <c r="CO59" i="16"/>
  <c r="CK59" i="16"/>
  <c r="CP58" i="16"/>
  <c r="CO58" i="16"/>
  <c r="CN58" i="16"/>
  <c r="CM58" i="16"/>
  <c r="CN57" i="16"/>
  <c r="CM57" i="16"/>
  <c r="CL57" i="16"/>
  <c r="CK57" i="16"/>
  <c r="CT56" i="16"/>
  <c r="CS56" i="16"/>
  <c r="CR56" i="16"/>
  <c r="CQ56" i="16"/>
  <c r="CP56" i="16"/>
  <c r="CO56" i="16"/>
  <c r="CN56" i="16"/>
  <c r="CM56" i="16"/>
  <c r="CL56" i="16"/>
  <c r="CK56" i="16"/>
  <c r="CT55" i="16"/>
  <c r="CS55" i="16"/>
  <c r="CR55" i="16"/>
  <c r="CQ55" i="16"/>
  <c r="CP55" i="16"/>
  <c r="CO55" i="16"/>
  <c r="CK55" i="16"/>
  <c r="CT53" i="16"/>
  <c r="CT52" i="16"/>
  <c r="CS52" i="16"/>
  <c r="CR52" i="16"/>
  <c r="CQ52" i="16"/>
  <c r="CM52" i="16"/>
  <c r="CL52" i="16"/>
  <c r="CK52" i="16"/>
  <c r="CS51" i="16"/>
  <c r="CR51" i="16"/>
  <c r="CQ51" i="16"/>
  <c r="CP51" i="16"/>
  <c r="CO51" i="16"/>
  <c r="CK51" i="16"/>
  <c r="CP50" i="16"/>
  <c r="CO50" i="16"/>
  <c r="CN50" i="16"/>
  <c r="CM50" i="16"/>
  <c r="CT49" i="16"/>
  <c r="CN49" i="16"/>
  <c r="CM49" i="16"/>
  <c r="CL49" i="16"/>
  <c r="CK49" i="16"/>
  <c r="CT48" i="16"/>
  <c r="CS48" i="16"/>
  <c r="CR48" i="16"/>
  <c r="CQ48" i="16"/>
  <c r="CP48" i="16"/>
  <c r="CO48" i="16"/>
  <c r="CN48" i="16"/>
  <c r="CM48" i="16"/>
  <c r="CL48" i="16"/>
  <c r="CK48" i="16"/>
  <c r="DD48" i="16" s="1"/>
  <c r="CT47" i="16"/>
  <c r="CS47" i="16"/>
  <c r="CR47" i="16"/>
  <c r="CQ47" i="16"/>
  <c r="CP47" i="16"/>
  <c r="CO47" i="16"/>
  <c r="CK47" i="16"/>
  <c r="CT45" i="16"/>
  <c r="CT44" i="16"/>
  <c r="CS44" i="16"/>
  <c r="CR44" i="16"/>
  <c r="CQ44" i="16"/>
  <c r="CM44" i="16"/>
  <c r="CL44" i="16"/>
  <c r="CK44" i="16"/>
  <c r="CT43" i="16"/>
  <c r="CS43" i="16"/>
  <c r="CR43" i="16"/>
  <c r="CQ43" i="16"/>
  <c r="CP43" i="16"/>
  <c r="CO43" i="16"/>
  <c r="CN43" i="16"/>
  <c r="CK43" i="16"/>
  <c r="CP42" i="16"/>
  <c r="CO42" i="16"/>
  <c r="CN42" i="16"/>
  <c r="CM42" i="16"/>
  <c r="CT41" i="16"/>
  <c r="CN41" i="16"/>
  <c r="CM41" i="16"/>
  <c r="CL41" i="16"/>
  <c r="CK41" i="16"/>
  <c r="CT40" i="16"/>
  <c r="CS40" i="16"/>
  <c r="CR40" i="16"/>
  <c r="CQ40" i="16"/>
  <c r="CP40" i="16"/>
  <c r="CO40" i="16"/>
  <c r="CN40" i="16"/>
  <c r="CM40" i="16"/>
  <c r="CL40" i="16"/>
  <c r="CK40" i="16"/>
  <c r="DD39" i="16"/>
  <c r="DD38" i="16"/>
  <c r="DD37" i="16"/>
  <c r="DD36" i="16"/>
  <c r="DD35" i="16"/>
  <c r="DD34" i="16"/>
  <c r="DD33" i="16"/>
  <c r="DD32" i="16"/>
  <c r="DD31" i="16"/>
  <c r="DD30" i="16"/>
  <c r="DD29" i="16"/>
  <c r="DD28" i="16"/>
  <c r="DD27" i="16"/>
  <c r="DD26" i="16"/>
  <c r="DD25" i="16"/>
  <c r="DD24" i="16"/>
  <c r="DD23" i="16"/>
  <c r="DD22" i="16"/>
  <c r="DD21" i="16"/>
  <c r="DD20" i="16"/>
  <c r="DD19" i="16"/>
  <c r="DD18" i="16"/>
  <c r="DD17" i="16"/>
  <c r="DD16" i="16"/>
  <c r="DD15" i="16"/>
  <c r="DD14" i="16"/>
  <c r="DD13" i="16"/>
  <c r="DD12" i="16"/>
  <c r="DD11" i="16"/>
  <c r="DD10" i="16"/>
  <c r="DD9" i="16"/>
  <c r="DD8" i="16"/>
  <c r="DD7" i="16"/>
  <c r="DD6" i="16"/>
  <c r="DD5" i="16"/>
  <c r="DD4" i="16"/>
  <c r="DD3" i="16"/>
  <c r="DD76" i="16" l="1"/>
  <c r="DD64" i="16"/>
  <c r="DD40" i="16"/>
  <c r="H108" i="16"/>
  <c r="DD56" i="16"/>
  <c r="DC48" i="18"/>
  <c r="DC64" i="18"/>
  <c r="M107" i="18"/>
  <c r="H27" i="28"/>
  <c r="H28" i="28"/>
  <c r="X27" i="28"/>
  <c r="X28" i="28"/>
  <c r="AN27" i="28"/>
  <c r="AN28" i="28"/>
  <c r="BD27" i="28"/>
  <c r="BD28" i="28"/>
  <c r="BT27" i="28"/>
  <c r="BT28" i="28"/>
  <c r="N77" i="21"/>
  <c r="N77" i="18"/>
  <c r="AD77" i="21"/>
  <c r="AD77" i="18"/>
  <c r="DC76" i="18"/>
  <c r="DC40" i="21"/>
  <c r="DC56" i="18"/>
  <c r="CK41" i="21"/>
  <c r="O38" i="22"/>
  <c r="N38" i="22"/>
  <c r="M38" i="22"/>
  <c r="M39" i="22" s="1"/>
  <c r="L38" i="22"/>
  <c r="L39" i="22" s="1"/>
  <c r="G38" i="22"/>
  <c r="F38" i="22"/>
  <c r="E38" i="22"/>
  <c r="E39" i="22" s="1"/>
  <c r="D38" i="22"/>
  <c r="D39" i="22" s="1"/>
  <c r="K38" i="22"/>
  <c r="K39" i="22" s="1"/>
  <c r="J38" i="22"/>
  <c r="I38" i="22"/>
  <c r="C38" i="22"/>
  <c r="C39" i="22" s="1"/>
  <c r="F39" i="22"/>
  <c r="G16" i="20"/>
  <c r="P10" i="20"/>
  <c r="O16" i="20"/>
  <c r="S77" i="21"/>
  <c r="DC40" i="18"/>
  <c r="H107" i="21"/>
  <c r="AI77" i="21"/>
  <c r="L6" i="28"/>
  <c r="L4" i="28" s="1"/>
  <c r="D16" i="22"/>
  <c r="P3" i="22"/>
  <c r="N39" i="22"/>
  <c r="O39" i="22"/>
  <c r="H38" i="22"/>
  <c r="M19" i="5"/>
  <c r="L19" i="5"/>
  <c r="K19" i="5"/>
  <c r="J19" i="5"/>
  <c r="I19" i="5"/>
  <c r="H19" i="5"/>
  <c r="G19" i="5"/>
  <c r="F19" i="5"/>
  <c r="E19" i="5"/>
  <c r="D19" i="5"/>
  <c r="O21" i="5"/>
  <c r="Q21" i="5" s="1"/>
  <c r="G27" i="28"/>
  <c r="G28" i="28"/>
  <c r="W27" i="28"/>
  <c r="W28" i="28"/>
  <c r="AM27" i="28"/>
  <c r="AM28" i="28"/>
  <c r="BC27" i="28"/>
  <c r="BC28" i="28"/>
  <c r="BS27" i="28"/>
  <c r="BS28" i="28"/>
  <c r="M11" i="5"/>
  <c r="L11" i="5"/>
  <c r="K11" i="5"/>
  <c r="J11" i="5"/>
  <c r="I11" i="5"/>
  <c r="H11" i="5"/>
  <c r="G11" i="5"/>
  <c r="F11" i="5"/>
  <c r="E11" i="5"/>
  <c r="D11" i="5"/>
  <c r="L18" i="5"/>
  <c r="K18" i="5"/>
  <c r="J18" i="5"/>
  <c r="I18" i="5"/>
  <c r="H18" i="5"/>
  <c r="G18" i="5"/>
  <c r="F18" i="5"/>
  <c r="E18" i="5"/>
  <c r="D18" i="5"/>
  <c r="BR28" i="28"/>
  <c r="L26" i="5"/>
  <c r="K26" i="5"/>
  <c r="J26" i="5"/>
  <c r="I26" i="5"/>
  <c r="H26" i="5"/>
  <c r="G26" i="5"/>
  <c r="F26" i="5"/>
  <c r="E26" i="5"/>
  <c r="D26" i="5"/>
  <c r="J16" i="22"/>
  <c r="I17" i="2"/>
  <c r="M27" i="5"/>
  <c r="L27" i="5"/>
  <c r="K27" i="5"/>
  <c r="J27" i="5"/>
  <c r="I27" i="5"/>
  <c r="H27" i="5"/>
  <c r="G27" i="5"/>
  <c r="F27" i="5"/>
  <c r="E27" i="5"/>
  <c r="D27" i="5"/>
  <c r="G39" i="22"/>
  <c r="AL28" i="28"/>
  <c r="L40" i="5"/>
  <c r="K40" i="5"/>
  <c r="J40" i="5"/>
  <c r="I40" i="5"/>
  <c r="H40" i="5"/>
  <c r="G40" i="5"/>
  <c r="F40" i="5"/>
  <c r="E40" i="5"/>
  <c r="D40" i="5"/>
  <c r="H39" i="22"/>
  <c r="L34" i="5"/>
  <c r="K34" i="5"/>
  <c r="J34" i="5"/>
  <c r="I34" i="5"/>
  <c r="H34" i="5"/>
  <c r="G34" i="5"/>
  <c r="F34" i="5"/>
  <c r="E34" i="5"/>
  <c r="D34" i="5"/>
  <c r="I39" i="22"/>
  <c r="I16" i="2"/>
  <c r="I19" i="2"/>
  <c r="I15" i="2"/>
  <c r="I18" i="2"/>
  <c r="Y16" i="2"/>
  <c r="Y19" i="2"/>
  <c r="Y15" i="2"/>
  <c r="Y18" i="2"/>
  <c r="O13" i="5"/>
  <c r="Q13" i="5" s="1"/>
  <c r="J39" i="22"/>
  <c r="V28" i="28"/>
  <c r="I16" i="15"/>
  <c r="I19" i="15"/>
  <c r="I15" i="15"/>
  <c r="I18" i="15"/>
  <c r="I21" i="15"/>
  <c r="Y16" i="15"/>
  <c r="Y19" i="15"/>
  <c r="Y15" i="15"/>
  <c r="Y18" i="15"/>
  <c r="Y21" i="15"/>
  <c r="E16" i="15"/>
  <c r="E19" i="15"/>
  <c r="E18" i="15"/>
  <c r="U16" i="15"/>
  <c r="U19" i="15"/>
  <c r="U18" i="15"/>
  <c r="AK16" i="15"/>
  <c r="AK19" i="15"/>
  <c r="AK18" i="15"/>
  <c r="J16" i="2"/>
  <c r="J19" i="2"/>
  <c r="J15" i="2"/>
  <c r="J18" i="2"/>
  <c r="J17" i="2"/>
  <c r="Z16" i="2"/>
  <c r="Z19" i="2"/>
  <c r="Z15" i="2"/>
  <c r="Z18" i="2"/>
  <c r="Z17" i="2"/>
  <c r="Y17" i="2"/>
  <c r="M35" i="5"/>
  <c r="L35" i="5"/>
  <c r="K35" i="5"/>
  <c r="J35" i="5"/>
  <c r="I35" i="5"/>
  <c r="H35" i="5"/>
  <c r="G35" i="5"/>
  <c r="F35" i="5"/>
  <c r="E35" i="5"/>
  <c r="D35" i="5"/>
  <c r="P10" i="22"/>
  <c r="J16" i="15"/>
  <c r="J19" i="15"/>
  <c r="J15" i="15"/>
  <c r="J18" i="15"/>
  <c r="J21" i="15"/>
  <c r="J17" i="15"/>
  <c r="Z16" i="15"/>
  <c r="Z19" i="15"/>
  <c r="Z15" i="15"/>
  <c r="Z18" i="15"/>
  <c r="Z21" i="15"/>
  <c r="Z17" i="15"/>
  <c r="F16" i="15"/>
  <c r="F19" i="15"/>
  <c r="V16" i="15"/>
  <c r="V19" i="15"/>
  <c r="AL16" i="15"/>
  <c r="AL19" i="15"/>
  <c r="I17" i="15"/>
  <c r="K16" i="2"/>
  <c r="K19" i="2"/>
  <c r="K15" i="2"/>
  <c r="K18" i="2"/>
  <c r="K17" i="2"/>
  <c r="K20" i="2"/>
  <c r="AA16" i="2"/>
  <c r="AA19" i="2"/>
  <c r="AA15" i="2"/>
  <c r="AA18" i="2"/>
  <c r="AA17" i="2"/>
  <c r="AA20" i="2"/>
  <c r="K16" i="15"/>
  <c r="K19" i="15"/>
  <c r="K15" i="15"/>
  <c r="K18" i="15"/>
  <c r="K21" i="15"/>
  <c r="K17" i="15"/>
  <c r="K20" i="15"/>
  <c r="AA16" i="15"/>
  <c r="AA19" i="15"/>
  <c r="AA15" i="15"/>
  <c r="AA18" i="15"/>
  <c r="AA21" i="15"/>
  <c r="AA17" i="15"/>
  <c r="AA20" i="15"/>
  <c r="G16" i="15"/>
  <c r="G19" i="15"/>
  <c r="W16" i="15"/>
  <c r="W19" i="15"/>
  <c r="W17" i="15"/>
  <c r="AK21" i="15"/>
  <c r="L10" i="5"/>
  <c r="K10" i="5"/>
  <c r="J10" i="5"/>
  <c r="I10" i="5"/>
  <c r="H10" i="5"/>
  <c r="G10" i="5"/>
  <c r="F10" i="5"/>
  <c r="E10" i="5"/>
  <c r="D10" i="5"/>
  <c r="D15" i="15"/>
  <c r="T15" i="15"/>
  <c r="AJ15" i="15"/>
  <c r="O16" i="15"/>
  <c r="AE16" i="15"/>
  <c r="P19" i="15"/>
  <c r="AF19" i="15"/>
  <c r="F21" i="15"/>
  <c r="V21" i="15"/>
  <c r="AL21" i="15"/>
  <c r="D15" i="2"/>
  <c r="T15" i="2"/>
  <c r="AJ15" i="2"/>
  <c r="P19" i="2"/>
  <c r="AF19" i="2"/>
  <c r="H6" i="5"/>
  <c r="J7" i="5"/>
  <c r="H14" i="5"/>
  <c r="O14" i="5" s="1"/>
  <c r="Q14" i="5" s="1"/>
  <c r="J15" i="5"/>
  <c r="H22" i="5"/>
  <c r="J23" i="5"/>
  <c r="J31" i="5"/>
  <c r="G37" i="5"/>
  <c r="J38" i="5"/>
  <c r="E15" i="15"/>
  <c r="U15" i="15"/>
  <c r="AK15" i="15"/>
  <c r="P16" i="15"/>
  <c r="AF16" i="15"/>
  <c r="F18" i="15"/>
  <c r="V18" i="15"/>
  <c r="AL18" i="15"/>
  <c r="Q19" i="15"/>
  <c r="AG19" i="15"/>
  <c r="L20" i="15"/>
  <c r="AB20" i="15"/>
  <c r="G21" i="15"/>
  <c r="W21" i="15"/>
  <c r="AM21" i="15"/>
  <c r="E15" i="2"/>
  <c r="U15" i="2"/>
  <c r="AK15" i="2"/>
  <c r="P16" i="2"/>
  <c r="AF16" i="2"/>
  <c r="F18" i="2"/>
  <c r="V18" i="2"/>
  <c r="AL18" i="2"/>
  <c r="Q19" i="2"/>
  <c r="AG19" i="2"/>
  <c r="L20" i="2"/>
  <c r="AB20" i="2"/>
  <c r="I6" i="5"/>
  <c r="K7" i="5"/>
  <c r="E12" i="5"/>
  <c r="O12" i="5" s="1"/>
  <c r="Q12" i="5" s="1"/>
  <c r="I14" i="5"/>
  <c r="K15" i="5"/>
  <c r="M16" i="5"/>
  <c r="E20" i="5"/>
  <c r="I22" i="5"/>
  <c r="K23" i="5"/>
  <c r="M24" i="5"/>
  <c r="E28" i="5"/>
  <c r="O28" i="5" s="1"/>
  <c r="Q28" i="5" s="1"/>
  <c r="I30" i="5"/>
  <c r="O30" i="5" s="1"/>
  <c r="Q30" i="5" s="1"/>
  <c r="K31" i="5"/>
  <c r="M32" i="5"/>
  <c r="E36" i="5"/>
  <c r="H37" i="5"/>
  <c r="K38" i="5"/>
  <c r="F15" i="15"/>
  <c r="V15" i="15"/>
  <c r="AL15" i="15"/>
  <c r="Q16" i="15"/>
  <c r="AG16" i="15"/>
  <c r="AG23" i="15" s="1"/>
  <c r="L17" i="15"/>
  <c r="AB17" i="15"/>
  <c r="G18" i="15"/>
  <c r="W18" i="15"/>
  <c r="AM18" i="15"/>
  <c r="R19" i="15"/>
  <c r="AH19" i="15"/>
  <c r="M20" i="15"/>
  <c r="AC20" i="15"/>
  <c r="H21" i="15"/>
  <c r="X21" i="15"/>
  <c r="F15" i="2"/>
  <c r="V15" i="2"/>
  <c r="AL15" i="2"/>
  <c r="Q16" i="2"/>
  <c r="AG16" i="2"/>
  <c r="L17" i="2"/>
  <c r="AB17" i="2"/>
  <c r="G18" i="2"/>
  <c r="W18" i="2"/>
  <c r="AM18" i="2"/>
  <c r="R19" i="2"/>
  <c r="AH19" i="2"/>
  <c r="M20" i="2"/>
  <c r="AC20" i="2"/>
  <c r="J6" i="5"/>
  <c r="L7" i="5"/>
  <c r="F12" i="5"/>
  <c r="J14" i="5"/>
  <c r="L15" i="5"/>
  <c r="F20" i="5"/>
  <c r="J22" i="5"/>
  <c r="L23" i="5"/>
  <c r="F28" i="5"/>
  <c r="J30" i="5"/>
  <c r="L31" i="5"/>
  <c r="F36" i="5"/>
  <c r="I37" i="5"/>
  <c r="L38" i="5"/>
  <c r="G15" i="15"/>
  <c r="W15" i="15"/>
  <c r="AM15" i="15"/>
  <c r="R16" i="15"/>
  <c r="AH16" i="15"/>
  <c r="AH23" i="15" s="1"/>
  <c r="M17" i="15"/>
  <c r="AC17" i="15"/>
  <c r="H18" i="15"/>
  <c r="X18" i="15"/>
  <c r="C19" i="15"/>
  <c r="S19" i="15"/>
  <c r="AI19" i="15"/>
  <c r="N20" i="15"/>
  <c r="AD20" i="15"/>
  <c r="G15" i="2"/>
  <c r="W15" i="2"/>
  <c r="AM15" i="2"/>
  <c r="R16" i="2"/>
  <c r="AH16" i="2"/>
  <c r="M17" i="2"/>
  <c r="AC17" i="2"/>
  <c r="H18" i="2"/>
  <c r="X18" i="2"/>
  <c r="C19" i="2"/>
  <c r="S19" i="2"/>
  <c r="AI19" i="2"/>
  <c r="N20" i="2"/>
  <c r="AD20" i="2"/>
  <c r="K6" i="5"/>
  <c r="M7" i="5"/>
  <c r="G12" i="5"/>
  <c r="K14" i="5"/>
  <c r="M15" i="5"/>
  <c r="G20" i="5"/>
  <c r="K22" i="5"/>
  <c r="M23" i="5"/>
  <c r="G28" i="5"/>
  <c r="K30" i="5"/>
  <c r="M31" i="5"/>
  <c r="G36" i="5"/>
  <c r="J37" i="5"/>
  <c r="M38" i="5"/>
  <c r="H15" i="15"/>
  <c r="H23" i="15" s="1"/>
  <c r="X15" i="15"/>
  <c r="C16" i="15"/>
  <c r="C23" i="15" s="1"/>
  <c r="S16" i="15"/>
  <c r="AI16" i="15"/>
  <c r="N17" i="15"/>
  <c r="N23" i="15" s="1"/>
  <c r="AD17" i="15"/>
  <c r="AD23" i="15" s="1"/>
  <c r="D19" i="15"/>
  <c r="T19" i="15"/>
  <c r="AJ19" i="15"/>
  <c r="O20" i="15"/>
  <c r="AE20" i="15"/>
  <c r="H15" i="2"/>
  <c r="X15" i="2"/>
  <c r="C16" i="2"/>
  <c r="S16" i="2"/>
  <c r="AI16" i="2"/>
  <c r="N17" i="2"/>
  <c r="AD17" i="2"/>
  <c r="D19" i="2"/>
  <c r="T19" i="2"/>
  <c r="AJ19" i="2"/>
  <c r="O20" i="2"/>
  <c r="AE20" i="2"/>
  <c r="L6" i="5"/>
  <c r="L14" i="5"/>
  <c r="L22" i="5"/>
  <c r="L30" i="5"/>
  <c r="K37" i="5"/>
  <c r="D16" i="15"/>
  <c r="T16" i="15"/>
  <c r="AJ16" i="15"/>
  <c r="P20" i="15"/>
  <c r="AF20" i="15"/>
  <c r="D16" i="2"/>
  <c r="T16" i="2"/>
  <c r="AJ16" i="2"/>
  <c r="P20" i="2"/>
  <c r="AF20" i="2"/>
  <c r="M22" i="5"/>
  <c r="L37" i="5"/>
  <c r="Q20" i="15"/>
  <c r="AG20" i="15"/>
  <c r="L21" i="15"/>
  <c r="AB21" i="15"/>
  <c r="F19" i="2"/>
  <c r="V19" i="2"/>
  <c r="AL19" i="2"/>
  <c r="Q20" i="2"/>
  <c r="AG20" i="2"/>
  <c r="Q17" i="15"/>
  <c r="AG17" i="15"/>
  <c r="L18" i="15"/>
  <c r="AB18" i="15"/>
  <c r="AM19" i="15"/>
  <c r="R20" i="15"/>
  <c r="AH20" i="15"/>
  <c r="M21" i="15"/>
  <c r="AC21" i="15"/>
  <c r="Q17" i="2"/>
  <c r="AG17" i="2"/>
  <c r="L18" i="2"/>
  <c r="AB18" i="2"/>
  <c r="G19" i="2"/>
  <c r="W19" i="2"/>
  <c r="AM19" i="2"/>
  <c r="R20" i="2"/>
  <c r="AH20" i="2"/>
  <c r="L15" i="15"/>
  <c r="AB15" i="15"/>
  <c r="R17" i="15"/>
  <c r="AH17" i="15"/>
  <c r="X19" i="15"/>
  <c r="C20" i="15"/>
  <c r="S20" i="15"/>
  <c r="AI20" i="15"/>
  <c r="N21" i="15"/>
  <c r="AD21" i="15"/>
  <c r="L15" i="2"/>
  <c r="AB15" i="2"/>
  <c r="H19" i="2"/>
  <c r="X19" i="2"/>
  <c r="C20" i="2"/>
  <c r="S20" i="2"/>
  <c r="AI20" i="2"/>
  <c r="N18" i="15"/>
  <c r="AD18" i="15"/>
  <c r="D20" i="15"/>
  <c r="T20" i="15"/>
  <c r="AJ20" i="15"/>
  <c r="O21" i="15"/>
  <c r="AE21" i="15"/>
  <c r="N18" i="2"/>
  <c r="AD18" i="2"/>
  <c r="D20" i="2"/>
  <c r="T20" i="2"/>
  <c r="AJ20" i="2"/>
  <c r="E8" i="5"/>
  <c r="G9" i="5"/>
  <c r="O9" i="5" s="1"/>
  <c r="Q9" i="5" s="1"/>
  <c r="E16" i="5"/>
  <c r="O16" i="5" s="1"/>
  <c r="Q16" i="5" s="1"/>
  <c r="G17" i="5"/>
  <c r="O17" i="5" s="1"/>
  <c r="Q17" i="5" s="1"/>
  <c r="E24" i="5"/>
  <c r="G25" i="5"/>
  <c r="E32" i="5"/>
  <c r="O32" i="5" s="1"/>
  <c r="Q32" i="5" s="1"/>
  <c r="G33" i="5"/>
  <c r="Q28" i="28"/>
  <c r="AG28" i="28"/>
  <c r="AW28" i="28"/>
  <c r="BM28" i="28"/>
  <c r="O18" i="15"/>
  <c r="AE18" i="15"/>
  <c r="E20" i="15"/>
  <c r="U20" i="15"/>
  <c r="AK20" i="15"/>
  <c r="P21" i="15"/>
  <c r="AF21" i="15"/>
  <c r="O18" i="2"/>
  <c r="AE18" i="2"/>
  <c r="E20" i="2"/>
  <c r="U20" i="2"/>
  <c r="AK20" i="2"/>
  <c r="D7" i="5"/>
  <c r="F8" i="5"/>
  <c r="H9" i="5"/>
  <c r="D15" i="5"/>
  <c r="F16" i="5"/>
  <c r="H17" i="5"/>
  <c r="D23" i="5"/>
  <c r="F24" i="5"/>
  <c r="H25" i="5"/>
  <c r="D31" i="5"/>
  <c r="F32" i="5"/>
  <c r="H33" i="5"/>
  <c r="D38" i="5"/>
  <c r="G39" i="5"/>
  <c r="O39" i="5" s="1"/>
  <c r="Q39" i="5" s="1"/>
  <c r="P18" i="15"/>
  <c r="AF18" i="15"/>
  <c r="F20" i="15"/>
  <c r="V20" i="15"/>
  <c r="AL20" i="15"/>
  <c r="Q21" i="15"/>
  <c r="AG21" i="15"/>
  <c r="P18" i="2"/>
  <c r="AF18" i="2"/>
  <c r="F20" i="2"/>
  <c r="V20" i="2"/>
  <c r="AL20" i="2"/>
  <c r="E7" i="5"/>
  <c r="I9" i="5"/>
  <c r="E15" i="5"/>
  <c r="G16" i="5"/>
  <c r="I17" i="5"/>
  <c r="E23" i="5"/>
  <c r="G24" i="5"/>
  <c r="I25" i="5"/>
  <c r="E31" i="5"/>
  <c r="G32" i="5"/>
  <c r="I33" i="5"/>
  <c r="E38" i="5"/>
  <c r="CO60" i="21" l="1"/>
  <c r="CO60" i="18"/>
  <c r="CO60" i="16"/>
  <c r="AK82" i="21"/>
  <c r="AK82" i="18"/>
  <c r="AK82" i="16"/>
  <c r="CL43" i="21"/>
  <c r="CL43" i="18"/>
  <c r="CL43" i="16"/>
  <c r="AF82" i="21"/>
  <c r="AF82" i="16"/>
  <c r="AF82" i="18"/>
  <c r="X23" i="15"/>
  <c r="X77" i="21"/>
  <c r="X77" i="18"/>
  <c r="X77" i="16"/>
  <c r="AI81" i="21"/>
  <c r="AI81" i="16"/>
  <c r="AI81" i="18"/>
  <c r="CQ65" i="21"/>
  <c r="CQ65" i="18"/>
  <c r="CQ65" i="16"/>
  <c r="G80" i="21"/>
  <c r="G80" i="18"/>
  <c r="G80" i="16"/>
  <c r="CR58" i="21"/>
  <c r="CR58" i="18"/>
  <c r="CR58" i="16"/>
  <c r="P23" i="15"/>
  <c r="P78" i="21"/>
  <c r="P78" i="18"/>
  <c r="P78" i="16"/>
  <c r="CN45" i="18"/>
  <c r="CN45" i="21"/>
  <c r="CN45" i="16"/>
  <c r="AA80" i="21"/>
  <c r="AA80" i="18"/>
  <c r="AA80" i="16"/>
  <c r="F78" i="21"/>
  <c r="F78" i="18"/>
  <c r="F78" i="16"/>
  <c r="CM70" i="21"/>
  <c r="CM70" i="18"/>
  <c r="CM70" i="16"/>
  <c r="Y81" i="21"/>
  <c r="Y81" i="16"/>
  <c r="Y81" i="18"/>
  <c r="CP69" i="21"/>
  <c r="CP69" i="18"/>
  <c r="CP69" i="16"/>
  <c r="CQ75" i="21"/>
  <c r="CQ75" i="18"/>
  <c r="CQ75" i="16"/>
  <c r="CP62" i="21"/>
  <c r="CP62" i="18"/>
  <c r="CP62" i="16"/>
  <c r="CR61" i="21"/>
  <c r="CR61" i="18"/>
  <c r="CR61" i="16"/>
  <c r="CS53" i="21"/>
  <c r="CS53" i="18"/>
  <c r="CS53" i="16"/>
  <c r="CL54" i="21"/>
  <c r="CL54" i="18"/>
  <c r="CL54" i="16"/>
  <c r="P82" i="21"/>
  <c r="P82" i="16"/>
  <c r="P82" i="18"/>
  <c r="S81" i="21"/>
  <c r="S81" i="16"/>
  <c r="S81" i="18"/>
  <c r="CM63" i="21"/>
  <c r="CM63" i="18"/>
  <c r="CM63" i="16"/>
  <c r="AB79" i="21"/>
  <c r="AB79" i="18"/>
  <c r="AB79" i="16"/>
  <c r="CP57" i="21"/>
  <c r="CP57" i="18"/>
  <c r="CP57" i="16"/>
  <c r="AK23" i="15"/>
  <c r="AK77" i="21"/>
  <c r="AK77" i="18"/>
  <c r="AK77" i="16"/>
  <c r="CO45" i="21"/>
  <c r="CO45" i="18"/>
  <c r="CO45" i="16"/>
  <c r="AA23" i="15"/>
  <c r="AA77" i="21"/>
  <c r="AA77" i="16"/>
  <c r="AA77" i="18"/>
  <c r="Z79" i="21"/>
  <c r="Z79" i="18"/>
  <c r="Z79" i="16"/>
  <c r="CN70" i="18"/>
  <c r="CN70" i="21"/>
  <c r="CN70" i="16"/>
  <c r="Y78" i="21"/>
  <c r="Y78" i="18"/>
  <c r="Y78" i="16"/>
  <c r="CQ69" i="21"/>
  <c r="CQ69" i="18"/>
  <c r="CQ69" i="16"/>
  <c r="CR75" i="21"/>
  <c r="CR75" i="16"/>
  <c r="CR75" i="18"/>
  <c r="CQ62" i="21"/>
  <c r="CQ62" i="18"/>
  <c r="CQ62" i="16"/>
  <c r="CS61" i="21"/>
  <c r="CS61" i="16"/>
  <c r="CS61" i="18"/>
  <c r="CM54" i="21"/>
  <c r="CM54" i="18"/>
  <c r="CM54" i="16"/>
  <c r="E82" i="21"/>
  <c r="E82" i="18"/>
  <c r="E82" i="16"/>
  <c r="AJ78" i="21"/>
  <c r="AJ78" i="18"/>
  <c r="AJ78" i="16"/>
  <c r="CT73" i="21"/>
  <c r="CT73" i="18"/>
  <c r="CT73" i="16"/>
  <c r="C81" i="21"/>
  <c r="C81" i="18"/>
  <c r="C81" i="16"/>
  <c r="CS58" i="21"/>
  <c r="CS58" i="18"/>
  <c r="CS58" i="16"/>
  <c r="L79" i="21"/>
  <c r="L79" i="18"/>
  <c r="L79" i="16"/>
  <c r="CL55" i="21"/>
  <c r="CL55" i="18"/>
  <c r="CL55" i="16"/>
  <c r="U23" i="15"/>
  <c r="U77" i="21"/>
  <c r="U77" i="18"/>
  <c r="U77" i="16"/>
  <c r="AL83" i="21"/>
  <c r="AL83" i="18"/>
  <c r="AL83" i="16"/>
  <c r="CP45" i="21"/>
  <c r="CP45" i="18"/>
  <c r="CP45" i="16"/>
  <c r="AA81" i="21"/>
  <c r="AA81" i="18"/>
  <c r="AA81" i="16"/>
  <c r="Z83" i="21"/>
  <c r="Z83" i="16"/>
  <c r="Z83" i="18"/>
  <c r="CO70" i="21"/>
  <c r="CO70" i="18"/>
  <c r="CO70" i="16"/>
  <c r="I83" i="21"/>
  <c r="I83" i="16"/>
  <c r="I83" i="18"/>
  <c r="CR69" i="21"/>
  <c r="CR69" i="18"/>
  <c r="CR69" i="16"/>
  <c r="CS75" i="21"/>
  <c r="CS75" i="16"/>
  <c r="CS75" i="18"/>
  <c r="CR62" i="21"/>
  <c r="CR62" i="18"/>
  <c r="CR62" i="16"/>
  <c r="CN54" i="21"/>
  <c r="CN54" i="18"/>
  <c r="CN54" i="16"/>
  <c r="AE80" i="21"/>
  <c r="AE80" i="16"/>
  <c r="AE80" i="18"/>
  <c r="T78" i="21"/>
  <c r="T78" i="18"/>
  <c r="T78" i="16"/>
  <c r="CQ72" i="18"/>
  <c r="CQ72" i="16"/>
  <c r="CQ72" i="21"/>
  <c r="X80" i="21"/>
  <c r="X80" i="18"/>
  <c r="X80" i="16"/>
  <c r="CQ57" i="21"/>
  <c r="CQ57" i="18"/>
  <c r="CQ57" i="16"/>
  <c r="AG78" i="21"/>
  <c r="AG78" i="18"/>
  <c r="AG78" i="16"/>
  <c r="CT51" i="21"/>
  <c r="CT51" i="18"/>
  <c r="CT51" i="16"/>
  <c r="E23" i="15"/>
  <c r="E77" i="21"/>
  <c r="E77" i="18"/>
  <c r="E77" i="16"/>
  <c r="V83" i="21"/>
  <c r="V83" i="18"/>
  <c r="V83" i="16"/>
  <c r="CQ45" i="21"/>
  <c r="CQ45" i="18"/>
  <c r="CQ45" i="16"/>
  <c r="AA78" i="21"/>
  <c r="AA78" i="16"/>
  <c r="AA78" i="18"/>
  <c r="Z80" i="21"/>
  <c r="Z80" i="18"/>
  <c r="Z80" i="16"/>
  <c r="CP70" i="21"/>
  <c r="CP70" i="16"/>
  <c r="CP70" i="18"/>
  <c r="I80" i="21"/>
  <c r="I80" i="18"/>
  <c r="I80" i="16"/>
  <c r="CS69" i="21"/>
  <c r="CS69" i="18"/>
  <c r="CS69" i="16"/>
  <c r="CS62" i="18"/>
  <c r="CS62" i="21"/>
  <c r="CS62" i="16"/>
  <c r="CO54" i="21"/>
  <c r="CO54" i="18"/>
  <c r="CO54" i="16"/>
  <c r="O80" i="21"/>
  <c r="O80" i="16"/>
  <c r="O80" i="18"/>
  <c r="AD83" i="21"/>
  <c r="AD83" i="18"/>
  <c r="AD83" i="16"/>
  <c r="D78" i="21"/>
  <c r="D78" i="18"/>
  <c r="D78" i="16"/>
  <c r="CN71" i="21"/>
  <c r="CN71" i="18"/>
  <c r="CN71" i="16"/>
  <c r="CM55" i="21"/>
  <c r="CM55" i="18"/>
  <c r="CM55" i="16"/>
  <c r="Q78" i="21"/>
  <c r="Q78" i="18"/>
  <c r="Q78" i="16"/>
  <c r="CR50" i="21"/>
  <c r="CR50" i="16"/>
  <c r="CR50" i="18"/>
  <c r="CQ73" i="21"/>
  <c r="CQ73" i="18"/>
  <c r="CQ73" i="16"/>
  <c r="F83" i="21"/>
  <c r="F83" i="18"/>
  <c r="F83" i="16"/>
  <c r="CR45" i="21"/>
  <c r="CR45" i="18"/>
  <c r="CR45" i="16"/>
  <c r="K82" i="21"/>
  <c r="K82" i="18"/>
  <c r="K82" i="16"/>
  <c r="Z23" i="15"/>
  <c r="Z77" i="21"/>
  <c r="Z77" i="18"/>
  <c r="Z77" i="16"/>
  <c r="CQ70" i="21"/>
  <c r="CQ70" i="18"/>
  <c r="CQ70" i="16"/>
  <c r="AK80" i="21"/>
  <c r="AK80" i="18"/>
  <c r="AK80" i="16"/>
  <c r="I23" i="15"/>
  <c r="I77" i="21"/>
  <c r="I77" i="16"/>
  <c r="I77" i="18"/>
  <c r="CT62" i="21"/>
  <c r="CT62" i="18"/>
  <c r="CT62" i="16"/>
  <c r="O11" i="5"/>
  <c r="Q11" i="5" s="1"/>
  <c r="CK46" i="21"/>
  <c r="CK46" i="18"/>
  <c r="CK46" i="16"/>
  <c r="CP54" i="21"/>
  <c r="CP54" i="16"/>
  <c r="CP54" i="18"/>
  <c r="L5" i="28"/>
  <c r="CM59" i="18"/>
  <c r="CM59" i="21"/>
  <c r="CM59" i="16"/>
  <c r="CL73" i="21"/>
  <c r="CL73" i="18"/>
  <c r="CL73" i="16"/>
  <c r="Q83" i="21"/>
  <c r="Q83" i="16"/>
  <c r="Q83" i="18"/>
  <c r="CR72" i="21"/>
  <c r="CR72" i="18"/>
  <c r="CR72" i="16"/>
  <c r="CN72" i="18"/>
  <c r="CN72" i="21"/>
  <c r="CN72" i="16"/>
  <c r="AF81" i="21"/>
  <c r="AF81" i="18"/>
  <c r="AF81" i="16"/>
  <c r="CS45" i="21"/>
  <c r="CS45" i="16"/>
  <c r="CS45" i="18"/>
  <c r="K79" i="21"/>
  <c r="K79" i="18"/>
  <c r="K79" i="16"/>
  <c r="Z81" i="21"/>
  <c r="Z81" i="18"/>
  <c r="Z81" i="16"/>
  <c r="CR70" i="21"/>
  <c r="CR70" i="16"/>
  <c r="CR70" i="18"/>
  <c r="AK81" i="21"/>
  <c r="AK81" i="16"/>
  <c r="AK81" i="18"/>
  <c r="I81" i="21"/>
  <c r="I81" i="16"/>
  <c r="I81" i="18"/>
  <c r="O20" i="5"/>
  <c r="Q20" i="5" s="1"/>
  <c r="CL46" i="18"/>
  <c r="CL46" i="21"/>
  <c r="CL46" i="16"/>
  <c r="CQ54" i="21"/>
  <c r="CQ54" i="18"/>
  <c r="CQ54" i="16"/>
  <c r="CP49" i="21"/>
  <c r="CP49" i="18"/>
  <c r="CP49" i="16"/>
  <c r="AL82" i="21"/>
  <c r="AL82" i="16"/>
  <c r="AL82" i="18"/>
  <c r="CO44" i="21"/>
  <c r="CO44" i="18"/>
  <c r="CO44" i="16"/>
  <c r="L83" i="21"/>
  <c r="L83" i="18"/>
  <c r="L83" i="16"/>
  <c r="CS65" i="21"/>
  <c r="CS65" i="18"/>
  <c r="CS65" i="16"/>
  <c r="AE82" i="21"/>
  <c r="AE82" i="16"/>
  <c r="AE82" i="18"/>
  <c r="CR65" i="21"/>
  <c r="CR65" i="18"/>
  <c r="CR65" i="16"/>
  <c r="CQ49" i="21"/>
  <c r="CQ49" i="18"/>
  <c r="CQ49" i="16"/>
  <c r="V23" i="15"/>
  <c r="V77" i="18"/>
  <c r="V77" i="21"/>
  <c r="V77" i="16"/>
  <c r="CL47" i="21"/>
  <c r="CL47" i="18"/>
  <c r="CL47" i="16"/>
  <c r="W83" i="21"/>
  <c r="W83" i="18"/>
  <c r="W83" i="16"/>
  <c r="CQ66" i="21"/>
  <c r="CQ66" i="18"/>
  <c r="CQ66" i="16"/>
  <c r="P81" i="21"/>
  <c r="P81" i="18"/>
  <c r="P81" i="16"/>
  <c r="AK83" i="21"/>
  <c r="AK83" i="16"/>
  <c r="AK83" i="18"/>
  <c r="K83" i="18"/>
  <c r="K83" i="21"/>
  <c r="K83" i="16"/>
  <c r="Z78" i="21"/>
  <c r="Z78" i="18"/>
  <c r="Z78" i="16"/>
  <c r="CS70" i="21"/>
  <c r="CS70" i="18"/>
  <c r="CS70" i="16"/>
  <c r="AK78" i="21"/>
  <c r="AK78" i="16"/>
  <c r="AK78" i="18"/>
  <c r="I78" i="18"/>
  <c r="I78" i="21"/>
  <c r="I78" i="16"/>
  <c r="CM46" i="21"/>
  <c r="CM46" i="18"/>
  <c r="CM46" i="16"/>
  <c r="CR54" i="21"/>
  <c r="CR54" i="16"/>
  <c r="CR54" i="18"/>
  <c r="U82" i="21"/>
  <c r="U82" i="18"/>
  <c r="U82" i="16"/>
  <c r="CT66" i="21"/>
  <c r="CT66" i="18"/>
  <c r="CT66" i="16"/>
  <c r="AC79" i="21"/>
  <c r="AC79" i="18"/>
  <c r="AC79" i="16"/>
  <c r="CS50" i="21"/>
  <c r="CS50" i="18"/>
  <c r="CS50" i="16"/>
  <c r="AL23" i="15"/>
  <c r="AL77" i="18"/>
  <c r="AL77" i="21"/>
  <c r="AL77" i="16"/>
  <c r="AM83" i="21"/>
  <c r="AM83" i="16"/>
  <c r="AM83" i="18"/>
  <c r="CL66" i="21"/>
  <c r="CL66" i="16"/>
  <c r="CL66" i="18"/>
  <c r="AE83" i="21"/>
  <c r="AE83" i="18"/>
  <c r="AE83" i="16"/>
  <c r="AI82" i="21"/>
  <c r="AI82" i="16"/>
  <c r="AI82" i="18"/>
  <c r="CP60" i="21"/>
  <c r="CP60" i="18"/>
  <c r="CP60" i="16"/>
  <c r="V82" i="21"/>
  <c r="V82" i="16"/>
  <c r="V82" i="18"/>
  <c r="CM43" i="18"/>
  <c r="CM43" i="21"/>
  <c r="CM43" i="16"/>
  <c r="O83" i="21"/>
  <c r="O83" i="18"/>
  <c r="O83" i="16"/>
  <c r="S82" i="21"/>
  <c r="S82" i="16"/>
  <c r="S82" i="18"/>
  <c r="AC83" i="21"/>
  <c r="AC83" i="18"/>
  <c r="AC83" i="16"/>
  <c r="AG82" i="18"/>
  <c r="AG82" i="21"/>
  <c r="AG82" i="16"/>
  <c r="CS57" i="18"/>
  <c r="CS57" i="16"/>
  <c r="CS57" i="21"/>
  <c r="O82" i="21"/>
  <c r="O82" i="18"/>
  <c r="O82" i="16"/>
  <c r="CN63" i="21"/>
  <c r="CN63" i="18"/>
  <c r="CN63" i="16"/>
  <c r="AH78" i="21"/>
  <c r="AH78" i="18"/>
  <c r="AH78" i="16"/>
  <c r="CM47" i="21"/>
  <c r="CM47" i="16"/>
  <c r="CM47" i="18"/>
  <c r="F23" i="15"/>
  <c r="F77" i="18"/>
  <c r="F77" i="21"/>
  <c r="F77" i="16"/>
  <c r="CR42" i="21"/>
  <c r="CR42" i="18"/>
  <c r="CR42" i="16"/>
  <c r="G83" i="21"/>
  <c r="G83" i="18"/>
  <c r="G83" i="16"/>
  <c r="CQ58" i="21"/>
  <c r="CQ58" i="18"/>
  <c r="CQ58" i="16"/>
  <c r="AE78" i="21"/>
  <c r="AE107" i="21" s="1"/>
  <c r="AE78" i="18"/>
  <c r="AE107" i="18" s="1"/>
  <c r="AE78" i="16"/>
  <c r="W79" i="21"/>
  <c r="W79" i="18"/>
  <c r="W79" i="16"/>
  <c r="K80" i="21"/>
  <c r="K80" i="18"/>
  <c r="K80" i="16"/>
  <c r="J79" i="18"/>
  <c r="J79" i="21"/>
  <c r="J79" i="16"/>
  <c r="CT70" i="18"/>
  <c r="CT70" i="16"/>
  <c r="CT70" i="21"/>
  <c r="U80" i="21"/>
  <c r="U80" i="18"/>
  <c r="U80" i="16"/>
  <c r="O37" i="5"/>
  <c r="Q37" i="5" s="1"/>
  <c r="CN46" i="21"/>
  <c r="CN46" i="16"/>
  <c r="CN46" i="18"/>
  <c r="CS54" i="21"/>
  <c r="CS54" i="18"/>
  <c r="CS54" i="16"/>
  <c r="O7" i="5"/>
  <c r="Q7" i="5" s="1"/>
  <c r="CK42" i="21"/>
  <c r="CK42" i="16"/>
  <c r="CK42" i="18"/>
  <c r="AJ82" i="21"/>
  <c r="AJ82" i="18"/>
  <c r="AJ82" i="16"/>
  <c r="Q82" i="18"/>
  <c r="Q82" i="16"/>
  <c r="Q82" i="21"/>
  <c r="AJ81" i="21"/>
  <c r="AJ81" i="18"/>
  <c r="AJ81" i="16"/>
  <c r="R78" i="21"/>
  <c r="R78" i="18"/>
  <c r="R78" i="16"/>
  <c r="CS42" i="21"/>
  <c r="CS42" i="18"/>
  <c r="CS42" i="16"/>
  <c r="X83" i="21"/>
  <c r="X83" i="18"/>
  <c r="X83" i="16"/>
  <c r="CR73" i="21"/>
  <c r="CR73" i="18"/>
  <c r="CR73" i="16"/>
  <c r="CP41" i="21"/>
  <c r="CP41" i="18"/>
  <c r="CP41" i="16"/>
  <c r="AB82" i="21"/>
  <c r="AB82" i="18"/>
  <c r="AB82" i="16"/>
  <c r="CO57" i="21"/>
  <c r="CO57" i="16"/>
  <c r="CO57" i="18"/>
  <c r="DC57" i="18" s="1"/>
  <c r="O78" i="21"/>
  <c r="O107" i="21" s="1"/>
  <c r="O78" i="18"/>
  <c r="O107" i="18" s="1"/>
  <c r="O78" i="16"/>
  <c r="O108" i="16" s="1"/>
  <c r="K23" i="15"/>
  <c r="K77" i="21"/>
  <c r="K107" i="21" s="1"/>
  <c r="K77" i="16"/>
  <c r="K77" i="18"/>
  <c r="J83" i="21"/>
  <c r="J83" i="16"/>
  <c r="J83" i="18"/>
  <c r="O25" i="5"/>
  <c r="Q25" i="5" s="1"/>
  <c r="U81" i="21"/>
  <c r="U81" i="18"/>
  <c r="U81" i="16"/>
  <c r="CK53" i="21"/>
  <c r="O18" i="5"/>
  <c r="Q18" i="5" s="1"/>
  <c r="CK53" i="18"/>
  <c r="CK53" i="16"/>
  <c r="CO46" i="21"/>
  <c r="CO46" i="18"/>
  <c r="CO46" i="16"/>
  <c r="CT54" i="18"/>
  <c r="CT54" i="16"/>
  <c r="CT54" i="21"/>
  <c r="AE23" i="15"/>
  <c r="AG83" i="21"/>
  <c r="AG83" i="16"/>
  <c r="AG83" i="18"/>
  <c r="AF80" i="21"/>
  <c r="AF80" i="18"/>
  <c r="AF80" i="16"/>
  <c r="CS41" i="18"/>
  <c r="CS41" i="21"/>
  <c r="CS41" i="16"/>
  <c r="T81" i="21"/>
  <c r="T81" i="18"/>
  <c r="T81" i="16"/>
  <c r="CR57" i="21"/>
  <c r="CR57" i="18"/>
  <c r="CR57" i="16"/>
  <c r="AM23" i="15"/>
  <c r="AM77" i="21"/>
  <c r="AM77" i="18"/>
  <c r="AM77" i="16"/>
  <c r="CQ41" i="21"/>
  <c r="CQ41" i="16"/>
  <c r="CQ41" i="18"/>
  <c r="CO72" i="21"/>
  <c r="CO72" i="18"/>
  <c r="CO72" i="16"/>
  <c r="L82" i="21"/>
  <c r="L82" i="18"/>
  <c r="L82" i="16"/>
  <c r="CQ50" i="21"/>
  <c r="CQ50" i="18"/>
  <c r="CQ50" i="16"/>
  <c r="AJ23" i="15"/>
  <c r="AJ77" i="21"/>
  <c r="AJ77" i="18"/>
  <c r="AJ107" i="18" s="1"/>
  <c r="AJ77" i="16"/>
  <c r="W81" i="18"/>
  <c r="W81" i="21"/>
  <c r="W81" i="16"/>
  <c r="K81" i="21"/>
  <c r="K81" i="18"/>
  <c r="K81" i="16"/>
  <c r="J80" i="21"/>
  <c r="J80" i="18"/>
  <c r="J80" i="16"/>
  <c r="U78" i="21"/>
  <c r="U78" i="16"/>
  <c r="U78" i="18"/>
  <c r="CK61" i="21"/>
  <c r="O26" i="5"/>
  <c r="Q26" i="5" s="1"/>
  <c r="CK61" i="18"/>
  <c r="CK61" i="16"/>
  <c r="CL53" i="21"/>
  <c r="CL53" i="18"/>
  <c r="CL53" i="16"/>
  <c r="CP46" i="21"/>
  <c r="CP46" i="18"/>
  <c r="CP46" i="16"/>
  <c r="O23" i="15"/>
  <c r="CP68" i="21"/>
  <c r="CP68" i="18"/>
  <c r="CP68" i="16"/>
  <c r="N83" i="21"/>
  <c r="N83" i="18"/>
  <c r="N83" i="16"/>
  <c r="CP52" i="21"/>
  <c r="CP52" i="18"/>
  <c r="CP52" i="16"/>
  <c r="P80" i="18"/>
  <c r="P80" i="16"/>
  <c r="P80" i="21"/>
  <c r="CT57" i="18"/>
  <c r="CT57" i="16"/>
  <c r="CT57" i="21"/>
  <c r="D81" i="21"/>
  <c r="D81" i="18"/>
  <c r="D81" i="16"/>
  <c r="T23" i="15"/>
  <c r="T77" i="21"/>
  <c r="T77" i="18"/>
  <c r="T77" i="16"/>
  <c r="T108" i="16" s="1"/>
  <c r="O24" i="5"/>
  <c r="Q24" i="5" s="1"/>
  <c r="CN59" i="21"/>
  <c r="CN59" i="18"/>
  <c r="CN59" i="16"/>
  <c r="C82" i="21"/>
  <c r="C82" i="16"/>
  <c r="C82" i="18"/>
  <c r="CT58" i="21"/>
  <c r="CT58" i="16"/>
  <c r="CT58" i="18"/>
  <c r="CL58" i="21"/>
  <c r="CL58" i="18"/>
  <c r="CL58" i="16"/>
  <c r="O33" i="5"/>
  <c r="Q33" i="5" s="1"/>
  <c r="CN68" i="21"/>
  <c r="CN68" i="18"/>
  <c r="CN68" i="16"/>
  <c r="AH79" i="21"/>
  <c r="AH79" i="18"/>
  <c r="AH79" i="16"/>
  <c r="O40" i="5"/>
  <c r="Q40" i="5" s="1"/>
  <c r="CK75" i="21"/>
  <c r="CK75" i="16"/>
  <c r="CK75" i="18"/>
  <c r="CL61" i="21"/>
  <c r="CL61" i="18"/>
  <c r="CL61" i="16"/>
  <c r="CM53" i="21"/>
  <c r="CM53" i="18"/>
  <c r="CM53" i="16"/>
  <c r="CQ46" i="21"/>
  <c r="CQ46" i="18"/>
  <c r="CQ46" i="16"/>
  <c r="CN51" i="21"/>
  <c r="CN51" i="18"/>
  <c r="CN51" i="16"/>
  <c r="G23" i="15"/>
  <c r="G77" i="21"/>
  <c r="G77" i="18"/>
  <c r="G77" i="16"/>
  <c r="CT67" i="21"/>
  <c r="CT67" i="18"/>
  <c r="CT67" i="16"/>
  <c r="Q81" i="21"/>
  <c r="Q81" i="18"/>
  <c r="Q81" i="16"/>
  <c r="CQ42" i="21"/>
  <c r="CQ42" i="18"/>
  <c r="CQ42" i="16"/>
  <c r="D23" i="15"/>
  <c r="D77" i="21"/>
  <c r="D77" i="18"/>
  <c r="D77" i="16"/>
  <c r="G81" i="18"/>
  <c r="G81" i="21"/>
  <c r="G81" i="16"/>
  <c r="AL81" i="21"/>
  <c r="AL81" i="18"/>
  <c r="AL81" i="16"/>
  <c r="J81" i="18"/>
  <c r="J81" i="21"/>
  <c r="J81" i="16"/>
  <c r="E81" i="21"/>
  <c r="E81" i="16"/>
  <c r="E81" i="18"/>
  <c r="CK69" i="21"/>
  <c r="O34" i="5"/>
  <c r="Q34" i="5" s="1"/>
  <c r="CK69" i="18"/>
  <c r="CK69" i="16"/>
  <c r="CL75" i="21"/>
  <c r="CL75" i="18"/>
  <c r="CL75" i="16"/>
  <c r="O27" i="5"/>
  <c r="Q27" i="5" s="1"/>
  <c r="CK62" i="21"/>
  <c r="CK62" i="18"/>
  <c r="CK62" i="16"/>
  <c r="CM61" i="21"/>
  <c r="CM61" i="18"/>
  <c r="CM61" i="16"/>
  <c r="CN53" i="21"/>
  <c r="CN53" i="18"/>
  <c r="CN53" i="16"/>
  <c r="CR46" i="21"/>
  <c r="CR46" i="18"/>
  <c r="CR46" i="16"/>
  <c r="G6" i="28"/>
  <c r="CN67" i="21"/>
  <c r="CN67" i="18"/>
  <c r="CN67" i="16"/>
  <c r="T82" i="18"/>
  <c r="T82" i="16"/>
  <c r="T82" i="21"/>
  <c r="X81" i="21"/>
  <c r="X81" i="18"/>
  <c r="X81" i="16"/>
  <c r="AH82" i="21"/>
  <c r="AH82" i="18"/>
  <c r="AH82" i="16"/>
  <c r="CS72" i="21"/>
  <c r="CS72" i="18"/>
  <c r="CS72" i="16"/>
  <c r="CL67" i="18"/>
  <c r="CL67" i="21"/>
  <c r="CL67" i="16"/>
  <c r="D82" i="21"/>
  <c r="D82" i="18"/>
  <c r="D82" i="16"/>
  <c r="AC82" i="21"/>
  <c r="AC82" i="18"/>
  <c r="AC82" i="16"/>
  <c r="CL71" i="21"/>
  <c r="CL71" i="18"/>
  <c r="CL71" i="16"/>
  <c r="CO49" i="21"/>
  <c r="DC49" i="21" s="1"/>
  <c r="CO49" i="18"/>
  <c r="CO49" i="16"/>
  <c r="DD49" i="16" s="1"/>
  <c r="W78" i="21"/>
  <c r="W78" i="16"/>
  <c r="W78" i="18"/>
  <c r="K78" i="21"/>
  <c r="K78" i="18"/>
  <c r="K78" i="16"/>
  <c r="I79" i="21"/>
  <c r="I79" i="18"/>
  <c r="I79" i="16"/>
  <c r="J23" i="15"/>
  <c r="J77" i="21"/>
  <c r="J77" i="18"/>
  <c r="J77" i="16"/>
  <c r="J108" i="16" s="1"/>
  <c r="E80" i="21"/>
  <c r="E80" i="18"/>
  <c r="E80" i="16"/>
  <c r="CL50" i="21"/>
  <c r="CL50" i="16"/>
  <c r="CL50" i="18"/>
  <c r="O38" i="5"/>
  <c r="Q38" i="5" s="1"/>
  <c r="CK73" i="21"/>
  <c r="DC73" i="21" s="1"/>
  <c r="CK73" i="18"/>
  <c r="CK73" i="16"/>
  <c r="CL59" i="21"/>
  <c r="CL59" i="18"/>
  <c r="CL59" i="16"/>
  <c r="N80" i="21"/>
  <c r="N80" i="18"/>
  <c r="N80" i="16"/>
  <c r="AB23" i="15"/>
  <c r="AB77" i="21"/>
  <c r="AB77" i="18"/>
  <c r="AB107" i="18" s="1"/>
  <c r="AB77" i="16"/>
  <c r="AB108" i="16" s="1"/>
  <c r="AB80" i="21"/>
  <c r="AB80" i="18"/>
  <c r="AB80" i="16"/>
  <c r="N79" i="21"/>
  <c r="N107" i="21" s="1"/>
  <c r="N79" i="18"/>
  <c r="N107" i="18" s="1"/>
  <c r="N79" i="16"/>
  <c r="CR49" i="21"/>
  <c r="CR49" i="18"/>
  <c r="CR49" i="16"/>
  <c r="CS73" i="18"/>
  <c r="CS73" i="21"/>
  <c r="CS73" i="16"/>
  <c r="AH81" i="21"/>
  <c r="AH81" i="18"/>
  <c r="AH81" i="16"/>
  <c r="CR66" i="21"/>
  <c r="CR66" i="16"/>
  <c r="CR66" i="18"/>
  <c r="AL80" i="21"/>
  <c r="AL80" i="18"/>
  <c r="AL80" i="16"/>
  <c r="CO41" i="21"/>
  <c r="CO41" i="16"/>
  <c r="CO41" i="18"/>
  <c r="G78" i="21"/>
  <c r="G78" i="18"/>
  <c r="G78" i="16"/>
  <c r="AL78" i="21"/>
  <c r="AL78" i="18"/>
  <c r="AL78" i="16"/>
  <c r="J78" i="21"/>
  <c r="J78" i="18"/>
  <c r="J78" i="16"/>
  <c r="E78" i="21"/>
  <c r="E78" i="16"/>
  <c r="E78" i="18"/>
  <c r="CL69" i="21"/>
  <c r="CL69" i="18"/>
  <c r="CL69" i="16"/>
  <c r="CM75" i="18"/>
  <c r="CM75" i="16"/>
  <c r="CM75" i="21"/>
  <c r="CL62" i="18"/>
  <c r="CL62" i="21"/>
  <c r="CL62" i="16"/>
  <c r="CN61" i="18"/>
  <c r="CN61" i="21"/>
  <c r="CN61" i="16"/>
  <c r="CO53" i="18"/>
  <c r="CO53" i="21"/>
  <c r="CO53" i="16"/>
  <c r="CS46" i="21"/>
  <c r="CS46" i="18"/>
  <c r="CS46" i="16"/>
  <c r="Q23" i="15"/>
  <c r="CM51" i="21"/>
  <c r="CM51" i="18"/>
  <c r="CM51" i="16"/>
  <c r="O15" i="5"/>
  <c r="Q15" i="5" s="1"/>
  <c r="CK50" i="21"/>
  <c r="DC50" i="21" s="1"/>
  <c r="CK50" i="18"/>
  <c r="CK50" i="16"/>
  <c r="AB83" i="21"/>
  <c r="AB83" i="18"/>
  <c r="AB83" i="16"/>
  <c r="F82" i="21"/>
  <c r="F82" i="18"/>
  <c r="F82" i="16"/>
  <c r="CS49" i="21"/>
  <c r="CS49" i="18"/>
  <c r="CS49" i="16"/>
  <c r="R82" i="21"/>
  <c r="R82" i="18"/>
  <c r="R82" i="16"/>
  <c r="CN55" i="21"/>
  <c r="CN55" i="18"/>
  <c r="CN55" i="16"/>
  <c r="W23" i="15"/>
  <c r="W77" i="21"/>
  <c r="W107" i="21" s="1"/>
  <c r="W77" i="18"/>
  <c r="W77" i="16"/>
  <c r="AG81" i="21"/>
  <c r="AG81" i="18"/>
  <c r="AG81" i="16"/>
  <c r="O36" i="5"/>
  <c r="Q36" i="5" s="1"/>
  <c r="CN74" i="21"/>
  <c r="DC74" i="21" s="1"/>
  <c r="CN74" i="18"/>
  <c r="DC74" i="18" s="1"/>
  <c r="CN74" i="16"/>
  <c r="DD74" i="16" s="1"/>
  <c r="CN60" i="21"/>
  <c r="DC60" i="21" s="1"/>
  <c r="CN60" i="18"/>
  <c r="DC60" i="18" s="1"/>
  <c r="CN60" i="16"/>
  <c r="DD60" i="16" s="1"/>
  <c r="AD80" i="21"/>
  <c r="AD80" i="18"/>
  <c r="AD80" i="16"/>
  <c r="R79" i="21"/>
  <c r="R79" i="18"/>
  <c r="R79" i="16"/>
  <c r="AM81" i="18"/>
  <c r="AM81" i="16"/>
  <c r="AM81" i="21"/>
  <c r="AD79" i="21"/>
  <c r="AD107" i="21" s="1"/>
  <c r="AD79" i="18"/>
  <c r="AD107" i="18" s="1"/>
  <c r="AD79" i="16"/>
  <c r="CT50" i="21"/>
  <c r="CT50" i="18"/>
  <c r="CT50" i="16"/>
  <c r="CP44" i="21"/>
  <c r="CP44" i="18"/>
  <c r="CP44" i="16"/>
  <c r="CO68" i="21"/>
  <c r="CO68" i="16"/>
  <c r="CO68" i="18"/>
  <c r="CN52" i="21"/>
  <c r="CN52" i="18"/>
  <c r="DC52" i="18" s="1"/>
  <c r="CN52" i="16"/>
  <c r="L23" i="15"/>
  <c r="L77" i="21"/>
  <c r="L107" i="21" s="1"/>
  <c r="L77" i="18"/>
  <c r="L77" i="16"/>
  <c r="L80" i="21"/>
  <c r="L80" i="18"/>
  <c r="L80" i="16"/>
  <c r="AI78" i="18"/>
  <c r="AI107" i="18" s="1"/>
  <c r="AI78" i="16"/>
  <c r="AI108" i="16" s="1"/>
  <c r="AI78" i="21"/>
  <c r="AI107" i="21" s="1"/>
  <c r="CN47" i="21"/>
  <c r="CN47" i="18"/>
  <c r="CN47" i="16"/>
  <c r="CP72" i="21"/>
  <c r="CP72" i="16"/>
  <c r="CP72" i="18"/>
  <c r="R81" i="21"/>
  <c r="R81" i="18"/>
  <c r="R81" i="16"/>
  <c r="CP65" i="21"/>
  <c r="DC65" i="21" s="1"/>
  <c r="CP65" i="18"/>
  <c r="DC65" i="18" s="1"/>
  <c r="CP65" i="16"/>
  <c r="DD65" i="16" s="1"/>
  <c r="V80" i="21"/>
  <c r="V80" i="18"/>
  <c r="V80" i="16"/>
  <c r="O10" i="5"/>
  <c r="Q10" i="5" s="1"/>
  <c r="CK45" i="21"/>
  <c r="CK45" i="18"/>
  <c r="DC45" i="18" s="1"/>
  <c r="CK45" i="16"/>
  <c r="AA82" i="21"/>
  <c r="AA82" i="16"/>
  <c r="AA82" i="18"/>
  <c r="O22" i="5"/>
  <c r="Q22" i="5" s="1"/>
  <c r="V81" i="21"/>
  <c r="V81" i="18"/>
  <c r="V81" i="16"/>
  <c r="Y83" i="21"/>
  <c r="Y83" i="16"/>
  <c r="Y83" i="18"/>
  <c r="O8" i="5"/>
  <c r="Q8" i="5" s="1"/>
  <c r="CM69" i="21"/>
  <c r="CM69" i="18"/>
  <c r="CM69" i="16"/>
  <c r="CN75" i="21"/>
  <c r="CN75" i="18"/>
  <c r="CN75" i="16"/>
  <c r="CM62" i="21"/>
  <c r="CM62" i="18"/>
  <c r="CM62" i="16"/>
  <c r="CO61" i="21"/>
  <c r="CO61" i="18"/>
  <c r="CO61" i="16"/>
  <c r="CP53" i="21"/>
  <c r="CP53" i="18"/>
  <c r="CP53" i="16"/>
  <c r="CT46" i="21"/>
  <c r="CT46" i="18"/>
  <c r="CT46" i="16"/>
  <c r="DC41" i="21"/>
  <c r="CO52" i="21"/>
  <c r="CO52" i="18"/>
  <c r="CO52" i="16"/>
  <c r="CL42" i="21"/>
  <c r="CL42" i="18"/>
  <c r="CL42" i="16"/>
  <c r="CM67" i="21"/>
  <c r="CM67" i="18"/>
  <c r="CM67" i="16"/>
  <c r="AF83" i="21"/>
  <c r="AF83" i="18"/>
  <c r="AF83" i="16"/>
  <c r="CL51" i="21"/>
  <c r="DC51" i="21" s="1"/>
  <c r="CL51" i="18"/>
  <c r="DC51" i="18" s="1"/>
  <c r="CL51" i="16"/>
  <c r="AG79" i="21"/>
  <c r="AG79" i="16"/>
  <c r="AG79" i="18"/>
  <c r="S78" i="18"/>
  <c r="S107" i="18" s="1"/>
  <c r="S78" i="16"/>
  <c r="S108" i="16" s="1"/>
  <c r="S78" i="21"/>
  <c r="CT42" i="21"/>
  <c r="CT42" i="18"/>
  <c r="CT42" i="16"/>
  <c r="AD82" i="21"/>
  <c r="AD82" i="18"/>
  <c r="AD82" i="16"/>
  <c r="CM71" i="21"/>
  <c r="CM71" i="18"/>
  <c r="CM71" i="16"/>
  <c r="AM80" i="18"/>
  <c r="AM80" i="21"/>
  <c r="AM80" i="16"/>
  <c r="CL63" i="21"/>
  <c r="DC63" i="21" s="1"/>
  <c r="CL63" i="18"/>
  <c r="DC63" i="18" s="1"/>
  <c r="CL63" i="16"/>
  <c r="DD63" i="16" s="1"/>
  <c r="F80" i="21"/>
  <c r="F80" i="18"/>
  <c r="F80" i="16"/>
  <c r="CL45" i="21"/>
  <c r="CL45" i="18"/>
  <c r="CL45" i="16"/>
  <c r="AA79" i="21"/>
  <c r="AA79" i="18"/>
  <c r="AA79" i="16"/>
  <c r="V78" i="21"/>
  <c r="V78" i="18"/>
  <c r="V78" i="16"/>
  <c r="O35" i="5"/>
  <c r="Q35" i="5" s="1"/>
  <c r="CK70" i="18"/>
  <c r="CK70" i="21"/>
  <c r="CK70" i="16"/>
  <c r="Y80" i="21"/>
  <c r="Y80" i="16"/>
  <c r="Y80" i="18"/>
  <c r="CN69" i="21"/>
  <c r="CN69" i="18"/>
  <c r="CN69" i="16"/>
  <c r="CO75" i="21"/>
  <c r="CO75" i="16"/>
  <c r="CO75" i="18"/>
  <c r="CN62" i="21"/>
  <c r="CN62" i="16"/>
  <c r="CN62" i="18"/>
  <c r="CP61" i="21"/>
  <c r="CP61" i="18"/>
  <c r="CP61" i="16"/>
  <c r="CQ53" i="21"/>
  <c r="CQ53" i="18"/>
  <c r="CQ53" i="16"/>
  <c r="R23" i="15"/>
  <c r="AI23" i="15"/>
  <c r="S107" i="21"/>
  <c r="O6" i="5"/>
  <c r="Q6" i="5" s="1"/>
  <c r="O23" i="5"/>
  <c r="Q23" i="5" s="1"/>
  <c r="CK58" i="21"/>
  <c r="DC58" i="21" s="1"/>
  <c r="CK58" i="18"/>
  <c r="DC58" i="18" s="1"/>
  <c r="CK58" i="16"/>
  <c r="DD58" i="16" s="1"/>
  <c r="O31" i="5"/>
  <c r="Q31" i="5" s="1"/>
  <c r="CK66" i="21"/>
  <c r="DC66" i="21" s="1"/>
  <c r="CK66" i="18"/>
  <c r="DC66" i="18" s="1"/>
  <c r="CK66" i="16"/>
  <c r="P83" i="21"/>
  <c r="P83" i="18"/>
  <c r="P83" i="16"/>
  <c r="CN44" i="21"/>
  <c r="DC44" i="21" s="1"/>
  <c r="CN44" i="18"/>
  <c r="DC44" i="18" s="1"/>
  <c r="CN44" i="16"/>
  <c r="DD44" i="16" s="1"/>
  <c r="Q79" i="21"/>
  <c r="Q79" i="16"/>
  <c r="Q79" i="18"/>
  <c r="C78" i="21"/>
  <c r="C78" i="18"/>
  <c r="C78" i="16"/>
  <c r="CR41" i="21"/>
  <c r="CR41" i="18"/>
  <c r="CR41" i="16"/>
  <c r="N82" i="21"/>
  <c r="N82" i="18"/>
  <c r="N82" i="16"/>
  <c r="CS66" i="18"/>
  <c r="CS66" i="21"/>
  <c r="CS66" i="16"/>
  <c r="W80" i="21"/>
  <c r="W80" i="16"/>
  <c r="W80" i="18"/>
  <c r="CT59" i="18"/>
  <c r="CT59" i="16"/>
  <c r="CT59" i="21"/>
  <c r="AF78" i="18"/>
  <c r="AF23" i="15"/>
  <c r="AF78" i="16"/>
  <c r="AF108" i="16" s="1"/>
  <c r="AF78" i="21"/>
  <c r="CM45" i="21"/>
  <c r="CM45" i="18"/>
  <c r="CM45" i="16"/>
  <c r="AA83" i="18"/>
  <c r="AA83" i="21"/>
  <c r="AA83" i="16"/>
  <c r="F81" i="21"/>
  <c r="F81" i="18"/>
  <c r="F81" i="16"/>
  <c r="CL70" i="21"/>
  <c r="CL70" i="18"/>
  <c r="CL70" i="16"/>
  <c r="Y23" i="15"/>
  <c r="Y77" i="21"/>
  <c r="Y107" i="21" s="1"/>
  <c r="Y77" i="18"/>
  <c r="Y107" i="18" s="1"/>
  <c r="Y77" i="16"/>
  <c r="CO69" i="18"/>
  <c r="CO69" i="21"/>
  <c r="CO69" i="16"/>
  <c r="CP75" i="21"/>
  <c r="CP75" i="18"/>
  <c r="CP75" i="16"/>
  <c r="CO62" i="21"/>
  <c r="CO62" i="18"/>
  <c r="CO62" i="16"/>
  <c r="CQ61" i="21"/>
  <c r="CQ61" i="18"/>
  <c r="CQ61" i="16"/>
  <c r="CR53" i="21"/>
  <c r="CR53" i="18"/>
  <c r="CR53" i="16"/>
  <c r="AC23" i="15"/>
  <c r="O19" i="5"/>
  <c r="Q19" i="5" s="1"/>
  <c r="CK54" i="21"/>
  <c r="DC54" i="21" s="1"/>
  <c r="CK54" i="18"/>
  <c r="DC54" i="18" s="1"/>
  <c r="CK54" i="16"/>
  <c r="DD54" i="16" s="1"/>
  <c r="S23" i="15"/>
  <c r="M6" i="28" l="1"/>
  <c r="M4" i="28" s="1"/>
  <c r="AC6" i="28"/>
  <c r="AC4" i="28" s="1"/>
  <c r="AH6" i="28"/>
  <c r="DD59" i="16"/>
  <c r="DC68" i="18"/>
  <c r="DC61" i="18"/>
  <c r="AM107" i="18"/>
  <c r="R107" i="21"/>
  <c r="I107" i="21"/>
  <c r="AG107" i="18"/>
  <c r="U108" i="16"/>
  <c r="P107" i="21"/>
  <c r="X107" i="21"/>
  <c r="R6" i="28"/>
  <c r="DC41" i="18"/>
  <c r="H4" i="20"/>
  <c r="DC59" i="18"/>
  <c r="DD79" i="16"/>
  <c r="F8" i="3"/>
  <c r="F13" i="3"/>
  <c r="F10" i="3"/>
  <c r="F15" i="3"/>
  <c r="F7" i="3"/>
  <c r="F12" i="3"/>
  <c r="F9" i="3"/>
  <c r="F6" i="3"/>
  <c r="F14" i="3"/>
  <c r="F11" i="3"/>
  <c r="DC68" i="21"/>
  <c r="T107" i="18"/>
  <c r="AJ107" i="21"/>
  <c r="AM107" i="21"/>
  <c r="AG107" i="21"/>
  <c r="U107" i="18"/>
  <c r="L108" i="16"/>
  <c r="AD108" i="16"/>
  <c r="DD41" i="16"/>
  <c r="DC59" i="21"/>
  <c r="DC79" i="18"/>
  <c r="T107" i="21"/>
  <c r="M5" i="28"/>
  <c r="DC61" i="21"/>
  <c r="F108" i="16"/>
  <c r="DD83" i="16"/>
  <c r="U107" i="21"/>
  <c r="L107" i="18"/>
  <c r="H4" i="22"/>
  <c r="N108" i="16"/>
  <c r="DD73" i="16"/>
  <c r="DC79" i="21"/>
  <c r="F107" i="21"/>
  <c r="DD72" i="16"/>
  <c r="DC83" i="18"/>
  <c r="C6" i="20"/>
  <c r="P6" i="20" s="1"/>
  <c r="AA107" i="18"/>
  <c r="K6" i="28"/>
  <c r="K4" i="28" s="1"/>
  <c r="DC73" i="18"/>
  <c r="DD62" i="16"/>
  <c r="F107" i="18"/>
  <c r="DC72" i="21"/>
  <c r="DC83" i="21"/>
  <c r="C6" i="22"/>
  <c r="P6" i="22" s="1"/>
  <c r="DD55" i="16"/>
  <c r="AA108" i="16"/>
  <c r="DC62" i="18"/>
  <c r="K107" i="18"/>
  <c r="DC72" i="18"/>
  <c r="DC55" i="18"/>
  <c r="AA107" i="21"/>
  <c r="DD43" i="16"/>
  <c r="DD70" i="16"/>
  <c r="DD52" i="16"/>
  <c r="DD67" i="16"/>
  <c r="DC62" i="21"/>
  <c r="K108" i="16"/>
  <c r="AE108" i="16"/>
  <c r="AL108" i="16"/>
  <c r="DC55" i="21"/>
  <c r="DC43" i="18"/>
  <c r="DC70" i="21"/>
  <c r="J6" i="28"/>
  <c r="J4" i="28" s="1"/>
  <c r="AL107" i="21"/>
  <c r="DD47" i="16"/>
  <c r="DD46" i="16"/>
  <c r="DC43" i="21"/>
  <c r="DC67" i="21"/>
  <c r="DD66" i="16"/>
  <c r="DC70" i="18"/>
  <c r="DC52" i="21"/>
  <c r="W108" i="16"/>
  <c r="DC67" i="18"/>
  <c r="G108" i="16"/>
  <c r="DC75" i="18"/>
  <c r="AD6" i="28"/>
  <c r="AD4" i="28" s="1"/>
  <c r="AL107" i="18"/>
  <c r="DC47" i="18"/>
  <c r="DC46" i="18"/>
  <c r="Z108" i="16"/>
  <c r="E108" i="16"/>
  <c r="Y108" i="16"/>
  <c r="AF107" i="21"/>
  <c r="DD45" i="16"/>
  <c r="W107" i="18"/>
  <c r="G4" i="28"/>
  <c r="G5" i="28"/>
  <c r="G107" i="18"/>
  <c r="DD75" i="16"/>
  <c r="DC82" i="18"/>
  <c r="DD53" i="16"/>
  <c r="AH108" i="16"/>
  <c r="DC47" i="21"/>
  <c r="DC46" i="21"/>
  <c r="Z107" i="18"/>
  <c r="AC5" i="28"/>
  <c r="E107" i="18"/>
  <c r="DD80" i="16"/>
  <c r="G6" i="3"/>
  <c r="G11" i="3"/>
  <c r="G8" i="3"/>
  <c r="G13" i="3"/>
  <c r="G10" i="3"/>
  <c r="G15" i="3"/>
  <c r="G7" i="3"/>
  <c r="G12" i="3"/>
  <c r="G9" i="3"/>
  <c r="G14" i="3"/>
  <c r="G107" i="21"/>
  <c r="DC75" i="21"/>
  <c r="I13" i="3"/>
  <c r="I10" i="3"/>
  <c r="I15" i="3"/>
  <c r="I7" i="3"/>
  <c r="I12" i="3"/>
  <c r="I9" i="3"/>
  <c r="I14" i="3"/>
  <c r="I6" i="3"/>
  <c r="I11" i="3"/>
  <c r="I8" i="3"/>
  <c r="DD82" i="16"/>
  <c r="DC53" i="18"/>
  <c r="DC42" i="18"/>
  <c r="AH107" i="18"/>
  <c r="V108" i="16"/>
  <c r="Z107" i="21"/>
  <c r="E107" i="21"/>
  <c r="AK108" i="16"/>
  <c r="V6" i="28"/>
  <c r="V4" i="28" s="1"/>
  <c r="DD51" i="16"/>
  <c r="DC45" i="21"/>
  <c r="DD50" i="16"/>
  <c r="AB107" i="21"/>
  <c r="DC80" i="18"/>
  <c r="DC49" i="18"/>
  <c r="DD69" i="16"/>
  <c r="D108" i="16"/>
  <c r="DD77" i="16"/>
  <c r="D6" i="3"/>
  <c r="D14" i="3"/>
  <c r="D9" i="3"/>
  <c r="D11" i="3"/>
  <c r="D8" i="3"/>
  <c r="D13" i="3"/>
  <c r="D10" i="3"/>
  <c r="D15" i="3"/>
  <c r="D7" i="3"/>
  <c r="D12" i="3"/>
  <c r="DC82" i="21"/>
  <c r="N6" i="28"/>
  <c r="N4" i="28" s="1"/>
  <c r="DD42" i="16"/>
  <c r="AH107" i="21"/>
  <c r="V107" i="21"/>
  <c r="Q108" i="16"/>
  <c r="AK107" i="18"/>
  <c r="AF107" i="18"/>
  <c r="DC50" i="18"/>
  <c r="DC80" i="21"/>
  <c r="DC69" i="18"/>
  <c r="D107" i="18"/>
  <c r="DC77" i="18"/>
  <c r="C5" i="20"/>
  <c r="CL119" i="18"/>
  <c r="CL120" i="18" s="1"/>
  <c r="D120" i="18"/>
  <c r="D114" i="18"/>
  <c r="D116" i="18" s="1"/>
  <c r="DC53" i="21"/>
  <c r="DC42" i="21"/>
  <c r="V107" i="18"/>
  <c r="K5" i="28"/>
  <c r="Q107" i="18"/>
  <c r="AK107" i="21"/>
  <c r="E11" i="3"/>
  <c r="E8" i="3"/>
  <c r="E13" i="3"/>
  <c r="E10" i="3"/>
  <c r="E15" i="3"/>
  <c r="E7" i="3"/>
  <c r="E12" i="3"/>
  <c r="E9" i="3"/>
  <c r="E6" i="3"/>
  <c r="E14" i="3"/>
  <c r="DD78" i="16"/>
  <c r="C108" i="16"/>
  <c r="DC78" i="18"/>
  <c r="C107" i="18"/>
  <c r="DD71" i="16"/>
  <c r="DC77" i="21"/>
  <c r="D114" i="21"/>
  <c r="D116" i="21" s="1"/>
  <c r="D107" i="21"/>
  <c r="C5" i="22"/>
  <c r="CL119" i="21"/>
  <c r="CL120" i="21" s="1"/>
  <c r="D120" i="21"/>
  <c r="DD57" i="16"/>
  <c r="AC108" i="16"/>
  <c r="Q107" i="21"/>
  <c r="H13" i="3"/>
  <c r="H10" i="3"/>
  <c r="H15" i="3"/>
  <c r="H7" i="3"/>
  <c r="H12" i="3"/>
  <c r="H9" i="3"/>
  <c r="H14" i="3"/>
  <c r="H6" i="3"/>
  <c r="H8" i="3"/>
  <c r="H11" i="3"/>
  <c r="DD81" i="16"/>
  <c r="X6" i="28"/>
  <c r="X4" i="28" s="1"/>
  <c r="DC78" i="21"/>
  <c r="C107" i="21"/>
  <c r="J107" i="18"/>
  <c r="DC71" i="18"/>
  <c r="DC69" i="21"/>
  <c r="DC57" i="21"/>
  <c r="R108" i="16"/>
  <c r="AC107" i="18"/>
  <c r="I107" i="18"/>
  <c r="DC81" i="18"/>
  <c r="P108" i="16"/>
  <c r="X108" i="16"/>
  <c r="CP101" i="21"/>
  <c r="J107" i="21"/>
  <c r="DC71" i="21"/>
  <c r="DD68" i="16"/>
  <c r="DD61" i="16"/>
  <c r="AJ108" i="16"/>
  <c r="AM108" i="16"/>
  <c r="R107" i="18"/>
  <c r="AD5" i="28"/>
  <c r="AC107" i="21"/>
  <c r="I108" i="16"/>
  <c r="AG108" i="16"/>
  <c r="DC81" i="21"/>
  <c r="P107" i="18"/>
  <c r="X107" i="18"/>
  <c r="CB95" i="18" l="1"/>
  <c r="CB95" i="21"/>
  <c r="CB95" i="16"/>
  <c r="AK6" i="28"/>
  <c r="CA96" i="21"/>
  <c r="CA96" i="16"/>
  <c r="CA96" i="18"/>
  <c r="N5" i="28"/>
  <c r="BZ90" i="21"/>
  <c r="BZ90" i="18"/>
  <c r="BZ90" i="16"/>
  <c r="P5" i="20"/>
  <c r="C16" i="20"/>
  <c r="BY95" i="21"/>
  <c r="BY95" i="16"/>
  <c r="BY95" i="18"/>
  <c r="CB90" i="21"/>
  <c r="CB90" i="18"/>
  <c r="CB90" i="16"/>
  <c r="CA91" i="18"/>
  <c r="CA91" i="16"/>
  <c r="CA91" i="21"/>
  <c r="Q6" i="28"/>
  <c r="D21" i="22"/>
  <c r="P4" i="22"/>
  <c r="AF6" i="28"/>
  <c r="CC91" i="21"/>
  <c r="CC91" i="18"/>
  <c r="CC91" i="16"/>
  <c r="C6" i="28"/>
  <c r="BZ93" i="18"/>
  <c r="BZ93" i="21"/>
  <c r="BZ93" i="16"/>
  <c r="BY98" i="21"/>
  <c r="BY98" i="16"/>
  <c r="BY98" i="18"/>
  <c r="CD94" i="21"/>
  <c r="CD94" i="18"/>
  <c r="CD94" i="16"/>
  <c r="CB93" i="21"/>
  <c r="CB93" i="18"/>
  <c r="CB93" i="16"/>
  <c r="CC89" i="18"/>
  <c r="CC89" i="21"/>
  <c r="CC89" i="16"/>
  <c r="BZ96" i="21"/>
  <c r="BZ96" i="18"/>
  <c r="BZ96" i="16"/>
  <c r="BY93" i="21"/>
  <c r="BY93" i="16"/>
  <c r="BY93" i="18"/>
  <c r="CD89" i="21"/>
  <c r="CD89" i="18"/>
  <c r="CD89" i="16"/>
  <c r="CB96" i="18"/>
  <c r="CB96" i="21"/>
  <c r="CB96" i="16"/>
  <c r="T6" i="28"/>
  <c r="AL6" i="28"/>
  <c r="H16" i="20"/>
  <c r="P4" i="20"/>
  <c r="BZ98" i="21"/>
  <c r="BZ98" i="18"/>
  <c r="BZ98" i="16"/>
  <c r="BY90" i="21"/>
  <c r="BY90" i="16"/>
  <c r="BY90" i="18"/>
  <c r="CD91" i="21"/>
  <c r="CD91" i="16"/>
  <c r="CD91" i="18"/>
  <c r="CC97" i="21"/>
  <c r="CC97" i="16"/>
  <c r="CC97" i="18"/>
  <c r="CB91" i="21"/>
  <c r="CB91" i="18"/>
  <c r="CB91" i="16"/>
  <c r="Z6" i="28"/>
  <c r="AI6" i="28"/>
  <c r="BZ95" i="18"/>
  <c r="BZ95" i="21"/>
  <c r="BZ95" i="16"/>
  <c r="CC94" i="21"/>
  <c r="CC94" i="18"/>
  <c r="CC94" i="16"/>
  <c r="CB98" i="21"/>
  <c r="CB98" i="18"/>
  <c r="CB98" i="16"/>
  <c r="CD97" i="18"/>
  <c r="CD97" i="16"/>
  <c r="CD97" i="21"/>
  <c r="CD92" i="21"/>
  <c r="CD92" i="18"/>
  <c r="CD92" i="16"/>
  <c r="CB94" i="21"/>
  <c r="CB94" i="16"/>
  <c r="CB94" i="18"/>
  <c r="X5" i="28"/>
  <c r="J12" i="4"/>
  <c r="CV101" i="21"/>
  <c r="DC101" i="21" s="1"/>
  <c r="H12" i="22"/>
  <c r="H16" i="22" s="1"/>
  <c r="AA6" i="28"/>
  <c r="BZ91" i="21"/>
  <c r="BZ91" i="18"/>
  <c r="BZ91" i="16"/>
  <c r="BY96" i="21"/>
  <c r="BY96" i="18"/>
  <c r="BY96" i="16"/>
  <c r="BZ94" i="21"/>
  <c r="BZ94" i="18"/>
  <c r="BZ94" i="16"/>
  <c r="AB6" i="28"/>
  <c r="CD95" i="21"/>
  <c r="CD95" i="18"/>
  <c r="CD95" i="16"/>
  <c r="CB89" i="21"/>
  <c r="CB89" i="16"/>
  <c r="CB89" i="18"/>
  <c r="BY91" i="21"/>
  <c r="BY91" i="18"/>
  <c r="CE91" i="18" s="1"/>
  <c r="BY91" i="16"/>
  <c r="CC90" i="21"/>
  <c r="CC90" i="16"/>
  <c r="CC90" i="18"/>
  <c r="AJ6" i="28"/>
  <c r="BY92" i="21"/>
  <c r="BY92" i="18"/>
  <c r="BY92" i="16"/>
  <c r="D6" i="28"/>
  <c r="CD90" i="21"/>
  <c r="CD90" i="16"/>
  <c r="CD90" i="18"/>
  <c r="CA94" i="21"/>
  <c r="CA94" i="18"/>
  <c r="CA94" i="16"/>
  <c r="R4" i="28"/>
  <c r="R5" i="28"/>
  <c r="B51" i="28"/>
  <c r="P5" i="22"/>
  <c r="C16" i="22"/>
  <c r="CC92" i="21"/>
  <c r="CC92" i="18"/>
  <c r="CC92" i="16"/>
  <c r="CC95" i="21"/>
  <c r="CC95" i="16"/>
  <c r="CC95" i="18"/>
  <c r="BY94" i="21"/>
  <c r="BY94" i="16"/>
  <c r="CE94" i="16" s="1"/>
  <c r="BY94" i="18"/>
  <c r="CE94" i="18" s="1"/>
  <c r="CC98" i="21"/>
  <c r="CC98" i="16"/>
  <c r="CC98" i="18"/>
  <c r="D119" i="18"/>
  <c r="BY97" i="21"/>
  <c r="BY97" i="16"/>
  <c r="BY97" i="18"/>
  <c r="Y6" i="28"/>
  <c r="CD98" i="18"/>
  <c r="CD98" i="21"/>
  <c r="CD98" i="16"/>
  <c r="CA97" i="21"/>
  <c r="CA97" i="18"/>
  <c r="CA97" i="16"/>
  <c r="AH4" i="28"/>
  <c r="AH5" i="28"/>
  <c r="BY89" i="21"/>
  <c r="BY89" i="18"/>
  <c r="BY89" i="16"/>
  <c r="CD93" i="21"/>
  <c r="CD93" i="18"/>
  <c r="CD93" i="16"/>
  <c r="V5" i="28"/>
  <c r="S6" i="28"/>
  <c r="CA89" i="21"/>
  <c r="CA89" i="16"/>
  <c r="CA89" i="18"/>
  <c r="W6" i="28"/>
  <c r="AE6" i="28"/>
  <c r="O6" i="28"/>
  <c r="CC93" i="18"/>
  <c r="CC93" i="21"/>
  <c r="CC93" i="16"/>
  <c r="CC96" i="21"/>
  <c r="CC96" i="18"/>
  <c r="CC96" i="16"/>
  <c r="CA95" i="21"/>
  <c r="CA95" i="16"/>
  <c r="CA95" i="18"/>
  <c r="U6" i="28"/>
  <c r="P6" i="28"/>
  <c r="AG6" i="28"/>
  <c r="B6" i="28"/>
  <c r="D119" i="21"/>
  <c r="D121" i="21" s="1"/>
  <c r="BZ97" i="21"/>
  <c r="BZ97" i="18"/>
  <c r="BZ97" i="16"/>
  <c r="F6" i="28"/>
  <c r="CA90" i="21"/>
  <c r="CA90" i="16"/>
  <c r="CA90" i="18"/>
  <c r="CD96" i="21"/>
  <c r="CD96" i="18"/>
  <c r="CD96" i="16"/>
  <c r="CA92" i="21"/>
  <c r="CA92" i="18"/>
  <c r="CA92" i="16"/>
  <c r="CB97" i="18"/>
  <c r="CB97" i="21"/>
  <c r="CB97" i="16"/>
  <c r="E6" i="28"/>
  <c r="CA98" i="21"/>
  <c r="CA98" i="16"/>
  <c r="CA98" i="18"/>
  <c r="BZ89" i="21"/>
  <c r="BZ89" i="18"/>
  <c r="BZ89" i="16"/>
  <c r="I6" i="28"/>
  <c r="BZ92" i="21"/>
  <c r="BZ92" i="18"/>
  <c r="BZ92" i="16"/>
  <c r="D121" i="18"/>
  <c r="CB92" i="21"/>
  <c r="CB92" i="18"/>
  <c r="CB92" i="16"/>
  <c r="J5" i="28"/>
  <c r="CA93" i="21"/>
  <c r="CA93" i="16"/>
  <c r="CA93" i="18"/>
  <c r="H6" i="28"/>
  <c r="E4" i="28" l="1"/>
  <c r="E5" i="28"/>
  <c r="U4" i="28"/>
  <c r="U5" i="28"/>
  <c r="CE91" i="16"/>
  <c r="AL4" i="28"/>
  <c r="AL5" i="28"/>
  <c r="CC108" i="16"/>
  <c r="O4" i="28"/>
  <c r="O5" i="28"/>
  <c r="CE96" i="16"/>
  <c r="CC107" i="21"/>
  <c r="F4" i="28"/>
  <c r="F5" i="28"/>
  <c r="CE96" i="18"/>
  <c r="CC107" i="18"/>
  <c r="Q4" i="28"/>
  <c r="Q5" i="28"/>
  <c r="T4" i="28"/>
  <c r="T5" i="28"/>
  <c r="Y4" i="28"/>
  <c r="Y5" i="28"/>
  <c r="BY108" i="16"/>
  <c r="CE89" i="16"/>
  <c r="CE97" i="18"/>
  <c r="CE97" i="21" s="1"/>
  <c r="CB107" i="18"/>
  <c r="I4" i="28"/>
  <c r="I5" i="28"/>
  <c r="AE4" i="28"/>
  <c r="AE5" i="28"/>
  <c r="CE89" i="18"/>
  <c r="CE94" i="21" s="1"/>
  <c r="BY107" i="18"/>
  <c r="E8" i="20"/>
  <c r="CE97" i="16"/>
  <c r="D4" i="28"/>
  <c r="D5" i="28"/>
  <c r="CB108" i="16"/>
  <c r="C4" i="28"/>
  <c r="C5" i="28"/>
  <c r="BY107" i="21"/>
  <c r="E8" i="22"/>
  <c r="CE92" i="16"/>
  <c r="H4" i="28"/>
  <c r="H5" i="28"/>
  <c r="CE92" i="18"/>
  <c r="CE90" i="18"/>
  <c r="CD108" i="16"/>
  <c r="CE90" i="16"/>
  <c r="CD107" i="18"/>
  <c r="AK4" i="28"/>
  <c r="AK5" i="28"/>
  <c r="CB107" i="21"/>
  <c r="BZ107" i="18"/>
  <c r="W4" i="28"/>
  <c r="W5" i="28"/>
  <c r="B4" i="28"/>
  <c r="B5" i="28"/>
  <c r="CA107" i="18"/>
  <c r="CD107" i="21"/>
  <c r="CA108" i="16"/>
  <c r="AA4" i="28"/>
  <c r="AA5" i="28"/>
  <c r="AI4" i="28"/>
  <c r="AI5" i="28"/>
  <c r="CE93" i="18"/>
  <c r="BZ108" i="16"/>
  <c r="AG4" i="28"/>
  <c r="AG5" i="28"/>
  <c r="AJ4" i="28"/>
  <c r="AJ5" i="28"/>
  <c r="CE93" i="16"/>
  <c r="AF4" i="28"/>
  <c r="AF5" i="28"/>
  <c r="CA107" i="21"/>
  <c r="Z4" i="28"/>
  <c r="Z5" i="28"/>
  <c r="CE95" i="18"/>
  <c r="CE95" i="21" s="1"/>
  <c r="BZ107" i="21"/>
  <c r="P4" i="28"/>
  <c r="P5" i="28"/>
  <c r="S4" i="28"/>
  <c r="S5" i="28"/>
  <c r="AB4" i="28"/>
  <c r="AB5" i="28"/>
  <c r="P12" i="22"/>
  <c r="CE98" i="18"/>
  <c r="CE98" i="21" s="1"/>
  <c r="CE95" i="16"/>
  <c r="CV107" i="21"/>
  <c r="I12" i="22"/>
  <c r="I16" i="22" s="1"/>
  <c r="CE98" i="16"/>
  <c r="CE101" i="16" l="1"/>
  <c r="DD101" i="16" s="1"/>
  <c r="C109" i="16" s="1" a="1"/>
  <c r="CE91" i="21"/>
  <c r="CE93" i="21"/>
  <c r="P8" i="20"/>
  <c r="E16" i="20"/>
  <c r="CE89" i="21"/>
  <c r="BY117" i="18"/>
  <c r="F8" i="20"/>
  <c r="CE100" i="18"/>
  <c r="CE96" i="21"/>
  <c r="CE90" i="21"/>
  <c r="CE92" i="21"/>
  <c r="E16" i="22"/>
  <c r="F9" i="20" l="1"/>
  <c r="P9" i="20" s="1"/>
  <c r="C17" i="20" s="1" a="1"/>
  <c r="DC100" i="18"/>
  <c r="C108" i="18" s="1" a="1"/>
  <c r="CE107" i="18"/>
  <c r="F8" i="22"/>
  <c r="CE100" i="21"/>
  <c r="CS109" i="16"/>
  <c r="CC109" i="16"/>
  <c r="CC110" i="16" s="1"/>
  <c r="BM109" i="16"/>
  <c r="BM110" i="16" s="1"/>
  <c r="AW109" i="16"/>
  <c r="AW110" i="16" s="1"/>
  <c r="AG109" i="16"/>
  <c r="AG110" i="16" s="1"/>
  <c r="Q109" i="16"/>
  <c r="Q110" i="16" s="1"/>
  <c r="CR109" i="16"/>
  <c r="CB109" i="16"/>
  <c r="CB110" i="16" s="1"/>
  <c r="BL109" i="16"/>
  <c r="BL110" i="16" s="1"/>
  <c r="AV109" i="16"/>
  <c r="AV110" i="16" s="1"/>
  <c r="AF109" i="16"/>
  <c r="AF110" i="16" s="1"/>
  <c r="P109" i="16"/>
  <c r="P110" i="16" s="1"/>
  <c r="CP109" i="16"/>
  <c r="BZ109" i="16"/>
  <c r="BZ110" i="16" s="1"/>
  <c r="BJ109" i="16"/>
  <c r="BJ110" i="16" s="1"/>
  <c r="AT109" i="16"/>
  <c r="AT110" i="16" s="1"/>
  <c r="AD109" i="16"/>
  <c r="AD110" i="16" s="1"/>
  <c r="N109" i="16"/>
  <c r="N110" i="16" s="1"/>
  <c r="DB109" i="16"/>
  <c r="DB110" i="16" s="1"/>
  <c r="DA109" i="16"/>
  <c r="DA110" i="16" s="1"/>
  <c r="CK109" i="16"/>
  <c r="BU109" i="16"/>
  <c r="BU110" i="16" s="1"/>
  <c r="BE109" i="16"/>
  <c r="BE110" i="16" s="1"/>
  <c r="AO109" i="16"/>
  <c r="AO110" i="16" s="1"/>
  <c r="Y109" i="16"/>
  <c r="Y110" i="16" s="1"/>
  <c r="I109" i="16"/>
  <c r="I110" i="16" s="1"/>
  <c r="CZ109" i="16"/>
  <c r="CZ110" i="16" s="1"/>
  <c r="CJ109" i="16"/>
  <c r="CJ110" i="16" s="1"/>
  <c r="BT109" i="16"/>
  <c r="BT110" i="16" s="1"/>
  <c r="BD109" i="16"/>
  <c r="BD110" i="16" s="1"/>
  <c r="AN109" i="16"/>
  <c r="AN110" i="16" s="1"/>
  <c r="X109" i="16"/>
  <c r="X110" i="16" s="1"/>
  <c r="H109" i="16"/>
  <c r="H110" i="16" s="1"/>
  <c r="CW109" i="16"/>
  <c r="CW110" i="16" s="1"/>
  <c r="CG109" i="16"/>
  <c r="CG110" i="16" s="1"/>
  <c r="BQ109" i="16"/>
  <c r="BQ110" i="16" s="1"/>
  <c r="BA109" i="16"/>
  <c r="BA110" i="16" s="1"/>
  <c r="AK109" i="16"/>
  <c r="AK110" i="16" s="1"/>
  <c r="U109" i="16"/>
  <c r="U110" i="16" s="1"/>
  <c r="E109" i="16"/>
  <c r="E110" i="16" s="1"/>
  <c r="CF109" i="16"/>
  <c r="CF110" i="16" s="1"/>
  <c r="BG109" i="16"/>
  <c r="BG110" i="16" s="1"/>
  <c r="AH109" i="16"/>
  <c r="AH110" i="16" s="1"/>
  <c r="G109" i="16"/>
  <c r="G110" i="16" s="1"/>
  <c r="BS109" i="16"/>
  <c r="BS110" i="16" s="1"/>
  <c r="CE109" i="16"/>
  <c r="BF109" i="16"/>
  <c r="BF110" i="16" s="1"/>
  <c r="AE109" i="16"/>
  <c r="AE110" i="16" s="1"/>
  <c r="F109" i="16"/>
  <c r="F110" i="16" s="1"/>
  <c r="CD109" i="16"/>
  <c r="CD110" i="16" s="1"/>
  <c r="BC109" i="16"/>
  <c r="BC110" i="16" s="1"/>
  <c r="AC109" i="16"/>
  <c r="AC110" i="16" s="1"/>
  <c r="D109" i="16"/>
  <c r="D110" i="16" s="1"/>
  <c r="CA109" i="16"/>
  <c r="CA110" i="16" s="1"/>
  <c r="BB109" i="16"/>
  <c r="BB110" i="16" s="1"/>
  <c r="AB109" i="16"/>
  <c r="AB110" i="16" s="1"/>
  <c r="CY109" i="16"/>
  <c r="CY110" i="16" s="1"/>
  <c r="BY109" i="16"/>
  <c r="BY110" i="16" s="1"/>
  <c r="AZ109" i="16"/>
  <c r="AZ110" i="16" s="1"/>
  <c r="AA109" i="16"/>
  <c r="AA110" i="16" s="1"/>
  <c r="C109" i="16"/>
  <c r="C110" i="16" s="1"/>
  <c r="CT109" i="16"/>
  <c r="CX109" i="16"/>
  <c r="CX110" i="16" s="1"/>
  <c r="BX109" i="16"/>
  <c r="BX110" i="16" s="1"/>
  <c r="AY109" i="16"/>
  <c r="AY110" i="16" s="1"/>
  <c r="Z109" i="16"/>
  <c r="Z110" i="16" s="1"/>
  <c r="AS109" i="16"/>
  <c r="AS110" i="16" s="1"/>
  <c r="CV109" i="16"/>
  <c r="CV110" i="16" s="1"/>
  <c r="BW109" i="16"/>
  <c r="BW110" i="16" s="1"/>
  <c r="AX109" i="16"/>
  <c r="AX110" i="16" s="1"/>
  <c r="W109" i="16"/>
  <c r="W110" i="16" s="1"/>
  <c r="V109" i="16"/>
  <c r="V110" i="16" s="1"/>
  <c r="T109" i="16"/>
  <c r="T110" i="16" s="1"/>
  <c r="CU109" i="16"/>
  <c r="CU110" i="16" s="1"/>
  <c r="BV109" i="16"/>
  <c r="BV110" i="16" s="1"/>
  <c r="AU109" i="16"/>
  <c r="AU110" i="16" s="1"/>
  <c r="CN109" i="16"/>
  <c r="BO109" i="16"/>
  <c r="BO110" i="16" s="1"/>
  <c r="AP109" i="16"/>
  <c r="AP110" i="16" s="1"/>
  <c r="O109" i="16"/>
  <c r="O110" i="16" s="1"/>
  <c r="BI109" i="16"/>
  <c r="BI110" i="16" s="1"/>
  <c r="CM109" i="16"/>
  <c r="BN109" i="16"/>
  <c r="BN110" i="16" s="1"/>
  <c r="AM109" i="16"/>
  <c r="AM110" i="16" s="1"/>
  <c r="M109" i="16"/>
  <c r="M110" i="16" s="1"/>
  <c r="CL109" i="16"/>
  <c r="BK109" i="16"/>
  <c r="BK110" i="16" s="1"/>
  <c r="AL109" i="16"/>
  <c r="AL110" i="16" s="1"/>
  <c r="L109" i="16"/>
  <c r="L110" i="16" s="1"/>
  <c r="CI109" i="16"/>
  <c r="CI110" i="16" s="1"/>
  <c r="AJ109" i="16"/>
  <c r="AJ110" i="16" s="1"/>
  <c r="K109" i="16"/>
  <c r="K110" i="16" s="1"/>
  <c r="CO109" i="16"/>
  <c r="CH109" i="16"/>
  <c r="CH110" i="16" s="1"/>
  <c r="BR109" i="16"/>
  <c r="BR110" i="16" s="1"/>
  <c r="BP109" i="16"/>
  <c r="BP110" i="16" s="1"/>
  <c r="BH109" i="16"/>
  <c r="BH110" i="16" s="1"/>
  <c r="J109" i="16"/>
  <c r="J110" i="16" s="1"/>
  <c r="AR109" i="16"/>
  <c r="AR110" i="16" s="1"/>
  <c r="AQ109" i="16"/>
  <c r="AQ110" i="16" s="1"/>
  <c r="AI109" i="16"/>
  <c r="AI110" i="16" s="1"/>
  <c r="S109" i="16"/>
  <c r="S110" i="16" s="1"/>
  <c r="R109" i="16"/>
  <c r="R110" i="16" s="1"/>
  <c r="CQ109" i="16"/>
  <c r="CE108" i="16"/>
  <c r="C17" i="20" l="1"/>
  <c r="C18" i="20" s="1"/>
  <c r="N17" i="20"/>
  <c r="N18" i="20" s="1"/>
  <c r="M17" i="20"/>
  <c r="M18" i="20" s="1"/>
  <c r="K17" i="20"/>
  <c r="K18" i="20" s="1"/>
  <c r="J17" i="20"/>
  <c r="J18" i="20" s="1"/>
  <c r="I17" i="20"/>
  <c r="I18" i="20" s="1"/>
  <c r="G17" i="20"/>
  <c r="G18" i="20" s="1"/>
  <c r="F17" i="20"/>
  <c r="D17" i="20"/>
  <c r="D18" i="20" s="1"/>
  <c r="O17" i="20"/>
  <c r="O18" i="20" s="1"/>
  <c r="L17" i="20"/>
  <c r="L18" i="20" s="1"/>
  <c r="H17" i="20"/>
  <c r="H18" i="20" s="1"/>
  <c r="E17" i="20"/>
  <c r="E18" i="20" s="1"/>
  <c r="DC100" i="21"/>
  <c r="C108" i="21" s="1" a="1"/>
  <c r="F9" i="22"/>
  <c r="P9" i="22" s="1"/>
  <c r="CE107" i="21"/>
  <c r="P8" i="22"/>
  <c r="CV108" i="18"/>
  <c r="CV109" i="18" s="1"/>
  <c r="CF108" i="18"/>
  <c r="CF109" i="18" s="1"/>
  <c r="BP108" i="18"/>
  <c r="BP109" i="18" s="1"/>
  <c r="AZ108" i="18"/>
  <c r="AZ109" i="18" s="1"/>
  <c r="AJ108" i="18"/>
  <c r="AJ109" i="18" s="1"/>
  <c r="T108" i="18"/>
  <c r="T109" i="18" s="1"/>
  <c r="D108" i="18"/>
  <c r="D109" i="18" s="1"/>
  <c r="CT108" i="18"/>
  <c r="CD108" i="18"/>
  <c r="CD109" i="18" s="1"/>
  <c r="BN108" i="18"/>
  <c r="BN109" i="18" s="1"/>
  <c r="AX108" i="18"/>
  <c r="AX109" i="18" s="1"/>
  <c r="AH108" i="18"/>
  <c r="AH109" i="18" s="1"/>
  <c r="R108" i="18"/>
  <c r="R109" i="18" s="1"/>
  <c r="C108" i="18"/>
  <c r="C109" i="18" s="1"/>
  <c r="CR108" i="18"/>
  <c r="CB108" i="18"/>
  <c r="CB109" i="18" s="1"/>
  <c r="BL108" i="18"/>
  <c r="BL109" i="18" s="1"/>
  <c r="AV108" i="18"/>
  <c r="AV109" i="18" s="1"/>
  <c r="AF108" i="18"/>
  <c r="AF109" i="18" s="1"/>
  <c r="CQ108" i="18"/>
  <c r="CA108" i="18"/>
  <c r="CA109" i="18" s="1"/>
  <c r="BK108" i="18"/>
  <c r="BK109" i="18" s="1"/>
  <c r="AU108" i="18"/>
  <c r="AU109" i="18" s="1"/>
  <c r="AE108" i="18"/>
  <c r="AE109" i="18" s="1"/>
  <c r="O108" i="18"/>
  <c r="O109" i="18" s="1"/>
  <c r="CO108" i="18"/>
  <c r="BY108" i="18"/>
  <c r="BY109" i="18" s="1"/>
  <c r="BI108" i="18"/>
  <c r="BI109" i="18" s="1"/>
  <c r="AS108" i="18"/>
  <c r="AS109" i="18" s="1"/>
  <c r="AC108" i="18"/>
  <c r="AC109" i="18" s="1"/>
  <c r="M108" i="18"/>
  <c r="M109" i="18" s="1"/>
  <c r="CM108" i="18"/>
  <c r="BW108" i="18"/>
  <c r="BW109" i="18" s="1"/>
  <c r="BG108" i="18"/>
  <c r="BG109" i="18" s="1"/>
  <c r="AQ108" i="18"/>
  <c r="AQ109" i="18" s="1"/>
  <c r="AA108" i="18"/>
  <c r="AA109" i="18" s="1"/>
  <c r="K108" i="18"/>
  <c r="K109" i="18" s="1"/>
  <c r="CH108" i="18"/>
  <c r="CH109" i="18" s="1"/>
  <c r="BF108" i="18"/>
  <c r="BF109" i="18" s="1"/>
  <c r="AI108" i="18"/>
  <c r="AI109" i="18" s="1"/>
  <c r="I108" i="18"/>
  <c r="I109" i="18" s="1"/>
  <c r="CG108" i="18"/>
  <c r="CG109" i="18" s="1"/>
  <c r="BE108" i="18"/>
  <c r="BE109" i="18" s="1"/>
  <c r="AG108" i="18"/>
  <c r="AG109" i="18" s="1"/>
  <c r="H108" i="18"/>
  <c r="H109" i="18" s="1"/>
  <c r="DA108" i="18"/>
  <c r="DA109" i="18" s="1"/>
  <c r="CC108" i="18"/>
  <c r="CC109" i="18" s="1"/>
  <c r="BC108" i="18"/>
  <c r="BC109" i="18" s="1"/>
  <c r="AB108" i="18"/>
  <c r="AB109" i="18" s="1"/>
  <c r="F108" i="18"/>
  <c r="F109" i="18" s="1"/>
  <c r="CY108" i="18"/>
  <c r="CY109" i="18" s="1"/>
  <c r="BX108" i="18"/>
  <c r="BX109" i="18" s="1"/>
  <c r="BA108" i="18"/>
  <c r="BA109" i="18" s="1"/>
  <c r="Y108" i="18"/>
  <c r="Y109" i="18" s="1"/>
  <c r="CW108" i="18"/>
  <c r="CW109" i="18" s="1"/>
  <c r="BU108" i="18"/>
  <c r="BU109" i="18" s="1"/>
  <c r="AW108" i="18"/>
  <c r="AW109" i="18" s="1"/>
  <c r="W108" i="18"/>
  <c r="W109" i="18" s="1"/>
  <c r="CU108" i="18"/>
  <c r="CU109" i="18" s="1"/>
  <c r="BT108" i="18"/>
  <c r="BT109" i="18" s="1"/>
  <c r="AT108" i="18"/>
  <c r="AT109" i="18" s="1"/>
  <c r="V108" i="18"/>
  <c r="V109" i="18" s="1"/>
  <c r="CS108" i="18"/>
  <c r="BS108" i="18"/>
  <c r="BS109" i="18" s="1"/>
  <c r="AR108" i="18"/>
  <c r="AR109" i="18" s="1"/>
  <c r="U108" i="18"/>
  <c r="U109" i="18" s="1"/>
  <c r="CL108" i="18"/>
  <c r="BO108" i="18"/>
  <c r="BO109" i="18" s="1"/>
  <c r="AN108" i="18"/>
  <c r="AN109" i="18" s="1"/>
  <c r="P108" i="18"/>
  <c r="P109" i="18" s="1"/>
  <c r="CK108" i="18"/>
  <c r="BM108" i="18"/>
  <c r="BM109" i="18" s="1"/>
  <c r="AM108" i="18"/>
  <c r="AM109" i="18" s="1"/>
  <c r="N108" i="18"/>
  <c r="N109" i="18" s="1"/>
  <c r="CJ108" i="18"/>
  <c r="CJ109" i="18" s="1"/>
  <c r="BJ108" i="18"/>
  <c r="BJ109" i="18" s="1"/>
  <c r="AL108" i="18"/>
  <c r="AL109" i="18" s="1"/>
  <c r="L108" i="18"/>
  <c r="L109" i="18" s="1"/>
  <c r="CI108" i="18"/>
  <c r="CI109" i="18" s="1"/>
  <c r="BH108" i="18"/>
  <c r="BH109" i="18" s="1"/>
  <c r="AK108" i="18"/>
  <c r="AK109" i="18" s="1"/>
  <c r="J108" i="18"/>
  <c r="J109" i="18" s="1"/>
  <c r="CX108" i="18"/>
  <c r="CX109" i="18" s="1"/>
  <c r="S108" i="18"/>
  <c r="S109" i="18" s="1"/>
  <c r="BD108" i="18"/>
  <c r="BD109" i="18" s="1"/>
  <c r="CP108" i="18"/>
  <c r="Q108" i="18"/>
  <c r="Q109" i="18" s="1"/>
  <c r="CN108" i="18"/>
  <c r="G108" i="18"/>
  <c r="G109" i="18" s="1"/>
  <c r="CE108" i="18"/>
  <c r="CE109" i="18" s="1"/>
  <c r="E108" i="18"/>
  <c r="E109" i="18" s="1"/>
  <c r="BZ108" i="18"/>
  <c r="BZ109" i="18" s="1"/>
  <c r="BV108" i="18"/>
  <c r="BV109" i="18" s="1"/>
  <c r="BR108" i="18"/>
  <c r="BR109" i="18" s="1"/>
  <c r="BQ108" i="18"/>
  <c r="BQ109" i="18" s="1"/>
  <c r="AP108" i="18"/>
  <c r="AP109" i="18" s="1"/>
  <c r="AO108" i="18"/>
  <c r="AO109" i="18" s="1"/>
  <c r="Z108" i="18"/>
  <c r="Z109" i="18" s="1"/>
  <c r="AD108" i="18"/>
  <c r="AD109" i="18" s="1"/>
  <c r="CZ108" i="18"/>
  <c r="CZ109" i="18" s="1"/>
  <c r="BB108" i="18"/>
  <c r="BB109" i="18" s="1"/>
  <c r="AY108" i="18"/>
  <c r="AY109" i="18" s="1"/>
  <c r="X108" i="18"/>
  <c r="X109" i="18" s="1"/>
  <c r="F16" i="20"/>
  <c r="F18" i="20" s="1"/>
  <c r="CE110" i="16"/>
  <c r="CQ108" i="21" l="1"/>
  <c r="CA108" i="21"/>
  <c r="CA109" i="21" s="1"/>
  <c r="BK108" i="21"/>
  <c r="BK109" i="21" s="1"/>
  <c r="AU108" i="21"/>
  <c r="AU109" i="21" s="1"/>
  <c r="AE108" i="21"/>
  <c r="AE109" i="21" s="1"/>
  <c r="O108" i="21"/>
  <c r="O109" i="21" s="1"/>
  <c r="CP108" i="21"/>
  <c r="BZ108" i="21"/>
  <c r="BZ109" i="21" s="1"/>
  <c r="BJ108" i="21"/>
  <c r="BJ109" i="21" s="1"/>
  <c r="AT108" i="21"/>
  <c r="AT109" i="21" s="1"/>
  <c r="AD108" i="21"/>
  <c r="AD109" i="21" s="1"/>
  <c r="N108" i="21"/>
  <c r="N109" i="21" s="1"/>
  <c r="CO108" i="21"/>
  <c r="BY108" i="21"/>
  <c r="BY109" i="21" s="1"/>
  <c r="BI108" i="21"/>
  <c r="BI109" i="21" s="1"/>
  <c r="AS108" i="21"/>
  <c r="AS109" i="21" s="1"/>
  <c r="AC108" i="21"/>
  <c r="AC109" i="21" s="1"/>
  <c r="M108" i="21"/>
  <c r="M109" i="21" s="1"/>
  <c r="CN108" i="21"/>
  <c r="BX108" i="21"/>
  <c r="BX109" i="21" s="1"/>
  <c r="BH108" i="21"/>
  <c r="BH109" i="21" s="1"/>
  <c r="AR108" i="21"/>
  <c r="AR109" i="21" s="1"/>
  <c r="AB108" i="21"/>
  <c r="AB109" i="21" s="1"/>
  <c r="L108" i="21"/>
  <c r="L109" i="21" s="1"/>
  <c r="CM108" i="21"/>
  <c r="BW108" i="21"/>
  <c r="BW109" i="21" s="1"/>
  <c r="BG108" i="21"/>
  <c r="BG109" i="21" s="1"/>
  <c r="AQ108" i="21"/>
  <c r="AQ109" i="21" s="1"/>
  <c r="AA108" i="21"/>
  <c r="AA109" i="21" s="1"/>
  <c r="K108" i="21"/>
  <c r="K109" i="21" s="1"/>
  <c r="CL108" i="21"/>
  <c r="BV108" i="21"/>
  <c r="BV109" i="21" s="1"/>
  <c r="BF108" i="21"/>
  <c r="BF109" i="21" s="1"/>
  <c r="AP108" i="21"/>
  <c r="AP109" i="21" s="1"/>
  <c r="Z108" i="21"/>
  <c r="Z109" i="21" s="1"/>
  <c r="J108" i="21"/>
  <c r="J109" i="21" s="1"/>
  <c r="CZ108" i="21"/>
  <c r="CZ109" i="21" s="1"/>
  <c r="CJ108" i="21"/>
  <c r="CJ109" i="21" s="1"/>
  <c r="BT108" i="21"/>
  <c r="BT109" i="21" s="1"/>
  <c r="BD108" i="21"/>
  <c r="BD109" i="21" s="1"/>
  <c r="AN108" i="21"/>
  <c r="AN109" i="21" s="1"/>
  <c r="X108" i="21"/>
  <c r="X109" i="21" s="1"/>
  <c r="H108" i="21"/>
  <c r="H109" i="21" s="1"/>
  <c r="CY108" i="21"/>
  <c r="CY109" i="21" s="1"/>
  <c r="CI108" i="21"/>
  <c r="CI109" i="21" s="1"/>
  <c r="BS108" i="21"/>
  <c r="BS109" i="21" s="1"/>
  <c r="BC108" i="21"/>
  <c r="BC109" i="21" s="1"/>
  <c r="AM108" i="21"/>
  <c r="AM109" i="21" s="1"/>
  <c r="W108" i="21"/>
  <c r="W109" i="21" s="1"/>
  <c r="G108" i="21"/>
  <c r="G109" i="21" s="1"/>
  <c r="CX108" i="21"/>
  <c r="CX109" i="21" s="1"/>
  <c r="CH108" i="21"/>
  <c r="CH109" i="21" s="1"/>
  <c r="BR108" i="21"/>
  <c r="BR109" i="21" s="1"/>
  <c r="BB108" i="21"/>
  <c r="BB109" i="21" s="1"/>
  <c r="AL108" i="21"/>
  <c r="AL109" i="21" s="1"/>
  <c r="V108" i="21"/>
  <c r="V109" i="21" s="1"/>
  <c r="F108" i="21"/>
  <c r="F109" i="21" s="1"/>
  <c r="CV108" i="21"/>
  <c r="CV109" i="21" s="1"/>
  <c r="CF108" i="21"/>
  <c r="CF109" i="21" s="1"/>
  <c r="BP108" i="21"/>
  <c r="BP109" i="21" s="1"/>
  <c r="AZ108" i="21"/>
  <c r="AZ109" i="21" s="1"/>
  <c r="AJ108" i="21"/>
  <c r="AJ109" i="21" s="1"/>
  <c r="T108" i="21"/>
  <c r="T109" i="21" s="1"/>
  <c r="D108" i="21"/>
  <c r="D109" i="21" s="1"/>
  <c r="CU108" i="21"/>
  <c r="CU109" i="21" s="1"/>
  <c r="CE108" i="21"/>
  <c r="BO108" i="21"/>
  <c r="BO109" i="21" s="1"/>
  <c r="AY108" i="21"/>
  <c r="AY109" i="21" s="1"/>
  <c r="AI108" i="21"/>
  <c r="AI109" i="21" s="1"/>
  <c r="S108" i="21"/>
  <c r="S109" i="21" s="1"/>
  <c r="CS108" i="21"/>
  <c r="CC108" i="21"/>
  <c r="CC109" i="21" s="1"/>
  <c r="BM108" i="21"/>
  <c r="BM109" i="21" s="1"/>
  <c r="AW108" i="21"/>
  <c r="AW109" i="21" s="1"/>
  <c r="AG108" i="21"/>
  <c r="AG109" i="21" s="1"/>
  <c r="Q108" i="21"/>
  <c r="Q109" i="21" s="1"/>
  <c r="CR108" i="21"/>
  <c r="CB108" i="21"/>
  <c r="CB109" i="21" s="1"/>
  <c r="BL108" i="21"/>
  <c r="BL109" i="21" s="1"/>
  <c r="AV108" i="21"/>
  <c r="AV109" i="21" s="1"/>
  <c r="AF108" i="21"/>
  <c r="AF109" i="21" s="1"/>
  <c r="P108" i="21"/>
  <c r="P109" i="21" s="1"/>
  <c r="CG108" i="21"/>
  <c r="CG109" i="21" s="1"/>
  <c r="C108" i="21"/>
  <c r="C109" i="21" s="1"/>
  <c r="CD108" i="21"/>
  <c r="CD109" i="21" s="1"/>
  <c r="BQ108" i="21"/>
  <c r="BQ109" i="21" s="1"/>
  <c r="BE108" i="21"/>
  <c r="BE109" i="21" s="1"/>
  <c r="BA108" i="21"/>
  <c r="BA109" i="21" s="1"/>
  <c r="AX108" i="21"/>
  <c r="AX109" i="21" s="1"/>
  <c r="AO108" i="21"/>
  <c r="AO109" i="21" s="1"/>
  <c r="AK108" i="21"/>
  <c r="AK109" i="21" s="1"/>
  <c r="DA108" i="21"/>
  <c r="DA109" i="21" s="1"/>
  <c r="U108" i="21"/>
  <c r="U109" i="21" s="1"/>
  <c r="CW108" i="21"/>
  <c r="CW109" i="21" s="1"/>
  <c r="R108" i="21"/>
  <c r="R109" i="21" s="1"/>
  <c r="CT108" i="21"/>
  <c r="I108" i="21"/>
  <c r="I109" i="21" s="1"/>
  <c r="CK108" i="21"/>
  <c r="E108" i="21"/>
  <c r="E109" i="21" s="1"/>
  <c r="BU108" i="21"/>
  <c r="BU109" i="21" s="1"/>
  <c r="BN108" i="21"/>
  <c r="BN109" i="21" s="1"/>
  <c r="AH108" i="21"/>
  <c r="AH109" i="21" s="1"/>
  <c r="Y108" i="21"/>
  <c r="Y109" i="21" s="1"/>
  <c r="CE109" i="21"/>
  <c r="C17" i="22" a="1"/>
  <c r="F16" i="22"/>
  <c r="E17" i="22" l="1"/>
  <c r="E18" i="22" s="1"/>
  <c r="C17" i="22"/>
  <c r="C18" i="22" s="1"/>
  <c r="M17" i="22"/>
  <c r="M18" i="22" s="1"/>
  <c r="L17" i="22"/>
  <c r="L18" i="22" s="1"/>
  <c r="K17" i="22"/>
  <c r="K18" i="22" s="1"/>
  <c r="J17" i="22"/>
  <c r="J18" i="22" s="1"/>
  <c r="I17" i="22"/>
  <c r="I18" i="22" s="1"/>
  <c r="H17" i="22"/>
  <c r="H18" i="22" s="1"/>
  <c r="G17" i="22"/>
  <c r="G18" i="22" s="1"/>
  <c r="F17" i="22"/>
  <c r="F18" i="22" s="1"/>
  <c r="D17" i="22"/>
  <c r="D18" i="22" s="1"/>
  <c r="O17" i="22"/>
  <c r="O18" i="22" s="1"/>
  <c r="N17" i="22"/>
  <c r="N18"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<sst xmlns="http://schemas.openxmlformats.org/spreadsheetml/2006/main" count="6191" uniqueCount="952">
  <si>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</si>
  <si>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</si>
  <si>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</si>
  <si>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</si>
  <si>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</si>
  <si>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</si>
  <si>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</si>
  <si>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</si>
  <si>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</si>
  <si>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</si>
  <si>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</si>
  <si>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</si>
  <si>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</si>
  <si>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</si>
  <si>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</si>
  <si>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</si>
  <si>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</si>
  <si>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</si>
  <si>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</si>
  <si>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</si>
  <si>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</si>
  <si>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</si>
  <si>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</si>
  <si>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</si>
  <si>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</si>
  <si>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</si>
  <si>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</si>
  <si>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</si>
  <si>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</si>
  <si>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</si>
  <si>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</si>
  <si>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</si>
  <si>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</si>
  <si>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</si>
  <si>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</si>
  <si>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</si>
  <si>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</si>
  <si>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</si>
  <si>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</si>
  <si>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</si>
  <si>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</si>
  <si>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</si>
  <si>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</si>
  <si>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</si>
  <si>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</si>
  <si>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</si>
  <si>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</si>
  <si>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</si>
  <si>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</si>
  <si>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</si>
  <si>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</si>
  <si>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</si>
  <si>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</si>
  <si>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</si>
  <si>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</si>
  <si>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</si>
  <si>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</si>
  <si>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</si>
  <si>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</si>
  <si>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</si>
  <si>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</si>
  <si>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</si>
  <si>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</si>
  <si>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</si>
  <si>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</si>
  <si>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</si>
  <si>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</si>
  <si>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</si>
  <si>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</si>
  <si>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</si>
  <si>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</si>
  <si>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</si>
  <si>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</si>
  <si>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</si>
  <si>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</si>
  <si>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</si>
  <si>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</si>
  <si>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</si>
  <si>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</si>
  <si>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</si>
  <si>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</si>
  <si>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</si>
  <si>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</si>
  <si>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</si>
  <si>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</si>
  <si>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</si>
  <si>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</si>
  <si>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</si>
  <si>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</si>
  <si>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</si>
  <si>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</si>
  <si>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</si>
  <si>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</si>
  <si>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</si>
  <si>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</si>
  <si>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</si>
  <si>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</si>
  <si>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</si>
  <si>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</si>
  <si>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</si>
  <si>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</si>
  <si>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</si>
  <si>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</si>
  <si>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</si>
  <si>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</si>
  <si>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</si>
  <si>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</si>
  <si>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</si>
  <si>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</si>
  <si>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</si>
  <si>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</si>
  <si>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</si>
  <si>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</si>
  <si>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</si>
  <si>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</si>
  <si>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</si>
  <si>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</si>
  <si>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</si>
  <si>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</si>
  <si>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</si>
  <si>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</si>
  <si>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</si>
  <si>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</si>
  <si>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</si>
  <si>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</si>
  <si>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</si>
  <si>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</si>
  <si>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</si>
  <si>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</si>
  <si>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</si>
  <si>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</si>
  <si>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</si>
  <si>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</si>
  <si>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</si>
  <si>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</si>
  <si>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</si>
  <si>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</si>
  <si>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</si>
  <si>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</si>
  <si>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</si>
  <si>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</si>
  <si>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</si>
  <si>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</si>
  <si>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</si>
  <si>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</si>
  <si>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</si>
  <si>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</si>
  <si>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</si>
  <si>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</si>
  <si>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</si>
  <si>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</si>
  <si>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</si>
  <si>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</si>
  <si>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</si>
  <si>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</si>
  <si>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</si>
  <si>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</si>
  <si>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</si>
  <si>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</si>
  <si>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</si>
  <si>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</si>
  <si>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</si>
  <si>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</si>
  <si>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</si>
  <si>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</si>
  <si>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</si>
  <si>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</si>
  <si>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</si>
  <si>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</si>
  <si>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</si>
  <si>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</si>
  <si>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</si>
  <si>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</si>
  <si>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</si>
  <si>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</si>
  <si>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</si>
  <si>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</si>
  <si>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</si>
  <si>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</si>
  <si>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</si>
  <si>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</si>
  <si>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</si>
  <si>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</si>
  <si>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</si>
  <si>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</si>
  <si>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</si>
  <si>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</si>
  <si>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</si>
  <si>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</si>
  <si>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</si>
  <si>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</si>
  <si>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</si>
  <si>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</si>
  <si>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</si>
  <si>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</si>
  <si>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</si>
  <si>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</si>
  <si>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</si>
  <si>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</si>
  <si>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</si>
  <si>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</si>
  <si>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</si>
  <si>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</si>
  <si>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</si>
  <si>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</si>
  <si>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</si>
  <si>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</si>
  <si>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</si>
  <si>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</si>
  <si>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</si>
  <si>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</si>
  <si>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</si>
  <si>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</si>
  <si>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</si>
  <si>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</si>
  <si>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</si>
  <si>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</si>
  <si>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</si>
  <si>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</si>
  <si>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</si>
  <si>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</si>
  <si>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</si>
  <si>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</si>
  <si>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</si>
  <si>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</si>
  <si>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</si>
  <si>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</si>
  <si>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</si>
  <si>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</si>
  <si>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</si>
  <si>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</si>
  <si>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</si>
  <si>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</si>
  <si>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</si>
  <si>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</si>
  <si>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</si>
  <si>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</si>
  <si>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</si>
  <si>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</si>
  <si>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</si>
  <si>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</si>
  <si>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</si>
  <si>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</si>
  <si>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</si>
  <si>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</si>
  <si>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</si>
  <si>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</si>
  <si>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</si>
  <si>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</si>
  <si>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</si>
  <si>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</si>
  <si>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</si>
  <si>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</si>
  <si>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</si>
  <si>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</si>
  <si>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</si>
  <si>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</si>
  <si>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</si>
  <si>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</si>
  <si>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</si>
  <si>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</si>
  <si>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</si>
  <si>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</si>
  <si>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</si>
  <si>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</si>
  <si>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</si>
  <si>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</si>
  <si>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</si>
  <si>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</si>
  <si>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</si>
  <si>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</si>
  <si>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</si>
  <si>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</si>
  <si>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</si>
  <si>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</si>
  <si>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</si>
  <si>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</si>
  <si>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</si>
  <si>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</si>
  <si>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</si>
  <si>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</si>
  <si>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</si>
  <si>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</si>
  <si>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</si>
  <si>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</si>
  <si>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</si>
  <si>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</si>
  <si>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</si>
  <si>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</si>
  <si>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</si>
  <si>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</si>
  <si>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</si>
  <si>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</si>
  <si>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</si>
  <si>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</si>
  <si>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</si>
  <si>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</si>
  <si>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</si>
  <si>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</si>
  <si>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</si>
  <si>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</si>
  <si>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</si>
  <si>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</si>
  <si>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</si>
  <si>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</si>
  <si>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</si>
  <si>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</si>
  <si>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</si>
  <si>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</si>
  <si>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</si>
  <si>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</si>
  <si>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</si>
  <si>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</si>
  <si>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</si>
  <si>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</si>
  <si>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</si>
  <si>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</si>
  <si>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</si>
  <si>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</si>
  <si>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</si>
  <si>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</si>
  <si>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</si>
  <si>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</si>
  <si>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</si>
  <si>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</si>
  <si>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</si>
  <si>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</si>
  <si>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</si>
  <si>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</si>
  <si>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</si>
  <si>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</si>
  <si>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</si>
  <si>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</si>
  <si>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</si>
  <si>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</si>
  <si>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</si>
  <si>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</si>
  <si>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</si>
  <si>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</si>
  <si>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</si>
  <si>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</si>
  <si>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</si>
  <si>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</si>
  <si>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</si>
  <si>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</si>
  <si>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</si>
  <si>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</si>
  <si>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</si>
  <si>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</si>
  <si>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</si>
  <si>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</si>
  <si>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</si>
  <si>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</si>
  <si>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</si>
  <si>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</si>
  <si>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</si>
  <si>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</si>
  <si>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</si>
  <si>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</si>
  <si>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</si>
  <si>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</si>
  <si>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</si>
  <si>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</si>
  <si>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</si>
  <si>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</si>
  <si>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</si>
  <si>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</si>
  <si>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</si>
  <si>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</si>
  <si>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</si>
  <si>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</si>
  <si>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</si>
  <si>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</si>
  <si>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</si>
  <si>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</si>
  <si>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</si>
  <si>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</si>
  <si>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</si>
  <si>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</si>
  <si>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</si>
  <si>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</si>
  <si>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</si>
  <si>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</si>
  <si>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</si>
  <si>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</si>
  <si>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</si>
  <si>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</si>
  <si>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</si>
  <si>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</si>
  <si>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</si>
  <si>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</si>
  <si>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</si>
  <si>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</si>
  <si>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</si>
  <si>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</si>
  <si>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</si>
  <si>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</si>
  <si>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</si>
  <si>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</si>
  <si>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</si>
  <si>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</si>
  <si>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</si>
  <si>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</si>
  <si>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</si>
  <si>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</si>
  <si>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</si>
  <si>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</si>
  <si>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</si>
  <si>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</si>
  <si>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</si>
  <si>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</si>
  <si>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</si>
  <si>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</si>
  <si>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</si>
  <si>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</si>
  <si>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</si>
  <si>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</si>
  <si>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</si>
  <si>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</si>
  <si>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</si>
  <si>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</si>
  <si>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</si>
  <si>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</si>
  <si>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</si>
  <si>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</si>
  <si>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</si>
  <si>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</si>
  <si>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</si>
  <si>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</si>
  <si>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</si>
  <si>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</si>
  <si>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</si>
  <si>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</si>
  <si>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</si>
  <si>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</si>
  <si>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</si>
  <si>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</si>
  <si>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</si>
  <si>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</si>
  <si>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</si>
  <si>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</si>
  <si>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</si>
  <si>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</si>
  <si>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</si>
  <si>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</si>
  <si>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</si>
  <si>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</si>
  <si>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</si>
  <si>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</si>
  <si>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</si>
  <si>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</si>
  <si>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</si>
  <si>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</si>
  <si>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</si>
  <si>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</si>
  <si>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</si>
  <si>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</si>
  <si>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</si>
  <si>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</si>
  <si>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</si>
  <si>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</si>
  <si>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</si>
  <si>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</si>
  <si>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</si>
  <si>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</si>
  <si>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</si>
  <si>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</si>
  <si>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</si>
  <si>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</si>
  <si>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</si>
  <si>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</si>
  <si>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</si>
  <si>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</si>
  <si>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</si>
  <si>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</si>
  <si>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</si>
  <si>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</si>
  <si>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</si>
  <si>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</si>
  <si>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</si>
  <si>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</si>
  <si>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</si>
  <si>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</si>
  <si>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</si>
  <si>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</si>
  <si>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</si>
  <si>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</si>
  <si>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</si>
  <si>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</si>
  <si>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</si>
  <si>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</si>
  <si>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</si>
  <si>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</si>
  <si>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</si>
  <si>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</si>
  <si>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</si>
  <si>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</si>
  <si>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</si>
  <si>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</si>
  <si>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</si>
  <si>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</si>
  <si>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</si>
  <si>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</si>
  <si>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</si>
  <si>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</si>
  <si>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</si>
  <si>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</si>
  <si>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</si>
  <si>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</si>
  <si>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</si>
  <si>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</si>
  <si>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</si>
  <si>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</si>
  <si>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</si>
  <si>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</si>
  <si>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</si>
  <si>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</si>
  <si>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</si>
  <si>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</si>
  <si>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</si>
  <si>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</si>
  <si>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</si>
  <si>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</si>
  <si>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</si>
  <si>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</si>
  <si>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</si>
  <si>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</si>
  <si>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</si>
  <si>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</si>
  <si>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</si>
  <si>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</si>
  <si>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</si>
  <si>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</si>
  <si>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</si>
  <si>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</si>
  <si>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</si>
  <si>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</si>
  <si>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</si>
  <si>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</si>
  <si>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</si>
  <si>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</si>
  <si>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</si>
  <si>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</si>
  <si>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</si>
  <si>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</si>
  <si>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</si>
  <si>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</si>
  <si>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</si>
  <si>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</si>
  <si>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</si>
  <si>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</si>
  <si>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</si>
  <si>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</si>
  <si>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</si>
  <si>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</si>
  <si>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</si>
  <si>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</si>
  <si>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</si>
  <si>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</si>
  <si>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</si>
  <si>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</si>
  <si>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</si>
  <si>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</si>
  <si>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</si>
  <si>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</si>
  <si>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</si>
  <si>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</si>
  <si>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</si>
  <si>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</si>
  <si>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</si>
  <si>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</si>
  <si>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</si>
  <si>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</si>
  <si>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</si>
  <si>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</si>
  <si>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</si>
  <si>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</si>
  <si>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</si>
  <si>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</si>
  <si>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</si>
  <si>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</si>
  <si>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</si>
  <si>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</si>
  <si>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</si>
  <si>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</si>
  <si>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</si>
  <si>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</si>
  <si>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</si>
  <si>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</si>
  <si>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</si>
  <si>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</si>
  <si>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</si>
  <si>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</si>
  <si>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</si>
  <si>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</si>
  <si>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</si>
  <si>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</si>
  <si>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</si>
  <si>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</si>
  <si>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</si>
  <si>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</si>
  <si>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</si>
  <si>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</si>
  <si>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</si>
  <si>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</si>
  <si>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</si>
  <si>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</si>
  <si>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</si>
  <si>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</si>
  <si>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</si>
  <si>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</si>
  <si>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</si>
  <si>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</si>
  <si>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</si>
  <si>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</si>
  <si>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</si>
  <si>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</si>
  <si>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</si>
  <si>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</si>
  <si>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</si>
  <si>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</si>
  <si>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</si>
  <si>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</si>
  <si>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</si>
  <si>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</si>
  <si>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</si>
  <si>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</si>
  <si>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</si>
  <si>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</si>
  <si>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</si>
  <si>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</si>
  <si>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</si>
  <si>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</si>
  <si>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</si>
  <si>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</si>
  <si>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</si>
  <si>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</si>
  <si>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</si>
  <si>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</si>
  <si>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</si>
  <si>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</si>
  <si>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</si>
  <si>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</si>
  <si>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</si>
  <si>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</si>
  <si>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</si>
  <si>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</si>
  <si>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</si>
  <si>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</si>
  <si>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</si>
  <si>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</si>
  <si>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</si>
  <si>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</si>
  <si>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</si>
  <si>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</si>
  <si>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</si>
  <si>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</si>
  <si>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</si>
  <si>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</si>
  <si>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</si>
  <si>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</si>
  <si>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</si>
  <si>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</si>
  <si>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</si>
  <si>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</si>
  <si>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</si>
  <si>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</si>
  <si>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</si>
  <si>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</si>
  <si>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</si>
  <si>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</si>
  <si>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</si>
  <si>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</si>
  <si>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</si>
  <si>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</si>
  <si>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</si>
  <si>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</si>
  <si>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</si>
  <si>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</si>
  <si>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</si>
  <si>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</si>
  <si>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</si>
  <si>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</si>
  <si>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</si>
  <si>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</si>
  <si>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</si>
  <si>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</si>
  <si>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</si>
  <si>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</si>
  <si>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</si>
  <si>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</si>
  <si>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</si>
  <si>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</si>
  <si>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</si>
  <si>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</si>
  <si>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</si>
  <si>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</si>
  <si>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</si>
  <si>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</si>
  <si>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</si>
  <si>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</si>
  <si>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</si>
  <si>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</si>
  <si>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</si>
  <si>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</si>
  <si>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</si>
  <si>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</si>
  <si>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</si>
  <si>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</si>
  <si>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</si>
  <si>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</si>
  <si>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</si>
  <si>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</si>
  <si>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</si>
  <si>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</si>
  <si>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</si>
  <si>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</si>
  <si>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</si>
  <si>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</si>
  <si>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</si>
  <si>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</si>
  <si>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</si>
  <si>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</si>
  <si>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</si>
  <si>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</si>
  <si>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</si>
  <si>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</si>
  <si>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</si>
  <si>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</si>
  <si>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</si>
  <si>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</si>
  <si>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</si>
  <si>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</si>
  <si>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</si>
  <si>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</si>
  <si>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</si>
  <si>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</si>
  <si>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</si>
  <si>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</si>
  <si>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</si>
  <si>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</si>
  <si>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</si>
  <si>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</si>
  <si>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</si>
  <si>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</si>
  <si>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</si>
  <si>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</si>
  <si>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</si>
  <si>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</si>
  <si>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</si>
  <si>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</si>
  <si>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</si>
  <si>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</si>
  <si>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</si>
  <si>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</si>
  <si>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</si>
  <si>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</si>
  <si>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</si>
  <si>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</si>
  <si>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</si>
  <si>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</si>
  <si>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</si>
  <si>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</si>
  <si>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</si>
  <si>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</si>
  <si>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</si>
  <si>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</si>
  <si>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</si>
  <si>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</si>
  <si>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</si>
  <si>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</si>
  <si>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</si>
  <si>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</si>
  <si>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</si>
  <si>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</si>
  <si>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</si>
  <si>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</si>
  <si>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</si>
  <si>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</si>
  <si>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</si>
  <si>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</si>
  <si>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</si>
  <si>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</si>
  <si>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</si>
  <si>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</si>
  <si>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</si>
  <si>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</si>
  <si>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</si>
  <si>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</si>
  <si>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</si>
  <si>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</si>
  <si>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</si>
  <si>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</si>
  <si>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</si>
  <si>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</si>
  <si>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</si>
  <si>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</si>
  <si>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</si>
  <si>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</si>
  <si>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</si>
  <si>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</si>
  <si>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</si>
  <si>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</si>
  <si>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</si>
  <si>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</si>
  <si>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</si>
  <si>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</si>
  <si>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</si>
  <si>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</si>
  <si>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</si>
  <si>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</si>
  <si>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</si>
  <si>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</si>
  <si>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</si>
  <si>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</si>
  <si>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</si>
  <si>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</si>
  <si>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</si>
  <si>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</si>
  <si>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</si>
  <si>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</si>
  <si>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</si>
  <si>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</si>
  <si>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</si>
  <si>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</si>
  <si>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</si>
  <si>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</si>
  <si>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</si>
  <si>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</si>
  <si>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</si>
  <si>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</si>
  <si>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</si>
  <si>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</si>
  <si>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</si>
  <si>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</si>
  <si>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</si>
  <si>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</si>
  <si>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</si>
  <si>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</si>
  <si>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</si>
  <si>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</si>
  <si>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</si>
  <si>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</si>
  <si>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</si>
  <si>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</si>
  <si>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</si>
  <si>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</si>
  <si>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</si>
  <si>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</si>
  <si>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</si>
  <si>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</si>
  <si>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</si>
  <si>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</si>
  <si>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</si>
  <si>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</si>
  <si>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</si>
  <si>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</si>
  <si>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</si>
  <si>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</si>
  <si>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</si>
  <si>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</si>
  <si>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</si>
  <si>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</si>
  <si>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</si>
  <si>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</si>
  <si>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</si>
  <si>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</si>
  <si>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</si>
  <si>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</si>
  <si>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</si>
  <si>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</si>
  <si>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</si>
  <si>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</si>
  <si>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</si>
  <si>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</si>
  <si>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</si>
  <si>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</si>
  <si>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</si>
  <si>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</si>
  <si>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</si>
  <si>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</si>
  <si>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</si>
  <si>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</si>
  <si>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</si>
  <si>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</si>
  <si>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</si>
  <si>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</si>
  <si>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</si>
  <si>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</si>
  <si>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</si>
  <si>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</si>
  <si>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</si>
  <si>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</si>
  <si>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</si>
  <si>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</si>
  <si>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</si>
  <si>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</si>
  <si>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</si>
  <si>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</si>
  <si>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</si>
  <si>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</si>
  <si>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</si>
  <si>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</si>
  <si>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</si>
  <si>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</si>
  <si>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</si>
  <si>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</si>
  <si>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</si>
  <si>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</si>
  <si>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</si>
  <si>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</si>
  <si>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</si>
  <si>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</si>
  <si>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</si>
  <si>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</si>
  <si>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</si>
  <si>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</si>
  <si>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</si>
  <si>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</si>
  <si>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</si>
  <si>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</si>
  <si>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</si>
  <si>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</si>
  <si>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</si>
  <si>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</si>
  <si>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</si>
  <si>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</si>
  <si>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</si>
  <si>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</si>
  <si>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</si>
  <si>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</si>
  <si>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</si>
  <si>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</si>
  <si>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</si>
  <si>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</si>
  <si>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</si>
  <si>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</si>
  <si>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</si>
  <si>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</si>
  <si>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</si>
  <si>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</si>
  <si>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</si>
  <si>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</si>
  <si>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</si>
  <si>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</si>
  <si>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</si>
  <si>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</si>
  <si>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</si>
  <si>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</si>
  <si>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</si>
  <si>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</si>
  <si>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Addendum: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</si>
</sst>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_-* #,##0\ _€_-;\-* #,##0\ _€_-;_-* &quot;-&quot;??\ _€_-;_-@_-"/>
    <numFmt numFmtId="167" formatCode="_(* #,##0.0_);_(* \(#,##0.0\);_(* &quot;-&quot;??_);_(@_)"/>
  </numFmts>
  <fonts count="24" x14ac:knownFonts="1">
    <font>
      <sz val="11"/>
      <color theme="1"/>
      <name val="Calibri"/>
      <family val="2"/>
      <scheme val="minor"/>
    </font>
    <font>
      <sz val="11"/>
      <color theme="1"/>
      <name val="Calibri"/>
      <family val="2"/>
    </font>
    <font>
      <b/>
      <sz val="10"/>
      <color theme="1"/>
      <name val="Arial"/>
      <family val="2"/>
    </font>
    <font>
      <b/>
      <sz val="10"/>
      <color indexed="8"/>
      <name val="Arial"/>
      <family val="2"/>
    </font>
    <font>
      <sz val="10"/>
      <color theme="1"/>
      <name val="Arial"/>
      <family val="2"/>
    </font>
    <font>
      <sz val="11"/>
      <color theme="4"/>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font>
    <font>
      <b/>
      <sz val="11"/>
      <color theme="0"/>
      <name val="Calibri"/>
      <family val="2"/>
    </font>
    <font>
      <u/>
      <sz val="11"/>
      <color theme="10"/>
      <name val="Calibri"/>
      <family val="2"/>
      <scheme val="minor"/>
    </font>
    <font>
      <b/>
      <sz val="11"/>
      <color theme="1"/>
      <name val="Arial Narrow"/>
      <family val="2"/>
    </font>
    <font>
      <sz val="11"/>
      <color theme="2"/>
      <name val="Calibri"/>
      <family val="2"/>
      <scheme val="minor"/>
    </font>
    <font>
      <sz val="10"/>
      <color indexed="8"/>
      <name val="Arial"/>
      <family val="2"/>
    </font>
    <font>
      <b/>
      <u/>
      <sz val="9"/>
      <color theme="1"/>
      <name val="Arial"/>
      <family val="2"/>
    </font>
    <font>
      <sz val="9"/>
      <color theme="1"/>
      <name val="Arial"/>
      <family val="2"/>
    </font>
    <font>
      <b/>
      <sz val="13"/>
      <color theme="1"/>
      <name val="Arial"/>
      <family val="2"/>
    </font>
    <font>
      <b/>
      <sz val="11"/>
      <name val="Arial"/>
      <family val="2"/>
    </font>
    <font>
      <b/>
      <sz val="13"/>
      <name val="Arial"/>
      <family val="2"/>
    </font>
    <font>
      <sz val="10"/>
      <name val="Arial"/>
      <family val="2"/>
    </font>
    <font>
      <b/>
      <u/>
      <sz val="9"/>
      <name val="Arial"/>
      <family val="2"/>
    </font>
    <font>
      <sz val="9"/>
      <name val="Arial"/>
      <family val="2"/>
    </font>
    <font>
      <b/>
      <sz val="11"/>
      <color theme="0"/>
      <name val="Calibri"/>
      <family val="2"/>
      <scheme val="minor"/>
    </font>
  </fonts>
  <fills count="20">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theme="2" tint="-9.9978637043366805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61">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NumberFormat="1" applyFont="1"/>
    <xf numFmtId="4" fontId="1" fillId="0" borderId="0" xfId="0" applyNumberFormat="1" applyFont="1"/>
    <xf numFmtId="0" fontId="1" fillId="6" borderId="0" xfId="0" applyFont="1" applyFill="1"/>
    <xf numFmtId="43" fontId="1" fillId="0" borderId="0" xfId="0" applyNumberFormat="1" applyFont="1"/>
    <xf numFmtId="43" fontId="1" fillId="6" borderId="0" xfId="0" applyNumberFormat="1" applyFont="1" applyFill="1"/>
    <xf numFmtId="0" fontId="1" fillId="0" borderId="1" xfId="0" applyFont="1" applyBorder="1"/>
    <xf numFmtId="0" fontId="1" fillId="0" borderId="2" xfId="0" applyFont="1" applyBorder="1"/>
    <xf numFmtId="0" fontId="1" fillId="0" borderId="0" xfId="0" applyFont="1"/>
    <xf numFmtId="164" fontId="2" fillId="0" borderId="3" xfId="0" applyNumberFormat="1" applyFont="1" applyBorder="1" applyAlignment="1">
      <alignment horizontal="right"/>
    </xf>
    <xf numFmtId="164" fontId="3" fillId="0" borderId="0" xfId="0" applyNumberFormat="1" applyFont="1" applyAlignment="1" applyProtection="1">
      <alignment horizontal="right"/>
      <protection locked="0"/>
    </xf>
    <xf numFmtId="165" fontId="4" fillId="0" borderId="0" xfId="0" applyNumberFormat="1" applyFon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NumberFormat="1" applyFont="1" applyBorder="1"/>
    <xf numFmtId="0" fontId="8" fillId="0" borderId="1" xfId="0" applyFont="1" applyBorder="1"/>
    <xf numFmtId="0" fontId="5" fillId="8" borderId="1" xfId="0" applyFont="1" applyFill="1" applyBorder="1"/>
    <xf numFmtId="0" fontId="1" fillId="8" borderId="0" xfId="0" applyFont="1" applyFill="1"/>
    <xf numFmtId="10" fontId="1" fillId="0" borderId="0" xfId="0" applyNumberFormat="1" applyFont="1"/>
    <xf numFmtId="9" fontId="1" fillId="4" borderId="0" xfId="0" applyNumberFormat="1" applyFont="1" applyFill="1"/>
    <xf numFmtId="0" fontId="1" fillId="0" borderId="0" xfId="0" applyFont="1" applyAlignment="1">
      <alignment horizontal="right"/>
    </xf>
    <xf numFmtId="0" fontId="9" fillId="0" borderId="0" xfId="0" applyFont="1"/>
    <xf numFmtId="0" fontId="1" fillId="9" borderId="0" xfId="0" applyFont="1" applyFill="1"/>
    <xf numFmtId="2" fontId="1" fillId="0" borderId="0" xfId="0" applyNumberFormat="1" applyFont="1"/>
    <xf numFmtId="0" fontId="1" fillId="10" borderId="0" xfId="0" applyFont="1" applyFill="1"/>
    <xf numFmtId="0" fontId="10" fillId="0" borderId="0" xfId="0" applyFont="1"/>
    <xf numFmtId="0" fontId="11" fillId="0" borderId="0" xfId="0" applyFont="1"/>
    <xf numFmtId="166" fontId="1" fillId="0" borderId="16" xfId="0" applyNumberFormat="1" applyFont="1" applyBorder="1" applyAlignment="1">
      <alignment horizontal="center" vertical="center" wrapText="1"/>
    </xf>
    <xf numFmtId="166" fontId="1" fillId="0" borderId="17" xfId="0" applyNumberFormat="1" applyFont="1" applyBorder="1" applyAlignment="1">
      <alignment horizontal="center" vertical="center" wrapText="1"/>
    </xf>
    <xf numFmtId="164" fontId="1" fillId="0" borderId="0" xfId="0" applyNumberFormat="1" applyFont="1"/>
    <xf numFmtId="0" fontId="1" fillId="11" borderId="0" xfId="0" applyFont="1" applyFill="1"/>
    <xf numFmtId="166" fontId="1" fillId="0" borderId="18" xfId="0" applyNumberFormat="1" applyFont="1" applyBorder="1" applyAlignment="1">
      <alignment horizontal="center" vertical="center" wrapText="1"/>
    </xf>
    <xf numFmtId="0" fontId="9" fillId="11" borderId="0" xfId="0" applyFont="1" applyFill="1"/>
    <xf numFmtId="164" fontId="1" fillId="11" borderId="1" xfId="0" applyNumberFormat="1" applyFont="1" applyFill="1" applyBorder="1"/>
    <xf numFmtId="166" fontId="1" fillId="0" borderId="0" xfId="0" applyNumberFormat="1" applyFont="1"/>
    <xf numFmtId="166" fontId="1" fillId="0" borderId="19" xfId="0" applyNumberFormat="1" applyFont="1" applyBorder="1"/>
    <xf numFmtId="166" fontId="12" fillId="0" borderId="1" xfId="0" applyNumberFormat="1" applyFont="1" applyBorder="1" applyAlignment="1">
      <alignment horizontal="center" vertical="center"/>
    </xf>
    <xf numFmtId="166" fontId="1" fillId="0" borderId="7" xfId="0" applyNumberFormat="1" applyFont="1" applyBorder="1" applyAlignment="1">
      <alignment vertical="center"/>
    </xf>
    <xf numFmtId="166" fontId="1" fillId="0" borderId="7" xfId="0" applyNumberFormat="1" applyFont="1" applyBorder="1"/>
    <xf numFmtId="0" fontId="6" fillId="0" borderId="0" xfId="0" applyFont="1"/>
    <xf numFmtId="0" fontId="1" fillId="11" borderId="1" xfId="0" applyFont="1" applyFill="1" applyBorder="1"/>
    <xf numFmtId="166" fontId="1" fillId="0" borderId="0" xfId="0" applyNumberFormat="1" applyFont="1" applyAlignment="1">
      <alignment horizontal="left"/>
    </xf>
    <xf numFmtId="166" fontId="1" fillId="0" borderId="20" xfId="0" applyNumberFormat="1" applyFont="1" applyBorder="1" applyAlignment="1">
      <alignment vertical="center"/>
    </xf>
    <xf numFmtId="166" fontId="9" fillId="0" borderId="21" xfId="0" applyNumberFormat="1" applyFont="1" applyBorder="1" applyAlignment="1">
      <alignment horizontal="center" vertical="center" wrapText="1"/>
    </xf>
    <xf numFmtId="164" fontId="1" fillId="0" borderId="1" xfId="0" applyNumberFormat="1" applyFont="1" applyBorder="1"/>
    <xf numFmtId="43" fontId="1" fillId="0" borderId="1" xfId="0" applyNumberFormat="1" applyFont="1" applyBorder="1"/>
    <xf numFmtId="43" fontId="1" fillId="6" borderId="1" xfId="0" applyNumberFormat="1" applyFont="1" applyFill="1" applyBorder="1"/>
    <xf numFmtId="167" fontId="1" fillId="0" borderId="1" xfId="0" applyNumberFormat="1" applyFont="1" applyBorder="1"/>
    <xf numFmtId="164" fontId="1" fillId="0" borderId="22" xfId="0" applyNumberFormat="1" applyFont="1" applyBorder="1"/>
    <xf numFmtId="0" fontId="1" fillId="2" borderId="1" xfId="0" applyFont="1" applyFill="1" applyBorder="1"/>
    <xf numFmtId="0" fontId="1" fillId="3" borderId="1" xfId="0" applyFont="1" applyFill="1" applyBorder="1"/>
    <xf numFmtId="0" fontId="1" fillId="0" borderId="23" xfId="0" applyFont="1" applyBorder="1"/>
    <xf numFmtId="0" fontId="1" fillId="12" borderId="1" xfId="0" applyFont="1" applyFill="1" applyBorder="1"/>
    <xf numFmtId="0" fontId="1" fillId="8" borderId="1" xfId="0" applyFont="1" applyFill="1" applyBorder="1"/>
    <xf numFmtId="0" fontId="1" fillId="13" borderId="1" xfId="0" applyFont="1" applyFill="1" applyBorder="1"/>
    <xf numFmtId="0" fontId="1" fillId="5" borderId="1" xfId="0" applyFont="1" applyFill="1" applyBorder="1"/>
    <xf numFmtId="0" fontId="1" fillId="0" borderId="1" xfId="0" applyFont="1" applyBorder="1" applyAlignment="1">
      <alignment horizontal="center"/>
    </xf>
    <xf numFmtId="0" fontId="13" fillId="14" borderId="1" xfId="0" applyFont="1" applyFill="1" applyBorder="1"/>
    <xf numFmtId="4" fontId="1" fillId="0" borderId="1" xfId="0" applyNumberFormat="1" applyFont="1" applyBorder="1"/>
    <xf numFmtId="166" fontId="12" fillId="0" borderId="30" xfId="0" applyNumberFormat="1" applyFont="1" applyBorder="1" applyAlignment="1">
      <alignment horizontal="center" vertical="center"/>
    </xf>
    <xf numFmtId="166" fontId="1" fillId="0" borderId="1" xfId="0" applyNumberFormat="1" applyFont="1" applyBorder="1" applyAlignment="1">
      <alignment horizontal="left"/>
    </xf>
    <xf numFmtId="166" fontId="1" fillId="15" borderId="7" xfId="0" applyNumberFormat="1" applyFont="1" applyFill="1" applyBorder="1"/>
    <xf numFmtId="166" fontId="1" fillId="0" borderId="1" xfId="0" applyNumberFormat="1" applyFont="1" applyBorder="1" applyAlignment="1">
      <alignment horizontal="center" vertical="center" wrapText="1"/>
    </xf>
    <xf numFmtId="166" fontId="1" fillId="11" borderId="1" xfId="0" applyNumberFormat="1" applyFont="1" applyFill="1" applyBorder="1"/>
    <xf numFmtId="166" fontId="1" fillId="0" borderId="15" xfId="0" applyNumberFormat="1" applyFont="1" applyBorder="1" applyAlignment="1">
      <alignment horizontal="left"/>
    </xf>
    <xf numFmtId="166" fontId="9" fillId="0" borderId="1" xfId="0" applyNumberFormat="1" applyFont="1" applyBorder="1" applyAlignment="1">
      <alignment horizontal="center" vertical="center" wrapText="1"/>
    </xf>
    <xf numFmtId="166" fontId="9" fillId="0" borderId="35" xfId="0" applyNumberFormat="1" applyFont="1" applyBorder="1" applyAlignment="1">
      <alignment horizontal="center" vertical="center" wrapText="1"/>
    </xf>
    <xf numFmtId="166" fontId="12" fillId="0" borderId="23" xfId="0" applyNumberFormat="1" applyFont="1" applyBorder="1" applyAlignment="1">
      <alignment horizontal="center" vertical="center"/>
    </xf>
    <xf numFmtId="166" fontId="9" fillId="0" borderId="26" xfId="0" applyNumberFormat="1" applyFon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NumberFormat="1" applyFont="1" applyFill="1" applyBorder="1"/>
    <xf numFmtId="166" fontId="12" fillId="0" borderId="2" xfId="0" applyNumberFormat="1" applyFont="1" applyBorder="1" applyAlignment="1">
      <alignment horizontal="center" vertical="center"/>
    </xf>
    <xf numFmtId="166" fontId="1" fillId="0" borderId="10" xfId="0" applyNumberFormat="1" applyFont="1" applyBorder="1" applyAlignment="1">
      <alignment horizontal="center" vertical="center" wrapText="1"/>
    </xf>
    <xf numFmtId="0" fontId="4" fillId="16" borderId="0" xfId="0" applyFont="1" applyFill="1"/>
    <xf numFmtId="0" fontId="14" fillId="16" borderId="37" xfId="0" applyFont="1" applyFill="1" applyBorder="1" applyAlignment="1">
      <alignment horizontal="center"/>
    </xf>
    <xf numFmtId="0" fontId="4" fillId="17" borderId="37" xfId="0" applyFont="1" applyFill="1" applyBorder="1" applyAlignment="1" applyProtection="1">
      <alignment horizontal="center" vertical="center" wrapText="1"/>
      <protection locked="0"/>
    </xf>
    <xf numFmtId="0" fontId="2" fillId="17" borderId="37" xfId="0" applyFont="1" applyFill="1" applyBorder="1" applyAlignment="1" applyProtection="1">
      <alignment horizontal="center" vertical="center" wrapText="1"/>
      <protection locked="0"/>
    </xf>
    <xf numFmtId="0" fontId="2" fillId="0" borderId="0" xfId="0" applyFont="1"/>
    <xf numFmtId="164" fontId="2" fillId="0" borderId="0" xfId="0" applyNumberFormat="1" applyFont="1" applyAlignment="1">
      <alignment horizontal="right"/>
    </xf>
    <xf numFmtId="164" fontId="2" fillId="0" borderId="38" xfId="0" applyNumberFormat="1" applyFont="1" applyBorder="1" applyAlignment="1">
      <alignment horizontal="right"/>
    </xf>
    <xf numFmtId="0" fontId="4" fillId="0" borderId="0" xfId="0" applyFont="1" applyAlignment="1">
      <alignment horizontal="left" indent="1"/>
    </xf>
    <xf numFmtId="164" fontId="4" fillId="0" borderId="0" xfId="0" applyNumberFormat="1" applyFont="1" applyAlignment="1">
      <alignment horizontal="right"/>
    </xf>
    <xf numFmtId="0" fontId="2" fillId="0" borderId="3" xfId="0" applyFont="1" applyBorder="1"/>
    <xf numFmtId="0" fontId="2" fillId="16" borderId="0" xfId="0" applyFont="1" applyFill="1" applyAlignment="1">
      <alignment vertical="center" wrapText="1"/>
    </xf>
    <xf numFmtId="0" fontId="4" fillId="0" borderId="0" xfId="0" applyFont="1" applyAlignment="1">
      <alignment horizontal="justify" vertical="center" wrapText="1"/>
    </xf>
    <xf numFmtId="165" fontId="2" fillId="16" borderId="0" xfId="0" applyNumberFormat="1" applyFont="1" applyFill="1" applyAlignment="1">
      <alignment vertical="center" wrapText="1"/>
    </xf>
    <xf numFmtId="0" fontId="2" fillId="0" borderId="38" xfId="0" applyFont="1" applyBorder="1"/>
    <xf numFmtId="164" fontId="14" fillId="0" borderId="0" xfId="0" applyNumberFormat="1" applyFont="1" applyAlignment="1" applyProtection="1">
      <alignment horizontal="right"/>
      <protection locked="0"/>
    </xf>
    <xf numFmtId="164" fontId="3" fillId="0" borderId="3" xfId="0" applyNumberFormat="1" applyFont="1" applyBorder="1" applyAlignment="1" applyProtection="1">
      <alignment horizontal="right"/>
      <protection locked="0"/>
    </xf>
    <xf numFmtId="0" fontId="16" fillId="0" borderId="0" xfId="0" applyFont="1" applyAlignment="1">
      <alignment vertical="top"/>
    </xf>
    <xf numFmtId="0" fontId="11" fillId="16" borderId="0" xfId="0" applyFont="1" applyFill="1"/>
    <xf numFmtId="0" fontId="14" fillId="16" borderId="38" xfId="0" applyFont="1" applyFill="1" applyBorder="1" applyAlignment="1">
      <alignment horizontal="center"/>
    </xf>
    <xf numFmtId="0" fontId="2" fillId="0" borderId="38" xfId="0" applyFont="1" applyBorder="1" applyAlignment="1">
      <alignment wrapText="1"/>
    </xf>
    <xf numFmtId="0" fontId="2" fillId="0" borderId="0" xfId="0" applyFont="1" applyAlignment="1">
      <alignment wrapText="1"/>
    </xf>
    <xf numFmtId="0" fontId="4" fillId="0" borderId="0" xfId="0" applyFont="1" applyAlignment="1">
      <alignment horizontal="left" wrapText="1" indent="1"/>
    </xf>
    <xf numFmtId="0" fontId="2" fillId="0" borderId="3" xfId="0" applyFont="1" applyBorder="1" applyAlignment="1">
      <alignment wrapText="1"/>
    </xf>
    <xf numFmtId="0" fontId="2" fillId="16" borderId="0" xfId="0" applyFont="1" applyFill="1" applyAlignment="1">
      <alignment horizontal="left" vertical="center" wrapText="1"/>
    </xf>
    <xf numFmtId="164" fontId="4" fillId="16" borderId="0" xfId="0" applyNumberFormat="1" applyFont="1" applyFill="1"/>
    <xf numFmtId="166" fontId="12" fillId="0" borderId="7" xfId="0" applyNumberFormat="1" applyFont="1" applyBorder="1" applyAlignment="1">
      <alignment horizontal="center" vertical="center"/>
    </xf>
    <xf numFmtId="166" fontId="12" fillId="0" borderId="8" xfId="0" applyNumberFormat="1" applyFont="1" applyBorder="1" applyAlignment="1">
      <alignment horizontal="center" vertical="center"/>
    </xf>
    <xf numFmtId="166" fontId="12" fillId="0" borderId="9" xfId="0" applyNumberFormat="1" applyFont="1" applyBorder="1" applyAlignment="1">
      <alignment horizontal="center" vertical="center"/>
    </xf>
    <xf numFmtId="166" fontId="12" fillId="0" borderId="10" xfId="0" applyNumberFormat="1" applyFont="1" applyBorder="1" applyAlignment="1">
      <alignment horizontal="center"/>
    </xf>
    <xf numFmtId="166" fontId="12" fillId="0" borderId="11" xfId="0" applyNumberFormat="1" applyFont="1" applyBorder="1" applyAlignment="1">
      <alignment horizontal="center"/>
    </xf>
    <xf numFmtId="166" fontId="12" fillId="0" borderId="12" xfId="0" applyNumberFormat="1" applyFont="1" applyBorder="1" applyAlignment="1">
      <alignment horizontal="center"/>
    </xf>
    <xf numFmtId="166" fontId="12" fillId="0" borderId="13" xfId="0" applyNumberFormat="1" applyFont="1" applyBorder="1" applyAlignment="1">
      <alignment horizontal="center"/>
    </xf>
    <xf numFmtId="166" fontId="12" fillId="0" borderId="14" xfId="0" applyNumberFormat="1" applyFont="1" applyBorder="1" applyAlignment="1">
      <alignment horizontal="center"/>
    </xf>
    <xf numFmtId="166" fontId="12" fillId="0" borderId="15" xfId="0" applyNumberFormat="1" applyFont="1" applyBorder="1" applyAlignment="1">
      <alignment horizontal="center"/>
    </xf>
    <xf numFmtId="166" fontId="12" fillId="0" borderId="14" xfId="0" applyNumberFormat="1" applyFont="1" applyBorder="1" applyAlignment="1">
      <alignment horizontal="center" vertical="center"/>
    </xf>
    <xf numFmtId="0" fontId="1" fillId="11" borderId="4" xfId="0" applyFont="1" applyFill="1" applyBorder="1" applyAlignment="1">
      <alignment horizontal="center" vertical="center" wrapText="1"/>
    </xf>
    <xf numFmtId="166" fontId="12" fillId="0" borderId="5" xfId="0" applyNumberFormat="1" applyFont="1" applyBorder="1" applyAlignment="1">
      <alignment horizontal="center" vertical="center"/>
    </xf>
    <xf numFmtId="166" fontId="12" fillId="0" borderId="6" xfId="0" applyNumberFormat="1" applyFont="1" applyBorder="1" applyAlignment="1">
      <alignment horizontal="center" vertical="center"/>
    </xf>
    <xf numFmtId="0" fontId="1" fillId="11" borderId="4" xfId="0" applyFont="1" applyFill="1" applyBorder="1" applyAlignment="1">
      <alignment horizontal="center" vertical="center"/>
    </xf>
    <xf numFmtId="166" fontId="12" fillId="0" borderId="1" xfId="0" applyNumberFormat="1" applyFont="1" applyBorder="1" applyAlignment="1">
      <alignment horizontal="center" vertical="center"/>
    </xf>
    <xf numFmtId="166" fontId="12" fillId="0" borderId="21" xfId="0" applyNumberFormat="1" applyFont="1" applyBorder="1" applyAlignment="1">
      <alignment horizontal="center" vertical="center"/>
    </xf>
    <xf numFmtId="166" fontId="12" fillId="0" borderId="24" xfId="0" applyNumberFormat="1" applyFont="1" applyBorder="1" applyAlignment="1">
      <alignment horizontal="center" vertical="center"/>
    </xf>
    <xf numFmtId="166" fontId="12" fillId="0" borderId="25" xfId="0" applyNumberFormat="1" applyFont="1" applyBorder="1" applyAlignment="1">
      <alignment horizontal="center" vertical="center"/>
    </xf>
    <xf numFmtId="166" fontId="12" fillId="0" borderId="21" xfId="0" applyNumberFormat="1" applyFont="1" applyBorder="1" applyAlignment="1">
      <alignment horizontal="center"/>
    </xf>
    <xf numFmtId="166" fontId="12" fillId="0" borderId="24" xfId="0" applyNumberFormat="1" applyFont="1" applyBorder="1" applyAlignment="1">
      <alignment horizontal="center"/>
    </xf>
    <xf numFmtId="166" fontId="12" fillId="0" borderId="25" xfId="0" applyNumberFormat="1" applyFont="1" applyBorder="1" applyAlignment="1">
      <alignment horizontal="center"/>
    </xf>
    <xf numFmtId="166" fontId="12" fillId="0" borderId="31" xfId="0" applyNumberFormat="1" applyFont="1" applyBorder="1" applyAlignment="1">
      <alignment horizontal="center" vertical="center"/>
    </xf>
    <xf numFmtId="166" fontId="12" fillId="0" borderId="32" xfId="0" applyNumberFormat="1" applyFont="1" applyBorder="1" applyAlignment="1">
      <alignment horizontal="center" vertical="center"/>
    </xf>
    <xf numFmtId="166" fontId="12" fillId="0" borderId="33" xfId="0" applyNumberFormat="1" applyFont="1" applyBorder="1" applyAlignment="1">
      <alignment horizontal="center" vertical="center"/>
    </xf>
    <xf numFmtId="166" fontId="12" fillId="0" borderId="34" xfId="0" applyNumberFormat="1" applyFont="1" applyBorder="1" applyAlignment="1">
      <alignment horizontal="center" vertical="center"/>
    </xf>
    <xf numFmtId="166" fontId="12" fillId="0" borderId="1" xfId="0" applyNumberFormat="1" applyFont="1" applyBorder="1" applyAlignment="1">
      <alignment horizontal="center"/>
    </xf>
    <xf numFmtId="166" fontId="12" fillId="0" borderId="26" xfId="0" applyNumberFormat="1" applyFont="1" applyBorder="1" applyAlignment="1">
      <alignment horizontal="center"/>
    </xf>
    <xf numFmtId="166" fontId="12" fillId="0" borderId="27" xfId="0" applyNumberFormat="1" applyFont="1" applyBorder="1" applyAlignment="1">
      <alignment horizontal="center"/>
    </xf>
    <xf numFmtId="0" fontId="9" fillId="0" borderId="28" xfId="0" applyFont="1" applyBorder="1" applyAlignment="1">
      <alignment horizontal="right" vertical="center"/>
    </xf>
    <xf numFmtId="0" fontId="9" fillId="0" borderId="29" xfId="0" applyFont="1" applyBorder="1" applyAlignment="1">
      <alignment horizontal="right" vertical="center"/>
    </xf>
    <xf numFmtId="166" fontId="12" fillId="0" borderId="26" xfId="0" applyNumberFormat="1" applyFont="1" applyBorder="1" applyAlignment="1">
      <alignment horizontal="center" vertical="center"/>
    </xf>
    <xf numFmtId="166" fontId="12" fillId="0" borderId="27" xfId="0" applyNumberFormat="1" applyFont="1" applyBorder="1" applyAlignment="1">
      <alignment horizontal="center" vertical="center"/>
    </xf>
    <xf numFmtId="166" fontId="12" fillId="0" borderId="30" xfId="0" applyNumberFormat="1" applyFont="1" applyBorder="1" applyAlignment="1">
      <alignment horizontal="center" vertical="center"/>
    </xf>
    <xf numFmtId="0" fontId="3" fillId="16" borderId="3" xfId="0" applyFont="1" applyFill="1" applyBorder="1" applyAlignment="1">
      <alignment horizontal="center" vertical="center" wrapText="1"/>
    </xf>
    <xf numFmtId="0" fontId="17" fillId="16" borderId="0" xfId="0" applyFont="1" applyFill="1" applyAlignment="1">
      <alignment horizontal="center" vertical="center" wrapText="1"/>
    </xf>
    <xf numFmtId="0" fontId="3" fillId="16" borderId="37" xfId="0" applyFont="1" applyFill="1" applyBorder="1" applyAlignment="1">
      <alignment horizontal="center" vertical="center" wrapText="1"/>
    </xf>
    <xf numFmtId="0" fontId="3" fillId="16" borderId="0" xfId="0" applyFont="1" applyFill="1" applyAlignment="1">
      <alignment horizontal="center" vertical="center" wrapText="1"/>
    </xf>
    <xf numFmtId="0" fontId="15" fillId="16" borderId="0" xfId="0" applyFont="1" applyFill="1" applyAlignment="1">
      <alignment horizontal="left" vertical="center"/>
    </xf>
    <xf numFmtId="0" fontId="16" fillId="0" borderId="0" xfId="0" applyFont="1" applyAlignment="1">
      <alignment horizontal="left" vertical="center"/>
    </xf>
    <xf numFmtId="0" fontId="4" fillId="0" borderId="0" xfId="0" applyFont="1" applyAlignment="1">
      <alignment horizontal="justify" vertical="center" wrapText="1"/>
    </xf>
    <xf numFmtId="0" fontId="3" fillId="18" borderId="3" xfId="0" applyFont="1" applyFill="1" applyBorder="1" applyAlignment="1">
      <alignment horizontal="center" vertical="center" wrapText="1"/>
    </xf>
    <xf numFmtId="0" fontId="16" fillId="16" borderId="38" xfId="0" applyFont="1" applyFill="1" applyBorder="1" applyAlignment="1">
      <alignment horizontal="left" vertical="center"/>
    </xf>
    <xf numFmtId="0" fontId="16" fillId="16" borderId="0" xfId="0" applyFont="1" applyFill="1" applyAlignment="1">
      <alignment horizontal="left" vertical="center"/>
    </xf>
    <xf numFmtId="0" fontId="16" fillId="0" borderId="0" xfId="0" applyFont="1" applyAlignment="1">
      <alignment horizontal="left"/>
    </xf>
    <xf numFmtId="0" fontId="16" fillId="16" borderId="38" xfId="0" applyFont="1" applyFill="1" applyBorder="1" applyAlignment="1">
      <alignment horizontal="left"/>
    </xf>
    <xf numFmtId="0" fontId="16" fillId="16" borderId="0" xfId="0" applyFont="1" applyFill="1" applyAlignment="1">
      <alignment horizontal="left"/>
    </xf>
    <xf numFmtId="0" fontId="23" fillId="5" borderId="1" xfId="0" applyFont="1" applyFill="1" applyBorder="1"/>
    <xf numFmtId="0" fontId="0" fillId="2" borderId="1" xfId="0" applyFill="1" applyBorder="1"/>
    <xf numFmtId="0" fontId="0" fillId="0" borderId="1" xfId="0" applyBorder="1"/>
    <xf numFmtId="0" fontId="0" fillId="3" borderId="1" xfId="0" applyFill="1" applyBorder="1"/>
    <xf numFmtId="0" fontId="0" fillId="1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95250</xdr:colOff>
      <xdr:row>10</xdr:row>
      <xdr:rowOff>133350</xdr:rowOff>
    </xdr:from>
    <xdr:to>
      <xdr:col>15</xdr:col>
      <xdr:colOff>619125</xdr:colOff>
      <xdr:row>30</xdr:row>
      <xdr:rowOff>114300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133350</xdr:rowOff>
    </xdr:from>
    <xdr:to>
      <xdr:col>15</xdr:col>
      <xdr:colOff>619125</xdr:colOff>
      <xdr:row>30</xdr:row>
      <xdr:rowOff>114300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idescat.cat/classificacions/?tc=5&amp;v0=1&amp;id=nace-rev1-en&amp;v2=3&amp;lang=e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rvconsulting.github.io/geo-ccdr24/supporting-materials/sam-shares-data-request.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rvconsulting.github.io/geo-ccdr24/supporting-materials/sam-shares-data-request.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rvconsulting.github.io/geo-ccdr24/supporting-materials/sam-shares-data-request.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rvconsulting.github.io/geo-ccdr24/supporting-materials/sam-shares-data-request.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rvconsulting.github.io/geo-ccdr24/supporting-materials/sam-shares-data-request.html"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geostat.ge/en/modules/categories/93/regional-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2:A5"/>
  <sheetViews>
    <sheetView workbookViewId="0">
      <selection activeCell="G15" sqref="G15"/>
    </sheetView>
  </sheetViews>
  <sheetFormatPr defaultColWidth="11.42578125" defaultRowHeight="15" x14ac:dyDescent="0.25"/>
  <sheetData>
    <row r="2" spans="1:1" x14ac:dyDescent="0.25">
      <c r="A2" s="1" t="s">
        <v>0</v>
      </c>
    </row>
    <row r="3" spans="1:1" x14ac:dyDescent="0.25">
      <c r="A3" s="4" t="s">
        <v>1</v>
      </c>
    </row>
    <row r="4" spans="1:1" x14ac:dyDescent="0.25">
      <c r="A4" s="3" t="s">
        <v>2</v>
      </c>
    </row>
    <row r="5" spans="1:1" x14ac:dyDescent="0.2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2:A17"/>
  <sheetViews>
    <sheetView workbookViewId="0">
      <selection activeCell="E19" sqref="E19"/>
    </sheetView>
  </sheetViews>
  <sheetFormatPr defaultColWidth="11.42578125" defaultRowHeight="15" x14ac:dyDescent="0.25"/>
  <sheetData>
    <row r="2" spans="1:1" x14ac:dyDescent="0.25">
      <c r="A2" t="s">
        <v>4</v>
      </c>
    </row>
    <row r="3" spans="1:1" x14ac:dyDescent="0.25">
      <c r="A3" s="5" t="s">
        <v>5</v>
      </c>
    </row>
    <row r="5" spans="1:1" x14ac:dyDescent="0.25">
      <c r="A5" t="s">
        <v>6</v>
      </c>
    </row>
    <row r="6" spans="1:1" x14ac:dyDescent="0.25">
      <c r="A6" s="5" t="s">
        <v>7</v>
      </c>
    </row>
    <row r="7" spans="1:1" x14ac:dyDescent="0.25">
      <c r="A7" s="5" t="s">
        <v>8</v>
      </c>
    </row>
    <row r="8" spans="1:1" x14ac:dyDescent="0.25">
      <c r="A8" s="5" t="s">
        <v>9</v>
      </c>
    </row>
    <row r="9" spans="1:1" x14ac:dyDescent="0.25">
      <c r="A9" s="5" t="s">
        <v>10</v>
      </c>
    </row>
    <row r="11" spans="1:1" x14ac:dyDescent="0.25">
      <c r="A11" t="s">
        <v>11</v>
      </c>
    </row>
    <row r="12" spans="1:1" x14ac:dyDescent="0.25">
      <c r="A12" s="5" t="s">
        <v>12</v>
      </c>
    </row>
    <row r="13" spans="1:1" x14ac:dyDescent="0.25">
      <c r="A13" s="5" t="s">
        <v>13</v>
      </c>
    </row>
    <row r="15" spans="1:1" x14ac:dyDescent="0.25">
      <c r="A15" t="s">
        <v>14</v>
      </c>
    </row>
    <row r="16" spans="1:1" x14ac:dyDescent="0.25">
      <c r="A16" s="5" t="s">
        <v>15</v>
      </c>
    </row>
    <row r="17" spans="1:1" x14ac:dyDescent="0.25">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B2:CM9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ColWidth="11.42578125" defaultRowHeight="15" x14ac:dyDescent="0.25"/>
  <sheetData>
    <row r="2" spans="2:91" x14ac:dyDescent="0.25">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spans="2:91" x14ac:dyDescent="0.25">
      <c r="B3" t="s">
        <v>17</v>
      </c>
      <c r="AN3">
        <v>7431.0786099339239</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row>
    <row r="4" spans="2:91" x14ac:dyDescent="0.25">
      <c r="B4" t="s">
        <v>18</v>
      </c>
      <c r="AN4">
        <v>0</v>
      </c>
      <c r="AO4">
        <v>1517.6300695081129</v>
      </c>
      <c r="AP4">
        <v>0</v>
      </c>
      <c r="AQ4">
        <v>0</v>
      </c>
      <c r="AR4">
        <v>0</v>
      </c>
      <c r="AS4">
        <v>0</v>
      </c>
      <c r="AT4">
        <v>0</v>
      </c>
      <c r="AU4">
        <v>0</v>
      </c>
      <c r="AV4">
        <v>18.000459733201811</v>
      </c>
      <c r="AW4">
        <v>0</v>
      </c>
      <c r="AX4">
        <v>0</v>
      </c>
      <c r="AY4">
        <v>0</v>
      </c>
      <c r="AZ4">
        <v>0</v>
      </c>
      <c r="BA4">
        <v>0</v>
      </c>
      <c r="BB4">
        <v>0</v>
      </c>
      <c r="BC4">
        <v>0</v>
      </c>
      <c r="BD4">
        <v>0.12748014415044875</v>
      </c>
      <c r="BE4">
        <v>5.2570440532140772</v>
      </c>
      <c r="BF4">
        <v>36.213397589433562</v>
      </c>
      <c r="BG4">
        <v>5.5470825439165212</v>
      </c>
      <c r="BH4">
        <v>0</v>
      </c>
      <c r="BI4">
        <v>0</v>
      </c>
      <c r="BJ4">
        <v>0</v>
      </c>
      <c r="BK4">
        <v>0</v>
      </c>
      <c r="BL4">
        <v>0</v>
      </c>
      <c r="BM4">
        <v>0.6466782960824361</v>
      </c>
      <c r="BN4">
        <v>2.1681551562159783E-3</v>
      </c>
      <c r="BO4">
        <v>0</v>
      </c>
      <c r="BP4">
        <v>0</v>
      </c>
      <c r="BQ4">
        <v>97.336698874099142</v>
      </c>
      <c r="BR4">
        <v>0</v>
      </c>
      <c r="BS4">
        <v>0</v>
      </c>
      <c r="BT4">
        <v>0</v>
      </c>
      <c r="BU4">
        <v>0</v>
      </c>
      <c r="BV4">
        <v>0</v>
      </c>
      <c r="BW4">
        <v>0</v>
      </c>
      <c r="BX4">
        <v>0</v>
      </c>
    </row>
    <row r="5" spans="2:91" x14ac:dyDescent="0.25">
      <c r="B5" t="s">
        <v>19</v>
      </c>
      <c r="AN5">
        <v>0</v>
      </c>
      <c r="AO5">
        <v>1.0295423933014254E-2</v>
      </c>
      <c r="AP5">
        <v>11712.067448447586</v>
      </c>
      <c r="AQ5">
        <v>0.14363363106079433</v>
      </c>
      <c r="AR5">
        <v>0.17440371846083383</v>
      </c>
      <c r="AS5">
        <v>0</v>
      </c>
      <c r="AT5">
        <v>1.549993384619941</v>
      </c>
      <c r="AU5">
        <v>0</v>
      </c>
      <c r="AV5">
        <v>2.97468446589563</v>
      </c>
      <c r="AW5">
        <v>1.134204629782787</v>
      </c>
      <c r="AX5">
        <v>0</v>
      </c>
      <c r="AY5">
        <v>0</v>
      </c>
      <c r="AZ5">
        <v>0</v>
      </c>
      <c r="BA5">
        <v>0</v>
      </c>
      <c r="BB5">
        <v>0</v>
      </c>
      <c r="BC5">
        <v>0.42873012366469415</v>
      </c>
      <c r="BD5">
        <v>0.62676099924137829</v>
      </c>
      <c r="BE5">
        <v>0</v>
      </c>
      <c r="BF5">
        <v>434.8870212842271</v>
      </c>
      <c r="BG5">
        <v>0.53424591705012137</v>
      </c>
      <c r="BH5">
        <v>14.734850686070025</v>
      </c>
      <c r="BI5">
        <v>0</v>
      </c>
      <c r="BJ5">
        <v>0</v>
      </c>
      <c r="BK5">
        <v>5.7203232739950977E-3</v>
      </c>
      <c r="BL5">
        <v>0</v>
      </c>
      <c r="BM5">
        <v>13.135414463742187</v>
      </c>
      <c r="BN5">
        <v>0</v>
      </c>
      <c r="BO5">
        <v>0</v>
      </c>
      <c r="BP5">
        <v>0</v>
      </c>
      <c r="BQ5">
        <v>7.958269410488132</v>
      </c>
      <c r="BR5">
        <v>0</v>
      </c>
      <c r="BS5">
        <v>0</v>
      </c>
      <c r="BT5">
        <v>0</v>
      </c>
      <c r="BU5">
        <v>0</v>
      </c>
      <c r="BV5">
        <v>0</v>
      </c>
      <c r="BW5">
        <v>0.80673980005133483</v>
      </c>
      <c r="BX5">
        <v>0</v>
      </c>
    </row>
    <row r="6" spans="2:91" x14ac:dyDescent="0.25">
      <c r="B6" t="s">
        <v>20</v>
      </c>
      <c r="AN6">
        <v>0</v>
      </c>
      <c r="AO6">
        <v>0</v>
      </c>
      <c r="AP6">
        <v>0</v>
      </c>
      <c r="AQ6">
        <v>993.63934924497198</v>
      </c>
      <c r="AR6">
        <v>0</v>
      </c>
      <c r="AS6">
        <v>0</v>
      </c>
      <c r="AT6">
        <v>0</v>
      </c>
      <c r="AU6">
        <v>0</v>
      </c>
      <c r="AV6">
        <v>8.0232996799578462</v>
      </c>
      <c r="AW6">
        <v>3.0229763934758842</v>
      </c>
      <c r="AX6">
        <v>0</v>
      </c>
      <c r="AY6">
        <v>0</v>
      </c>
      <c r="AZ6">
        <v>0</v>
      </c>
      <c r="BA6">
        <v>0</v>
      </c>
      <c r="BB6">
        <v>0</v>
      </c>
      <c r="BC6">
        <v>0</v>
      </c>
      <c r="BD6">
        <v>0</v>
      </c>
      <c r="BE6">
        <v>0</v>
      </c>
      <c r="BF6">
        <v>8.5963684150936768</v>
      </c>
      <c r="BG6">
        <v>0</v>
      </c>
      <c r="BH6">
        <v>0</v>
      </c>
      <c r="BI6">
        <v>0</v>
      </c>
      <c r="BJ6">
        <v>0</v>
      </c>
      <c r="BK6">
        <v>0</v>
      </c>
      <c r="BL6">
        <v>0</v>
      </c>
      <c r="BM6">
        <v>1.0445416893122372</v>
      </c>
      <c r="BN6">
        <v>0</v>
      </c>
      <c r="BO6">
        <v>0</v>
      </c>
      <c r="BP6">
        <v>0</v>
      </c>
      <c r="BQ6">
        <v>0</v>
      </c>
      <c r="BR6">
        <v>0</v>
      </c>
      <c r="BS6">
        <v>0</v>
      </c>
      <c r="BT6">
        <v>0</v>
      </c>
      <c r="BU6">
        <v>0</v>
      </c>
      <c r="BV6">
        <v>0</v>
      </c>
      <c r="BW6">
        <v>0</v>
      </c>
      <c r="BX6">
        <v>0</v>
      </c>
    </row>
    <row r="7" spans="2:91" x14ac:dyDescent="0.25">
      <c r="B7" t="s">
        <v>21</v>
      </c>
      <c r="AN7">
        <v>0</v>
      </c>
      <c r="AO7">
        <v>0</v>
      </c>
      <c r="AP7">
        <v>0.52849750676886109</v>
      </c>
      <c r="AQ7">
        <v>0</v>
      </c>
      <c r="AR7">
        <v>616.0604760836593</v>
      </c>
      <c r="AS7">
        <v>0</v>
      </c>
      <c r="AT7">
        <v>0</v>
      </c>
      <c r="AU7">
        <v>0</v>
      </c>
      <c r="AV7">
        <v>0</v>
      </c>
      <c r="AW7">
        <v>0</v>
      </c>
      <c r="AX7">
        <v>1.5695119584033435</v>
      </c>
      <c r="AY7">
        <v>0</v>
      </c>
      <c r="AZ7">
        <v>0</v>
      </c>
      <c r="BA7">
        <v>0</v>
      </c>
      <c r="BB7">
        <v>4.0465082295433792</v>
      </c>
      <c r="BC7">
        <v>0</v>
      </c>
      <c r="BD7">
        <v>0</v>
      </c>
      <c r="BE7">
        <v>1.5672878328624034</v>
      </c>
      <c r="BF7">
        <v>44.598978365010794</v>
      </c>
      <c r="BG7">
        <v>2.121386001190678</v>
      </c>
      <c r="BH7">
        <v>0</v>
      </c>
      <c r="BI7">
        <v>0</v>
      </c>
      <c r="BJ7">
        <v>0</v>
      </c>
      <c r="BK7">
        <v>0</v>
      </c>
      <c r="BL7">
        <v>0</v>
      </c>
      <c r="BM7">
        <v>1.1926196794991077</v>
      </c>
      <c r="BN7">
        <v>0</v>
      </c>
      <c r="BO7">
        <v>0</v>
      </c>
      <c r="BP7">
        <v>1.7910713304028707</v>
      </c>
      <c r="BQ7">
        <v>0.4876475874093929</v>
      </c>
      <c r="BR7">
        <v>0</v>
      </c>
      <c r="BS7">
        <v>9.7306785306469775E-4</v>
      </c>
      <c r="BT7">
        <v>0</v>
      </c>
      <c r="BU7">
        <v>0</v>
      </c>
      <c r="BV7">
        <v>0</v>
      </c>
      <c r="BW7">
        <v>0</v>
      </c>
      <c r="BX7">
        <v>0</v>
      </c>
    </row>
    <row r="8" spans="2:91" x14ac:dyDescent="0.25">
      <c r="B8" t="s">
        <v>22</v>
      </c>
      <c r="AN8">
        <v>0</v>
      </c>
      <c r="AO8">
        <v>0</v>
      </c>
      <c r="AP8">
        <v>0</v>
      </c>
      <c r="AQ8">
        <v>0</v>
      </c>
      <c r="AR8">
        <v>0</v>
      </c>
      <c r="AS8">
        <v>156.12165171072928</v>
      </c>
      <c r="AT8">
        <v>0</v>
      </c>
      <c r="AU8">
        <v>0</v>
      </c>
      <c r="AV8">
        <v>0</v>
      </c>
      <c r="AW8">
        <v>0</v>
      </c>
      <c r="AX8">
        <v>0</v>
      </c>
      <c r="AY8">
        <v>0</v>
      </c>
      <c r="AZ8">
        <v>0</v>
      </c>
      <c r="BA8">
        <v>0</v>
      </c>
      <c r="BB8">
        <v>0</v>
      </c>
      <c r="BC8">
        <v>0</v>
      </c>
      <c r="BD8">
        <v>0</v>
      </c>
      <c r="BE8">
        <v>0.60994661472864553</v>
      </c>
      <c r="BF8">
        <v>7.9293641088670084</v>
      </c>
      <c r="BG8">
        <v>0</v>
      </c>
      <c r="BH8">
        <v>0</v>
      </c>
      <c r="BI8">
        <v>0</v>
      </c>
      <c r="BJ8">
        <v>0</v>
      </c>
      <c r="BK8">
        <v>0</v>
      </c>
      <c r="BL8">
        <v>0</v>
      </c>
      <c r="BM8">
        <v>0</v>
      </c>
      <c r="BN8">
        <v>0</v>
      </c>
      <c r="BO8">
        <v>0</v>
      </c>
      <c r="BP8">
        <v>0</v>
      </c>
      <c r="BQ8">
        <v>0</v>
      </c>
      <c r="BR8">
        <v>0</v>
      </c>
      <c r="BS8">
        <v>0</v>
      </c>
      <c r="BT8">
        <v>0</v>
      </c>
      <c r="BU8">
        <v>0</v>
      </c>
      <c r="BV8">
        <v>0</v>
      </c>
      <c r="BW8">
        <v>0</v>
      </c>
      <c r="BX8">
        <v>0</v>
      </c>
    </row>
    <row r="9" spans="2:91" x14ac:dyDescent="0.25">
      <c r="B9" t="s">
        <v>23</v>
      </c>
      <c r="AN9">
        <v>0</v>
      </c>
      <c r="AO9">
        <v>0</v>
      </c>
      <c r="AP9">
        <v>0</v>
      </c>
      <c r="AQ9">
        <v>0</v>
      </c>
      <c r="AR9">
        <v>0</v>
      </c>
      <c r="AS9">
        <v>0</v>
      </c>
      <c r="AT9">
        <v>1259.9333331730122</v>
      </c>
      <c r="AU9">
        <v>7.1327519462818323</v>
      </c>
      <c r="AV9">
        <v>4.842686782717422</v>
      </c>
      <c r="AW9">
        <v>0</v>
      </c>
      <c r="AX9">
        <v>0</v>
      </c>
      <c r="AY9">
        <v>0</v>
      </c>
      <c r="AZ9">
        <v>0</v>
      </c>
      <c r="BA9">
        <v>0</v>
      </c>
      <c r="BB9">
        <v>3.1048253789608699E-2</v>
      </c>
      <c r="BC9">
        <v>0</v>
      </c>
      <c r="BD9">
        <v>0</v>
      </c>
      <c r="BE9">
        <v>0</v>
      </c>
      <c r="BF9">
        <v>46.650778786444505</v>
      </c>
      <c r="BG9">
        <v>2.3822906410152913</v>
      </c>
      <c r="BH9">
        <v>0</v>
      </c>
      <c r="BI9">
        <v>0</v>
      </c>
      <c r="BJ9">
        <v>0</v>
      </c>
      <c r="BK9">
        <v>0</v>
      </c>
      <c r="BL9">
        <v>0</v>
      </c>
      <c r="BM9">
        <v>2.512703396633186</v>
      </c>
      <c r="BN9">
        <v>0.78375456256890252</v>
      </c>
      <c r="BO9">
        <v>0</v>
      </c>
      <c r="BP9">
        <v>0</v>
      </c>
      <c r="BQ9">
        <v>8.2953041737075503E-2</v>
      </c>
      <c r="BR9">
        <v>0</v>
      </c>
      <c r="BS9">
        <v>0</v>
      </c>
      <c r="BT9">
        <v>0</v>
      </c>
      <c r="BU9">
        <v>0</v>
      </c>
      <c r="BV9">
        <v>0</v>
      </c>
      <c r="BW9">
        <v>0</v>
      </c>
      <c r="BX9">
        <v>0</v>
      </c>
    </row>
    <row r="10" spans="2:91" x14ac:dyDescent="0.25">
      <c r="B10" t="s">
        <v>24</v>
      </c>
      <c r="AN10">
        <v>0</v>
      </c>
      <c r="AO10">
        <v>0</v>
      </c>
      <c r="AP10">
        <v>0</v>
      </c>
      <c r="AQ10">
        <v>0</v>
      </c>
      <c r="AR10">
        <v>0</v>
      </c>
      <c r="AS10">
        <v>0</v>
      </c>
      <c r="AT10">
        <v>0</v>
      </c>
      <c r="AU10">
        <v>408.8086278587387</v>
      </c>
      <c r="AV10">
        <v>0</v>
      </c>
      <c r="AW10">
        <v>0</v>
      </c>
      <c r="AX10">
        <v>0</v>
      </c>
      <c r="AY10">
        <v>0</v>
      </c>
      <c r="AZ10">
        <v>0</v>
      </c>
      <c r="BA10">
        <v>0</v>
      </c>
      <c r="BB10">
        <v>0</v>
      </c>
      <c r="BC10">
        <v>0</v>
      </c>
      <c r="BD10">
        <v>0</v>
      </c>
      <c r="BE10">
        <v>0</v>
      </c>
      <c r="BF10">
        <v>3.5982776604200675</v>
      </c>
      <c r="BG10">
        <v>0</v>
      </c>
      <c r="BH10">
        <v>0</v>
      </c>
      <c r="BI10">
        <v>0</v>
      </c>
      <c r="BJ10">
        <v>0</v>
      </c>
      <c r="BK10">
        <v>0</v>
      </c>
      <c r="BL10">
        <v>0</v>
      </c>
      <c r="BM10">
        <v>4.7523730696475447E-2</v>
      </c>
      <c r="BN10">
        <v>0</v>
      </c>
      <c r="BO10">
        <v>0</v>
      </c>
      <c r="BP10">
        <v>0</v>
      </c>
      <c r="BQ10">
        <v>0</v>
      </c>
      <c r="BR10">
        <v>0</v>
      </c>
      <c r="BS10">
        <v>0</v>
      </c>
      <c r="BT10">
        <v>0</v>
      </c>
      <c r="BU10">
        <v>0</v>
      </c>
      <c r="BV10">
        <v>0</v>
      </c>
      <c r="BW10">
        <v>0</v>
      </c>
      <c r="BX10">
        <v>0</v>
      </c>
    </row>
    <row r="11" spans="2:91" x14ac:dyDescent="0.25">
      <c r="B11" t="s">
        <v>25</v>
      </c>
      <c r="AN11">
        <v>0</v>
      </c>
      <c r="AO11">
        <v>21.585080365122781</v>
      </c>
      <c r="AP11">
        <v>0</v>
      </c>
      <c r="AQ11">
        <v>0</v>
      </c>
      <c r="AR11">
        <v>0</v>
      </c>
      <c r="AS11">
        <v>0</v>
      </c>
      <c r="AT11">
        <v>1.4776691217683373</v>
      </c>
      <c r="AU11">
        <v>0</v>
      </c>
      <c r="AV11">
        <v>2623.3730390197925</v>
      </c>
      <c r="AW11">
        <v>23.667834419456767</v>
      </c>
      <c r="AX11">
        <v>0</v>
      </c>
      <c r="AY11">
        <v>0</v>
      </c>
      <c r="AZ11">
        <v>0</v>
      </c>
      <c r="BA11">
        <v>0</v>
      </c>
      <c r="BB11">
        <v>4.1905933460372982</v>
      </c>
      <c r="BC11">
        <v>0</v>
      </c>
      <c r="BD11">
        <v>0</v>
      </c>
      <c r="BE11">
        <v>55.994658545590234</v>
      </c>
      <c r="BF11">
        <v>161.22620532062911</v>
      </c>
      <c r="BG11">
        <v>6.5002872628070021</v>
      </c>
      <c r="BH11">
        <v>9.3619492826578193E-2</v>
      </c>
      <c r="BI11">
        <v>0</v>
      </c>
      <c r="BJ11">
        <v>0</v>
      </c>
      <c r="BK11">
        <v>0</v>
      </c>
      <c r="BL11">
        <v>0</v>
      </c>
      <c r="BM11">
        <v>26.068341894363218</v>
      </c>
      <c r="BN11">
        <v>4.6246612914332252E-3</v>
      </c>
      <c r="BO11">
        <v>0</v>
      </c>
      <c r="BP11">
        <v>0</v>
      </c>
      <c r="BQ11">
        <v>5.0635855430253827</v>
      </c>
      <c r="BR11">
        <v>0</v>
      </c>
      <c r="BS11">
        <v>0</v>
      </c>
      <c r="BT11">
        <v>0</v>
      </c>
      <c r="BU11">
        <v>0</v>
      </c>
      <c r="BV11">
        <v>0</v>
      </c>
      <c r="BW11">
        <v>0</v>
      </c>
      <c r="BX11">
        <v>0</v>
      </c>
    </row>
    <row r="12" spans="2:91" x14ac:dyDescent="0.25">
      <c r="B12" t="s">
        <v>26</v>
      </c>
      <c r="AN12">
        <v>0</v>
      </c>
      <c r="AO12">
        <v>4.0523643866089344E-2</v>
      </c>
      <c r="AP12">
        <v>0</v>
      </c>
      <c r="AQ12">
        <v>2.8433537858827271E-2</v>
      </c>
      <c r="AR12">
        <v>0</v>
      </c>
      <c r="AS12">
        <v>0.42427157838530655</v>
      </c>
      <c r="AT12">
        <v>0</v>
      </c>
      <c r="AU12">
        <v>0</v>
      </c>
      <c r="AV12">
        <v>15.473779805538651</v>
      </c>
      <c r="AW12">
        <v>2671.2754947901485</v>
      </c>
      <c r="AX12">
        <v>0</v>
      </c>
      <c r="AY12">
        <v>0</v>
      </c>
      <c r="AZ12">
        <v>0</v>
      </c>
      <c r="BA12">
        <v>0</v>
      </c>
      <c r="BB12">
        <v>3.4340879544868446</v>
      </c>
      <c r="BC12">
        <v>0</v>
      </c>
      <c r="BD12">
        <v>0</v>
      </c>
      <c r="BE12">
        <v>14.274855006958029</v>
      </c>
      <c r="BF12">
        <v>1010.3047392476008</v>
      </c>
      <c r="BG12">
        <v>0.25381785253056038</v>
      </c>
      <c r="BH12">
        <v>0</v>
      </c>
      <c r="BI12">
        <v>0</v>
      </c>
      <c r="BJ12">
        <v>0</v>
      </c>
      <c r="BK12">
        <v>0</v>
      </c>
      <c r="BL12">
        <v>0</v>
      </c>
      <c r="BM12">
        <v>13.435389149774045</v>
      </c>
      <c r="BN12">
        <v>0</v>
      </c>
      <c r="BO12">
        <v>0</v>
      </c>
      <c r="BP12">
        <v>0</v>
      </c>
      <c r="BQ12">
        <v>4.2269576711555681</v>
      </c>
      <c r="BR12">
        <v>0</v>
      </c>
      <c r="BS12">
        <v>0</v>
      </c>
      <c r="BT12">
        <v>6.6209195962520714E-2</v>
      </c>
      <c r="BU12">
        <v>0</v>
      </c>
      <c r="BV12">
        <v>0</v>
      </c>
      <c r="BW12">
        <v>0</v>
      </c>
      <c r="BX12">
        <v>0</v>
      </c>
    </row>
    <row r="13" spans="2:91" x14ac:dyDescent="0.25">
      <c r="B13" t="s">
        <v>27</v>
      </c>
      <c r="AN13">
        <v>0</v>
      </c>
      <c r="AO13">
        <v>0</v>
      </c>
      <c r="AP13">
        <v>0</v>
      </c>
      <c r="AQ13">
        <v>0</v>
      </c>
      <c r="AR13">
        <v>0</v>
      </c>
      <c r="AS13">
        <v>0</v>
      </c>
      <c r="AT13">
        <v>0</v>
      </c>
      <c r="AU13">
        <v>0</v>
      </c>
      <c r="AV13">
        <v>0</v>
      </c>
      <c r="AW13">
        <v>0</v>
      </c>
      <c r="AX13">
        <v>1.5471046237928088</v>
      </c>
      <c r="AY13">
        <v>0</v>
      </c>
      <c r="AZ13">
        <v>0</v>
      </c>
      <c r="BA13">
        <v>0</v>
      </c>
      <c r="BB13">
        <v>9.0354811123572173E-2</v>
      </c>
      <c r="BC13">
        <v>0</v>
      </c>
      <c r="BD13">
        <v>0</v>
      </c>
      <c r="BE13">
        <v>0</v>
      </c>
      <c r="BF13">
        <v>0.13675330873368122</v>
      </c>
      <c r="BG13">
        <v>0</v>
      </c>
      <c r="BH13">
        <v>0</v>
      </c>
      <c r="BI13">
        <v>0</v>
      </c>
      <c r="BJ13">
        <v>0</v>
      </c>
      <c r="BK13">
        <v>0</v>
      </c>
      <c r="BL13">
        <v>0</v>
      </c>
      <c r="BM13">
        <v>0</v>
      </c>
      <c r="BN13">
        <v>0</v>
      </c>
      <c r="BO13">
        <v>0</v>
      </c>
      <c r="BP13">
        <v>0</v>
      </c>
      <c r="BQ13">
        <v>3.754483020322693E-2</v>
      </c>
      <c r="BR13">
        <v>0</v>
      </c>
      <c r="BS13">
        <v>0</v>
      </c>
      <c r="BT13">
        <v>0</v>
      </c>
      <c r="BU13">
        <v>0</v>
      </c>
      <c r="BV13">
        <v>0</v>
      </c>
      <c r="BW13">
        <v>0</v>
      </c>
      <c r="BX13">
        <v>0</v>
      </c>
    </row>
    <row r="14" spans="2:91" x14ac:dyDescent="0.25">
      <c r="B14" t="s">
        <v>28</v>
      </c>
      <c r="AN14">
        <v>0</v>
      </c>
      <c r="AO14">
        <v>0</v>
      </c>
      <c r="AP14">
        <v>0</v>
      </c>
      <c r="AQ14">
        <v>0</v>
      </c>
      <c r="AR14">
        <v>0</v>
      </c>
      <c r="AS14">
        <v>0</v>
      </c>
      <c r="AT14">
        <v>0</v>
      </c>
      <c r="AU14">
        <v>0</v>
      </c>
      <c r="AV14">
        <v>1.0156077661614136</v>
      </c>
      <c r="AW14">
        <v>0.13999769908193452</v>
      </c>
      <c r="AX14">
        <v>0</v>
      </c>
      <c r="AY14">
        <v>242.82589928281999</v>
      </c>
      <c r="AZ14">
        <v>0</v>
      </c>
      <c r="BA14">
        <v>0</v>
      </c>
      <c r="BB14">
        <v>0</v>
      </c>
      <c r="BC14">
        <v>0</v>
      </c>
      <c r="BD14">
        <v>0</v>
      </c>
      <c r="BE14">
        <v>0</v>
      </c>
      <c r="BF14">
        <v>0.66030979718141292</v>
      </c>
      <c r="BG14">
        <v>0</v>
      </c>
      <c r="BH14">
        <v>0</v>
      </c>
      <c r="BI14">
        <v>0</v>
      </c>
      <c r="BJ14">
        <v>0</v>
      </c>
      <c r="BK14">
        <v>0</v>
      </c>
      <c r="BL14">
        <v>0</v>
      </c>
      <c r="BM14">
        <v>0</v>
      </c>
      <c r="BN14">
        <v>0</v>
      </c>
      <c r="BO14">
        <v>0</v>
      </c>
      <c r="BP14">
        <v>0</v>
      </c>
      <c r="BQ14">
        <v>0</v>
      </c>
      <c r="BR14">
        <v>0</v>
      </c>
      <c r="BS14">
        <v>0</v>
      </c>
      <c r="BT14">
        <v>0</v>
      </c>
      <c r="BU14">
        <v>0</v>
      </c>
      <c r="BV14">
        <v>0</v>
      </c>
      <c r="BW14">
        <v>0</v>
      </c>
      <c r="BX14">
        <v>0</v>
      </c>
    </row>
    <row r="15" spans="2:91" x14ac:dyDescent="0.25">
      <c r="B15" t="s">
        <v>29</v>
      </c>
      <c r="AN15">
        <v>0</v>
      </c>
      <c r="AO15">
        <v>0</v>
      </c>
      <c r="AP15">
        <v>0</v>
      </c>
      <c r="AQ15">
        <v>0</v>
      </c>
      <c r="AR15">
        <v>0</v>
      </c>
      <c r="AS15">
        <v>0</v>
      </c>
      <c r="AT15">
        <v>0</v>
      </c>
      <c r="AU15">
        <v>0</v>
      </c>
      <c r="AV15">
        <v>0</v>
      </c>
      <c r="AW15">
        <v>0</v>
      </c>
      <c r="AX15">
        <v>0</v>
      </c>
      <c r="AY15">
        <v>0</v>
      </c>
      <c r="AZ15">
        <v>43.564031595376065</v>
      </c>
      <c r="BA15">
        <v>0</v>
      </c>
      <c r="BB15">
        <v>0.27770900130832632</v>
      </c>
      <c r="BC15">
        <v>0</v>
      </c>
      <c r="BD15">
        <v>0</v>
      </c>
      <c r="BE15">
        <v>0</v>
      </c>
      <c r="BF15">
        <v>0.51916128216229429</v>
      </c>
      <c r="BG15">
        <v>0</v>
      </c>
      <c r="BH15">
        <v>0</v>
      </c>
      <c r="BI15">
        <v>0</v>
      </c>
      <c r="BJ15">
        <v>0</v>
      </c>
      <c r="BK15">
        <v>0</v>
      </c>
      <c r="BL15">
        <v>0</v>
      </c>
      <c r="BM15">
        <v>1.3021842298653086</v>
      </c>
      <c r="BN15">
        <v>0</v>
      </c>
      <c r="BO15">
        <v>0</v>
      </c>
      <c r="BP15">
        <v>0</v>
      </c>
      <c r="BQ15">
        <v>0</v>
      </c>
      <c r="BR15">
        <v>0</v>
      </c>
      <c r="BS15">
        <v>0</v>
      </c>
      <c r="BT15">
        <v>0</v>
      </c>
      <c r="BU15">
        <v>0</v>
      </c>
      <c r="BV15">
        <v>0</v>
      </c>
      <c r="BW15">
        <v>0</v>
      </c>
      <c r="BX15">
        <v>0</v>
      </c>
    </row>
    <row r="16" spans="2:91" x14ac:dyDescent="0.25">
      <c r="B16" t="s">
        <v>30</v>
      </c>
      <c r="AN16">
        <v>0</v>
      </c>
      <c r="AO16">
        <v>0</v>
      </c>
      <c r="AP16">
        <v>0</v>
      </c>
      <c r="AQ16">
        <v>0</v>
      </c>
      <c r="AR16">
        <v>0</v>
      </c>
      <c r="AS16">
        <v>0</v>
      </c>
      <c r="AT16">
        <v>0</v>
      </c>
      <c r="AU16">
        <v>0</v>
      </c>
      <c r="AV16">
        <v>0</v>
      </c>
      <c r="AW16">
        <v>0</v>
      </c>
      <c r="AX16">
        <v>0</v>
      </c>
      <c r="AY16">
        <v>0</v>
      </c>
      <c r="AZ16">
        <v>0</v>
      </c>
      <c r="BA16">
        <v>54.1507758472993</v>
      </c>
      <c r="BB16">
        <v>0</v>
      </c>
      <c r="BC16">
        <v>0</v>
      </c>
      <c r="BD16">
        <v>0</v>
      </c>
      <c r="BE16">
        <v>0</v>
      </c>
      <c r="BF16">
        <v>6.2020013114845882E-2</v>
      </c>
      <c r="BG16">
        <v>0</v>
      </c>
      <c r="BH16">
        <v>0</v>
      </c>
      <c r="BI16">
        <v>0</v>
      </c>
      <c r="BJ16">
        <v>0</v>
      </c>
      <c r="BK16">
        <v>0</v>
      </c>
      <c r="BL16">
        <v>0</v>
      </c>
      <c r="BM16">
        <v>0.39675737562599983</v>
      </c>
      <c r="BN16">
        <v>0</v>
      </c>
      <c r="BO16">
        <v>0</v>
      </c>
      <c r="BP16">
        <v>0</v>
      </c>
      <c r="BQ16">
        <v>0</v>
      </c>
      <c r="BR16">
        <v>0</v>
      </c>
      <c r="BS16">
        <v>0</v>
      </c>
      <c r="BT16">
        <v>0</v>
      </c>
      <c r="BU16">
        <v>0</v>
      </c>
      <c r="BV16">
        <v>0</v>
      </c>
      <c r="BW16">
        <v>0</v>
      </c>
      <c r="BX16">
        <v>0</v>
      </c>
    </row>
    <row r="17" spans="2:76" x14ac:dyDescent="0.25">
      <c r="B17" t="s">
        <v>31</v>
      </c>
      <c r="AN17">
        <v>0</v>
      </c>
      <c r="AO17">
        <v>0</v>
      </c>
      <c r="AP17">
        <v>0</v>
      </c>
      <c r="AQ17">
        <v>0</v>
      </c>
      <c r="AR17">
        <v>0</v>
      </c>
      <c r="AS17">
        <v>0</v>
      </c>
      <c r="AT17">
        <v>0.45831126843609854</v>
      </c>
      <c r="AU17">
        <v>0</v>
      </c>
      <c r="AV17">
        <v>5.9715050595965536E-3</v>
      </c>
      <c r="AW17">
        <v>0</v>
      </c>
      <c r="AX17">
        <v>0</v>
      </c>
      <c r="AY17">
        <v>0</v>
      </c>
      <c r="AZ17">
        <v>0</v>
      </c>
      <c r="BA17">
        <v>0</v>
      </c>
      <c r="BB17">
        <v>536.40297052697633</v>
      </c>
      <c r="BC17">
        <v>0</v>
      </c>
      <c r="BD17">
        <v>0</v>
      </c>
      <c r="BE17">
        <v>6.9854553808698299</v>
      </c>
      <c r="BF17">
        <v>20.97105815624834</v>
      </c>
      <c r="BG17">
        <v>2.0758215263375077</v>
      </c>
      <c r="BH17">
        <v>0</v>
      </c>
      <c r="BI17">
        <v>0</v>
      </c>
      <c r="BJ17">
        <v>0</v>
      </c>
      <c r="BK17">
        <v>0</v>
      </c>
      <c r="BL17">
        <v>0</v>
      </c>
      <c r="BM17">
        <v>1.0606994866944528</v>
      </c>
      <c r="BN17">
        <v>0</v>
      </c>
      <c r="BO17">
        <v>0</v>
      </c>
      <c r="BP17">
        <v>0</v>
      </c>
      <c r="BQ17">
        <v>0</v>
      </c>
      <c r="BR17">
        <v>0</v>
      </c>
      <c r="BS17">
        <v>8.6250309262027161E-2</v>
      </c>
      <c r="BT17">
        <v>0</v>
      </c>
      <c r="BU17">
        <v>0</v>
      </c>
      <c r="BV17">
        <v>0</v>
      </c>
      <c r="BW17">
        <v>0</v>
      </c>
      <c r="BX17">
        <v>0</v>
      </c>
    </row>
    <row r="18" spans="2:76" x14ac:dyDescent="0.25">
      <c r="B18" t="s">
        <v>32</v>
      </c>
      <c r="AN18">
        <v>0</v>
      </c>
      <c r="AO18">
        <v>0</v>
      </c>
      <c r="AP18">
        <v>0</v>
      </c>
      <c r="AQ18">
        <v>0</v>
      </c>
      <c r="AR18">
        <v>0</v>
      </c>
      <c r="AS18">
        <v>0</v>
      </c>
      <c r="AT18">
        <v>0</v>
      </c>
      <c r="AU18">
        <v>0</v>
      </c>
      <c r="AV18">
        <v>2.526035902964365E-3</v>
      </c>
      <c r="AW18">
        <v>0</v>
      </c>
      <c r="AX18">
        <v>0</v>
      </c>
      <c r="AY18">
        <v>0</v>
      </c>
      <c r="AZ18">
        <v>0</v>
      </c>
      <c r="BA18">
        <v>0</v>
      </c>
      <c r="BB18">
        <v>0.21698414218558859</v>
      </c>
      <c r="BC18">
        <v>2936.2787588001211</v>
      </c>
      <c r="BD18">
        <v>0</v>
      </c>
      <c r="BE18">
        <v>75.168929065993524</v>
      </c>
      <c r="BF18">
        <v>9.1588760678910225E-3</v>
      </c>
      <c r="BG18">
        <v>0</v>
      </c>
      <c r="BH18">
        <v>0</v>
      </c>
      <c r="BI18">
        <v>0</v>
      </c>
      <c r="BJ18">
        <v>0</v>
      </c>
      <c r="BK18">
        <v>0</v>
      </c>
      <c r="BL18">
        <v>0</v>
      </c>
      <c r="BM18">
        <v>1.2160968079723575</v>
      </c>
      <c r="BN18">
        <v>0.38265931111334583</v>
      </c>
      <c r="BO18">
        <v>0</v>
      </c>
      <c r="BP18">
        <v>0</v>
      </c>
      <c r="BQ18">
        <v>0.32260927430001846</v>
      </c>
      <c r="BR18">
        <v>0</v>
      </c>
      <c r="BS18">
        <v>0</v>
      </c>
      <c r="BT18">
        <v>0</v>
      </c>
      <c r="BU18">
        <v>0</v>
      </c>
      <c r="BV18">
        <v>0</v>
      </c>
      <c r="BW18">
        <v>0</v>
      </c>
      <c r="BX18">
        <v>0</v>
      </c>
    </row>
    <row r="19" spans="2:76" x14ac:dyDescent="0.25">
      <c r="B19" t="s">
        <v>33</v>
      </c>
      <c r="AN19">
        <v>0</v>
      </c>
      <c r="AO19">
        <v>0</v>
      </c>
      <c r="AP19">
        <v>0</v>
      </c>
      <c r="AQ19">
        <v>0</v>
      </c>
      <c r="AR19">
        <v>0</v>
      </c>
      <c r="AS19">
        <v>0</v>
      </c>
      <c r="AT19">
        <v>0</v>
      </c>
      <c r="AU19">
        <v>0</v>
      </c>
      <c r="AV19">
        <v>0</v>
      </c>
      <c r="AW19">
        <v>0</v>
      </c>
      <c r="AX19">
        <v>0</v>
      </c>
      <c r="AY19">
        <v>0</v>
      </c>
      <c r="AZ19">
        <v>0</v>
      </c>
      <c r="BA19">
        <v>0</v>
      </c>
      <c r="BB19">
        <v>0</v>
      </c>
      <c r="BC19">
        <v>77.155131858152131</v>
      </c>
      <c r="BD19">
        <v>568.02657926589893</v>
      </c>
      <c r="BE19">
        <v>14.597810561146337</v>
      </c>
      <c r="BF19">
        <v>0</v>
      </c>
      <c r="BG19">
        <v>0</v>
      </c>
      <c r="BH19">
        <v>0</v>
      </c>
      <c r="BI19">
        <v>0</v>
      </c>
      <c r="BJ19">
        <v>0</v>
      </c>
      <c r="BK19">
        <v>0</v>
      </c>
      <c r="BL19">
        <v>0</v>
      </c>
      <c r="BM19">
        <v>0.19862170134261398</v>
      </c>
      <c r="BN19">
        <v>0</v>
      </c>
      <c r="BO19">
        <v>0</v>
      </c>
      <c r="BP19">
        <v>0</v>
      </c>
      <c r="BQ19">
        <v>1.0529352074196821</v>
      </c>
      <c r="BR19">
        <v>0</v>
      </c>
      <c r="BS19">
        <v>0</v>
      </c>
      <c r="BT19">
        <v>0</v>
      </c>
      <c r="BU19">
        <v>0</v>
      </c>
      <c r="BV19">
        <v>0</v>
      </c>
      <c r="BW19">
        <v>0.13784184097389848</v>
      </c>
      <c r="BX19">
        <v>0</v>
      </c>
    </row>
    <row r="20" spans="2:76" x14ac:dyDescent="0.25">
      <c r="B20" t="s">
        <v>34</v>
      </c>
      <c r="AN20">
        <v>0</v>
      </c>
      <c r="AO20">
        <v>6.6501397760714926</v>
      </c>
      <c r="AP20">
        <v>0</v>
      </c>
      <c r="AQ20">
        <v>0</v>
      </c>
      <c r="AR20">
        <v>0</v>
      </c>
      <c r="AS20">
        <v>0</v>
      </c>
      <c r="AT20">
        <v>0</v>
      </c>
      <c r="AU20">
        <v>0</v>
      </c>
      <c r="AV20">
        <v>40.640825723172824</v>
      </c>
      <c r="AW20">
        <v>0</v>
      </c>
      <c r="AX20">
        <v>0</v>
      </c>
      <c r="AY20">
        <v>0</v>
      </c>
      <c r="AZ20">
        <v>0</v>
      </c>
      <c r="BA20">
        <v>0</v>
      </c>
      <c r="BB20">
        <v>0</v>
      </c>
      <c r="BC20">
        <v>3.6177826324316604</v>
      </c>
      <c r="BD20">
        <v>0</v>
      </c>
      <c r="BE20">
        <v>13022.970242877234</v>
      </c>
      <c r="BF20">
        <v>38.380818048633543</v>
      </c>
      <c r="BG20">
        <v>3.746442547064456</v>
      </c>
      <c r="BH20">
        <v>26.254113175732648</v>
      </c>
      <c r="BI20">
        <v>0</v>
      </c>
      <c r="BJ20">
        <v>0</v>
      </c>
      <c r="BK20">
        <v>0</v>
      </c>
      <c r="BL20">
        <v>0</v>
      </c>
      <c r="BM20">
        <v>280.4835674919251</v>
      </c>
      <c r="BN20">
        <v>4.3981149424903139</v>
      </c>
      <c r="BO20">
        <v>0</v>
      </c>
      <c r="BP20">
        <v>0</v>
      </c>
      <c r="BQ20">
        <v>2.1967206376016155</v>
      </c>
      <c r="BR20">
        <v>0</v>
      </c>
      <c r="BS20">
        <v>0</v>
      </c>
      <c r="BT20">
        <v>1.1595695322847805</v>
      </c>
      <c r="BU20">
        <v>0</v>
      </c>
      <c r="BV20">
        <v>0</v>
      </c>
      <c r="BW20">
        <v>0</v>
      </c>
      <c r="BX20">
        <v>0</v>
      </c>
    </row>
    <row r="21" spans="2:76" x14ac:dyDescent="0.25">
      <c r="B21" t="s">
        <v>35</v>
      </c>
      <c r="AN21">
        <v>0</v>
      </c>
      <c r="AO21">
        <v>5.992319459183217</v>
      </c>
      <c r="AP21">
        <v>9.6016025909882412</v>
      </c>
      <c r="AQ21">
        <v>4.5933982137629012</v>
      </c>
      <c r="AR21">
        <v>3.8621605790763915</v>
      </c>
      <c r="AS21">
        <v>0</v>
      </c>
      <c r="AT21">
        <v>305.83427153161347</v>
      </c>
      <c r="AU21">
        <v>0</v>
      </c>
      <c r="AV21">
        <v>1.7323469092652868</v>
      </c>
      <c r="AW21">
        <v>12.552878969881718</v>
      </c>
      <c r="AX21">
        <v>0</v>
      </c>
      <c r="AY21">
        <v>0.35313666614622585</v>
      </c>
      <c r="AZ21">
        <v>1.3007769344872777</v>
      </c>
      <c r="BA21">
        <v>3.2067773388499741</v>
      </c>
      <c r="BB21">
        <v>3.5918028767722161</v>
      </c>
      <c r="BC21">
        <v>86.644247666943372</v>
      </c>
      <c r="BD21">
        <v>0.31913801227144922</v>
      </c>
      <c r="BE21">
        <v>12.199770072470095</v>
      </c>
      <c r="BF21">
        <v>14986.528171211099</v>
      </c>
      <c r="BG21">
        <v>17.878021075796987</v>
      </c>
      <c r="BH21">
        <v>1.9945250269568078</v>
      </c>
      <c r="BI21">
        <v>0</v>
      </c>
      <c r="BJ21">
        <v>0</v>
      </c>
      <c r="BK21">
        <v>0.94955061080552638</v>
      </c>
      <c r="BL21">
        <v>4.3984534127306484E-2</v>
      </c>
      <c r="BM21">
        <v>25.036792061621085</v>
      </c>
      <c r="BN21">
        <v>0.70160158575378462</v>
      </c>
      <c r="BO21">
        <v>1.5781836528787566E-2</v>
      </c>
      <c r="BP21">
        <v>10.946637620345371</v>
      </c>
      <c r="BQ21">
        <v>5.0569731902014183</v>
      </c>
      <c r="BR21">
        <v>0.17404712334770406</v>
      </c>
      <c r="BS21">
        <v>0</v>
      </c>
      <c r="BT21">
        <v>0.31461804169831264</v>
      </c>
      <c r="BU21">
        <v>0</v>
      </c>
      <c r="BV21">
        <v>3.8822778979947035E-2</v>
      </c>
      <c r="BW21">
        <v>0.66387507846747651</v>
      </c>
      <c r="BX21">
        <v>0</v>
      </c>
    </row>
    <row r="22" spans="2:76" x14ac:dyDescent="0.25">
      <c r="B22" t="s">
        <v>36</v>
      </c>
      <c r="AN22">
        <v>0</v>
      </c>
      <c r="AO22">
        <v>0</v>
      </c>
      <c r="AP22">
        <v>0</v>
      </c>
      <c r="AQ22">
        <v>0</v>
      </c>
      <c r="AR22">
        <v>0</v>
      </c>
      <c r="AS22">
        <v>0</v>
      </c>
      <c r="AT22">
        <v>0</v>
      </c>
      <c r="AU22">
        <v>0</v>
      </c>
      <c r="AV22">
        <v>0.93150181928210352</v>
      </c>
      <c r="AW22">
        <v>0</v>
      </c>
      <c r="AX22">
        <v>0</v>
      </c>
      <c r="AY22">
        <v>1.4462601087104034</v>
      </c>
      <c r="AZ22">
        <v>0</v>
      </c>
      <c r="BA22">
        <v>0</v>
      </c>
      <c r="BB22">
        <v>3.6272919910372621</v>
      </c>
      <c r="BC22">
        <v>0</v>
      </c>
      <c r="BD22">
        <v>0</v>
      </c>
      <c r="BE22">
        <v>0.21424233800748496</v>
      </c>
      <c r="BF22">
        <v>114.05574150285014</v>
      </c>
      <c r="BG22">
        <v>7924.1410488025904</v>
      </c>
      <c r="BH22">
        <v>3.251267347318449</v>
      </c>
      <c r="BI22">
        <v>0</v>
      </c>
      <c r="BJ22">
        <v>1.946678037291296</v>
      </c>
      <c r="BK22">
        <v>0</v>
      </c>
      <c r="BL22">
        <v>28.262984564428429</v>
      </c>
      <c r="BM22">
        <v>64.759108195029327</v>
      </c>
      <c r="BN22">
        <v>0</v>
      </c>
      <c r="BO22">
        <v>0</v>
      </c>
      <c r="BP22">
        <v>0.40056356304266461</v>
      </c>
      <c r="BQ22">
        <v>17.331584974290518</v>
      </c>
      <c r="BR22">
        <v>0</v>
      </c>
      <c r="BS22">
        <v>0.11003669699883875</v>
      </c>
      <c r="BT22">
        <v>0</v>
      </c>
      <c r="BU22">
        <v>0</v>
      </c>
      <c r="BV22">
        <v>0.61877385967451726</v>
      </c>
      <c r="BW22">
        <v>0</v>
      </c>
      <c r="BX22">
        <v>0</v>
      </c>
    </row>
    <row r="23" spans="2:76" x14ac:dyDescent="0.25">
      <c r="B23" t="s">
        <v>37</v>
      </c>
      <c r="AN23">
        <v>0</v>
      </c>
      <c r="AO23">
        <v>0</v>
      </c>
      <c r="AP23">
        <v>5.0596498042390703</v>
      </c>
      <c r="AQ23">
        <v>0</v>
      </c>
      <c r="AR23">
        <v>0</v>
      </c>
      <c r="AS23">
        <v>0</v>
      </c>
      <c r="AT23">
        <v>0</v>
      </c>
      <c r="AU23">
        <v>0</v>
      </c>
      <c r="AV23">
        <v>0</v>
      </c>
      <c r="AW23">
        <v>0</v>
      </c>
      <c r="AX23">
        <v>0</v>
      </c>
      <c r="AY23">
        <v>0</v>
      </c>
      <c r="AZ23">
        <v>0</v>
      </c>
      <c r="BA23">
        <v>0</v>
      </c>
      <c r="BB23">
        <v>0</v>
      </c>
      <c r="BC23">
        <v>0</v>
      </c>
      <c r="BD23">
        <v>0</v>
      </c>
      <c r="BE23">
        <v>20.859193629391239</v>
      </c>
      <c r="BF23">
        <v>2.367899778818082</v>
      </c>
      <c r="BG23">
        <v>0</v>
      </c>
      <c r="BH23">
        <v>4530.5893687237785</v>
      </c>
      <c r="BI23">
        <v>0</v>
      </c>
      <c r="BJ23">
        <v>0</v>
      </c>
      <c r="BK23">
        <v>0</v>
      </c>
      <c r="BL23">
        <v>0</v>
      </c>
      <c r="BM23">
        <v>169.83144253484141</v>
      </c>
      <c r="BN23">
        <v>0</v>
      </c>
      <c r="BO23">
        <v>0</v>
      </c>
      <c r="BP23">
        <v>1.0389377050374662</v>
      </c>
      <c r="BQ23">
        <v>0</v>
      </c>
      <c r="BR23">
        <v>13.603312823392747</v>
      </c>
      <c r="BS23">
        <v>0</v>
      </c>
      <c r="BT23">
        <v>4.1183605963303088E-2</v>
      </c>
      <c r="BU23">
        <v>0</v>
      </c>
      <c r="BV23">
        <v>2.8198867376491474</v>
      </c>
      <c r="BW23">
        <v>0.49939383618005551</v>
      </c>
      <c r="BX23">
        <v>0</v>
      </c>
    </row>
    <row r="24" spans="2:76" x14ac:dyDescent="0.25">
      <c r="B24" t="s">
        <v>38</v>
      </c>
      <c r="AN24">
        <v>0</v>
      </c>
      <c r="AO24">
        <v>0</v>
      </c>
      <c r="AP24">
        <v>0</v>
      </c>
      <c r="AQ24">
        <v>0</v>
      </c>
      <c r="AR24">
        <v>4.2004374490533436E-3</v>
      </c>
      <c r="AS24">
        <v>0</v>
      </c>
      <c r="AT24">
        <v>0</v>
      </c>
      <c r="AU24">
        <v>0</v>
      </c>
      <c r="AV24">
        <v>0</v>
      </c>
      <c r="AW24">
        <v>0</v>
      </c>
      <c r="AX24">
        <v>0</v>
      </c>
      <c r="AY24">
        <v>0</v>
      </c>
      <c r="AZ24">
        <v>0</v>
      </c>
      <c r="BA24">
        <v>0</v>
      </c>
      <c r="BB24">
        <v>0</v>
      </c>
      <c r="BC24">
        <v>0</v>
      </c>
      <c r="BD24">
        <v>0</v>
      </c>
      <c r="BE24">
        <v>0</v>
      </c>
      <c r="BF24">
        <v>0</v>
      </c>
      <c r="BG24">
        <v>0</v>
      </c>
      <c r="BH24">
        <v>4.7636873283163856</v>
      </c>
      <c r="BI24">
        <v>800.65925582690056</v>
      </c>
      <c r="BJ24">
        <v>41.262716832588055</v>
      </c>
      <c r="BK24">
        <v>0</v>
      </c>
      <c r="BL24">
        <v>0</v>
      </c>
      <c r="BM24">
        <v>1.6303367360221519</v>
      </c>
      <c r="BN24">
        <v>0</v>
      </c>
      <c r="BO24">
        <v>0</v>
      </c>
      <c r="BP24">
        <v>3.7986306242866217</v>
      </c>
      <c r="BQ24">
        <v>0.93256508196669641</v>
      </c>
      <c r="BR24">
        <v>0</v>
      </c>
      <c r="BS24">
        <v>0</v>
      </c>
      <c r="BT24">
        <v>0</v>
      </c>
      <c r="BU24">
        <v>0</v>
      </c>
      <c r="BV24">
        <v>0.58360775688043642</v>
      </c>
      <c r="BW24">
        <v>0</v>
      </c>
      <c r="BX24">
        <v>0</v>
      </c>
    </row>
    <row r="25" spans="2:76" x14ac:dyDescent="0.25">
      <c r="B25" t="s">
        <v>39</v>
      </c>
      <c r="AN25">
        <v>0</v>
      </c>
      <c r="AO25">
        <v>0</v>
      </c>
      <c r="AP25">
        <v>0</v>
      </c>
      <c r="AQ25">
        <v>0</v>
      </c>
      <c r="AR25">
        <v>0</v>
      </c>
      <c r="AS25">
        <v>0</v>
      </c>
      <c r="AT25">
        <v>0</v>
      </c>
      <c r="AU25">
        <v>0</v>
      </c>
      <c r="AV25">
        <v>0</v>
      </c>
      <c r="AW25">
        <v>0</v>
      </c>
      <c r="AX25">
        <v>0</v>
      </c>
      <c r="AY25">
        <v>0</v>
      </c>
      <c r="AZ25">
        <v>0</v>
      </c>
      <c r="BA25">
        <v>0</v>
      </c>
      <c r="BB25">
        <v>0</v>
      </c>
      <c r="BC25">
        <v>0</v>
      </c>
      <c r="BD25">
        <v>0</v>
      </c>
      <c r="BE25">
        <v>4.8094660087833088</v>
      </c>
      <c r="BF25">
        <v>0.21243984376437253</v>
      </c>
      <c r="BG25">
        <v>0</v>
      </c>
      <c r="BH25">
        <v>0</v>
      </c>
      <c r="BI25">
        <v>0.13538889900437023</v>
      </c>
      <c r="BJ25">
        <v>1655.1675556620248</v>
      </c>
      <c r="BK25">
        <v>0</v>
      </c>
      <c r="BL25">
        <v>0</v>
      </c>
      <c r="BM25">
        <v>4.9060567293484105</v>
      </c>
      <c r="BN25">
        <v>0</v>
      </c>
      <c r="BO25">
        <v>0</v>
      </c>
      <c r="BP25">
        <v>0</v>
      </c>
      <c r="BQ25">
        <v>1.6363472688648812</v>
      </c>
      <c r="BR25">
        <v>0</v>
      </c>
      <c r="BS25">
        <v>0</v>
      </c>
      <c r="BT25">
        <v>0</v>
      </c>
      <c r="BU25">
        <v>0</v>
      </c>
      <c r="BV25">
        <v>0</v>
      </c>
      <c r="BW25">
        <v>0</v>
      </c>
      <c r="BX25">
        <v>0</v>
      </c>
    </row>
    <row r="26" spans="2:76" x14ac:dyDescent="0.25">
      <c r="B26" t="s">
        <v>40</v>
      </c>
      <c r="AN26">
        <v>0</v>
      </c>
      <c r="AO26">
        <v>0</v>
      </c>
      <c r="AP26">
        <v>0</v>
      </c>
      <c r="AQ26">
        <v>0</v>
      </c>
      <c r="AR26">
        <v>0</v>
      </c>
      <c r="AS26">
        <v>0</v>
      </c>
      <c r="AT26">
        <v>0</v>
      </c>
      <c r="AU26">
        <v>0</v>
      </c>
      <c r="AV26">
        <v>0</v>
      </c>
      <c r="AW26">
        <v>0</v>
      </c>
      <c r="AX26">
        <v>0</v>
      </c>
      <c r="AY26">
        <v>0</v>
      </c>
      <c r="AZ26">
        <v>0</v>
      </c>
      <c r="BA26">
        <v>0</v>
      </c>
      <c r="BB26">
        <v>0</v>
      </c>
      <c r="BC26">
        <v>0</v>
      </c>
      <c r="BD26">
        <v>0</v>
      </c>
      <c r="BE26">
        <v>0</v>
      </c>
      <c r="BF26">
        <v>4.8056310497485351</v>
      </c>
      <c r="BG26">
        <v>17.592910987522433</v>
      </c>
      <c r="BH26">
        <v>0</v>
      </c>
      <c r="BI26">
        <v>0</v>
      </c>
      <c r="BJ26">
        <v>0</v>
      </c>
      <c r="BK26">
        <v>1907.7546698536817</v>
      </c>
      <c r="BL26">
        <v>0</v>
      </c>
      <c r="BM26">
        <v>3.0664848186886084E-2</v>
      </c>
      <c r="BN26">
        <v>2.6578071241747758</v>
      </c>
      <c r="BO26">
        <v>0</v>
      </c>
      <c r="BP26">
        <v>0.27993764230692086</v>
      </c>
      <c r="BQ26">
        <v>0.43381379161807693</v>
      </c>
      <c r="BR26">
        <v>0</v>
      </c>
      <c r="BS26">
        <v>0</v>
      </c>
      <c r="BT26">
        <v>0</v>
      </c>
      <c r="BU26">
        <v>0</v>
      </c>
      <c r="BV26">
        <v>1.7125722572230146</v>
      </c>
      <c r="BW26">
        <v>0</v>
      </c>
      <c r="BX26">
        <v>0</v>
      </c>
    </row>
    <row r="27" spans="2:76" x14ac:dyDescent="0.25">
      <c r="B27" t="s">
        <v>41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4497.8294199513102</v>
      </c>
      <c r="BM27">
        <v>0</v>
      </c>
      <c r="BN27">
        <v>0</v>
      </c>
      <c r="BO27">
        <v>0</v>
      </c>
      <c r="BP27">
        <v>0</v>
      </c>
      <c r="BQ27">
        <v>0</v>
      </c>
      <c r="BR27">
        <v>0</v>
      </c>
      <c r="BS27">
        <v>0</v>
      </c>
      <c r="BT27">
        <v>0</v>
      </c>
      <c r="BU27">
        <v>0</v>
      </c>
      <c r="BV27">
        <v>0</v>
      </c>
      <c r="BW27">
        <v>0</v>
      </c>
      <c r="BX27">
        <v>0</v>
      </c>
    </row>
    <row r="28" spans="2:76" x14ac:dyDescent="0.25">
      <c r="B28" t="s">
        <v>42</v>
      </c>
      <c r="AN28">
        <v>0</v>
      </c>
      <c r="AO28">
        <v>0</v>
      </c>
      <c r="AP28">
        <v>0</v>
      </c>
      <c r="AQ28">
        <v>0</v>
      </c>
      <c r="AR28">
        <v>0</v>
      </c>
      <c r="AS28">
        <v>0</v>
      </c>
      <c r="AT28">
        <v>0</v>
      </c>
      <c r="AU28">
        <v>0</v>
      </c>
      <c r="AV28">
        <v>0</v>
      </c>
      <c r="AW28">
        <v>0</v>
      </c>
      <c r="AX28">
        <v>0</v>
      </c>
      <c r="AY28">
        <v>0</v>
      </c>
      <c r="AZ28">
        <v>0</v>
      </c>
      <c r="BA28">
        <v>0</v>
      </c>
      <c r="BB28">
        <v>0</v>
      </c>
      <c r="BC28">
        <v>1.4842895785215104</v>
      </c>
      <c r="BD28">
        <v>0</v>
      </c>
      <c r="BE28">
        <v>15.856502362892138</v>
      </c>
      <c r="BF28">
        <v>94.181949437605013</v>
      </c>
      <c r="BG28">
        <v>6.8338154668199875</v>
      </c>
      <c r="BH28">
        <v>10.215401854632171</v>
      </c>
      <c r="BI28">
        <v>0</v>
      </c>
      <c r="BJ28">
        <v>0</v>
      </c>
      <c r="BK28">
        <v>0</v>
      </c>
      <c r="BL28">
        <v>0</v>
      </c>
      <c r="BM28">
        <v>7214.9606265516786</v>
      </c>
      <c r="BN28">
        <v>0</v>
      </c>
      <c r="BO28">
        <v>0</v>
      </c>
      <c r="BP28">
        <v>0</v>
      </c>
      <c r="BQ28">
        <v>4.8050267884025235</v>
      </c>
      <c r="BR28">
        <v>0</v>
      </c>
      <c r="BS28">
        <v>0</v>
      </c>
      <c r="BT28">
        <v>0</v>
      </c>
      <c r="BU28">
        <v>0</v>
      </c>
      <c r="BV28">
        <v>5.1083141366361007</v>
      </c>
      <c r="BW28">
        <v>0</v>
      </c>
      <c r="BX28">
        <v>0</v>
      </c>
    </row>
    <row r="29" spans="2:76" x14ac:dyDescent="0.25">
      <c r="B29" t="s">
        <v>43</v>
      </c>
      <c r="AN29">
        <v>0</v>
      </c>
      <c r="AO29">
        <v>0</v>
      </c>
      <c r="AP29">
        <v>0</v>
      </c>
      <c r="AQ29">
        <v>0</v>
      </c>
      <c r="AR29">
        <v>0</v>
      </c>
      <c r="AS29">
        <v>0</v>
      </c>
      <c r="AT29">
        <v>0</v>
      </c>
      <c r="AU29">
        <v>0</v>
      </c>
      <c r="AV29">
        <v>0</v>
      </c>
      <c r="AW29">
        <v>0</v>
      </c>
      <c r="AX29">
        <v>0</v>
      </c>
      <c r="AY29">
        <v>0</v>
      </c>
      <c r="AZ29">
        <v>0</v>
      </c>
      <c r="BA29">
        <v>0</v>
      </c>
      <c r="BB29">
        <v>1.3844991763879517</v>
      </c>
      <c r="BC29">
        <v>0</v>
      </c>
      <c r="BD29">
        <v>0</v>
      </c>
      <c r="BE29">
        <v>3.4335112193551778</v>
      </c>
      <c r="BF29">
        <v>0</v>
      </c>
      <c r="BG29">
        <v>0</v>
      </c>
      <c r="BH29">
        <v>0.1213289389021226</v>
      </c>
      <c r="BI29">
        <v>0</v>
      </c>
      <c r="BJ29">
        <v>0</v>
      </c>
      <c r="BK29">
        <v>0</v>
      </c>
      <c r="BL29">
        <v>0</v>
      </c>
      <c r="BM29">
        <v>1.5307239243671318</v>
      </c>
      <c r="BN29">
        <v>1070.9402747480435</v>
      </c>
      <c r="BO29">
        <v>0</v>
      </c>
      <c r="BP29">
        <v>0</v>
      </c>
      <c r="BQ29">
        <v>0</v>
      </c>
      <c r="BR29">
        <v>0</v>
      </c>
      <c r="BS29">
        <v>0</v>
      </c>
      <c r="BT29">
        <v>0</v>
      </c>
      <c r="BU29">
        <v>0</v>
      </c>
      <c r="BV29">
        <v>0</v>
      </c>
      <c r="BW29">
        <v>0</v>
      </c>
      <c r="BX29">
        <v>0</v>
      </c>
    </row>
    <row r="30" spans="2:76" x14ac:dyDescent="0.25">
      <c r="B30" t="s">
        <v>44</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2.8722506576909775E-2</v>
      </c>
      <c r="BN30">
        <v>0</v>
      </c>
      <c r="BO30">
        <v>208.58638061826335</v>
      </c>
      <c r="BP30">
        <v>0</v>
      </c>
      <c r="BQ30">
        <v>0</v>
      </c>
      <c r="BR30">
        <v>0</v>
      </c>
      <c r="BS30">
        <v>0</v>
      </c>
      <c r="BT30">
        <v>0</v>
      </c>
      <c r="BU30">
        <v>0</v>
      </c>
      <c r="BV30">
        <v>0</v>
      </c>
      <c r="BW30">
        <v>0</v>
      </c>
      <c r="BX30">
        <v>0</v>
      </c>
    </row>
    <row r="31" spans="2:76" x14ac:dyDescent="0.25">
      <c r="B31" t="s">
        <v>45</v>
      </c>
      <c r="AN31">
        <v>0</v>
      </c>
      <c r="AO31">
        <v>0</v>
      </c>
      <c r="AP31">
        <v>0</v>
      </c>
      <c r="AQ31">
        <v>0</v>
      </c>
      <c r="AR31">
        <v>0</v>
      </c>
      <c r="AS31">
        <v>0</v>
      </c>
      <c r="AT31">
        <v>0</v>
      </c>
      <c r="AU31">
        <v>0</v>
      </c>
      <c r="AV31">
        <v>0</v>
      </c>
      <c r="AW31">
        <v>0</v>
      </c>
      <c r="AX31">
        <v>0</v>
      </c>
      <c r="AY31">
        <v>0</v>
      </c>
      <c r="AZ31">
        <v>0</v>
      </c>
      <c r="BA31">
        <v>0</v>
      </c>
      <c r="BB31">
        <v>0</v>
      </c>
      <c r="BC31">
        <v>0</v>
      </c>
      <c r="BD31">
        <v>0</v>
      </c>
      <c r="BE31">
        <v>1.0890464929764005</v>
      </c>
      <c r="BF31">
        <v>29.618897704563043</v>
      </c>
      <c r="BG31">
        <v>0</v>
      </c>
      <c r="BH31">
        <v>6.5147789603215975E-2</v>
      </c>
      <c r="BI31">
        <v>4.0895772649641914E-2</v>
      </c>
      <c r="BJ31">
        <v>0</v>
      </c>
      <c r="BK31">
        <v>0</v>
      </c>
      <c r="BL31">
        <v>0</v>
      </c>
      <c r="BM31">
        <v>2.9118920452024279E-2</v>
      </c>
      <c r="BN31">
        <v>0</v>
      </c>
      <c r="BO31">
        <v>0</v>
      </c>
      <c r="BP31">
        <v>620.74350454354578</v>
      </c>
      <c r="BQ31">
        <v>0</v>
      </c>
      <c r="BR31">
        <v>0</v>
      </c>
      <c r="BS31">
        <v>0</v>
      </c>
      <c r="BT31">
        <v>0</v>
      </c>
      <c r="BU31">
        <v>0</v>
      </c>
      <c r="BV31">
        <v>0</v>
      </c>
      <c r="BW31">
        <v>0</v>
      </c>
      <c r="BX31">
        <v>0</v>
      </c>
    </row>
    <row r="32" spans="2:76" x14ac:dyDescent="0.25">
      <c r="B32" t="s">
        <v>46</v>
      </c>
      <c r="AN32">
        <v>0</v>
      </c>
      <c r="AO32">
        <v>0</v>
      </c>
      <c r="AP32">
        <v>0</v>
      </c>
      <c r="AQ32">
        <v>0</v>
      </c>
      <c r="AR32">
        <v>0</v>
      </c>
      <c r="AS32">
        <v>0</v>
      </c>
      <c r="AT32">
        <v>0</v>
      </c>
      <c r="AU32">
        <v>0</v>
      </c>
      <c r="AV32">
        <v>0</v>
      </c>
      <c r="AW32">
        <v>0</v>
      </c>
      <c r="AX32">
        <v>0</v>
      </c>
      <c r="AY32">
        <v>0</v>
      </c>
      <c r="AZ32">
        <v>0</v>
      </c>
      <c r="BA32">
        <v>0</v>
      </c>
      <c r="BB32">
        <v>0</v>
      </c>
      <c r="BC32">
        <v>0</v>
      </c>
      <c r="BD32">
        <v>0</v>
      </c>
      <c r="BE32">
        <v>36.767352743223398</v>
      </c>
      <c r="BF32">
        <v>24.888631398355056</v>
      </c>
      <c r="BG32">
        <v>0.53470638029749629</v>
      </c>
      <c r="BH32">
        <v>0.73853703511449043</v>
      </c>
      <c r="BI32">
        <v>0</v>
      </c>
      <c r="BJ32">
        <v>0</v>
      </c>
      <c r="BK32">
        <v>102.53789157439704</v>
      </c>
      <c r="BL32">
        <v>0</v>
      </c>
      <c r="BM32">
        <v>0.23639904857294541</v>
      </c>
      <c r="BN32">
        <v>0</v>
      </c>
      <c r="BO32">
        <v>0</v>
      </c>
      <c r="BP32">
        <v>0.18701831065609772</v>
      </c>
      <c r="BQ32">
        <v>897.3046955206479</v>
      </c>
      <c r="BR32">
        <v>0</v>
      </c>
      <c r="BS32">
        <v>0</v>
      </c>
      <c r="BT32">
        <v>0</v>
      </c>
      <c r="BU32">
        <v>0</v>
      </c>
      <c r="BV32">
        <v>0</v>
      </c>
      <c r="BW32">
        <v>0</v>
      </c>
      <c r="BX32">
        <v>0</v>
      </c>
    </row>
    <row r="33" spans="2:91" x14ac:dyDescent="0.25">
      <c r="B33" t="s">
        <v>47</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5793.2353793724478</v>
      </c>
      <c r="BS33">
        <v>0</v>
      </c>
      <c r="BT33">
        <v>0</v>
      </c>
      <c r="BU33">
        <v>0</v>
      </c>
      <c r="BV33">
        <v>0</v>
      </c>
      <c r="BW33">
        <v>0</v>
      </c>
      <c r="BX33">
        <v>0</v>
      </c>
    </row>
    <row r="34" spans="2:91" x14ac:dyDescent="0.25">
      <c r="B34" t="s">
        <v>48</v>
      </c>
      <c r="AN34">
        <v>0</v>
      </c>
      <c r="AO34">
        <v>0</v>
      </c>
      <c r="AP34">
        <v>0</v>
      </c>
      <c r="AQ34">
        <v>0</v>
      </c>
      <c r="AR34">
        <v>0</v>
      </c>
      <c r="AS34">
        <v>0</v>
      </c>
      <c r="AT34">
        <v>0</v>
      </c>
      <c r="AU34">
        <v>0</v>
      </c>
      <c r="AV34">
        <v>0</v>
      </c>
      <c r="AW34">
        <v>0</v>
      </c>
      <c r="AX34">
        <v>0</v>
      </c>
      <c r="AY34">
        <v>0</v>
      </c>
      <c r="AZ34">
        <v>0</v>
      </c>
      <c r="BA34">
        <v>0</v>
      </c>
      <c r="BB34">
        <v>1.0725741287164965</v>
      </c>
      <c r="BC34">
        <v>0</v>
      </c>
      <c r="BD34">
        <v>0</v>
      </c>
      <c r="BE34">
        <v>0</v>
      </c>
      <c r="BF34">
        <v>0.19158371163381296</v>
      </c>
      <c r="BG34">
        <v>0</v>
      </c>
      <c r="BH34">
        <v>0.75204271339906303</v>
      </c>
      <c r="BI34">
        <v>0</v>
      </c>
      <c r="BJ34">
        <v>0</v>
      </c>
      <c r="BK34">
        <v>0</v>
      </c>
      <c r="BL34">
        <v>0</v>
      </c>
      <c r="BM34">
        <v>1.5107831086524806</v>
      </c>
      <c r="BN34">
        <v>2.7339969312516203E-3</v>
      </c>
      <c r="BO34">
        <v>0</v>
      </c>
      <c r="BP34">
        <v>6.2647982709855094E-3</v>
      </c>
      <c r="BQ34">
        <v>1.0901423920565879E-2</v>
      </c>
      <c r="BR34">
        <v>0</v>
      </c>
      <c r="BS34">
        <v>3370.196646792127</v>
      </c>
      <c r="BT34">
        <v>0.99397206258105697</v>
      </c>
      <c r="BU34">
        <v>0</v>
      </c>
      <c r="BV34">
        <v>0</v>
      </c>
      <c r="BW34">
        <v>0</v>
      </c>
      <c r="BX34">
        <v>0</v>
      </c>
    </row>
    <row r="35" spans="2:91" x14ac:dyDescent="0.25">
      <c r="B35" t="s">
        <v>49</v>
      </c>
      <c r="AN35">
        <v>0</v>
      </c>
      <c r="AO35">
        <v>0</v>
      </c>
      <c r="AP35">
        <v>0</v>
      </c>
      <c r="AQ35">
        <v>0</v>
      </c>
      <c r="AR35">
        <v>0</v>
      </c>
      <c r="AS35">
        <v>0</v>
      </c>
      <c r="AT35">
        <v>0</v>
      </c>
      <c r="AU35">
        <v>0</v>
      </c>
      <c r="AV35">
        <v>0</v>
      </c>
      <c r="AW35">
        <v>0</v>
      </c>
      <c r="AX35">
        <v>0</v>
      </c>
      <c r="AY35">
        <v>0</v>
      </c>
      <c r="AZ35">
        <v>0</v>
      </c>
      <c r="BA35">
        <v>0</v>
      </c>
      <c r="BB35">
        <v>0</v>
      </c>
      <c r="BC35">
        <v>0</v>
      </c>
      <c r="BD35">
        <v>0</v>
      </c>
      <c r="BE35">
        <v>3.6666010058987206</v>
      </c>
      <c r="BF35">
        <v>17.119822992495603</v>
      </c>
      <c r="BG35">
        <v>0.61704968544441363</v>
      </c>
      <c r="BH35">
        <v>0.86442054039322613</v>
      </c>
      <c r="BI35">
        <v>0</v>
      </c>
      <c r="BJ35">
        <v>0</v>
      </c>
      <c r="BK35">
        <v>0</v>
      </c>
      <c r="BL35">
        <v>0</v>
      </c>
      <c r="BM35">
        <v>8.9832545389547125</v>
      </c>
      <c r="BN35">
        <v>0.27716368231338301</v>
      </c>
      <c r="BO35">
        <v>0.62867372549872069</v>
      </c>
      <c r="BP35">
        <v>0</v>
      </c>
      <c r="BQ35">
        <v>1.2724729123488954E-3</v>
      </c>
      <c r="BR35">
        <v>0</v>
      </c>
      <c r="BS35">
        <v>1.8977745846298915</v>
      </c>
      <c r="BT35">
        <v>3784.9365445358872</v>
      </c>
      <c r="BU35">
        <v>0</v>
      </c>
      <c r="BV35">
        <v>0</v>
      </c>
      <c r="BW35">
        <v>6.5871681095927819E-3</v>
      </c>
      <c r="BX35">
        <v>0</v>
      </c>
    </row>
    <row r="36" spans="2:91" x14ac:dyDescent="0.25">
      <c r="B36" t="s">
        <v>50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0.32912742871960621</v>
      </c>
      <c r="BI36">
        <v>0</v>
      </c>
      <c r="BJ36">
        <v>0</v>
      </c>
      <c r="BK36">
        <v>0</v>
      </c>
      <c r="BL36">
        <v>0</v>
      </c>
      <c r="BM36">
        <v>0</v>
      </c>
      <c r="BN36">
        <v>0</v>
      </c>
      <c r="BO36">
        <v>0</v>
      </c>
      <c r="BP36">
        <v>0</v>
      </c>
      <c r="BQ36">
        <v>0</v>
      </c>
      <c r="BR36">
        <v>0</v>
      </c>
      <c r="BS36">
        <v>0</v>
      </c>
      <c r="BT36">
        <v>0</v>
      </c>
      <c r="BU36">
        <v>530.27846190686944</v>
      </c>
      <c r="BV36">
        <v>0</v>
      </c>
      <c r="BW36">
        <v>0</v>
      </c>
      <c r="BX36">
        <v>0</v>
      </c>
    </row>
    <row r="37" spans="2:91" x14ac:dyDescent="0.25">
      <c r="B37" t="s">
        <v>51</v>
      </c>
      <c r="AN37">
        <v>0</v>
      </c>
      <c r="AO37">
        <v>0</v>
      </c>
      <c r="AP37">
        <v>0</v>
      </c>
      <c r="AQ37">
        <v>0</v>
      </c>
      <c r="AR37">
        <v>0</v>
      </c>
      <c r="AS37">
        <v>0</v>
      </c>
      <c r="AT37">
        <v>0</v>
      </c>
      <c r="AU37">
        <v>0</v>
      </c>
      <c r="AV37">
        <v>0</v>
      </c>
      <c r="AW37">
        <v>0</v>
      </c>
      <c r="AX37">
        <v>0</v>
      </c>
      <c r="AY37">
        <v>0</v>
      </c>
      <c r="AZ37">
        <v>0</v>
      </c>
      <c r="BA37">
        <v>0</v>
      </c>
      <c r="BB37">
        <v>0</v>
      </c>
      <c r="BC37">
        <v>0</v>
      </c>
      <c r="BD37">
        <v>0</v>
      </c>
      <c r="BE37">
        <v>0</v>
      </c>
      <c r="BF37">
        <v>0.43080932270154182</v>
      </c>
      <c r="BG37">
        <v>0</v>
      </c>
      <c r="BH37">
        <v>0.6747148120171832</v>
      </c>
      <c r="BI37">
        <v>0</v>
      </c>
      <c r="BJ37">
        <v>0</v>
      </c>
      <c r="BK37">
        <v>0</v>
      </c>
      <c r="BL37">
        <v>0</v>
      </c>
      <c r="BM37">
        <v>7.9415003773070278</v>
      </c>
      <c r="BN37">
        <v>0</v>
      </c>
      <c r="BO37">
        <v>0</v>
      </c>
      <c r="BP37">
        <v>3.9653898173385587</v>
      </c>
      <c r="BQ37">
        <v>0</v>
      </c>
      <c r="BR37">
        <v>0</v>
      </c>
      <c r="BS37">
        <v>2.0913184305326453</v>
      </c>
      <c r="BT37">
        <v>0</v>
      </c>
      <c r="BU37">
        <v>0</v>
      </c>
      <c r="BV37">
        <v>4211.0250025784726</v>
      </c>
      <c r="BW37">
        <v>0</v>
      </c>
      <c r="BX37">
        <v>0</v>
      </c>
    </row>
    <row r="38" spans="2:91" x14ac:dyDescent="0.25">
      <c r="B38" t="s">
        <v>52</v>
      </c>
      <c r="AN38">
        <v>0</v>
      </c>
      <c r="AO38">
        <v>0</v>
      </c>
      <c r="AP38">
        <v>0</v>
      </c>
      <c r="AQ38">
        <v>0</v>
      </c>
      <c r="AR38">
        <v>0</v>
      </c>
      <c r="AS38">
        <v>0</v>
      </c>
      <c r="AT38">
        <v>0</v>
      </c>
      <c r="AU38">
        <v>0</v>
      </c>
      <c r="AV38">
        <v>0</v>
      </c>
      <c r="AW38">
        <v>8.2112311791920954E-4</v>
      </c>
      <c r="AX38">
        <v>0</v>
      </c>
      <c r="AY38">
        <v>0</v>
      </c>
      <c r="AZ38">
        <v>0</v>
      </c>
      <c r="BA38">
        <v>0</v>
      </c>
      <c r="BB38">
        <v>0</v>
      </c>
      <c r="BC38">
        <v>0</v>
      </c>
      <c r="BD38">
        <v>0</v>
      </c>
      <c r="BE38">
        <v>0</v>
      </c>
      <c r="BF38">
        <v>12.008796879451387</v>
      </c>
      <c r="BG38">
        <v>2.4254713636998191E-2</v>
      </c>
      <c r="BH38">
        <v>1.0143788651536689</v>
      </c>
      <c r="BI38">
        <v>0</v>
      </c>
      <c r="BJ38">
        <v>0</v>
      </c>
      <c r="BK38">
        <v>0</v>
      </c>
      <c r="BL38">
        <v>0</v>
      </c>
      <c r="BM38">
        <v>7.0237361650691792</v>
      </c>
      <c r="BN38">
        <v>0</v>
      </c>
      <c r="BO38">
        <v>0</v>
      </c>
      <c r="BP38">
        <v>0</v>
      </c>
      <c r="BQ38">
        <v>0.71545659562218944</v>
      </c>
      <c r="BR38">
        <v>0</v>
      </c>
      <c r="BS38">
        <v>0</v>
      </c>
      <c r="BT38">
        <v>3.2559780239573417</v>
      </c>
      <c r="BU38">
        <v>0</v>
      </c>
      <c r="BV38">
        <v>0</v>
      </c>
      <c r="BW38">
        <v>985.47752605710957</v>
      </c>
      <c r="BX38">
        <v>0</v>
      </c>
    </row>
    <row r="39" spans="2:91" x14ac:dyDescent="0.25">
      <c r="B39" t="s">
        <v>53</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71.360067043184898</v>
      </c>
    </row>
    <row r="40" spans="2:91" x14ac:dyDescent="0.25">
      <c r="B40" t="s">
        <v>54</v>
      </c>
      <c r="C40">
        <v>1193.6367314927884</v>
      </c>
      <c r="D40">
        <v>0</v>
      </c>
      <c r="E40">
        <v>3404.351327321539</v>
      </c>
      <c r="F40">
        <v>1.138291882825573</v>
      </c>
      <c r="G40">
        <v>0.58552074098458928</v>
      </c>
      <c r="H40">
        <v>0</v>
      </c>
      <c r="I40">
        <v>0</v>
      </c>
      <c r="J40">
        <v>8.6997780237491149</v>
      </c>
      <c r="K40">
        <v>9.0217751013476057</v>
      </c>
      <c r="L40">
        <v>0</v>
      </c>
      <c r="M40">
        <v>0</v>
      </c>
      <c r="N40">
        <v>0</v>
      </c>
      <c r="O40">
        <v>0</v>
      </c>
      <c r="P40">
        <v>0</v>
      </c>
      <c r="Q40">
        <v>0.88674671852114506</v>
      </c>
      <c r="R40">
        <v>2.1499961380148966E-2</v>
      </c>
      <c r="S40">
        <v>1.6519756794312758E-2</v>
      </c>
      <c r="T40">
        <v>0.84092271680253372</v>
      </c>
      <c r="U40">
        <v>70.454100381208747</v>
      </c>
      <c r="V40">
        <v>2.608083230830479E-2</v>
      </c>
      <c r="W40">
        <v>253.772399964437</v>
      </c>
      <c r="X40">
        <v>0</v>
      </c>
      <c r="Y40">
        <v>0</v>
      </c>
      <c r="Z40">
        <v>3.6423222410168292E-3</v>
      </c>
      <c r="AA40">
        <v>5.2461491035945811E-3</v>
      </c>
      <c r="AB40">
        <v>1.9716197824487809</v>
      </c>
      <c r="AC40">
        <v>0.41537305395838969</v>
      </c>
      <c r="AD40">
        <v>0.22951965543348241</v>
      </c>
      <c r="AE40">
        <v>4.900577746104768E-4</v>
      </c>
      <c r="AF40">
        <v>4.1518667215387612</v>
      </c>
      <c r="AG40">
        <v>0</v>
      </c>
      <c r="AH40">
        <v>12.624113072873609</v>
      </c>
      <c r="AI40">
        <v>5.6297499346833674E-2</v>
      </c>
      <c r="AJ40">
        <v>4.1535025094706901</v>
      </c>
      <c r="AK40">
        <v>31.534530494367733</v>
      </c>
      <c r="AL40">
        <v>0.37730860624234758</v>
      </c>
      <c r="AM40">
        <v>0</v>
      </c>
      <c r="CF40">
        <v>2669.0318998557755</v>
      </c>
      <c r="CG40">
        <v>0</v>
      </c>
      <c r="CI40">
        <v>284.148840061214</v>
      </c>
      <c r="CJ40">
        <v>177.35320171321575</v>
      </c>
      <c r="CK40">
        <v>105.65114182888097</v>
      </c>
      <c r="CM40">
        <v>990.99743950886875</v>
      </c>
    </row>
    <row r="41" spans="2:91" x14ac:dyDescent="0.25">
      <c r="B41" t="s">
        <v>55</v>
      </c>
      <c r="C41">
        <v>7.9900225284495443</v>
      </c>
      <c r="D41">
        <v>70.689986513613746</v>
      </c>
      <c r="E41">
        <v>1.3401058587581709E-2</v>
      </c>
      <c r="F41">
        <v>0</v>
      </c>
      <c r="G41">
        <v>1.4201756316661374E-3</v>
      </c>
      <c r="H41">
        <v>132.51902522908318</v>
      </c>
      <c r="I41">
        <v>0.31832244224100414</v>
      </c>
      <c r="J41">
        <v>0</v>
      </c>
      <c r="K41">
        <v>203.46761402932268</v>
      </c>
      <c r="L41">
        <v>414.79535007673309</v>
      </c>
      <c r="M41">
        <v>0</v>
      </c>
      <c r="N41">
        <v>0</v>
      </c>
      <c r="O41">
        <v>0</v>
      </c>
      <c r="P41">
        <v>0</v>
      </c>
      <c r="Q41">
        <v>0</v>
      </c>
      <c r="R41">
        <v>6.4570260446110363E-4</v>
      </c>
      <c r="S41">
        <v>1.0468793912745731E-4</v>
      </c>
      <c r="T41">
        <v>191.30244578635489</v>
      </c>
      <c r="U41">
        <v>8.7464731614740661</v>
      </c>
      <c r="V41">
        <v>30.01785196790539</v>
      </c>
      <c r="W41">
        <v>2.8509075354077502E-2</v>
      </c>
      <c r="X41">
        <v>0</v>
      </c>
      <c r="Y41">
        <v>0</v>
      </c>
      <c r="Z41">
        <v>0</v>
      </c>
      <c r="AA41">
        <v>1.0098458332232108E-3</v>
      </c>
      <c r="AB41">
        <v>6.2575379978321921</v>
      </c>
      <c r="AC41">
        <v>0.25008646247966393</v>
      </c>
      <c r="AD41">
        <v>0</v>
      </c>
      <c r="AE41">
        <v>0</v>
      </c>
      <c r="AF41">
        <v>0</v>
      </c>
      <c r="AG41">
        <v>0</v>
      </c>
      <c r="AH41">
        <v>8.2985029037149789E-3</v>
      </c>
      <c r="AI41">
        <v>0.13971679810423149</v>
      </c>
      <c r="AJ41">
        <v>0</v>
      </c>
      <c r="AK41">
        <v>1.0176731601112866E-2</v>
      </c>
      <c r="AL41">
        <v>1.4150303594339131</v>
      </c>
      <c r="AM41">
        <v>0</v>
      </c>
      <c r="CF41">
        <v>0</v>
      </c>
      <c r="CG41">
        <v>0</v>
      </c>
      <c r="CI41">
        <v>0</v>
      </c>
      <c r="CJ41">
        <v>0</v>
      </c>
      <c r="CK41">
        <v>82.006913340129856</v>
      </c>
      <c r="CM41">
        <v>3910.3783078574247</v>
      </c>
    </row>
    <row r="42" spans="2:91" x14ac:dyDescent="0.25">
      <c r="B42" t="s">
        <v>56</v>
      </c>
      <c r="C42">
        <v>440.95236323292477</v>
      </c>
      <c r="D42">
        <v>0</v>
      </c>
      <c r="E42">
        <v>3650.3535061065672</v>
      </c>
      <c r="F42">
        <v>7.5426071676327019E-2</v>
      </c>
      <c r="G42">
        <v>0</v>
      </c>
      <c r="H42">
        <v>0</v>
      </c>
      <c r="I42">
        <v>5.0209765845227572E-2</v>
      </c>
      <c r="J42">
        <v>1.0240358304637346E-3</v>
      </c>
      <c r="K42">
        <v>0.18620811672391724</v>
      </c>
      <c r="L42">
        <v>0</v>
      </c>
      <c r="M42">
        <v>0</v>
      </c>
      <c r="N42">
        <v>0</v>
      </c>
      <c r="O42">
        <v>0</v>
      </c>
      <c r="P42">
        <v>0</v>
      </c>
      <c r="Q42">
        <v>4.8009931234796552E-3</v>
      </c>
      <c r="R42">
        <v>0.13230569523942931</v>
      </c>
      <c r="S42">
        <v>21.929445956812142</v>
      </c>
      <c r="T42">
        <v>0.8675632058587035</v>
      </c>
      <c r="U42">
        <v>145.45986014241441</v>
      </c>
      <c r="V42">
        <v>0.39885715555523155</v>
      </c>
      <c r="W42">
        <v>892.7089593180317</v>
      </c>
      <c r="X42">
        <v>4.5761283382194522</v>
      </c>
      <c r="Y42">
        <v>0</v>
      </c>
      <c r="Z42">
        <v>0</v>
      </c>
      <c r="AA42">
        <v>0.68248171995390527</v>
      </c>
      <c r="AB42">
        <v>3.3701339047859395</v>
      </c>
      <c r="AC42">
        <v>0.92652867478253198</v>
      </c>
      <c r="AD42">
        <v>0</v>
      </c>
      <c r="AE42">
        <v>1.8978000630600007</v>
      </c>
      <c r="AF42">
        <v>2.1430207561069455E-2</v>
      </c>
      <c r="AG42">
        <v>0</v>
      </c>
      <c r="AH42">
        <v>66.912674706275766</v>
      </c>
      <c r="AI42">
        <v>2.4252569125962955</v>
      </c>
      <c r="AJ42">
        <v>160.49447202120859</v>
      </c>
      <c r="AK42">
        <v>84.866923492570521</v>
      </c>
      <c r="AL42">
        <v>2.4257069120350874</v>
      </c>
      <c r="AM42">
        <v>0</v>
      </c>
      <c r="CF42">
        <v>12863.688176414131</v>
      </c>
      <c r="CG42">
        <v>0</v>
      </c>
      <c r="CI42">
        <v>0</v>
      </c>
      <c r="CJ42">
        <v>0</v>
      </c>
      <c r="CK42">
        <v>383.6555460762965</v>
      </c>
      <c r="CM42">
        <v>5360.9944889066091</v>
      </c>
    </row>
    <row r="43" spans="2:91" x14ac:dyDescent="0.25">
      <c r="B43" t="s">
        <v>57</v>
      </c>
      <c r="C43">
        <v>8.7730967227363121E-2</v>
      </c>
      <c r="D43">
        <v>1.6671272494362542E-3</v>
      </c>
      <c r="E43">
        <v>0.51674901279867791</v>
      </c>
      <c r="F43">
        <v>513.40769409674726</v>
      </c>
      <c r="G43">
        <v>0.2095791161091031</v>
      </c>
      <c r="H43">
        <v>0</v>
      </c>
      <c r="I43">
        <v>0</v>
      </c>
      <c r="J43">
        <v>4.21667587358261E-2</v>
      </c>
      <c r="K43">
        <v>2.948490988848266</v>
      </c>
      <c r="L43">
        <v>4.4296342528858563</v>
      </c>
      <c r="M43">
        <v>0</v>
      </c>
      <c r="N43">
        <v>0</v>
      </c>
      <c r="O43">
        <v>0</v>
      </c>
      <c r="P43">
        <v>0</v>
      </c>
      <c r="Q43">
        <v>9.0411389183914004</v>
      </c>
      <c r="R43">
        <v>0.23167387466577161</v>
      </c>
      <c r="S43">
        <v>0.99629911426429019</v>
      </c>
      <c r="T43">
        <v>5.3426725625747418</v>
      </c>
      <c r="U43">
        <v>94.733401135660969</v>
      </c>
      <c r="V43">
        <v>1.1855436463464841</v>
      </c>
      <c r="W43">
        <v>7.293630968428138</v>
      </c>
      <c r="X43">
        <v>0.25578092667646574</v>
      </c>
      <c r="Y43">
        <v>0</v>
      </c>
      <c r="Z43">
        <v>0.12774567472316928</v>
      </c>
      <c r="AA43">
        <v>0.45642507047106035</v>
      </c>
      <c r="AB43">
        <v>3.2862011139593597E-2</v>
      </c>
      <c r="AC43">
        <v>0.37015626563101695</v>
      </c>
      <c r="AD43">
        <v>2.6362779999999999E-2</v>
      </c>
      <c r="AE43">
        <v>2.3150881164742252</v>
      </c>
      <c r="AF43">
        <v>0.40937859387483794</v>
      </c>
      <c r="AG43">
        <v>72.254482330000002</v>
      </c>
      <c r="AH43">
        <v>6.766424809181439</v>
      </c>
      <c r="AI43">
        <v>5.4310046607517002</v>
      </c>
      <c r="AJ43">
        <v>6.184360254155799E-2</v>
      </c>
      <c r="AK43">
        <v>16.293452107459917</v>
      </c>
      <c r="AL43">
        <v>14.228653319950094</v>
      </c>
      <c r="AM43">
        <v>0</v>
      </c>
      <c r="CF43">
        <v>1908.3895187837834</v>
      </c>
      <c r="CG43">
        <v>0</v>
      </c>
      <c r="CI43">
        <v>0</v>
      </c>
      <c r="CJ43">
        <v>0</v>
      </c>
      <c r="CK43">
        <v>60.113584938822513</v>
      </c>
      <c r="CM43">
        <v>1563.308284916837</v>
      </c>
    </row>
    <row r="44" spans="2:91" x14ac:dyDescent="0.25">
      <c r="B44" t="s">
        <v>58</v>
      </c>
      <c r="C44">
        <v>32.93190184283069</v>
      </c>
      <c r="D44">
        <v>6.7358538971424817</v>
      </c>
      <c r="E44">
        <v>252.2366340052879</v>
      </c>
      <c r="F44">
        <v>1.7022429804553316</v>
      </c>
      <c r="G44">
        <v>287.07661077334478</v>
      </c>
      <c r="H44">
        <v>2.1150428107576955E-3</v>
      </c>
      <c r="I44">
        <v>0.30226851753373912</v>
      </c>
      <c r="J44">
        <v>3.4289478877686337</v>
      </c>
      <c r="K44">
        <v>28.220682575747894</v>
      </c>
      <c r="L44">
        <v>3.0774983128321183</v>
      </c>
      <c r="M44">
        <v>8.6536845603611915E-3</v>
      </c>
      <c r="N44">
        <v>9.7159535666906122E-3</v>
      </c>
      <c r="O44">
        <v>1.217238993410079E-2</v>
      </c>
      <c r="P44">
        <v>0.41338263021945232</v>
      </c>
      <c r="Q44">
        <v>146.88701041021437</v>
      </c>
      <c r="R44">
        <v>1.1728507836571911</v>
      </c>
      <c r="S44">
        <v>0.18997490463291225</v>
      </c>
      <c r="T44">
        <v>87.095271467884999</v>
      </c>
      <c r="U44">
        <v>115.66038696521969</v>
      </c>
      <c r="V44">
        <v>21.470358327691642</v>
      </c>
      <c r="W44">
        <v>32.874353957215355</v>
      </c>
      <c r="X44">
        <v>47.598600865906</v>
      </c>
      <c r="Y44">
        <v>0.7212164794896776</v>
      </c>
      <c r="Z44">
        <v>2.6107155083370532</v>
      </c>
      <c r="AA44">
        <v>33.755569362976992</v>
      </c>
      <c r="AB44">
        <v>12.064229718502764</v>
      </c>
      <c r="AC44">
        <v>4.2845055935122964</v>
      </c>
      <c r="AD44">
        <v>0.15878799312220093</v>
      </c>
      <c r="AE44">
        <v>37.47039819952424</v>
      </c>
      <c r="AF44">
        <v>20.06261191353655</v>
      </c>
      <c r="AG44">
        <v>11.479936559999999</v>
      </c>
      <c r="AH44">
        <v>29.551090681330521</v>
      </c>
      <c r="AI44">
        <v>21.260638418584584</v>
      </c>
      <c r="AJ44">
        <v>5.1496232953130434</v>
      </c>
      <c r="AK44">
        <v>36.745127481550576</v>
      </c>
      <c r="AL44">
        <v>32.034274962681486</v>
      </c>
      <c r="AM44">
        <v>0</v>
      </c>
      <c r="CF44">
        <v>445.57376445786144</v>
      </c>
      <c r="CG44">
        <v>0</v>
      </c>
      <c r="CI44">
        <v>0</v>
      </c>
      <c r="CJ44">
        <v>0</v>
      </c>
      <c r="CK44">
        <v>12.83370054508109</v>
      </c>
      <c r="CM44">
        <v>370.25035045730704</v>
      </c>
    </row>
    <row r="45" spans="2:91" x14ac:dyDescent="0.25">
      <c r="B45" t="s">
        <v>59</v>
      </c>
      <c r="C45">
        <v>78.063856092105297</v>
      </c>
      <c r="D45">
        <v>214.50987822693779</v>
      </c>
      <c r="E45">
        <v>86.479857835301573</v>
      </c>
      <c r="F45">
        <v>1.5159043478937293</v>
      </c>
      <c r="G45">
        <v>2.7943341973679114</v>
      </c>
      <c r="H45">
        <v>0</v>
      </c>
      <c r="I45">
        <v>8.0511411611298875</v>
      </c>
      <c r="J45">
        <v>1.8208211108943395</v>
      </c>
      <c r="K45">
        <v>258.70150775168253</v>
      </c>
      <c r="L45">
        <v>109.64322840165788</v>
      </c>
      <c r="M45">
        <v>0</v>
      </c>
      <c r="N45">
        <v>0</v>
      </c>
      <c r="O45">
        <v>0.35812258707243788</v>
      </c>
      <c r="P45">
        <v>4.029473903994378E-2</v>
      </c>
      <c r="Q45">
        <v>1.3497289899824945</v>
      </c>
      <c r="R45">
        <v>17.53801830036188</v>
      </c>
      <c r="S45">
        <v>16.201773808690344</v>
      </c>
      <c r="T45">
        <v>348.65827931243166</v>
      </c>
      <c r="U45">
        <v>263.60121629251336</v>
      </c>
      <c r="V45">
        <v>1223.1589971929468</v>
      </c>
      <c r="W45">
        <v>15.078311166995833</v>
      </c>
      <c r="X45">
        <v>4.1495397368428995</v>
      </c>
      <c r="Y45">
        <v>7.3741524902365949</v>
      </c>
      <c r="Z45">
        <v>1.5900457316656835</v>
      </c>
      <c r="AA45">
        <v>7.7882552813754495</v>
      </c>
      <c r="AB45">
        <v>6.1571828309118342</v>
      </c>
      <c r="AC45">
        <v>12.803782243722392</v>
      </c>
      <c r="AD45">
        <v>1.3251318658096845</v>
      </c>
      <c r="AE45">
        <v>2.8370830257133979</v>
      </c>
      <c r="AF45">
        <v>21.50892124849938</v>
      </c>
      <c r="AG45">
        <v>180.31973859000001</v>
      </c>
      <c r="AH45">
        <v>8.1601379679260084</v>
      </c>
      <c r="AI45">
        <v>19.930137968709385</v>
      </c>
      <c r="AJ45">
        <v>7.2557754959648406</v>
      </c>
      <c r="AK45">
        <v>10.256901931504721</v>
      </c>
      <c r="AL45">
        <v>7.9771329990588438</v>
      </c>
      <c r="AM45">
        <v>0</v>
      </c>
      <c r="CF45">
        <v>2882.7197284982863</v>
      </c>
      <c r="CG45">
        <v>0</v>
      </c>
      <c r="CI45">
        <v>0</v>
      </c>
      <c r="CJ45">
        <v>0</v>
      </c>
      <c r="CK45">
        <v>75.77561534609589</v>
      </c>
      <c r="CM45">
        <v>730.42125460263912</v>
      </c>
    </row>
    <row r="46" spans="2:91" x14ac:dyDescent="0.25">
      <c r="B46" t="s">
        <v>60</v>
      </c>
      <c r="C46">
        <v>219.6076116855979</v>
      </c>
      <c r="D46">
        <v>1.1125579437763549</v>
      </c>
      <c r="E46">
        <v>51.286737113877969</v>
      </c>
      <c r="F46">
        <v>2.0474830448394603</v>
      </c>
      <c r="G46">
        <v>26.071614532276048</v>
      </c>
      <c r="H46">
        <v>0</v>
      </c>
      <c r="I46">
        <v>178.68123855166868</v>
      </c>
      <c r="J46">
        <v>22.104277944108663</v>
      </c>
      <c r="K46">
        <v>219.9291045317627</v>
      </c>
      <c r="L46">
        <v>4.0347656614407992</v>
      </c>
      <c r="M46">
        <v>0</v>
      </c>
      <c r="N46">
        <v>0</v>
      </c>
      <c r="O46">
        <v>0.38516848629492911</v>
      </c>
      <c r="P46">
        <v>0.27518244040479606</v>
      </c>
      <c r="Q46">
        <v>31.504054594351871</v>
      </c>
      <c r="R46">
        <v>2.9853303884281113</v>
      </c>
      <c r="S46">
        <v>3.4547910969518538</v>
      </c>
      <c r="T46">
        <v>72.900501035852869</v>
      </c>
      <c r="U46">
        <v>147.47292624162998</v>
      </c>
      <c r="V46">
        <v>16.848135200650315</v>
      </c>
      <c r="W46">
        <v>52.675243043765008</v>
      </c>
      <c r="X46">
        <v>0.6668903542566228</v>
      </c>
      <c r="Y46">
        <v>0</v>
      </c>
      <c r="Z46">
        <v>5.0724821667108646</v>
      </c>
      <c r="AA46">
        <v>8.0812916541871349</v>
      </c>
      <c r="AB46">
        <v>27.319628442944968</v>
      </c>
      <c r="AC46">
        <v>3.2230635023204672</v>
      </c>
      <c r="AD46">
        <v>3.4548460000000003E-2</v>
      </c>
      <c r="AE46">
        <v>1.9346214877832142</v>
      </c>
      <c r="AF46">
        <v>13.381487169086096</v>
      </c>
      <c r="AG46">
        <v>24.161855942194649</v>
      </c>
      <c r="AH46">
        <v>3.3761861370362904</v>
      </c>
      <c r="AI46">
        <v>19.591647111146802</v>
      </c>
      <c r="AJ46">
        <v>9.2429892715374553</v>
      </c>
      <c r="AK46">
        <v>16.046109458058275</v>
      </c>
      <c r="AL46">
        <v>31.431412437040059</v>
      </c>
      <c r="AM46">
        <v>0</v>
      </c>
      <c r="CF46">
        <v>1389.570875161302</v>
      </c>
      <c r="CG46">
        <v>0</v>
      </c>
      <c r="CI46">
        <v>0</v>
      </c>
      <c r="CJ46">
        <v>0</v>
      </c>
      <c r="CK46">
        <v>37.424256530810418</v>
      </c>
      <c r="CM46">
        <v>2198.3230739319174</v>
      </c>
    </row>
    <row r="47" spans="2:91" x14ac:dyDescent="0.25">
      <c r="B47" t="s">
        <v>61</v>
      </c>
      <c r="C47">
        <v>19.890184986985236</v>
      </c>
      <c r="D47">
        <v>0</v>
      </c>
      <c r="E47">
        <v>5.3782056937238449</v>
      </c>
      <c r="F47">
        <v>9.685794517685916E-3</v>
      </c>
      <c r="G47">
        <v>0</v>
      </c>
      <c r="H47">
        <v>0</v>
      </c>
      <c r="I47">
        <v>1.0846540305490793</v>
      </c>
      <c r="J47">
        <v>36.61270880965192</v>
      </c>
      <c r="K47">
        <v>0</v>
      </c>
      <c r="L47">
        <v>0</v>
      </c>
      <c r="M47">
        <v>0</v>
      </c>
      <c r="N47">
        <v>0</v>
      </c>
      <c r="O47">
        <v>0</v>
      </c>
      <c r="P47">
        <v>0</v>
      </c>
      <c r="Q47">
        <v>0</v>
      </c>
      <c r="R47">
        <v>2.1887031061297358E-3</v>
      </c>
      <c r="S47">
        <v>4.9430208328439799E-2</v>
      </c>
      <c r="T47">
        <v>8.0367238919175459E-3</v>
      </c>
      <c r="U47">
        <v>20.532948259402012</v>
      </c>
      <c r="V47">
        <v>5.0739219731203267E-2</v>
      </c>
      <c r="W47">
        <v>0.98724240563338361</v>
      </c>
      <c r="X47">
        <v>0</v>
      </c>
      <c r="Y47">
        <v>0</v>
      </c>
      <c r="Z47">
        <v>0</v>
      </c>
      <c r="AA47">
        <v>6.4804098159719405E-3</v>
      </c>
      <c r="AB47">
        <v>2.5208013977281643</v>
      </c>
      <c r="AC47">
        <v>0.61944557762990382</v>
      </c>
      <c r="AD47">
        <v>2.3968453022018305E-2</v>
      </c>
      <c r="AE47">
        <v>4.1839592263704599</v>
      </c>
      <c r="AF47">
        <v>1.9891806663654234E-2</v>
      </c>
      <c r="AG47">
        <v>0</v>
      </c>
      <c r="AH47">
        <v>-0.85173718374086094</v>
      </c>
      <c r="AI47">
        <v>649.02989560626031</v>
      </c>
      <c r="AJ47">
        <v>33.06111522508013</v>
      </c>
      <c r="AK47">
        <v>0.2694141167390971</v>
      </c>
      <c r="AL47">
        <v>29.268691468705384</v>
      </c>
      <c r="AM47">
        <v>0</v>
      </c>
      <c r="CF47">
        <v>1984.753170161599</v>
      </c>
      <c r="CG47">
        <v>0</v>
      </c>
      <c r="CI47">
        <v>0</v>
      </c>
      <c r="CJ47">
        <v>0</v>
      </c>
      <c r="CK47">
        <v>111.2325398229206</v>
      </c>
      <c r="CM47">
        <v>449.32717369859864</v>
      </c>
    </row>
    <row r="48" spans="2:91" x14ac:dyDescent="0.25">
      <c r="B48" t="s">
        <v>62</v>
      </c>
      <c r="C48">
        <v>5.3683233506619361</v>
      </c>
      <c r="D48">
        <v>41.079764369012004</v>
      </c>
      <c r="E48">
        <v>438.10922966910061</v>
      </c>
      <c r="F48">
        <v>31.479649274790997</v>
      </c>
      <c r="G48">
        <v>2.1932241937371799</v>
      </c>
      <c r="H48">
        <v>0</v>
      </c>
      <c r="I48">
        <v>36.984462623155089</v>
      </c>
      <c r="J48">
        <v>2.621996602117973</v>
      </c>
      <c r="K48">
        <v>871.42354167604071</v>
      </c>
      <c r="L48">
        <v>92.786221843694122</v>
      </c>
      <c r="M48">
        <v>0</v>
      </c>
      <c r="N48">
        <v>86.330705747569681</v>
      </c>
      <c r="O48">
        <v>3.1205538728779603</v>
      </c>
      <c r="P48">
        <v>0.22483292796022569</v>
      </c>
      <c r="Q48">
        <v>10.859460812778233</v>
      </c>
      <c r="R48">
        <v>6.1411381145061021</v>
      </c>
      <c r="S48">
        <v>8.2492632004974276</v>
      </c>
      <c r="T48">
        <v>2900.3362093988967</v>
      </c>
      <c r="U48">
        <v>234.12225423969295</v>
      </c>
      <c r="V48">
        <v>10.927515191241794</v>
      </c>
      <c r="W48">
        <v>74.200238461415381</v>
      </c>
      <c r="X48">
        <v>4.7355161380595456</v>
      </c>
      <c r="Y48">
        <v>6.0175723245054803E-2</v>
      </c>
      <c r="Z48">
        <v>5.6268721871405303</v>
      </c>
      <c r="AA48">
        <v>12.396932579512191</v>
      </c>
      <c r="AB48">
        <v>66.553073226464505</v>
      </c>
      <c r="AC48">
        <v>11.541297419941936</v>
      </c>
      <c r="AD48">
        <v>1.9678191037849527E-2</v>
      </c>
      <c r="AE48">
        <v>6.4720661897143161</v>
      </c>
      <c r="AF48">
        <v>5.357335661196303</v>
      </c>
      <c r="AG48">
        <v>0</v>
      </c>
      <c r="AH48">
        <v>2.7594855470224715</v>
      </c>
      <c r="AI48">
        <v>5.9163014419687867</v>
      </c>
      <c r="AJ48">
        <v>6.4373338414767058</v>
      </c>
      <c r="AK48">
        <v>22.574171306656567</v>
      </c>
      <c r="AL48">
        <v>9.4051867738671806</v>
      </c>
      <c r="AM48">
        <v>0</v>
      </c>
      <c r="CF48">
        <v>1460.4644840769188</v>
      </c>
      <c r="CG48">
        <v>0</v>
      </c>
      <c r="CI48">
        <v>0</v>
      </c>
      <c r="CJ48">
        <v>0</v>
      </c>
      <c r="CK48">
        <v>234.02539785371653</v>
      </c>
      <c r="CM48">
        <v>427.79549188376154</v>
      </c>
    </row>
    <row r="49" spans="2:91" x14ac:dyDescent="0.25">
      <c r="B49" t="s">
        <v>63</v>
      </c>
      <c r="C49">
        <v>21.305168527582335</v>
      </c>
      <c r="D49">
        <v>19.688381295822097</v>
      </c>
      <c r="E49">
        <v>119.86895177359334</v>
      </c>
      <c r="F49">
        <v>8.5794639570776656</v>
      </c>
      <c r="G49">
        <v>11.762980658731335</v>
      </c>
      <c r="H49">
        <v>0</v>
      </c>
      <c r="I49">
        <v>1.5644761967248844E-3</v>
      </c>
      <c r="J49">
        <v>0.18152815834107217</v>
      </c>
      <c r="K49">
        <v>72.320364407882764</v>
      </c>
      <c r="L49">
        <v>817.33688486066751</v>
      </c>
      <c r="M49">
        <v>5.354199611742902E-4</v>
      </c>
      <c r="N49">
        <v>72.745640502324761</v>
      </c>
      <c r="O49">
        <v>7.0545953598165614</v>
      </c>
      <c r="P49">
        <v>9.8405527539857971</v>
      </c>
      <c r="Q49">
        <v>93.333442386677703</v>
      </c>
      <c r="R49">
        <v>11.020199533784506</v>
      </c>
      <c r="S49">
        <v>14.949112033750747</v>
      </c>
      <c r="T49">
        <v>1204.5211769966268</v>
      </c>
      <c r="U49">
        <v>173.79400272078755</v>
      </c>
      <c r="V49">
        <v>11.191721106291329</v>
      </c>
      <c r="W49">
        <v>2.5105729638982419</v>
      </c>
      <c r="X49">
        <v>1.2336787910418883</v>
      </c>
      <c r="Y49">
        <v>5.1899025726534924E-2</v>
      </c>
      <c r="Z49">
        <v>1.4940925177355531</v>
      </c>
      <c r="AA49">
        <v>2.5853507044067037</v>
      </c>
      <c r="AB49">
        <v>33.86167624216931</v>
      </c>
      <c r="AC49">
        <v>13.340311048869289</v>
      </c>
      <c r="AD49">
        <v>5.7622534455943351</v>
      </c>
      <c r="AE49">
        <v>58.298580617780352</v>
      </c>
      <c r="AF49">
        <v>15.209696491506099</v>
      </c>
      <c r="AG49">
        <v>18.302087240000002</v>
      </c>
      <c r="AH49">
        <v>1.173821601231416</v>
      </c>
      <c r="AI49">
        <v>1.0408840896451883</v>
      </c>
      <c r="AJ49">
        <v>0.35297810529798557</v>
      </c>
      <c r="AK49">
        <v>2.5305052236956485</v>
      </c>
      <c r="AL49">
        <v>1.1632826557917124</v>
      </c>
      <c r="AM49">
        <v>0</v>
      </c>
      <c r="CF49">
        <v>411.01750026884258</v>
      </c>
      <c r="CG49">
        <v>0</v>
      </c>
      <c r="CI49">
        <v>0</v>
      </c>
      <c r="CJ49">
        <v>0</v>
      </c>
      <c r="CK49">
        <v>687.10028441611212</v>
      </c>
      <c r="CM49">
        <v>2585.0467838336294</v>
      </c>
    </row>
    <row r="50" spans="2:91" x14ac:dyDescent="0.25">
      <c r="B50" t="s">
        <v>64</v>
      </c>
      <c r="C50">
        <v>2.4616785316033094E-2</v>
      </c>
      <c r="D50">
        <v>7.6897203444246725E-3</v>
      </c>
      <c r="E50">
        <v>0.96271385139673982</v>
      </c>
      <c r="F50">
        <v>2.0991700655187694E-2</v>
      </c>
      <c r="G50">
        <v>0.11752394105430636</v>
      </c>
      <c r="H50">
        <v>0</v>
      </c>
      <c r="I50">
        <v>3.9912225236973346E-2</v>
      </c>
      <c r="J50">
        <v>0.39044178349285741</v>
      </c>
      <c r="K50">
        <v>0.15545358573983406</v>
      </c>
      <c r="L50">
        <v>0.92508032614012747</v>
      </c>
      <c r="M50">
        <v>1.5606656956676122</v>
      </c>
      <c r="N50">
        <v>0</v>
      </c>
      <c r="O50">
        <v>7.9337844383669365E-2</v>
      </c>
      <c r="P50">
        <v>3.4536985776364962E-3</v>
      </c>
      <c r="Q50">
        <v>5.7906424482930582E-2</v>
      </c>
      <c r="R50">
        <v>6.7887486182346359</v>
      </c>
      <c r="S50">
        <v>3.20843664823727E-2</v>
      </c>
      <c r="T50">
        <v>17.668977962216392</v>
      </c>
      <c r="U50">
        <v>63.59153723217716</v>
      </c>
      <c r="V50">
        <v>1.8506234148939935</v>
      </c>
      <c r="W50">
        <v>6.2662353681486334</v>
      </c>
      <c r="X50">
        <v>0.95391280515011845</v>
      </c>
      <c r="Y50">
        <v>57.847691416513101</v>
      </c>
      <c r="Z50">
        <v>21.232620956794847</v>
      </c>
      <c r="AA50">
        <v>16.15604869187381</v>
      </c>
      <c r="AB50">
        <v>0.78803373475782756</v>
      </c>
      <c r="AC50">
        <v>7.5843236798307192</v>
      </c>
      <c r="AD50">
        <v>2.5855592374904431E-2</v>
      </c>
      <c r="AE50">
        <v>0.22414719851856416</v>
      </c>
      <c r="AF50">
        <v>4.1331408225123223</v>
      </c>
      <c r="AG50">
        <v>0</v>
      </c>
      <c r="AH50">
        <v>7.3965704980566809</v>
      </c>
      <c r="AI50">
        <v>3.5912638681985372</v>
      </c>
      <c r="AJ50">
        <v>2.1604682871641976</v>
      </c>
      <c r="AK50">
        <v>15.933019718494011</v>
      </c>
      <c r="AL50">
        <v>24.098280424131548</v>
      </c>
      <c r="AM50">
        <v>0</v>
      </c>
      <c r="CF50">
        <v>961.63887043136572</v>
      </c>
      <c r="CG50">
        <v>0</v>
      </c>
      <c r="CI50">
        <v>895.93238016322027</v>
      </c>
      <c r="CJ50">
        <v>559.20156530027759</v>
      </c>
      <c r="CK50">
        <v>2.8711172800940492</v>
      </c>
      <c r="CM50">
        <v>257.53484356458608</v>
      </c>
    </row>
    <row r="51" spans="2:91" x14ac:dyDescent="0.25">
      <c r="B51" t="s">
        <v>65</v>
      </c>
      <c r="C51">
        <v>0.60217600678056882</v>
      </c>
      <c r="D51">
        <v>0</v>
      </c>
      <c r="E51">
        <v>3.3446965019692732</v>
      </c>
      <c r="F51">
        <v>1.1504167408857005</v>
      </c>
      <c r="G51">
        <v>0.10964685726099442</v>
      </c>
      <c r="H51">
        <v>0</v>
      </c>
      <c r="I51">
        <v>1.1981875940338397E-2</v>
      </c>
      <c r="J51">
        <v>0.89035229675295458</v>
      </c>
      <c r="K51">
        <v>0.7300532549347829</v>
      </c>
      <c r="L51">
        <v>4.8876694307507327</v>
      </c>
      <c r="M51">
        <v>0</v>
      </c>
      <c r="N51">
        <v>23.459785919498273</v>
      </c>
      <c r="O51">
        <v>16.643521156415009</v>
      </c>
      <c r="P51">
        <v>0.72451811353479734</v>
      </c>
      <c r="Q51">
        <v>2.5558764122793356</v>
      </c>
      <c r="R51">
        <v>26.399946574916068</v>
      </c>
      <c r="S51">
        <v>6.292860676948103</v>
      </c>
      <c r="T51">
        <v>150.49680463200022</v>
      </c>
      <c r="U51">
        <v>90.576390756999416</v>
      </c>
      <c r="V51">
        <v>6.824109281439247</v>
      </c>
      <c r="W51">
        <v>13.498504094997223</v>
      </c>
      <c r="X51">
        <v>0.73959550397659979</v>
      </c>
      <c r="Y51">
        <v>2.2951203818912931</v>
      </c>
      <c r="Z51">
        <v>14.469580675801556</v>
      </c>
      <c r="AA51">
        <v>4.9274534764737332</v>
      </c>
      <c r="AB51">
        <v>2.2887372285255645</v>
      </c>
      <c r="AC51">
        <v>0.57475141785363171</v>
      </c>
      <c r="AD51">
        <v>8.7524499134094096E-3</v>
      </c>
      <c r="AE51">
        <v>0.24339462719852156</v>
      </c>
      <c r="AF51">
        <v>8.9242945925053672</v>
      </c>
      <c r="AG51">
        <v>0</v>
      </c>
      <c r="AH51">
        <v>2.6602406559000333</v>
      </c>
      <c r="AI51">
        <v>5.8282532557207212</v>
      </c>
      <c r="AJ51">
        <v>3.4033690336787159</v>
      </c>
      <c r="AK51">
        <v>24.571573351756772</v>
      </c>
      <c r="AL51">
        <v>2.4013705291704408</v>
      </c>
      <c r="AM51">
        <v>0</v>
      </c>
      <c r="CF51">
        <v>1251.666093454025</v>
      </c>
      <c r="CG51">
        <v>0</v>
      </c>
      <c r="CI51">
        <v>357.05994761362348</v>
      </c>
      <c r="CJ51">
        <v>222.86110652145186</v>
      </c>
      <c r="CK51">
        <v>17.174942451451301</v>
      </c>
      <c r="CM51">
        <v>298.64982061467344</v>
      </c>
    </row>
    <row r="52" spans="2:91" x14ac:dyDescent="0.25">
      <c r="B52" t="s">
        <v>66</v>
      </c>
      <c r="C52">
        <v>1.1284420362193119</v>
      </c>
      <c r="D52">
        <v>265.19689079140755</v>
      </c>
      <c r="E52">
        <v>9.6355778211115712</v>
      </c>
      <c r="F52">
        <v>0.44685301708807829</v>
      </c>
      <c r="G52">
        <v>3.7580694854689018</v>
      </c>
      <c r="H52">
        <v>0</v>
      </c>
      <c r="I52">
        <v>0</v>
      </c>
      <c r="J52">
        <v>4.2930685307833594</v>
      </c>
      <c r="K52">
        <v>3.835408548706484</v>
      </c>
      <c r="L52">
        <v>254.56129019467537</v>
      </c>
      <c r="M52">
        <v>0</v>
      </c>
      <c r="N52">
        <v>0</v>
      </c>
      <c r="O52">
        <v>0.41345963900178473</v>
      </c>
      <c r="P52">
        <v>0.13881086284999886</v>
      </c>
      <c r="Q52">
        <v>11.1783174027779</v>
      </c>
      <c r="R52">
        <v>2.4378352281779432E-2</v>
      </c>
      <c r="S52">
        <v>4.4383147063768718</v>
      </c>
      <c r="T52">
        <v>49.441703409790918</v>
      </c>
      <c r="U52">
        <v>81.264685370340459</v>
      </c>
      <c r="V52">
        <v>47.224410104233996</v>
      </c>
      <c r="W52">
        <v>12.186902337110322</v>
      </c>
      <c r="X52">
        <v>1.2801286858127277</v>
      </c>
      <c r="Y52">
        <v>0.17758852066569253</v>
      </c>
      <c r="Z52">
        <v>0</v>
      </c>
      <c r="AA52">
        <v>6.3928805435296923</v>
      </c>
      <c r="AB52">
        <v>0.50299102875428614</v>
      </c>
      <c r="AC52">
        <v>1.4940072997957363</v>
      </c>
      <c r="AD52">
        <v>0.37434536000000002</v>
      </c>
      <c r="AE52">
        <v>4.1510746502129479</v>
      </c>
      <c r="AF52">
        <v>0.22015971044685664</v>
      </c>
      <c r="AG52">
        <v>19.934885380000004</v>
      </c>
      <c r="AH52">
        <v>11.982285669437728</v>
      </c>
      <c r="AI52">
        <v>26.356898333079815</v>
      </c>
      <c r="AJ52">
        <v>0.2448547933465178</v>
      </c>
      <c r="AK52">
        <v>7.0738440715337108</v>
      </c>
      <c r="AL52">
        <v>3.6962019546841809</v>
      </c>
      <c r="AM52">
        <v>0</v>
      </c>
      <c r="CF52">
        <v>958.08582266588428</v>
      </c>
      <c r="CG52">
        <v>0</v>
      </c>
      <c r="CI52">
        <v>299.67261807026398</v>
      </c>
      <c r="CJ52">
        <v>187.04246080713671</v>
      </c>
      <c r="CK52">
        <v>73.417958141284032</v>
      </c>
      <c r="CM52">
        <v>350.29210645084879</v>
      </c>
    </row>
    <row r="53" spans="2:91" x14ac:dyDescent="0.25">
      <c r="B53" t="s">
        <v>67</v>
      </c>
      <c r="C53">
        <v>5.8090432442162703</v>
      </c>
      <c r="D53">
        <v>11.981678562477061</v>
      </c>
      <c r="E53">
        <v>4.0530907171286046</v>
      </c>
      <c r="F53">
        <v>8.439061447186702E-2</v>
      </c>
      <c r="G53">
        <v>0.13429281200368773</v>
      </c>
      <c r="H53">
        <v>0</v>
      </c>
      <c r="I53">
        <v>0.34067961349494674</v>
      </c>
      <c r="J53">
        <v>0.33077368612254249</v>
      </c>
      <c r="K53">
        <v>10.733272116851278</v>
      </c>
      <c r="L53">
        <v>63.960977899792901</v>
      </c>
      <c r="M53">
        <v>0</v>
      </c>
      <c r="N53">
        <v>0</v>
      </c>
      <c r="O53">
        <v>6.881343645522342E-2</v>
      </c>
      <c r="P53">
        <v>1.5322105095809481E-2</v>
      </c>
      <c r="Q53">
        <v>2.6697313263338716</v>
      </c>
      <c r="R53">
        <v>0.24075030404370462</v>
      </c>
      <c r="S53">
        <v>11.039815967829009</v>
      </c>
      <c r="T53">
        <v>51.061011352679458</v>
      </c>
      <c r="U53">
        <v>220.45937407515825</v>
      </c>
      <c r="V53">
        <v>245.27034473639691</v>
      </c>
      <c r="W53">
        <v>27.09889556516486</v>
      </c>
      <c r="X53">
        <v>0.34393780233018056</v>
      </c>
      <c r="Y53">
        <v>0.18498730987340445</v>
      </c>
      <c r="Z53">
        <v>0.93368120206779215</v>
      </c>
      <c r="AA53">
        <v>9.9680544283630663</v>
      </c>
      <c r="AB53">
        <v>0.16450083208583946</v>
      </c>
      <c r="AC53">
        <v>2.0267857139305367</v>
      </c>
      <c r="AD53">
        <v>0.38349655917278086</v>
      </c>
      <c r="AE53">
        <v>1.2213987578040357</v>
      </c>
      <c r="AF53">
        <v>10.25912448600538</v>
      </c>
      <c r="AG53">
        <v>25.358289309999996</v>
      </c>
      <c r="AH53">
        <v>3.1864795586914343</v>
      </c>
      <c r="AI53">
        <v>3.3135039284076706</v>
      </c>
      <c r="AJ53">
        <v>0.15574042256815804</v>
      </c>
      <c r="AK53">
        <v>1.3864443228872467</v>
      </c>
      <c r="AL53">
        <v>0.53435419224319936</v>
      </c>
      <c r="AM53">
        <v>0</v>
      </c>
      <c r="CF53">
        <v>1035.5927633860097</v>
      </c>
      <c r="CG53">
        <v>0</v>
      </c>
      <c r="CI53">
        <v>1499.6883447025837</v>
      </c>
      <c r="CJ53">
        <v>936.03946948260341</v>
      </c>
      <c r="CK53">
        <v>171.08605155751744</v>
      </c>
      <c r="CM53">
        <v>3686.2151162154901</v>
      </c>
    </row>
    <row r="54" spans="2:91" x14ac:dyDescent="0.25">
      <c r="B54" t="s">
        <v>68</v>
      </c>
      <c r="C54">
        <v>2.3726214420360665</v>
      </c>
      <c r="D54">
        <v>3.2135418605896069</v>
      </c>
      <c r="E54">
        <v>12.414767188093929</v>
      </c>
      <c r="F54">
        <v>1.0505827660271891</v>
      </c>
      <c r="G54">
        <v>1.2870141550149421</v>
      </c>
      <c r="H54">
        <v>0</v>
      </c>
      <c r="I54">
        <v>1.3205883501658846</v>
      </c>
      <c r="J54">
        <v>3.9533279378108297</v>
      </c>
      <c r="K54">
        <v>4.5018791053652141</v>
      </c>
      <c r="L54">
        <v>8.7416717013759744</v>
      </c>
      <c r="M54">
        <v>0</v>
      </c>
      <c r="N54">
        <v>0</v>
      </c>
      <c r="O54">
        <v>1.2622836009568061</v>
      </c>
      <c r="P54">
        <v>5.4949149564942679E-2</v>
      </c>
      <c r="Q54">
        <v>17.54934160862906</v>
      </c>
      <c r="R54">
        <v>23.038012859740295</v>
      </c>
      <c r="S54">
        <v>31.776617086830775</v>
      </c>
      <c r="T54">
        <v>187.27614101720314</v>
      </c>
      <c r="U54">
        <v>127.69714867264997</v>
      </c>
      <c r="V54">
        <v>33.654330329494258</v>
      </c>
      <c r="W54">
        <v>72.930968092684608</v>
      </c>
      <c r="X54">
        <v>2.9880187306803885</v>
      </c>
      <c r="Y54">
        <v>1.8530976069463566E-3</v>
      </c>
      <c r="Z54">
        <v>0.69908302198256023</v>
      </c>
      <c r="AA54">
        <v>26.170791687362463</v>
      </c>
      <c r="AB54">
        <v>1.9580008655804817</v>
      </c>
      <c r="AC54">
        <v>22.263499275323401</v>
      </c>
      <c r="AD54">
        <v>1.3755643096671535</v>
      </c>
      <c r="AE54">
        <v>3.3811498923032315</v>
      </c>
      <c r="AF54">
        <v>2.3052784581979258</v>
      </c>
      <c r="AG54">
        <v>365.68320887311296</v>
      </c>
      <c r="AH54">
        <v>24.381305722374371</v>
      </c>
      <c r="AI54">
        <v>26.748264860715839</v>
      </c>
      <c r="AJ54">
        <v>3.4324157965870801</v>
      </c>
      <c r="AK54">
        <v>82.056402674371938</v>
      </c>
      <c r="AL54">
        <v>4.959618534707336</v>
      </c>
      <c r="AM54">
        <v>0</v>
      </c>
      <c r="CF54">
        <v>837.52879524458149</v>
      </c>
      <c r="CG54">
        <v>0</v>
      </c>
      <c r="CI54">
        <v>0</v>
      </c>
      <c r="CJ54">
        <v>0</v>
      </c>
      <c r="CK54">
        <v>-7.5536431708143823</v>
      </c>
      <c r="CM54">
        <v>447.08078144412212</v>
      </c>
    </row>
    <row r="55" spans="2:91" x14ac:dyDescent="0.25">
      <c r="B55" t="s">
        <v>69</v>
      </c>
      <c r="C55">
        <v>34.01541556692046</v>
      </c>
      <c r="D55">
        <v>105.81208844424324</v>
      </c>
      <c r="E55">
        <v>244.59072644864725</v>
      </c>
      <c r="F55">
        <v>17.293833221110951</v>
      </c>
      <c r="G55">
        <v>8.5517071598042236</v>
      </c>
      <c r="H55">
        <v>1.7726865463468366</v>
      </c>
      <c r="I55">
        <v>286.57571249518418</v>
      </c>
      <c r="J55">
        <v>4.7941695920368774</v>
      </c>
      <c r="K55">
        <v>118.77151911957154</v>
      </c>
      <c r="L55">
        <v>427.74222052598043</v>
      </c>
      <c r="M55">
        <v>7.5238752714034242E-4</v>
      </c>
      <c r="N55">
        <v>3.1699671862400707</v>
      </c>
      <c r="O55">
        <v>3.1665779697713936</v>
      </c>
      <c r="P55">
        <v>2.3567117386732579</v>
      </c>
      <c r="Q55">
        <v>3.0360810580440929</v>
      </c>
      <c r="R55">
        <v>398.23078203104274</v>
      </c>
      <c r="S55">
        <v>39.343327369410076</v>
      </c>
      <c r="T55">
        <v>78.834413020839278</v>
      </c>
      <c r="U55">
        <v>490.89061702202832</v>
      </c>
      <c r="V55">
        <v>224.16119781652716</v>
      </c>
      <c r="W55">
        <v>347.84468435659721</v>
      </c>
      <c r="X55">
        <v>10.843362302787092</v>
      </c>
      <c r="Y55">
        <v>44.08842540767877</v>
      </c>
      <c r="Z55">
        <v>71.030324566630156</v>
      </c>
      <c r="AA55">
        <v>96.461144882502182</v>
      </c>
      <c r="AB55">
        <v>194.01143543179961</v>
      </c>
      <c r="AC55">
        <v>8.6325164811258617</v>
      </c>
      <c r="AD55">
        <v>3.2208171985204443</v>
      </c>
      <c r="AE55">
        <v>4.5487184163361309</v>
      </c>
      <c r="AF55">
        <v>10.960343107467422</v>
      </c>
      <c r="AG55">
        <v>235.23394600156701</v>
      </c>
      <c r="AH55">
        <v>61.43036596561835</v>
      </c>
      <c r="AI55">
        <v>74.026806979746752</v>
      </c>
      <c r="AJ55">
        <v>44.599262994688296</v>
      </c>
      <c r="AK55">
        <v>128.83302372436447</v>
      </c>
      <c r="AL55">
        <v>27.597365300871733</v>
      </c>
      <c r="AM55">
        <v>0</v>
      </c>
      <c r="CF55">
        <v>1156.2425241133772</v>
      </c>
      <c r="CG55">
        <v>0</v>
      </c>
      <c r="CI55">
        <v>0</v>
      </c>
      <c r="CJ55">
        <v>0</v>
      </c>
      <c r="CK55">
        <v>0</v>
      </c>
      <c r="CM55">
        <v>253.65111043338371</v>
      </c>
    </row>
    <row r="56" spans="2:91" x14ac:dyDescent="0.25">
      <c r="B56" t="s">
        <v>70</v>
      </c>
      <c r="C56">
        <v>14.506488431433851</v>
      </c>
      <c r="D56">
        <v>0.75468559390455536</v>
      </c>
      <c r="E56">
        <v>16.00018378342401</v>
      </c>
      <c r="F56">
        <v>1.580516576815769</v>
      </c>
      <c r="G56">
        <v>0.43988569766002739</v>
      </c>
      <c r="H56">
        <v>3.2224590083614772E-2</v>
      </c>
      <c r="I56">
        <v>0.34805788834191553</v>
      </c>
      <c r="J56">
        <v>9.3650191086790013E-2</v>
      </c>
      <c r="K56">
        <v>2.0965079771996331</v>
      </c>
      <c r="L56">
        <v>1.4293362304187422</v>
      </c>
      <c r="M56">
        <v>0</v>
      </c>
      <c r="N56">
        <v>0</v>
      </c>
      <c r="O56">
        <v>0</v>
      </c>
      <c r="P56">
        <v>1.0254788252413523</v>
      </c>
      <c r="Q56">
        <v>0.28106499465014323</v>
      </c>
      <c r="R56">
        <v>1.1657037918991311</v>
      </c>
      <c r="S56">
        <v>5.6002592061625647</v>
      </c>
      <c r="T56">
        <v>7.4557812331890174</v>
      </c>
      <c r="U56">
        <v>22.589958034281153</v>
      </c>
      <c r="V56">
        <v>6.677530927257906</v>
      </c>
      <c r="W56">
        <v>27.650646185031455</v>
      </c>
      <c r="X56">
        <v>1.5061393734118063</v>
      </c>
      <c r="Y56">
        <v>7.4353057917945581E-2</v>
      </c>
      <c r="Z56">
        <v>1.1192784797418198</v>
      </c>
      <c r="AA56">
        <v>3.8248358402063465</v>
      </c>
      <c r="AB56">
        <v>9.8982141992955963</v>
      </c>
      <c r="AC56">
        <v>0.90333632316495827</v>
      </c>
      <c r="AD56">
        <v>1.0608196851776805</v>
      </c>
      <c r="AE56">
        <v>0.13250796886788871</v>
      </c>
      <c r="AF56">
        <v>3.4989273356725197</v>
      </c>
      <c r="AG56">
        <v>31.276535260000017</v>
      </c>
      <c r="AH56">
        <v>8.1308052717090824</v>
      </c>
      <c r="AI56">
        <v>9.8102087861700866</v>
      </c>
      <c r="AJ56">
        <v>2.9620859859270654</v>
      </c>
      <c r="AK56">
        <v>10.884095863624903</v>
      </c>
      <c r="AL56">
        <v>6.3495977144077287</v>
      </c>
      <c r="AM56">
        <v>0</v>
      </c>
      <c r="CF56">
        <v>306.21454202408955</v>
      </c>
      <c r="CG56">
        <v>108.78690118887253</v>
      </c>
      <c r="CI56">
        <v>0</v>
      </c>
      <c r="CJ56">
        <v>0</v>
      </c>
      <c r="CK56">
        <v>5.2851944830639184</v>
      </c>
      <c r="CM56">
        <v>169.76348115974704</v>
      </c>
    </row>
    <row r="57" spans="2:91" x14ac:dyDescent="0.25">
      <c r="B57" t="s">
        <v>71</v>
      </c>
      <c r="C57">
        <v>4.9745964135976886</v>
      </c>
      <c r="D57">
        <v>3.5186526924416341</v>
      </c>
      <c r="E57">
        <v>53.834800137875916</v>
      </c>
      <c r="F57">
        <v>2.671313593722239</v>
      </c>
      <c r="G57">
        <v>0.26228486272650886</v>
      </c>
      <c r="H57">
        <v>0</v>
      </c>
      <c r="I57">
        <v>6.1353349214984011E-2</v>
      </c>
      <c r="J57">
        <v>0.21631343467697706</v>
      </c>
      <c r="K57">
        <v>48.972696385313306</v>
      </c>
      <c r="L57">
        <v>4.9675949176189436</v>
      </c>
      <c r="M57">
        <v>0</v>
      </c>
      <c r="N57">
        <v>0.91955834864536801</v>
      </c>
      <c r="O57">
        <v>0.26741032876915921</v>
      </c>
      <c r="P57">
        <v>1.148023886793339</v>
      </c>
      <c r="Q57">
        <v>1.9961914057721819</v>
      </c>
      <c r="R57">
        <v>34.926910157813602</v>
      </c>
      <c r="S57">
        <v>10.225651728171641</v>
      </c>
      <c r="T57">
        <v>2037.6195803182047</v>
      </c>
      <c r="U57">
        <v>89.938330157413446</v>
      </c>
      <c r="V57">
        <v>28.222543199007738</v>
      </c>
      <c r="W57">
        <v>88.244533094787073</v>
      </c>
      <c r="X57">
        <v>4.4153948942272585</v>
      </c>
      <c r="Y57">
        <v>25.95278696805509</v>
      </c>
      <c r="Z57">
        <v>6.1070005682605331</v>
      </c>
      <c r="AA57">
        <v>17.207400986095081</v>
      </c>
      <c r="AB57">
        <v>162.39134420128798</v>
      </c>
      <c r="AC57">
        <v>28.224129690301556</v>
      </c>
      <c r="AD57">
        <v>0.62749134396471007</v>
      </c>
      <c r="AE57">
        <v>0.8174417855093995</v>
      </c>
      <c r="AF57">
        <v>4.7580024533234724</v>
      </c>
      <c r="AG57">
        <v>30.92869572</v>
      </c>
      <c r="AH57">
        <v>33.969128191416374</v>
      </c>
      <c r="AI57">
        <v>32.869645950761736</v>
      </c>
      <c r="AJ57">
        <v>21.076197688613938</v>
      </c>
      <c r="AK57">
        <v>41.655067250838684</v>
      </c>
      <c r="AL57">
        <v>2.6737150662911993</v>
      </c>
      <c r="AM57">
        <v>0</v>
      </c>
      <c r="CF57">
        <v>1067.0501221554118</v>
      </c>
      <c r="CG57">
        <v>12.583233988271335</v>
      </c>
      <c r="CI57">
        <v>5394.3156446408639</v>
      </c>
      <c r="CJ57">
        <v>3366.8944431469272</v>
      </c>
      <c r="CK57">
        <v>1060.8950883172286</v>
      </c>
      <c r="CM57">
        <v>6.6678375443993865</v>
      </c>
    </row>
    <row r="58" spans="2:91" x14ac:dyDescent="0.25">
      <c r="B58" t="s">
        <v>72</v>
      </c>
      <c r="C58">
        <v>8.311551492764977</v>
      </c>
      <c r="D58">
        <v>23.652956080591707</v>
      </c>
      <c r="E58">
        <v>82.739120644439851</v>
      </c>
      <c r="F58">
        <v>1.5470240058045623</v>
      </c>
      <c r="G58">
        <v>2.3289919521030553</v>
      </c>
      <c r="H58">
        <v>0.43261845973585955</v>
      </c>
      <c r="I58">
        <v>1.502863264891279</v>
      </c>
      <c r="J58">
        <v>1.4067634966407134E-2</v>
      </c>
      <c r="K58">
        <v>25.899153082290098</v>
      </c>
      <c r="L58">
        <v>16.890869933787982</v>
      </c>
      <c r="M58">
        <v>0</v>
      </c>
      <c r="N58">
        <v>3.4602479189600626</v>
      </c>
      <c r="O58">
        <v>5.1398390917864897E-2</v>
      </c>
      <c r="P58">
        <v>2.2374511304768144E-3</v>
      </c>
      <c r="Q58">
        <v>6.4185476622593924</v>
      </c>
      <c r="R58">
        <v>8.2955984649054404</v>
      </c>
      <c r="S58">
        <v>3.6271732247528234</v>
      </c>
      <c r="T58">
        <v>92.138963635800252</v>
      </c>
      <c r="U58">
        <v>324.90332204312517</v>
      </c>
      <c r="V58">
        <v>223.05293200963519</v>
      </c>
      <c r="W58">
        <v>5.5754917844410814</v>
      </c>
      <c r="X58">
        <v>1.0712882196286797</v>
      </c>
      <c r="Y58">
        <v>0.37705983447948077</v>
      </c>
      <c r="Z58">
        <v>3.1256456430616639</v>
      </c>
      <c r="AA58">
        <v>6.9679031877983677</v>
      </c>
      <c r="AB58">
        <v>2.9734646071151043</v>
      </c>
      <c r="AC58">
        <v>3.7800052453083421</v>
      </c>
      <c r="AD58">
        <v>0.36062194713547258</v>
      </c>
      <c r="AE58">
        <v>1.651357616597499</v>
      </c>
      <c r="AF58">
        <v>9.9461342275614424</v>
      </c>
      <c r="AG58">
        <v>47.711990429999993</v>
      </c>
      <c r="AH58">
        <v>2.8760351872875058</v>
      </c>
      <c r="AI58">
        <v>14.841772458349713</v>
      </c>
      <c r="AJ58">
        <v>6.2760121071755099</v>
      </c>
      <c r="AK58">
        <v>24.715122330405411</v>
      </c>
      <c r="AL58">
        <v>3.621716927965335</v>
      </c>
      <c r="AM58">
        <v>0</v>
      </c>
      <c r="AN58">
        <v>690.67162293300794</v>
      </c>
      <c r="AO58">
        <v>612.73806098746479</v>
      </c>
      <c r="AP58">
        <v>4433.3791069384115</v>
      </c>
      <c r="AQ58">
        <v>768.20193376301086</v>
      </c>
      <c r="AR58">
        <v>196.19480389661632</v>
      </c>
      <c r="AS58">
        <v>1156.9715126650822</v>
      </c>
      <c r="AT58">
        <v>756.793853647687</v>
      </c>
      <c r="AU58">
        <v>1258.4633108876442</v>
      </c>
      <c r="AV58">
        <v>1469.0237422437683</v>
      </c>
      <c r="AW58">
        <v>600.2570398918366</v>
      </c>
      <c r="AX58">
        <v>476.43425679285679</v>
      </c>
      <c r="AY58">
        <v>580.12258418325519</v>
      </c>
      <c r="AZ58">
        <v>278.42900953675104</v>
      </c>
      <c r="BA58">
        <v>1500.7051550656981</v>
      </c>
      <c r="BB58">
        <v>423.11392233186285</v>
      </c>
      <c r="BC58">
        <v>517.68551169102591</v>
      </c>
      <c r="BD58">
        <v>74.163019036750043</v>
      </c>
      <c r="BE58">
        <v>0</v>
      </c>
      <c r="BF58">
        <v>0</v>
      </c>
      <c r="BG58">
        <v>0</v>
      </c>
      <c r="BH58">
        <v>0</v>
      </c>
      <c r="BI58">
        <v>64.799026208294222</v>
      </c>
      <c r="BJ58">
        <v>0</v>
      </c>
      <c r="BK58">
        <v>0</v>
      </c>
      <c r="BL58">
        <v>0</v>
      </c>
      <c r="BM58">
        <v>0</v>
      </c>
      <c r="BN58">
        <v>0</v>
      </c>
      <c r="BO58">
        <v>0</v>
      </c>
      <c r="BP58">
        <v>0</v>
      </c>
      <c r="BQ58">
        <v>0</v>
      </c>
      <c r="BR58">
        <v>0</v>
      </c>
      <c r="BS58">
        <v>0</v>
      </c>
      <c r="BT58">
        <v>0</v>
      </c>
      <c r="BU58">
        <v>0</v>
      </c>
      <c r="BV58">
        <v>0</v>
      </c>
      <c r="BW58">
        <v>0</v>
      </c>
      <c r="BX58">
        <v>0</v>
      </c>
      <c r="CF58">
        <v>309.70830022975423</v>
      </c>
      <c r="CG58">
        <v>0</v>
      </c>
      <c r="CI58">
        <v>0</v>
      </c>
      <c r="CJ58">
        <v>0</v>
      </c>
      <c r="CK58">
        <v>0</v>
      </c>
      <c r="CM58">
        <v>0</v>
      </c>
    </row>
    <row r="59" spans="2:91" x14ac:dyDescent="0.25">
      <c r="B59" t="s">
        <v>73</v>
      </c>
      <c r="C59">
        <v>274.3988943092636</v>
      </c>
      <c r="D59">
        <v>44.1958223799259</v>
      </c>
      <c r="E59">
        <v>225.4035886348143</v>
      </c>
      <c r="F59">
        <v>7.9656673447650377</v>
      </c>
      <c r="G59">
        <v>8.2134249876235508</v>
      </c>
      <c r="H59">
        <v>5.8746080177951612</v>
      </c>
      <c r="I59">
        <v>9.1077536536520523</v>
      </c>
      <c r="J59">
        <v>6.5306381495437869</v>
      </c>
      <c r="K59">
        <v>107.69480456211055</v>
      </c>
      <c r="L59">
        <v>140.22317016300624</v>
      </c>
      <c r="M59">
        <v>0</v>
      </c>
      <c r="N59">
        <v>0.66949931658520623</v>
      </c>
      <c r="O59">
        <v>3.4067456807726514E-2</v>
      </c>
      <c r="P59">
        <v>0.369641176131904</v>
      </c>
      <c r="Q59">
        <v>8.5563755540328224</v>
      </c>
      <c r="R59">
        <v>35.035881383029007</v>
      </c>
      <c r="S59">
        <v>3.9646107386179894</v>
      </c>
      <c r="T59">
        <v>156.95746670475009</v>
      </c>
      <c r="U59">
        <v>1264.4825613890007</v>
      </c>
      <c r="V59">
        <v>1311.4333141873735</v>
      </c>
      <c r="W59">
        <v>24.677309263957238</v>
      </c>
      <c r="X59">
        <v>12.018367283422311</v>
      </c>
      <c r="Y59">
        <v>1.2395107963503917</v>
      </c>
      <c r="Z59">
        <v>15.445558611764689</v>
      </c>
      <c r="AA59">
        <v>54.584899528957777</v>
      </c>
      <c r="AB59">
        <v>14.58784497680354</v>
      </c>
      <c r="AC59">
        <v>15.771900254994826</v>
      </c>
      <c r="AD59">
        <v>0.27793897111204846</v>
      </c>
      <c r="AE59">
        <v>8.9601570887755067</v>
      </c>
      <c r="AF59">
        <v>55.130189604403071</v>
      </c>
      <c r="AG59">
        <v>54.638660697499994</v>
      </c>
      <c r="AH59">
        <v>55.665480919335444</v>
      </c>
      <c r="AI59">
        <v>11.42161015998197</v>
      </c>
      <c r="AJ59">
        <v>16.922740457426109</v>
      </c>
      <c r="AK59">
        <v>97.158078115007982</v>
      </c>
      <c r="AL59">
        <v>13.485566028883586</v>
      </c>
      <c r="AM59">
        <v>0</v>
      </c>
      <c r="AN59">
        <v>137.02909740629343</v>
      </c>
      <c r="AO59">
        <v>121.56709593342987</v>
      </c>
      <c r="AP59">
        <v>879.58143539164143</v>
      </c>
      <c r="AQ59">
        <v>152.41109394692029</v>
      </c>
      <c r="AR59">
        <v>38.925005749607493</v>
      </c>
      <c r="AS59">
        <v>229.54289251386794</v>
      </c>
      <c r="AT59">
        <v>150.14773337232037</v>
      </c>
      <c r="AU59">
        <v>249.6788428595915</v>
      </c>
      <c r="AV59">
        <v>291.45398592350176</v>
      </c>
      <c r="AW59">
        <v>119.09086410537236</v>
      </c>
      <c r="AX59">
        <v>94.524451293542967</v>
      </c>
      <c r="AY59">
        <v>115.0961925409066</v>
      </c>
      <c r="AZ59">
        <v>55.240253981377073</v>
      </c>
      <c r="BA59">
        <v>297.73957122829472</v>
      </c>
      <c r="BB59">
        <v>83.945708716044066</v>
      </c>
      <c r="BC59">
        <v>102.70869115208619</v>
      </c>
      <c r="BD59">
        <v>14.713926592749752</v>
      </c>
      <c r="BE59">
        <v>0</v>
      </c>
      <c r="BF59">
        <v>0</v>
      </c>
      <c r="BG59">
        <v>0</v>
      </c>
      <c r="BH59">
        <v>0</v>
      </c>
      <c r="BI59">
        <v>12.856112484283383</v>
      </c>
      <c r="BJ59">
        <v>0</v>
      </c>
      <c r="BK59">
        <v>0</v>
      </c>
      <c r="BL59">
        <v>0</v>
      </c>
      <c r="BM59">
        <v>0</v>
      </c>
      <c r="BN59">
        <v>0</v>
      </c>
      <c r="BO59">
        <v>0</v>
      </c>
      <c r="BP59">
        <v>0</v>
      </c>
      <c r="BQ59">
        <v>0</v>
      </c>
      <c r="BR59">
        <v>0</v>
      </c>
      <c r="BS59">
        <v>0</v>
      </c>
      <c r="BT59">
        <v>0</v>
      </c>
      <c r="BU59">
        <v>0</v>
      </c>
      <c r="BV59">
        <v>0</v>
      </c>
      <c r="BW59">
        <v>0</v>
      </c>
      <c r="BX59">
        <v>0</v>
      </c>
      <c r="CF59">
        <v>1323.3880892975715</v>
      </c>
      <c r="CG59">
        <v>0</v>
      </c>
      <c r="CI59">
        <v>0</v>
      </c>
      <c r="CJ59">
        <v>0</v>
      </c>
      <c r="CK59">
        <v>0</v>
      </c>
      <c r="CM59">
        <v>5661.9024092254513</v>
      </c>
    </row>
    <row r="60" spans="2:91" x14ac:dyDescent="0.25">
      <c r="B60" t="s">
        <v>74</v>
      </c>
      <c r="C60">
        <v>4.4622069846628936</v>
      </c>
      <c r="D60">
        <v>2.8702135050045103</v>
      </c>
      <c r="E60">
        <v>12.024239874223746</v>
      </c>
      <c r="F60">
        <v>9.447581895897299</v>
      </c>
      <c r="G60">
        <v>0.58785899413547127</v>
      </c>
      <c r="H60">
        <v>0</v>
      </c>
      <c r="I60">
        <v>1.9859573946370441</v>
      </c>
      <c r="J60">
        <v>1.1319080388119707</v>
      </c>
      <c r="K60">
        <v>6.928852714863126</v>
      </c>
      <c r="L60">
        <v>4.3889451934383512</v>
      </c>
      <c r="M60">
        <v>0</v>
      </c>
      <c r="N60">
        <v>0.85475454892901914</v>
      </c>
      <c r="O60">
        <v>2.4744902306810979E-2</v>
      </c>
      <c r="P60">
        <v>0.49999040253738142</v>
      </c>
      <c r="Q60">
        <v>1.1994327047501765</v>
      </c>
      <c r="R60">
        <v>4.6942420391262649</v>
      </c>
      <c r="S60">
        <v>0.58557630436331565</v>
      </c>
      <c r="T60">
        <v>21.984471146724776</v>
      </c>
      <c r="U60">
        <v>89.112673084501196</v>
      </c>
      <c r="V60">
        <v>122.86336122058377</v>
      </c>
      <c r="W60">
        <v>44.617196440447636</v>
      </c>
      <c r="X60">
        <v>11.3154944704524</v>
      </c>
      <c r="Y60">
        <v>2.9295472224792958</v>
      </c>
      <c r="Z60">
        <v>4.7632361073758087</v>
      </c>
      <c r="AA60">
        <v>62.176365567777125</v>
      </c>
      <c r="AB60">
        <v>3.3283345829204665</v>
      </c>
      <c r="AC60">
        <v>10.524191516026335</v>
      </c>
      <c r="AD60">
        <v>1.2393143116180387</v>
      </c>
      <c r="AE60">
        <v>2.0511151106839458</v>
      </c>
      <c r="AF60">
        <v>44.567676174104896</v>
      </c>
      <c r="AG60">
        <v>154.30081868529672</v>
      </c>
      <c r="AH60">
        <v>67.197664961461371</v>
      </c>
      <c r="AI60">
        <v>8.0503628340769851</v>
      </c>
      <c r="AJ60">
        <v>58.605132223686297</v>
      </c>
      <c r="AK60">
        <v>85.538229124545197</v>
      </c>
      <c r="AL60">
        <v>34.007378178489006</v>
      </c>
      <c r="AM60">
        <v>0</v>
      </c>
      <c r="CF60">
        <v>1402.8348635212146</v>
      </c>
      <c r="CG60">
        <v>0</v>
      </c>
      <c r="CI60">
        <v>0</v>
      </c>
      <c r="CJ60">
        <v>0</v>
      </c>
      <c r="CK60">
        <v>0</v>
      </c>
      <c r="CM60">
        <v>2958.0040964579784</v>
      </c>
    </row>
    <row r="61" spans="2:91" x14ac:dyDescent="0.25">
      <c r="B61" t="s">
        <v>75</v>
      </c>
      <c r="C61">
        <v>0</v>
      </c>
      <c r="D61">
        <v>0</v>
      </c>
      <c r="E61">
        <v>14.28247633630105</v>
      </c>
      <c r="F61">
        <v>0</v>
      </c>
      <c r="G61">
        <v>6.6376822140619421E-2</v>
      </c>
      <c r="H61">
        <v>0</v>
      </c>
      <c r="I61">
        <v>0</v>
      </c>
      <c r="J61">
        <v>5.2092257462720403E-3</v>
      </c>
      <c r="K61">
        <v>0</v>
      </c>
      <c r="L61">
        <v>0</v>
      </c>
      <c r="M61">
        <v>0</v>
      </c>
      <c r="N61">
        <v>9.3313894710722198E-2</v>
      </c>
      <c r="O61">
        <v>0</v>
      </c>
      <c r="P61">
        <v>0</v>
      </c>
      <c r="Q61">
        <v>1.3527140288626589E-3</v>
      </c>
      <c r="R61">
        <v>0</v>
      </c>
      <c r="S61">
        <v>1.6143852727718584E-2</v>
      </c>
      <c r="T61">
        <v>2.6858973674797396E-2</v>
      </c>
      <c r="U61">
        <v>44.895221298159292</v>
      </c>
      <c r="V61">
        <v>1.5921404170703722E-2</v>
      </c>
      <c r="W61">
        <v>0.44965262852935894</v>
      </c>
      <c r="X61">
        <v>146.69376860498875</v>
      </c>
      <c r="Y61">
        <v>16.477860594502832</v>
      </c>
      <c r="Z61">
        <v>12.138850301576953</v>
      </c>
      <c r="AA61">
        <v>36.081045759751909</v>
      </c>
      <c r="AB61">
        <v>2.1637252890947346E-2</v>
      </c>
      <c r="AC61">
        <v>0.24809634675042669</v>
      </c>
      <c r="AD61">
        <v>2.3240608076071507</v>
      </c>
      <c r="AE61">
        <v>14.817573062081468</v>
      </c>
      <c r="AF61">
        <v>3.2631221359485631E-2</v>
      </c>
      <c r="AG61">
        <v>39.684520543125508</v>
      </c>
      <c r="AH61">
        <v>14.631780734168331</v>
      </c>
      <c r="AI61">
        <v>12.672316737574874</v>
      </c>
      <c r="AJ61">
        <v>2.0463928682467585</v>
      </c>
      <c r="AK61">
        <v>6.2396862280679972</v>
      </c>
      <c r="AL61">
        <v>1.6140194402736225</v>
      </c>
      <c r="AM61">
        <v>0</v>
      </c>
      <c r="CF61">
        <v>328.48508758011496</v>
      </c>
      <c r="CG61">
        <v>65.90477618221189</v>
      </c>
      <c r="CI61">
        <v>0</v>
      </c>
      <c r="CJ61">
        <v>0</v>
      </c>
      <c r="CK61">
        <v>4.0474633846031329</v>
      </c>
      <c r="CM61">
        <v>230.1411080469322</v>
      </c>
    </row>
    <row r="62" spans="2:91" x14ac:dyDescent="0.25">
      <c r="B62" t="s">
        <v>76</v>
      </c>
      <c r="C62">
        <v>0.3104554681277335</v>
      </c>
      <c r="D62">
        <v>0.22149888924394012</v>
      </c>
      <c r="E62">
        <v>7.4931808397222524</v>
      </c>
      <c r="F62">
        <v>0.6897018232995803</v>
      </c>
      <c r="G62">
        <v>0.22894241203749688</v>
      </c>
      <c r="H62">
        <v>3.3636003409791733E-3</v>
      </c>
      <c r="I62">
        <v>0.46017571129132279</v>
      </c>
      <c r="J62">
        <v>0.47550631453862202</v>
      </c>
      <c r="K62">
        <v>1.5543821509867763</v>
      </c>
      <c r="L62">
        <v>0.63216198264382983</v>
      </c>
      <c r="M62">
        <v>0</v>
      </c>
      <c r="N62">
        <v>0.17112819335084989</v>
      </c>
      <c r="O62">
        <v>2.5586973920754652E-2</v>
      </c>
      <c r="P62">
        <v>0.48718040140114338</v>
      </c>
      <c r="Q62">
        <v>0.38682748331189876</v>
      </c>
      <c r="R62">
        <v>27.540614307983724</v>
      </c>
      <c r="S62">
        <v>0.93283740310027818</v>
      </c>
      <c r="T62">
        <v>6.3330574038186409</v>
      </c>
      <c r="U62">
        <v>18.993851032454739</v>
      </c>
      <c r="V62">
        <v>5.3773509677199938</v>
      </c>
      <c r="W62">
        <v>7.473526833907763</v>
      </c>
      <c r="X62">
        <v>8.505231256823043</v>
      </c>
      <c r="Y62">
        <v>125.84399876487909</v>
      </c>
      <c r="Z62">
        <v>10.684421792342238</v>
      </c>
      <c r="AA62">
        <v>58.106380310368095</v>
      </c>
      <c r="AB62">
        <v>8.7221776629897807</v>
      </c>
      <c r="AC62">
        <v>4.0570930393408169</v>
      </c>
      <c r="AD62">
        <v>0.42667103411761309</v>
      </c>
      <c r="AE62">
        <v>0.58035842028221085</v>
      </c>
      <c r="AF62">
        <v>1.5828362024305611</v>
      </c>
      <c r="AG62">
        <v>37.572714669999982</v>
      </c>
      <c r="AH62">
        <v>11.462317362687118</v>
      </c>
      <c r="AI62">
        <v>5.7011724788968081</v>
      </c>
      <c r="AJ62">
        <v>2.3357145989682473</v>
      </c>
      <c r="AK62">
        <v>8.5009554781187227</v>
      </c>
      <c r="AL62">
        <v>5.5835987948500536</v>
      </c>
      <c r="AM62">
        <v>0</v>
      </c>
      <c r="CF62">
        <v>1201.0219540584762</v>
      </c>
      <c r="CG62">
        <v>0</v>
      </c>
      <c r="CI62">
        <v>0</v>
      </c>
      <c r="CJ62">
        <v>0</v>
      </c>
      <c r="CK62">
        <v>0</v>
      </c>
      <c r="CM62">
        <v>435.69512572320258</v>
      </c>
    </row>
    <row r="63" spans="2:91" x14ac:dyDescent="0.25">
      <c r="B63" t="s">
        <v>77</v>
      </c>
      <c r="C63">
        <v>0.13836964367893159</v>
      </c>
      <c r="D63">
        <v>2.2756356642189282</v>
      </c>
      <c r="E63">
        <v>4.0353922901758956</v>
      </c>
      <c r="F63">
        <v>0.18821971799673418</v>
      </c>
      <c r="G63">
        <v>8.9004151300807761E-3</v>
      </c>
      <c r="H63">
        <v>0</v>
      </c>
      <c r="I63">
        <v>4.8298701755254525E-2</v>
      </c>
      <c r="J63">
        <v>0.25190293796998331</v>
      </c>
      <c r="K63">
        <v>0.43971282474272982</v>
      </c>
      <c r="L63">
        <v>5.8003824025590817E-2</v>
      </c>
      <c r="M63">
        <v>0</v>
      </c>
      <c r="N63">
        <v>3.8978320934673703E-2</v>
      </c>
      <c r="O63">
        <v>5.4689893569673798E-3</v>
      </c>
      <c r="P63">
        <v>2.3807353111241405E-4</v>
      </c>
      <c r="Q63">
        <v>6.7159231983096521E-2</v>
      </c>
      <c r="R63">
        <v>33.863936429637633</v>
      </c>
      <c r="S63">
        <v>3.5621297984504488E-2</v>
      </c>
      <c r="T63">
        <v>76.682970317892313</v>
      </c>
      <c r="U63">
        <v>11.677923601518501</v>
      </c>
      <c r="V63">
        <v>4.2503097893949047</v>
      </c>
      <c r="W63">
        <v>4.0645986905845914</v>
      </c>
      <c r="X63">
        <v>0.58772430639229212</v>
      </c>
      <c r="Y63">
        <v>6.3130228779844505E-2</v>
      </c>
      <c r="Z63">
        <v>83.699715437713706</v>
      </c>
      <c r="AA63">
        <v>69.429584534305278</v>
      </c>
      <c r="AB63">
        <v>2.3997265470740317</v>
      </c>
      <c r="AC63">
        <v>3.6183469832179846</v>
      </c>
      <c r="AD63">
        <v>6.6765606996135023E-3</v>
      </c>
      <c r="AE63">
        <v>0.21490878489950815</v>
      </c>
      <c r="AF63">
        <v>0.84839047190124728</v>
      </c>
      <c r="AG63">
        <v>0</v>
      </c>
      <c r="AH63">
        <v>1.7155432675307085</v>
      </c>
      <c r="AI63">
        <v>1.9812187719043515</v>
      </c>
      <c r="AJ63">
        <v>3.6776125104182655E-2</v>
      </c>
      <c r="AK63">
        <v>8.6619092272385174</v>
      </c>
      <c r="AL63">
        <v>0.89046538311906609</v>
      </c>
      <c r="AM63">
        <v>0</v>
      </c>
      <c r="CF63">
        <v>181.0510090880282</v>
      </c>
      <c r="CG63">
        <v>0</v>
      </c>
      <c r="CI63">
        <v>0</v>
      </c>
      <c r="CJ63">
        <v>0</v>
      </c>
      <c r="CK63">
        <v>20.074315188444743</v>
      </c>
      <c r="CM63">
        <v>1839.4172519900362</v>
      </c>
    </row>
    <row r="64" spans="2:91" x14ac:dyDescent="0.25">
      <c r="B64" t="s">
        <v>78</v>
      </c>
      <c r="C64">
        <v>212.72263423576774</v>
      </c>
      <c r="D64">
        <v>40.023312364495823</v>
      </c>
      <c r="E64">
        <v>176.99929523522474</v>
      </c>
      <c r="F64">
        <v>24.769663032045948</v>
      </c>
      <c r="G64">
        <v>16.481487959757601</v>
      </c>
      <c r="H64">
        <v>3.9177926939438645</v>
      </c>
      <c r="I64">
        <v>31.760376329837595</v>
      </c>
      <c r="J64">
        <v>9.8320180302324509</v>
      </c>
      <c r="K64">
        <v>69.816100179545629</v>
      </c>
      <c r="L64">
        <v>94.359646155043606</v>
      </c>
      <c r="M64">
        <v>4.8002885222181955E-2</v>
      </c>
      <c r="N64">
        <v>6.5077847150636039</v>
      </c>
      <c r="O64">
        <v>1.2098527490657598</v>
      </c>
      <c r="P64">
        <v>1.4468912142859049</v>
      </c>
      <c r="Q64">
        <v>15.3007404415727</v>
      </c>
      <c r="R64">
        <v>86.262636731235418</v>
      </c>
      <c r="S64">
        <v>14.512103567158924</v>
      </c>
      <c r="T64">
        <v>334.69676667872289</v>
      </c>
      <c r="U64">
        <v>376.52282826170381</v>
      </c>
      <c r="V64">
        <v>195.16000048363881</v>
      </c>
      <c r="W64">
        <v>68.154410773767211</v>
      </c>
      <c r="X64">
        <v>18.465485519948039</v>
      </c>
      <c r="Y64">
        <v>43.984986728847105</v>
      </c>
      <c r="Z64">
        <v>52.961108437243027</v>
      </c>
      <c r="AA64">
        <v>201.06785576820232</v>
      </c>
      <c r="AB64">
        <v>343.11374536890105</v>
      </c>
      <c r="AC64">
        <v>29.795319172145589</v>
      </c>
      <c r="AD64">
        <v>1.670199714816182</v>
      </c>
      <c r="AE64">
        <v>17.511432999511623</v>
      </c>
      <c r="AF64">
        <v>29.654969355464942</v>
      </c>
      <c r="AG64">
        <v>91.92644679606299</v>
      </c>
      <c r="AH64">
        <v>21.829862171525644</v>
      </c>
      <c r="AI64">
        <v>76.856148812726957</v>
      </c>
      <c r="AJ64">
        <v>1.7998801676173213E-3</v>
      </c>
      <c r="AK64">
        <v>104.84853259968622</v>
      </c>
      <c r="AL64">
        <v>6.3772111324509044</v>
      </c>
      <c r="AM64">
        <v>0</v>
      </c>
      <c r="AN64">
        <v>10.821658459668448</v>
      </c>
      <c r="AO64">
        <v>9.6005710978645524</v>
      </c>
      <c r="AP64">
        <v>69.463566946301071</v>
      </c>
      <c r="AQ64">
        <v>12.036427557190216</v>
      </c>
      <c r="AR64">
        <v>3.0740413951200463</v>
      </c>
      <c r="AS64">
        <v>18.127790605408883</v>
      </c>
      <c r="AT64">
        <v>11.857682198919512</v>
      </c>
      <c r="AU64">
        <v>19.717995762757127</v>
      </c>
      <c r="AV64">
        <v>23.017122290614282</v>
      </c>
      <c r="AW64">
        <v>9.4050145655848034</v>
      </c>
      <c r="AX64">
        <v>7.4649205705072941</v>
      </c>
      <c r="AY64">
        <v>9.0895416321170792</v>
      </c>
      <c r="AZ64">
        <v>4.3625125840196022</v>
      </c>
      <c r="BA64">
        <v>23.513516550483761</v>
      </c>
      <c r="BB64">
        <v>6.6294809356171056</v>
      </c>
      <c r="BC64">
        <v>8.1112581015687244</v>
      </c>
      <c r="BD64">
        <v>1.1620093191977625</v>
      </c>
      <c r="BE64">
        <v>0</v>
      </c>
      <c r="BF64">
        <v>0</v>
      </c>
      <c r="BG64">
        <v>0</v>
      </c>
      <c r="BH64">
        <v>0</v>
      </c>
      <c r="BI64">
        <v>1.0152913582396901</v>
      </c>
      <c r="BJ64">
        <v>0</v>
      </c>
      <c r="BK64">
        <v>0</v>
      </c>
      <c r="BL64">
        <v>0</v>
      </c>
      <c r="BM64">
        <v>0</v>
      </c>
      <c r="BN64">
        <v>0</v>
      </c>
      <c r="BO64">
        <v>0</v>
      </c>
      <c r="BP64">
        <v>0</v>
      </c>
      <c r="BQ64">
        <v>0</v>
      </c>
      <c r="BR64">
        <v>0</v>
      </c>
      <c r="BS64">
        <v>0</v>
      </c>
      <c r="BT64">
        <v>0</v>
      </c>
      <c r="BU64">
        <v>0</v>
      </c>
      <c r="BV64">
        <v>0</v>
      </c>
      <c r="BW64">
        <v>0</v>
      </c>
      <c r="BX64">
        <v>0</v>
      </c>
      <c r="CF64">
        <v>1749.9559021910973</v>
      </c>
      <c r="CG64">
        <v>0</v>
      </c>
      <c r="CI64">
        <v>0</v>
      </c>
      <c r="CJ64">
        <v>0</v>
      </c>
      <c r="CK64">
        <v>0</v>
      </c>
      <c r="CM64">
        <v>394.21346203121612</v>
      </c>
    </row>
    <row r="65" spans="2:91" x14ac:dyDescent="0.25">
      <c r="B65" t="s">
        <v>79</v>
      </c>
      <c r="C65">
        <v>2.9971411408845476</v>
      </c>
      <c r="D65">
        <v>3.2154599865453526</v>
      </c>
      <c r="E65">
        <v>50.723833903011034</v>
      </c>
      <c r="F65">
        <v>13.09953343618238</v>
      </c>
      <c r="G65">
        <v>8.2614434917674107</v>
      </c>
      <c r="H65">
        <v>3.2014982589792018E-2</v>
      </c>
      <c r="I65">
        <v>32.135411958174245</v>
      </c>
      <c r="J65">
        <v>1.9273191193224972</v>
      </c>
      <c r="K65">
        <v>22.854412525530201</v>
      </c>
      <c r="L65">
        <v>10.408270748295742</v>
      </c>
      <c r="M65">
        <v>0</v>
      </c>
      <c r="N65">
        <v>1.8592988236939785</v>
      </c>
      <c r="O65">
        <v>0.19677954801332398</v>
      </c>
      <c r="P65">
        <v>0.8675715008390541</v>
      </c>
      <c r="Q65">
        <v>12.269647038589628</v>
      </c>
      <c r="R65">
        <v>7.5894446578845356</v>
      </c>
      <c r="S65">
        <v>2.5645408242767398</v>
      </c>
      <c r="T65">
        <v>125.57591418160591</v>
      </c>
      <c r="U65">
        <v>941.89506472128733</v>
      </c>
      <c r="V65">
        <v>146.57411729312682</v>
      </c>
      <c r="W65">
        <v>187.55754884163994</v>
      </c>
      <c r="X65">
        <v>20.917579176895416</v>
      </c>
      <c r="Y65">
        <v>19.232455379867552</v>
      </c>
      <c r="Z65">
        <v>74.987279188292675</v>
      </c>
      <c r="AA65">
        <v>312.55249752219464</v>
      </c>
      <c r="AB65">
        <v>207.72288064962294</v>
      </c>
      <c r="AC65">
        <v>31.125534961381291</v>
      </c>
      <c r="AD65">
        <v>2.9209721995875102E-2</v>
      </c>
      <c r="AE65">
        <v>11.997010629450164</v>
      </c>
      <c r="AF65">
        <v>103.40470241803061</v>
      </c>
      <c r="AG65">
        <v>141.31124054</v>
      </c>
      <c r="AH65">
        <v>23.310871782192965</v>
      </c>
      <c r="AI65">
        <v>64.235521503775914</v>
      </c>
      <c r="AJ65">
        <v>8.7269087326988419</v>
      </c>
      <c r="AK65">
        <v>125.3452721017407</v>
      </c>
      <c r="AL65">
        <v>106.73811128485674</v>
      </c>
      <c r="AM65">
        <v>0</v>
      </c>
      <c r="CF65">
        <v>5420.7337516398129</v>
      </c>
      <c r="CG65">
        <v>1.9131159397511335</v>
      </c>
      <c r="CI65">
        <v>0</v>
      </c>
      <c r="CJ65">
        <v>0</v>
      </c>
      <c r="CK65">
        <v>0</v>
      </c>
      <c r="CM65">
        <v>3.2808123747644999</v>
      </c>
    </row>
    <row r="66" spans="2:91" x14ac:dyDescent="0.25">
      <c r="B66" t="s">
        <v>80</v>
      </c>
      <c r="C66">
        <v>1.5574154648689098</v>
      </c>
      <c r="D66">
        <v>2.9925715387928111</v>
      </c>
      <c r="E66">
        <v>17.85968551565351</v>
      </c>
      <c r="F66">
        <v>0.82278837941798155</v>
      </c>
      <c r="G66">
        <v>0.24472374333398561</v>
      </c>
      <c r="H66">
        <v>6.1404468699416972E-2</v>
      </c>
      <c r="I66">
        <v>0.39906622306849793</v>
      </c>
      <c r="J66">
        <v>1.4799114265381819</v>
      </c>
      <c r="K66">
        <v>10.213438978274761</v>
      </c>
      <c r="L66">
        <v>2.0275466458478144</v>
      </c>
      <c r="M66">
        <v>0</v>
      </c>
      <c r="N66">
        <v>0.48254354705493807</v>
      </c>
      <c r="O66">
        <v>3.6319750391335261E-2</v>
      </c>
      <c r="P66">
        <v>8.1803684754952677</v>
      </c>
      <c r="Q66">
        <v>0.16845885884575612</v>
      </c>
      <c r="R66">
        <v>115.19671962886031</v>
      </c>
      <c r="S66">
        <v>1.8573461521494341</v>
      </c>
      <c r="T66">
        <v>69.060218708895931</v>
      </c>
      <c r="U66">
        <v>34.266060445739043</v>
      </c>
      <c r="V66">
        <v>77.274830175283185</v>
      </c>
      <c r="W66">
        <v>11.156325913643476</v>
      </c>
      <c r="X66">
        <v>1.2914431080019315</v>
      </c>
      <c r="Y66">
        <v>19.999852713741891</v>
      </c>
      <c r="Z66">
        <v>32.968241528201212</v>
      </c>
      <c r="AA66">
        <v>55.624856896729213</v>
      </c>
      <c r="AB66">
        <v>24.823165199902466</v>
      </c>
      <c r="AC66">
        <v>120.16043741982153</v>
      </c>
      <c r="AD66">
        <v>0.12736653460251104</v>
      </c>
      <c r="AE66">
        <v>3.6390706016578287</v>
      </c>
      <c r="AF66">
        <v>3.7415552674309014</v>
      </c>
      <c r="AG66">
        <v>1.3022482300000005</v>
      </c>
      <c r="AH66">
        <v>5.5406910331575947</v>
      </c>
      <c r="AI66">
        <v>2.1687979613450312</v>
      </c>
      <c r="AJ66">
        <v>0.67972490618301973</v>
      </c>
      <c r="AK66">
        <v>44.327613399271513</v>
      </c>
      <c r="AL66">
        <v>0.95822092803389958</v>
      </c>
      <c r="AM66">
        <v>0</v>
      </c>
      <c r="CF66">
        <v>362.9518900073075</v>
      </c>
      <c r="CG66">
        <v>0</v>
      </c>
      <c r="CI66">
        <v>3.5650245413158095E-2</v>
      </c>
      <c r="CJ66">
        <v>2.2251314362301738E-2</v>
      </c>
      <c r="CK66">
        <v>7.6793732479622827</v>
      </c>
      <c r="CM66">
        <v>346.65274363886721</v>
      </c>
    </row>
    <row r="67" spans="2:91" x14ac:dyDescent="0.25">
      <c r="B67" t="s">
        <v>81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10.0602476230485</v>
      </c>
      <c r="AE67">
        <v>0</v>
      </c>
      <c r="AF67">
        <v>0</v>
      </c>
      <c r="AG67">
        <v>0</v>
      </c>
      <c r="AH67">
        <v>4.0911286540587548E-4</v>
      </c>
      <c r="AI67">
        <v>0</v>
      </c>
      <c r="AJ67">
        <v>0</v>
      </c>
      <c r="AK67">
        <v>0</v>
      </c>
      <c r="AL67">
        <v>0</v>
      </c>
      <c r="AM67">
        <v>0</v>
      </c>
      <c r="CF67">
        <v>0</v>
      </c>
      <c r="CG67">
        <v>0</v>
      </c>
      <c r="CI67">
        <v>126.16686507861156</v>
      </c>
      <c r="CJ67">
        <v>78.747805083387291</v>
      </c>
      <c r="CK67">
        <v>0.20908357227871849</v>
      </c>
      <c r="CM67">
        <v>12.102081736531659</v>
      </c>
    </row>
    <row r="68" spans="2:91" x14ac:dyDescent="0.25">
      <c r="B68" t="s">
        <v>82</v>
      </c>
      <c r="C68">
        <v>8.9402258966500039</v>
      </c>
      <c r="D68">
        <v>0.16932821228163511</v>
      </c>
      <c r="E68">
        <v>74.56148640900058</v>
      </c>
      <c r="F68">
        <v>0.42774327217554314</v>
      </c>
      <c r="G68">
        <v>0.71897178836947695</v>
      </c>
      <c r="H68">
        <v>0</v>
      </c>
      <c r="I68">
        <v>5.1201115566576059</v>
      </c>
      <c r="J68">
        <v>60.61268739922108</v>
      </c>
      <c r="K68">
        <v>3.1456217347881656</v>
      </c>
      <c r="L68">
        <v>2.2338135702112081</v>
      </c>
      <c r="M68">
        <v>0</v>
      </c>
      <c r="N68">
        <v>3.0893752712137412E-3</v>
      </c>
      <c r="O68">
        <v>1.8802809988834222E-3</v>
      </c>
      <c r="P68">
        <v>0.21422748888043228</v>
      </c>
      <c r="Q68">
        <v>0.81465119474219727</v>
      </c>
      <c r="R68">
        <v>7.6837026463993841</v>
      </c>
      <c r="S68">
        <v>0.31178473660597572</v>
      </c>
      <c r="T68">
        <v>15.162429924150093</v>
      </c>
      <c r="U68">
        <v>136.20586749792378</v>
      </c>
      <c r="V68">
        <v>4.7059151953110279</v>
      </c>
      <c r="W68">
        <v>11.000932982382858</v>
      </c>
      <c r="X68">
        <v>7.1067493291439447</v>
      </c>
      <c r="Y68">
        <v>6.3237720797891841</v>
      </c>
      <c r="Z68">
        <v>13.231020024860506</v>
      </c>
      <c r="AA68">
        <v>122.81371401830607</v>
      </c>
      <c r="AB68">
        <v>11.094700749857431</v>
      </c>
      <c r="AC68">
        <v>14.09494032346058</v>
      </c>
      <c r="AD68">
        <v>0.63946660474074835</v>
      </c>
      <c r="AE68">
        <v>95.460223022568471</v>
      </c>
      <c r="AF68">
        <v>2.644455649736277</v>
      </c>
      <c r="AG68">
        <v>27.243659099999991</v>
      </c>
      <c r="AH68">
        <v>7.1701052038339164</v>
      </c>
      <c r="AI68">
        <v>10.627005297545823</v>
      </c>
      <c r="AJ68">
        <v>1.510436600322896</v>
      </c>
      <c r="AK68">
        <v>50.503052243421244</v>
      </c>
      <c r="AL68">
        <v>9.2237728748827319</v>
      </c>
      <c r="AM68">
        <v>0</v>
      </c>
      <c r="CF68">
        <v>21.264883399522798</v>
      </c>
      <c r="CG68">
        <v>0</v>
      </c>
      <c r="CI68">
        <v>0</v>
      </c>
      <c r="CJ68">
        <v>0</v>
      </c>
      <c r="CK68">
        <v>0</v>
      </c>
      <c r="CM68">
        <v>1.249257995690168E-2</v>
      </c>
    </row>
    <row r="69" spans="2:91" x14ac:dyDescent="0.25">
      <c r="B69" t="s">
        <v>83</v>
      </c>
      <c r="C69">
        <v>1.3048817972031124</v>
      </c>
      <c r="D69">
        <v>3.9371376919587506</v>
      </c>
      <c r="E69">
        <v>42.591448763710801</v>
      </c>
      <c r="F69">
        <v>1.0713334204666169</v>
      </c>
      <c r="G69">
        <v>0.7063858322569333</v>
      </c>
      <c r="H69">
        <v>0</v>
      </c>
      <c r="I69">
        <v>4.4014601055830598</v>
      </c>
      <c r="J69">
        <v>5.5241258635163879</v>
      </c>
      <c r="K69">
        <v>7.5567792746608164</v>
      </c>
      <c r="L69">
        <v>3.7428723765247076</v>
      </c>
      <c r="M69">
        <v>0</v>
      </c>
      <c r="N69">
        <v>4.7492554830595543E-2</v>
      </c>
      <c r="O69">
        <v>4.905915961065186E-2</v>
      </c>
      <c r="P69">
        <v>2.5117241561896302</v>
      </c>
      <c r="Q69">
        <v>4.182189542882579</v>
      </c>
      <c r="R69">
        <v>23.606057583807807</v>
      </c>
      <c r="S69">
        <v>1.785184871077784</v>
      </c>
      <c r="T69">
        <v>34.184004138084994</v>
      </c>
      <c r="U69">
        <v>132.93262943538855</v>
      </c>
      <c r="V69">
        <v>43.484890153379418</v>
      </c>
      <c r="W69">
        <v>38.293970147615752</v>
      </c>
      <c r="X69">
        <v>11.634567704834206</v>
      </c>
      <c r="Y69">
        <v>14.829270277125254</v>
      </c>
      <c r="Z69">
        <v>47.863152340975681</v>
      </c>
      <c r="AA69">
        <v>49.171942099146413</v>
      </c>
      <c r="AB69">
        <v>34.251250345674123</v>
      </c>
      <c r="AC69">
        <v>22.221848356853023</v>
      </c>
      <c r="AD69">
        <v>0.3992891138679131</v>
      </c>
      <c r="AE69">
        <v>11.124883553071919</v>
      </c>
      <c r="AF69">
        <v>32.545007067530371</v>
      </c>
      <c r="AG69">
        <v>57.689524720000001</v>
      </c>
      <c r="AH69">
        <v>15.843812425790201</v>
      </c>
      <c r="AI69">
        <v>34.676532615545405</v>
      </c>
      <c r="AJ69">
        <v>6.941636158245343</v>
      </c>
      <c r="AK69">
        <v>91.578554733839852</v>
      </c>
      <c r="AL69">
        <v>9.8936535657156526</v>
      </c>
      <c r="AM69">
        <v>0</v>
      </c>
      <c r="CF69">
        <v>426.05287763057811</v>
      </c>
      <c r="CG69">
        <v>0</v>
      </c>
      <c r="CI69">
        <v>0</v>
      </c>
      <c r="CJ69">
        <v>0</v>
      </c>
      <c r="CK69">
        <v>0</v>
      </c>
      <c r="CM69">
        <v>84.484709093080042</v>
      </c>
    </row>
    <row r="70" spans="2:91" x14ac:dyDescent="0.25">
      <c r="B70" t="s">
        <v>84</v>
      </c>
      <c r="C70">
        <v>0</v>
      </c>
      <c r="D70">
        <v>0</v>
      </c>
      <c r="E70">
        <v>0.202035919525788</v>
      </c>
      <c r="F70">
        <v>0</v>
      </c>
      <c r="G70">
        <v>0</v>
      </c>
      <c r="H70">
        <v>0</v>
      </c>
      <c r="I70">
        <v>0</v>
      </c>
      <c r="J70">
        <v>0</v>
      </c>
      <c r="K70">
        <v>0.13136078226676501</v>
      </c>
      <c r="L70">
        <v>0.17405418607675202</v>
      </c>
      <c r="M70">
        <v>0</v>
      </c>
      <c r="N70">
        <v>0</v>
      </c>
      <c r="O70">
        <v>0</v>
      </c>
      <c r="P70">
        <v>0</v>
      </c>
      <c r="Q70">
        <v>5.1190019870227976E-2</v>
      </c>
      <c r="R70">
        <v>0.30295927915369503</v>
      </c>
      <c r="S70">
        <v>0</v>
      </c>
      <c r="T70">
        <v>6.6090414261856134E-2</v>
      </c>
      <c r="U70">
        <v>15.867760798077573</v>
      </c>
      <c r="V70">
        <v>2.1559434267540203</v>
      </c>
      <c r="W70">
        <v>0.15763104875894904</v>
      </c>
      <c r="X70">
        <v>1.6725428364058874E-2</v>
      </c>
      <c r="Y70">
        <v>0</v>
      </c>
      <c r="Z70">
        <v>0</v>
      </c>
      <c r="AA70">
        <v>4.7573950352263221</v>
      </c>
      <c r="AB70">
        <v>0</v>
      </c>
      <c r="AC70">
        <v>0</v>
      </c>
      <c r="AD70">
        <v>0.10444875000000001</v>
      </c>
      <c r="AE70">
        <v>0</v>
      </c>
      <c r="AF70">
        <v>5.6047664211311909</v>
      </c>
      <c r="AG70">
        <v>7.3583518300000001</v>
      </c>
      <c r="AH70">
        <v>0.4405463876910119</v>
      </c>
      <c r="AI70">
        <v>5.6954919389580139E-2</v>
      </c>
      <c r="AJ70">
        <v>0</v>
      </c>
      <c r="AK70">
        <v>0.25183761055646925</v>
      </c>
      <c r="AL70">
        <v>4.171630188212986E-2</v>
      </c>
      <c r="AM70">
        <v>0</v>
      </c>
      <c r="CF70">
        <v>909.48771446693831</v>
      </c>
      <c r="CG70">
        <v>4882.7550416838985</v>
      </c>
      <c r="CI70">
        <v>0</v>
      </c>
      <c r="CJ70">
        <v>0</v>
      </c>
      <c r="CK70">
        <v>0</v>
      </c>
      <c r="CM70">
        <v>0</v>
      </c>
    </row>
    <row r="71" spans="2:91" x14ac:dyDescent="0.25">
      <c r="B71" t="s">
        <v>85</v>
      </c>
      <c r="C71">
        <v>2.9749600699915817E-2</v>
      </c>
      <c r="D71">
        <v>0</v>
      </c>
      <c r="E71">
        <v>0.27181633136760236</v>
      </c>
      <c r="F71">
        <v>2.3778546279097975E-3</v>
      </c>
      <c r="G71">
        <v>0.10858977521128917</v>
      </c>
      <c r="H71">
        <v>0</v>
      </c>
      <c r="I71">
        <v>0</v>
      </c>
      <c r="J71">
        <v>0</v>
      </c>
      <c r="K71">
        <v>1.256999974960519</v>
      </c>
      <c r="L71">
        <v>0</v>
      </c>
      <c r="M71">
        <v>0</v>
      </c>
      <c r="N71">
        <v>0</v>
      </c>
      <c r="O71">
        <v>0</v>
      </c>
      <c r="P71">
        <v>0</v>
      </c>
      <c r="Q71">
        <v>6.4037953757558339E-3</v>
      </c>
      <c r="R71">
        <v>0.41489823181527008</v>
      </c>
      <c r="S71">
        <v>4.4799999999999994E-4</v>
      </c>
      <c r="T71">
        <v>1.405973478855459</v>
      </c>
      <c r="U71">
        <v>1.2104330843168765</v>
      </c>
      <c r="V71">
        <v>1.3059838012946954</v>
      </c>
      <c r="W71">
        <v>0.72381999894904858</v>
      </c>
      <c r="X71">
        <v>1.8093370075674342</v>
      </c>
      <c r="Y71">
        <v>3.0995611594589307E-3</v>
      </c>
      <c r="Z71">
        <v>11.805429542500343</v>
      </c>
      <c r="AA71">
        <v>12.33024109886982</v>
      </c>
      <c r="AB71">
        <v>0.81902055410157215</v>
      </c>
      <c r="AC71">
        <v>1.7405443731767483</v>
      </c>
      <c r="AD71">
        <v>3.7163844682882169E-2</v>
      </c>
      <c r="AE71">
        <v>0.8013034692170774</v>
      </c>
      <c r="AF71">
        <v>0.36180093907333538</v>
      </c>
      <c r="AG71">
        <v>4.6598312799999997</v>
      </c>
      <c r="AH71">
        <v>10.337605745854766</v>
      </c>
      <c r="AI71">
        <v>1.6116037478605676</v>
      </c>
      <c r="AJ71">
        <v>37.800074115212915</v>
      </c>
      <c r="AK71">
        <v>0.19352089699504535</v>
      </c>
      <c r="AL71">
        <v>1.0448690016654769</v>
      </c>
      <c r="AM71">
        <v>0</v>
      </c>
      <c r="CF71">
        <v>1759.7424713549842</v>
      </c>
      <c r="CG71">
        <v>1710.0056673249337</v>
      </c>
      <c r="CI71">
        <v>0</v>
      </c>
      <c r="CJ71">
        <v>0</v>
      </c>
      <c r="CK71">
        <v>0</v>
      </c>
      <c r="CM71">
        <v>58.979236200672077</v>
      </c>
    </row>
    <row r="72" spans="2:91" x14ac:dyDescent="0.25">
      <c r="B72" t="s">
        <v>86</v>
      </c>
      <c r="C72">
        <v>0</v>
      </c>
      <c r="D72">
        <v>9.6109049625514089</v>
      </c>
      <c r="E72">
        <v>0.53500107281737874</v>
      </c>
      <c r="F72">
        <v>4.6691553473636786E-2</v>
      </c>
      <c r="G72">
        <v>3.3358401867169318E-2</v>
      </c>
      <c r="H72">
        <v>0</v>
      </c>
      <c r="I72">
        <v>5.5850954920955717E-3</v>
      </c>
      <c r="J72">
        <v>0.12214448609934934</v>
      </c>
      <c r="K72">
        <v>2.4448800471497978</v>
      </c>
      <c r="L72">
        <v>0.27035409645900871</v>
      </c>
      <c r="M72">
        <v>0</v>
      </c>
      <c r="N72">
        <v>0</v>
      </c>
      <c r="O72">
        <v>3.1054963594461676E-2</v>
      </c>
      <c r="P72">
        <v>1.3518704021762199E-3</v>
      </c>
      <c r="Q72">
        <v>8.1779889162656751E-3</v>
      </c>
      <c r="R72">
        <v>1.7392712211254717</v>
      </c>
      <c r="S72">
        <v>4.2987930000000008E-2</v>
      </c>
      <c r="T72">
        <v>3.1113614542145029</v>
      </c>
      <c r="U72">
        <v>0.90107651406643186</v>
      </c>
      <c r="V72">
        <v>4.4217589779078024</v>
      </c>
      <c r="W72">
        <v>5.993165630759961</v>
      </c>
      <c r="X72">
        <v>5.1580000000000003E-3</v>
      </c>
      <c r="Y72">
        <v>8.4108272546884064E-2</v>
      </c>
      <c r="Z72">
        <v>0</v>
      </c>
      <c r="AA72">
        <v>0.30561974296667238</v>
      </c>
      <c r="AB72">
        <v>0.15851129266758893</v>
      </c>
      <c r="AC72">
        <v>1.7675472254420499</v>
      </c>
      <c r="AD72">
        <v>3.104136E-2</v>
      </c>
      <c r="AE72">
        <v>0</v>
      </c>
      <c r="AF72">
        <v>0.23818038569568561</v>
      </c>
      <c r="AG72">
        <v>25.160249520000001</v>
      </c>
      <c r="AH72">
        <v>8.3813781976462387</v>
      </c>
      <c r="AI72">
        <v>293.9057177206995</v>
      </c>
      <c r="AJ72">
        <v>0.31898087108452777</v>
      </c>
      <c r="AK72">
        <v>1.7183696665149835</v>
      </c>
      <c r="AL72">
        <v>0</v>
      </c>
      <c r="AM72">
        <v>0</v>
      </c>
      <c r="CF72">
        <v>1419.3284399094418</v>
      </c>
      <c r="CG72">
        <v>2077.1184345027282</v>
      </c>
      <c r="CI72">
        <v>0</v>
      </c>
      <c r="CJ72">
        <v>0</v>
      </c>
      <c r="CK72">
        <v>0</v>
      </c>
      <c r="CM72">
        <v>18.476001337344243</v>
      </c>
    </row>
    <row r="73" spans="2:91" x14ac:dyDescent="0.25">
      <c r="B73" t="s">
        <v>87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CF73">
        <v>525.84396580930172</v>
      </c>
      <c r="CG73">
        <v>4.4344960975677994</v>
      </c>
      <c r="CI73">
        <v>0</v>
      </c>
      <c r="CJ73">
        <v>0</v>
      </c>
      <c r="CK73">
        <v>0</v>
      </c>
      <c r="CM73">
        <v>0</v>
      </c>
    </row>
    <row r="74" spans="2:91" x14ac:dyDescent="0.25">
      <c r="B74" t="s">
        <v>88</v>
      </c>
      <c r="C74">
        <v>0</v>
      </c>
      <c r="D74">
        <v>0</v>
      </c>
      <c r="E74">
        <v>0.28204494484925857</v>
      </c>
      <c r="F74">
        <v>0</v>
      </c>
      <c r="G74">
        <v>0</v>
      </c>
      <c r="H74">
        <v>0</v>
      </c>
      <c r="I74">
        <v>0</v>
      </c>
      <c r="J74">
        <v>0</v>
      </c>
      <c r="K74">
        <v>0</v>
      </c>
      <c r="L74">
        <v>0</v>
      </c>
      <c r="M74">
        <v>0</v>
      </c>
      <c r="N74">
        <v>0</v>
      </c>
      <c r="O74">
        <v>0</v>
      </c>
      <c r="P74">
        <v>0</v>
      </c>
      <c r="Q74">
        <v>0</v>
      </c>
      <c r="R74">
        <v>7.7030385363803924E-2</v>
      </c>
      <c r="S74">
        <v>6.6562759999999999E-2</v>
      </c>
      <c r="T74">
        <v>3.7199200000000003E-3</v>
      </c>
      <c r="U74">
        <v>4.350344827092828E-2</v>
      </c>
      <c r="V74">
        <v>1.2919913777214634E-3</v>
      </c>
      <c r="W74">
        <v>0.46609440698529403</v>
      </c>
      <c r="X74">
        <v>18.232809890015783</v>
      </c>
      <c r="Y74">
        <v>0</v>
      </c>
      <c r="Z74">
        <v>0</v>
      </c>
      <c r="AA74">
        <v>2.6427846681082996</v>
      </c>
      <c r="AB74">
        <v>6.8612937426265983</v>
      </c>
      <c r="AC74">
        <v>0.31425027986428078</v>
      </c>
      <c r="AD74">
        <v>0.31194653999999999</v>
      </c>
      <c r="AE74">
        <v>1.9577263587050087E-2</v>
      </c>
      <c r="AF74">
        <v>0.40938681884288258</v>
      </c>
      <c r="AG74">
        <v>46.126903030000008</v>
      </c>
      <c r="AH74">
        <v>6.2326926083479162</v>
      </c>
      <c r="AI74">
        <v>0.13050086243282455</v>
      </c>
      <c r="AJ74">
        <v>5.9671000000000004E-3</v>
      </c>
      <c r="AK74">
        <v>456.32281866346534</v>
      </c>
      <c r="AL74">
        <v>0.74551473155001224</v>
      </c>
      <c r="AM74">
        <v>0</v>
      </c>
      <c r="CF74">
        <v>1609.689221440075</v>
      </c>
      <c r="CG74">
        <v>263.9225962754121</v>
      </c>
      <c r="CI74">
        <v>2.9442906073051889</v>
      </c>
      <c r="CJ74">
        <v>1.837696630636362</v>
      </c>
      <c r="CK74">
        <v>0</v>
      </c>
      <c r="CM74">
        <v>2043.5082990561348</v>
      </c>
    </row>
    <row r="75" spans="2:91" x14ac:dyDescent="0.25">
      <c r="B75" t="s">
        <v>89</v>
      </c>
      <c r="C75">
        <v>0.30381160708953064</v>
      </c>
      <c r="D75">
        <v>0.47983367675976496</v>
      </c>
      <c r="E75">
        <v>2.276186468312217</v>
      </c>
      <c r="F75">
        <v>0.69896368402111064</v>
      </c>
      <c r="G75">
        <v>8.0377732622081022E-3</v>
      </c>
      <c r="H75">
        <v>0</v>
      </c>
      <c r="I75">
        <v>0.21862346787915474</v>
      </c>
      <c r="J75">
        <v>3.3035724529879816E-2</v>
      </c>
      <c r="K75">
        <v>5.3692732714171194E-2</v>
      </c>
      <c r="L75">
        <v>8.599466227148303E-2</v>
      </c>
      <c r="M75">
        <v>0</v>
      </c>
      <c r="N75">
        <v>0</v>
      </c>
      <c r="O75">
        <v>0</v>
      </c>
      <c r="P75">
        <v>2.0804304146908242E-2</v>
      </c>
      <c r="Q75">
        <v>9.8081065583632956E-2</v>
      </c>
      <c r="R75">
        <v>33.762001875002881</v>
      </c>
      <c r="S75">
        <v>0.41721247461242661</v>
      </c>
      <c r="T75">
        <v>0.81505889942650755</v>
      </c>
      <c r="U75">
        <v>51.106758134301536</v>
      </c>
      <c r="V75">
        <v>0.82776408578760552</v>
      </c>
      <c r="W75">
        <v>10.586660268130275</v>
      </c>
      <c r="X75">
        <v>0.14160910624364903</v>
      </c>
      <c r="Y75">
        <v>9.0718545725445698E-3</v>
      </c>
      <c r="Z75">
        <v>40.38162927679673</v>
      </c>
      <c r="AA75">
        <v>51.341018060106983</v>
      </c>
      <c r="AB75">
        <v>1.5091538583973669</v>
      </c>
      <c r="AC75">
        <v>1.97633480878326</v>
      </c>
      <c r="AD75">
        <v>6.1987992643758112</v>
      </c>
      <c r="AE75">
        <v>0.1531151421921664</v>
      </c>
      <c r="AF75">
        <v>0.3223474971377116</v>
      </c>
      <c r="AG75">
        <v>9.6984846799999982</v>
      </c>
      <c r="AH75">
        <v>3.8981233589179123</v>
      </c>
      <c r="AI75">
        <v>10.168082922602396</v>
      </c>
      <c r="AJ75">
        <v>2.9210032843692037E-2</v>
      </c>
      <c r="AK75">
        <v>11.740026114949927</v>
      </c>
      <c r="AL75">
        <v>10.990005924489211</v>
      </c>
      <c r="AM75">
        <v>0</v>
      </c>
      <c r="CF75">
        <v>678.92413104945069</v>
      </c>
      <c r="CG75">
        <v>1.4841096533024969</v>
      </c>
      <c r="CI75">
        <v>0</v>
      </c>
      <c r="CJ75">
        <v>0</v>
      </c>
      <c r="CK75">
        <v>0</v>
      </c>
      <c r="CM75">
        <v>92.5438402073258</v>
      </c>
    </row>
    <row r="76" spans="2:91" x14ac:dyDescent="0.25">
      <c r="B76" t="s">
        <v>90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CF76">
        <v>71.360067043184898</v>
      </c>
      <c r="CG76">
        <v>0</v>
      </c>
      <c r="CI76">
        <v>0</v>
      </c>
      <c r="CJ76">
        <v>0</v>
      </c>
      <c r="CK76">
        <v>0</v>
      </c>
      <c r="CM76">
        <v>0</v>
      </c>
    </row>
    <row r="77" spans="2:91" x14ac:dyDescent="0.25">
      <c r="B77" t="s">
        <v>91</v>
      </c>
      <c r="C77">
        <v>267.72336159034444</v>
      </c>
      <c r="D77">
        <v>292.32301213895516</v>
      </c>
      <c r="E77">
        <v>773.44840865607841</v>
      </c>
      <c r="F77">
        <v>171.98380918384274</v>
      </c>
      <c r="G77">
        <v>108.42675015617326</v>
      </c>
      <c r="H77">
        <v>4.6949898769980587</v>
      </c>
      <c r="I77">
        <v>230.20060617294624</v>
      </c>
      <c r="J77">
        <v>59.048734694670884</v>
      </c>
      <c r="K77">
        <v>287.22796671984963</v>
      </c>
      <c r="L77">
        <v>309.95558063309011</v>
      </c>
      <c r="M77">
        <v>4.6056671475880995E-2</v>
      </c>
      <c r="N77">
        <v>30.352793349170696</v>
      </c>
      <c r="O77">
        <v>6.13516066900171</v>
      </c>
      <c r="P77">
        <v>12.834251435077494</v>
      </c>
      <c r="Q77">
        <v>90.522701953593767</v>
      </c>
      <c r="R77">
        <v>609.94337740904507</v>
      </c>
      <c r="S77">
        <v>187.21230817094454</v>
      </c>
      <c r="T77">
        <v>1856.2982891023032</v>
      </c>
      <c r="U77">
        <v>3778.2932756054897</v>
      </c>
      <c r="V77">
        <v>1496.8371346368062</v>
      </c>
      <c r="W77">
        <v>618.36275296850454</v>
      </c>
      <c r="X77">
        <v>303.06637883206383</v>
      </c>
      <c r="Y77">
        <v>360.82087130000286</v>
      </c>
      <c r="Z77">
        <v>924.11750107927799</v>
      </c>
      <c r="AA77">
        <v>1570.4334623081625</v>
      </c>
      <c r="AB77">
        <v>376.82145562734985</v>
      </c>
      <c r="AC77">
        <v>533.62185108633651</v>
      </c>
      <c r="AD77">
        <v>32.04870372900367</v>
      </c>
      <c r="AE77">
        <v>215.93031857174864</v>
      </c>
      <c r="AF77">
        <v>314.77052076752659</v>
      </c>
      <c r="AG77">
        <v>2733.40982962</v>
      </c>
      <c r="AH77">
        <v>1884.1586334087367</v>
      </c>
      <c r="AI77">
        <v>1531.8109612814474</v>
      </c>
      <c r="AJ77">
        <v>74.101168962020438</v>
      </c>
      <c r="AK77">
        <v>718.9726565184784</v>
      </c>
      <c r="AL77">
        <v>181.31134761435672</v>
      </c>
      <c r="AM77">
        <v>71.360067043184898</v>
      </c>
    </row>
    <row r="78" spans="2:91" x14ac:dyDescent="0.25">
      <c r="B78" t="s">
        <v>92</v>
      </c>
      <c r="C78">
        <v>4569.8060599545097</v>
      </c>
      <c r="D78">
        <v>503.18191934172052</v>
      </c>
      <c r="E78">
        <v>2325.3515028888805</v>
      </c>
      <c r="F78">
        <v>195.88248794152082</v>
      </c>
      <c r="G78">
        <v>180.32185568827066</v>
      </c>
      <c r="H78">
        <v>15.145513929499604</v>
      </c>
      <c r="I78">
        <v>489.83829023210228</v>
      </c>
      <c r="J78">
        <v>174.19887145763335</v>
      </c>
      <c r="K78">
        <v>514.97988895029869</v>
      </c>
      <c r="L78">
        <v>925.25417825054558</v>
      </c>
      <c r="M78">
        <v>9.0650580614292348E-2</v>
      </c>
      <c r="N78">
        <v>12.982509305219843</v>
      </c>
      <c r="O78">
        <v>4.8762916922676549</v>
      </c>
      <c r="P78">
        <v>9.5687705432447974</v>
      </c>
      <c r="Q78">
        <v>93.360959389872605</v>
      </c>
      <c r="R78">
        <v>1406.1566530146399</v>
      </c>
      <c r="S78">
        <v>248.74060573905112</v>
      </c>
      <c r="T78">
        <v>3172.5615967500476</v>
      </c>
      <c r="U78">
        <v>5769.6193771822491</v>
      </c>
      <c r="V78">
        <v>2568.5208339578021</v>
      </c>
      <c r="W78">
        <v>1743.2149338469249</v>
      </c>
      <c r="X78">
        <v>202.14396102107139</v>
      </c>
      <c r="Y78">
        <v>900.0891874508676</v>
      </c>
      <c r="Z78">
        <v>474.1393211124286</v>
      </c>
      <c r="AA78">
        <v>1553.7739285046882</v>
      </c>
      <c r="AB78">
        <v>5718.3965855040642</v>
      </c>
      <c r="AC78">
        <v>159.84155787770555</v>
      </c>
      <c r="AD78">
        <v>137.4020201086056</v>
      </c>
      <c r="AE78">
        <v>135.07708673002873</v>
      </c>
      <c r="AF78">
        <v>324.849094425781</v>
      </c>
      <c r="AG78">
        <v>1264.0554766835899</v>
      </c>
      <c r="AH78">
        <v>944.97729362841119</v>
      </c>
      <c r="AI78">
        <v>828.34825035648043</v>
      </c>
      <c r="AJ78">
        <v>9.9948341112600545</v>
      </c>
      <c r="AK78">
        <v>1763.4556261173971</v>
      </c>
      <c r="AL78">
        <v>419.94973033622551</v>
      </c>
      <c r="AM78">
        <v>0</v>
      </c>
    </row>
    <row r="79" spans="2:91" x14ac:dyDescent="0.25">
      <c r="B79" t="s">
        <v>93</v>
      </c>
      <c r="C79">
        <v>-5.1954438862667178</v>
      </c>
      <c r="D79">
        <v>7.3081554253590602</v>
      </c>
      <c r="E79">
        <v>26.660515941012338</v>
      </c>
      <c r="F79">
        <v>1.4282091956729337</v>
      </c>
      <c r="G79">
        <v>1.8631480899865764</v>
      </c>
      <c r="H79">
        <v>0.17260499639779606</v>
      </c>
      <c r="I79">
        <v>2.9955733503337041</v>
      </c>
      <c r="J79">
        <v>0.79100196255286326</v>
      </c>
      <c r="K79">
        <v>11.0314124846374</v>
      </c>
      <c r="L79">
        <v>9.2136723763326582</v>
      </c>
      <c r="M79">
        <v>5.6440248824645343E-2</v>
      </c>
      <c r="N79">
        <v>0.48300702362454279</v>
      </c>
      <c r="O79">
        <v>0.15340391070905796</v>
      </c>
      <c r="P79">
        <v>1.3427908708051062</v>
      </c>
      <c r="Q79">
        <v>1.44274706266264</v>
      </c>
      <c r="R79">
        <v>81.371613276935861</v>
      </c>
      <c r="S79">
        <v>19.710226510637039</v>
      </c>
      <c r="T79">
        <v>71.705633398116291</v>
      </c>
      <c r="U79">
        <v>47.612231158853568</v>
      </c>
      <c r="V79">
        <v>43.672540393291513</v>
      </c>
      <c r="W79">
        <v>36.333416289666289</v>
      </c>
      <c r="X79">
        <v>2.3246971091737265</v>
      </c>
      <c r="Y79">
        <v>15.729221472899198</v>
      </c>
      <c r="Z79">
        <v>0.83873155021750456</v>
      </c>
      <c r="AA79">
        <v>26.80027202560569</v>
      </c>
      <c r="AB79">
        <v>63.728974577212476</v>
      </c>
      <c r="AC79">
        <v>3.2726390122724576</v>
      </c>
      <c r="AD79">
        <v>0.26252323999999999</v>
      </c>
      <c r="AE79">
        <v>1.4671988764908455</v>
      </c>
      <c r="AF79">
        <v>7.3586963165281567</v>
      </c>
      <c r="AG79">
        <v>34.450767109999994</v>
      </c>
      <c r="AH79">
        <v>5.4489778635471549</v>
      </c>
      <c r="AI79">
        <v>2.3680070199855816</v>
      </c>
      <c r="AJ79">
        <v>3.0051114477525814E-2</v>
      </c>
      <c r="AK79">
        <v>92.536090846592984</v>
      </c>
      <c r="AL79">
        <v>1.0068657621151946</v>
      </c>
      <c r="AM79">
        <v>0</v>
      </c>
    </row>
    <row r="80" spans="2:91" x14ac:dyDescent="0.25">
      <c r="B80" t="s">
        <v>94</v>
      </c>
      <c r="CF80">
        <v>5034</v>
      </c>
    </row>
    <row r="81" spans="2:91" x14ac:dyDescent="0.25">
      <c r="B81" t="s">
        <v>95</v>
      </c>
      <c r="CH81">
        <v>2270.5857277827872</v>
      </c>
    </row>
    <row r="82" spans="2:91" x14ac:dyDescent="0.25">
      <c r="B82" t="s">
        <v>96</v>
      </c>
      <c r="F82" s="6"/>
      <c r="G82" s="6"/>
      <c r="H82" s="6"/>
      <c r="AN82">
        <v>297.32322452357391</v>
      </c>
      <c r="AO82">
        <v>245.63274879847935</v>
      </c>
      <c r="AP82">
        <v>2915.2742822228147</v>
      </c>
      <c r="AQ82">
        <v>318.39857325569147</v>
      </c>
      <c r="AR82">
        <v>123.22061028642804</v>
      </c>
      <c r="AS82">
        <v>1130.7182825199975</v>
      </c>
      <c r="AT82">
        <v>251.52180078156891</v>
      </c>
      <c r="AU82">
        <v>50.661487821170084</v>
      </c>
      <c r="AV82">
        <v>422.22870171609014</v>
      </c>
      <c r="AW82">
        <v>246.14479368685119</v>
      </c>
      <c r="AX82">
        <v>177.15589530225546</v>
      </c>
      <c r="AY82">
        <v>310.52666868704381</v>
      </c>
      <c r="AZ82">
        <v>164.81074823062701</v>
      </c>
      <c r="BA82">
        <v>302.00969212661533</v>
      </c>
      <c r="BB82">
        <v>181.61545238506071</v>
      </c>
      <c r="BC82">
        <v>316.07358479080239</v>
      </c>
      <c r="BD82">
        <v>65.100097654209165</v>
      </c>
      <c r="BE82">
        <v>415.20114554068937</v>
      </c>
      <c r="BF82">
        <v>27.842246944963861</v>
      </c>
      <c r="BG82">
        <v>383.92039341295072</v>
      </c>
      <c r="BH82">
        <v>231.95232080317854</v>
      </c>
      <c r="BI82">
        <v>49.593846480381302</v>
      </c>
      <c r="BJ82">
        <v>187.59276652056644</v>
      </c>
      <c r="BK82">
        <v>77.960437349170505</v>
      </c>
      <c r="BL82">
        <v>0</v>
      </c>
      <c r="BM82">
        <v>389.02260062341514</v>
      </c>
      <c r="BN82">
        <v>72.252707596560072</v>
      </c>
      <c r="BO82">
        <v>8.726108927926953</v>
      </c>
      <c r="BP82">
        <v>84.302376681857368</v>
      </c>
      <c r="BQ82">
        <v>91.651145674739411</v>
      </c>
      <c r="BR82">
        <v>22.971785390635137</v>
      </c>
      <c r="BS82">
        <v>0</v>
      </c>
      <c r="BT82">
        <v>0</v>
      </c>
      <c r="BU82">
        <v>0</v>
      </c>
      <c r="BV82">
        <v>217.47380112028119</v>
      </c>
      <c r="BW82">
        <v>5.1427988533987863</v>
      </c>
      <c r="BX82">
        <v>0</v>
      </c>
    </row>
    <row r="83" spans="2:91" x14ac:dyDescent="0.25">
      <c r="B83" t="s">
        <v>97</v>
      </c>
      <c r="F83" s="6"/>
      <c r="AN83">
        <v>-212.82539434215781</v>
      </c>
      <c r="AO83">
        <v>0</v>
      </c>
      <c r="AP83">
        <v>-49.852258883317191</v>
      </c>
      <c r="AQ83">
        <v>0</v>
      </c>
      <c r="AR83">
        <v>0</v>
      </c>
      <c r="AS83">
        <v>0</v>
      </c>
      <c r="AT83">
        <v>0</v>
      </c>
      <c r="AU83">
        <v>0</v>
      </c>
      <c r="AV83">
        <v>0</v>
      </c>
      <c r="AW83">
        <v>0</v>
      </c>
      <c r="AX83">
        <v>0</v>
      </c>
      <c r="AY83">
        <v>0</v>
      </c>
      <c r="AZ83">
        <v>0</v>
      </c>
      <c r="BA83">
        <v>0</v>
      </c>
      <c r="BB83">
        <v>0</v>
      </c>
      <c r="BC83">
        <v>-15.81452271345554</v>
      </c>
      <c r="BD83">
        <v>-2.0257425428027878</v>
      </c>
      <c r="BE83">
        <v>0</v>
      </c>
      <c r="BF83">
        <v>0</v>
      </c>
      <c r="BG83">
        <v>-39.997549988317992</v>
      </c>
      <c r="BH83">
        <v>0</v>
      </c>
      <c r="BI83">
        <v>0</v>
      </c>
      <c r="BJ83">
        <v>0</v>
      </c>
      <c r="BK83">
        <v>0</v>
      </c>
      <c r="BL83">
        <v>0</v>
      </c>
      <c r="BM83">
        <v>0</v>
      </c>
      <c r="BN83">
        <v>0</v>
      </c>
      <c r="BO83">
        <v>0</v>
      </c>
      <c r="BP83">
        <v>0</v>
      </c>
      <c r="BQ83">
        <v>0</v>
      </c>
      <c r="BR83">
        <v>0</v>
      </c>
      <c r="BS83">
        <v>0</v>
      </c>
      <c r="BT83">
        <v>0</v>
      </c>
      <c r="BU83">
        <v>0</v>
      </c>
      <c r="BV83">
        <v>0</v>
      </c>
      <c r="BW83">
        <v>0</v>
      </c>
      <c r="BX83">
        <v>0</v>
      </c>
    </row>
    <row r="84" spans="2:91" x14ac:dyDescent="0.25">
      <c r="B84" t="s">
        <v>98</v>
      </c>
      <c r="BY84">
        <v>23018.627049544059</v>
      </c>
      <c r="BZ84">
        <v>32597.477393334731</v>
      </c>
      <c r="CG84">
        <v>3763.4968246170483</v>
      </c>
      <c r="CL84">
        <v>524.72837305999997</v>
      </c>
      <c r="CM84">
        <v>9598.7218630203715</v>
      </c>
    </row>
    <row r="85" spans="2:91" x14ac:dyDescent="0.25">
      <c r="B85" t="s">
        <v>99</v>
      </c>
      <c r="CA85">
        <v>617.77661397726365</v>
      </c>
      <c r="CB85">
        <v>5034</v>
      </c>
      <c r="CC85">
        <v>2270.5857277827872</v>
      </c>
      <c r="CD85">
        <v>9784.0231267099971</v>
      </c>
      <c r="CE85">
        <v>-320.5154684700513</v>
      </c>
      <c r="CH85">
        <v>1351.8464689335196</v>
      </c>
      <c r="CL85">
        <v>1865</v>
      </c>
      <c r="CM85">
        <v>540.88353106648117</v>
      </c>
    </row>
    <row r="86" spans="2:91" x14ac:dyDescent="0.25">
      <c r="B86" t="s">
        <v>100</v>
      </c>
      <c r="BZ86">
        <v>7162.6703112707901</v>
      </c>
      <c r="CG86">
        <v>1193.328314923132</v>
      </c>
      <c r="CM86">
        <v>3670.667426490003</v>
      </c>
    </row>
    <row r="87" spans="2:91" x14ac:dyDescent="0.25">
      <c r="B87" t="s">
        <v>101</v>
      </c>
      <c r="CF87">
        <v>8955.6352719819497</v>
      </c>
      <c r="CM87">
        <v>3049.335234353131</v>
      </c>
    </row>
    <row r="88" spans="2:91" x14ac:dyDescent="0.25">
      <c r="B88" t="s">
        <v>106</v>
      </c>
      <c r="CG88">
        <v>5530</v>
      </c>
    </row>
    <row r="89" spans="2:91" x14ac:dyDescent="0.25">
      <c r="B89" t="s">
        <v>103</v>
      </c>
      <c r="CI89">
        <v>3145.0059251519806</v>
      </c>
    </row>
    <row r="90" spans="2:91" x14ac:dyDescent="0.25">
      <c r="B90" t="s">
        <v>104</v>
      </c>
      <c r="CF90">
        <v>1412</v>
      </c>
      <c r="CG90">
        <v>761.08970909000004</v>
      </c>
      <c r="CM90">
        <v>453</v>
      </c>
    </row>
    <row r="91" spans="2:91" x14ac:dyDescent="0.25">
      <c r="B91" t="s">
        <v>105</v>
      </c>
      <c r="AN91">
        <v>872.05890887313228</v>
      </c>
      <c r="AO91">
        <v>2518.911345337508</v>
      </c>
      <c r="AP91">
        <v>4114.9549471812552</v>
      </c>
      <c r="AQ91">
        <v>2041.8562782987838</v>
      </c>
      <c r="AR91">
        <v>1163.5983276587513</v>
      </c>
      <c r="AS91">
        <v>3944.0093877764971</v>
      </c>
      <c r="AT91">
        <v>2102.6844942760645</v>
      </c>
      <c r="AU91">
        <v>1353.6078174867298</v>
      </c>
      <c r="AV91">
        <v>2215.9591041915269</v>
      </c>
      <c r="AW91">
        <v>2824.8805859382855</v>
      </c>
      <c r="AX91">
        <v>2181.1520084371978</v>
      </c>
      <c r="AY91">
        <v>1310.4874253188952</v>
      </c>
      <c r="AZ91">
        <v>2153.8523618843042</v>
      </c>
      <c r="BA91">
        <v>5862.0692941491106</v>
      </c>
      <c r="BB91">
        <v>1125.8851874357472</v>
      </c>
      <c r="BC91">
        <v>1231.9932207031493</v>
      </c>
      <c r="BD91">
        <v>68.996551677483936</v>
      </c>
      <c r="BE91">
        <v>23.545089612332674</v>
      </c>
      <c r="BF91">
        <v>0</v>
      </c>
      <c r="BG91">
        <v>5859.935031753701</v>
      </c>
      <c r="BH91">
        <v>413.2891758780188</v>
      </c>
      <c r="BI91">
        <v>65.055385817265375</v>
      </c>
      <c r="BJ91">
        <v>120.20433478950498</v>
      </c>
      <c r="BK91">
        <v>263.62006394757304</v>
      </c>
      <c r="BL91">
        <v>687.07282627865527</v>
      </c>
      <c r="BM91">
        <v>9.9665180069605199</v>
      </c>
      <c r="BN91">
        <v>237.62932785645052</v>
      </c>
      <c r="BO91">
        <v>9.3295470985053228</v>
      </c>
      <c r="BP91">
        <v>5.5385876268799681</v>
      </c>
      <c r="BQ91">
        <v>164.47043380999688</v>
      </c>
      <c r="BR91">
        <v>0</v>
      </c>
      <c r="BS91">
        <v>246.43731410459907</v>
      </c>
      <c r="BT91">
        <v>85.548789273341754</v>
      </c>
      <c r="BU91">
        <v>0</v>
      </c>
      <c r="BV91">
        <v>21.818016839454366</v>
      </c>
      <c r="BW91">
        <v>30.566851082029181</v>
      </c>
      <c r="BX91">
        <v>0</v>
      </c>
      <c r="CF91">
        <v>810.3629607241736</v>
      </c>
      <c r="CG91">
        <v>766.77677853286832</v>
      </c>
      <c r="CH91">
        <v>8404.2338559675936</v>
      </c>
      <c r="CL91">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2:DD110"/>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ColWidth="11.42578125" defaultRowHeight="15" x14ac:dyDescent="0.25"/>
  <sheetData>
    <row r="2" spans="2:108" x14ac:dyDescent="0.25">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spans="2:108" x14ac:dyDescent="0.25">
      <c r="B3" t="s">
        <v>17</v>
      </c>
      <c r="AN3">
        <v>7431.0786099339239</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DD3">
        <f t="shared" ref="DD3:DD34" si="0">SUM(C3:DB3)</f>
        <v>7431.0786099339239</v>
      </c>
    </row>
    <row r="4" spans="2:108" x14ac:dyDescent="0.25">
      <c r="B4" t="s">
        <v>18</v>
      </c>
      <c r="AN4">
        <v>0</v>
      </c>
      <c r="AO4">
        <v>1517.6300695081129</v>
      </c>
      <c r="AP4">
        <v>0</v>
      </c>
      <c r="AQ4">
        <v>0</v>
      </c>
      <c r="AR4">
        <v>0</v>
      </c>
      <c r="AS4">
        <v>0</v>
      </c>
      <c r="AT4">
        <v>0</v>
      </c>
      <c r="AU4">
        <v>0</v>
      </c>
      <c r="AV4">
        <v>18.000459733201811</v>
      </c>
      <c r="AW4">
        <v>0</v>
      </c>
      <c r="AX4">
        <v>0</v>
      </c>
      <c r="AY4">
        <v>0</v>
      </c>
      <c r="AZ4">
        <v>0</v>
      </c>
      <c r="BA4">
        <v>0</v>
      </c>
      <c r="BB4">
        <v>0</v>
      </c>
      <c r="BC4">
        <v>0</v>
      </c>
      <c r="BD4">
        <v>0.12748014415044875</v>
      </c>
      <c r="BE4">
        <v>5.2570440532140772</v>
      </c>
      <c r="BF4">
        <v>36.213397589433562</v>
      </c>
      <c r="BG4">
        <v>5.5470825439165212</v>
      </c>
      <c r="BH4">
        <v>0</v>
      </c>
      <c r="BI4">
        <v>0</v>
      </c>
      <c r="BJ4">
        <v>0</v>
      </c>
      <c r="BK4">
        <v>0</v>
      </c>
      <c r="BL4">
        <v>0</v>
      </c>
      <c r="BM4">
        <v>0.6466782960824361</v>
      </c>
      <c r="BN4">
        <v>2.1681551562159783E-3</v>
      </c>
      <c r="BO4">
        <v>0</v>
      </c>
      <c r="BP4">
        <v>0</v>
      </c>
      <c r="BQ4">
        <v>97.336698874099142</v>
      </c>
      <c r="BR4">
        <v>0</v>
      </c>
      <c r="BS4">
        <v>0</v>
      </c>
      <c r="BT4">
        <v>0</v>
      </c>
      <c r="BU4">
        <v>0</v>
      </c>
      <c r="BV4">
        <v>0</v>
      </c>
      <c r="BW4">
        <v>0</v>
      </c>
      <c r="BX4">
        <v>0</v>
      </c>
      <c r="DD4">
        <f t="shared" si="0"/>
        <v>1680.7610788973668</v>
      </c>
    </row>
    <row r="5" spans="2:108" x14ac:dyDescent="0.25">
      <c r="B5" t="s">
        <v>19</v>
      </c>
      <c r="AN5">
        <v>0</v>
      </c>
      <c r="AO5">
        <v>1.0295423933014254E-2</v>
      </c>
      <c r="AP5">
        <v>11712.067448447586</v>
      </c>
      <c r="AQ5">
        <v>0.14363363106079433</v>
      </c>
      <c r="AR5">
        <v>0.17440371846083383</v>
      </c>
      <c r="AS5">
        <v>0</v>
      </c>
      <c r="AT5">
        <v>1.549993384619941</v>
      </c>
      <c r="AU5">
        <v>0</v>
      </c>
      <c r="AV5">
        <v>2.97468446589563</v>
      </c>
      <c r="AW5">
        <v>1.134204629782787</v>
      </c>
      <c r="AX5">
        <v>0</v>
      </c>
      <c r="AY5">
        <v>0</v>
      </c>
      <c r="AZ5">
        <v>0</v>
      </c>
      <c r="BA5">
        <v>0</v>
      </c>
      <c r="BB5">
        <v>0</v>
      </c>
      <c r="BC5">
        <v>0.42873012366469415</v>
      </c>
      <c r="BD5">
        <v>0.62676099924137829</v>
      </c>
      <c r="BE5">
        <v>0</v>
      </c>
      <c r="BF5">
        <v>434.8870212842271</v>
      </c>
      <c r="BG5">
        <v>0.53424591705012137</v>
      </c>
      <c r="BH5">
        <v>14.734850686070025</v>
      </c>
      <c r="BI5">
        <v>0</v>
      </c>
      <c r="BJ5">
        <v>0</v>
      </c>
      <c r="BK5">
        <v>5.7203232739950977E-3</v>
      </c>
      <c r="BL5">
        <v>0</v>
      </c>
      <c r="BM5">
        <v>13.135414463742187</v>
      </c>
      <c r="BN5">
        <v>0</v>
      </c>
      <c r="BO5">
        <v>0</v>
      </c>
      <c r="BP5">
        <v>0</v>
      </c>
      <c r="BQ5">
        <v>7.958269410488132</v>
      </c>
      <c r="BR5">
        <v>0</v>
      </c>
      <c r="BS5">
        <v>0</v>
      </c>
      <c r="BT5">
        <v>0</v>
      </c>
      <c r="BU5">
        <v>0</v>
      </c>
      <c r="BV5">
        <v>0</v>
      </c>
      <c r="BW5">
        <v>0.80673980005133483</v>
      </c>
      <c r="BX5">
        <v>0</v>
      </c>
      <c r="CH5" s="13"/>
      <c r="DD5">
        <f t="shared" si="0"/>
        <v>12191.172416709151</v>
      </c>
    </row>
    <row r="6" spans="2:108" x14ac:dyDescent="0.25">
      <c r="B6" t="s">
        <v>20</v>
      </c>
      <c r="AN6">
        <v>0</v>
      </c>
      <c r="AO6">
        <v>0</v>
      </c>
      <c r="AP6">
        <v>0</v>
      </c>
      <c r="AQ6">
        <v>993.63934924497198</v>
      </c>
      <c r="AR6">
        <v>0</v>
      </c>
      <c r="AS6">
        <v>0</v>
      </c>
      <c r="AT6">
        <v>0</v>
      </c>
      <c r="AU6">
        <v>0</v>
      </c>
      <c r="AV6">
        <v>8.0232996799578462</v>
      </c>
      <c r="AW6">
        <v>3.0229763934758842</v>
      </c>
      <c r="AX6">
        <v>0</v>
      </c>
      <c r="AY6">
        <v>0</v>
      </c>
      <c r="AZ6">
        <v>0</v>
      </c>
      <c r="BA6">
        <v>0</v>
      </c>
      <c r="BB6">
        <v>0</v>
      </c>
      <c r="BC6">
        <v>0</v>
      </c>
      <c r="BD6">
        <v>0</v>
      </c>
      <c r="BE6">
        <v>0</v>
      </c>
      <c r="BF6">
        <v>8.5963684150936768</v>
      </c>
      <c r="BG6">
        <v>0</v>
      </c>
      <c r="BH6">
        <v>0</v>
      </c>
      <c r="BI6">
        <v>0</v>
      </c>
      <c r="BJ6">
        <v>0</v>
      </c>
      <c r="BK6">
        <v>0</v>
      </c>
      <c r="BL6">
        <v>0</v>
      </c>
      <c r="BM6">
        <v>1.0445416893122372</v>
      </c>
      <c r="BN6">
        <v>0</v>
      </c>
      <c r="BO6">
        <v>0</v>
      </c>
      <c r="BP6">
        <v>0</v>
      </c>
      <c r="BQ6">
        <v>0</v>
      </c>
      <c r="BR6">
        <v>0</v>
      </c>
      <c r="BS6">
        <v>0</v>
      </c>
      <c r="BT6">
        <v>0</v>
      </c>
      <c r="BU6">
        <v>0</v>
      </c>
      <c r="BV6">
        <v>0</v>
      </c>
      <c r="BW6">
        <v>0</v>
      </c>
      <c r="BX6">
        <v>0</v>
      </c>
      <c r="CH6" s="13"/>
      <c r="DD6">
        <f t="shared" si="0"/>
        <v>1014.3265354228117</v>
      </c>
    </row>
    <row r="7" spans="2:108" x14ac:dyDescent="0.25">
      <c r="B7" t="s">
        <v>21</v>
      </c>
      <c r="AN7">
        <v>0</v>
      </c>
      <c r="AO7">
        <v>0</v>
      </c>
      <c r="AP7">
        <v>0.52849750676886109</v>
      </c>
      <c r="AQ7">
        <v>0</v>
      </c>
      <c r="AR7">
        <v>616.0604760836593</v>
      </c>
      <c r="AS7">
        <v>0</v>
      </c>
      <c r="AT7">
        <v>0</v>
      </c>
      <c r="AU7">
        <v>0</v>
      </c>
      <c r="AV7">
        <v>0</v>
      </c>
      <c r="AW7">
        <v>0</v>
      </c>
      <c r="AX7">
        <v>1.5695119584033435</v>
      </c>
      <c r="AY7">
        <v>0</v>
      </c>
      <c r="AZ7">
        <v>0</v>
      </c>
      <c r="BA7">
        <v>0</v>
      </c>
      <c r="BB7">
        <v>4.0465082295433792</v>
      </c>
      <c r="BC7">
        <v>0</v>
      </c>
      <c r="BD7">
        <v>0</v>
      </c>
      <c r="BE7">
        <v>1.5672878328624034</v>
      </c>
      <c r="BF7">
        <v>44.598978365010794</v>
      </c>
      <c r="BG7">
        <v>2.121386001190678</v>
      </c>
      <c r="BH7">
        <v>0</v>
      </c>
      <c r="BI7">
        <v>0</v>
      </c>
      <c r="BJ7">
        <v>0</v>
      </c>
      <c r="BK7">
        <v>0</v>
      </c>
      <c r="BL7">
        <v>0</v>
      </c>
      <c r="BM7">
        <v>1.1926196794991077</v>
      </c>
      <c r="BN7">
        <v>0</v>
      </c>
      <c r="BO7">
        <v>0</v>
      </c>
      <c r="BP7">
        <v>1.7910713304028707</v>
      </c>
      <c r="BQ7">
        <v>0.4876475874093929</v>
      </c>
      <c r="BR7">
        <v>0</v>
      </c>
      <c r="BS7">
        <v>9.7306785306469775E-4</v>
      </c>
      <c r="BT7">
        <v>0</v>
      </c>
      <c r="BU7">
        <v>0</v>
      </c>
      <c r="BV7">
        <v>0</v>
      </c>
      <c r="BW7">
        <v>0</v>
      </c>
      <c r="BX7">
        <v>0</v>
      </c>
      <c r="CH7" s="13"/>
      <c r="DD7">
        <f t="shared" si="0"/>
        <v>673.96495764260305</v>
      </c>
    </row>
    <row r="8" spans="2:108" x14ac:dyDescent="0.25">
      <c r="B8" t="s">
        <v>22</v>
      </c>
      <c r="AN8">
        <v>0</v>
      </c>
      <c r="AO8">
        <v>0</v>
      </c>
      <c r="AP8">
        <v>0</v>
      </c>
      <c r="AQ8">
        <v>0</v>
      </c>
      <c r="AR8">
        <v>0</v>
      </c>
      <c r="AS8">
        <v>156.12165171072928</v>
      </c>
      <c r="AT8">
        <v>0</v>
      </c>
      <c r="AU8">
        <v>0</v>
      </c>
      <c r="AV8">
        <v>0</v>
      </c>
      <c r="AW8">
        <v>0</v>
      </c>
      <c r="AX8">
        <v>0</v>
      </c>
      <c r="AY8">
        <v>0</v>
      </c>
      <c r="AZ8">
        <v>0</v>
      </c>
      <c r="BA8">
        <v>0</v>
      </c>
      <c r="BB8">
        <v>0</v>
      </c>
      <c r="BC8">
        <v>0</v>
      </c>
      <c r="BD8">
        <v>0</v>
      </c>
      <c r="BE8">
        <v>0.60994661472864553</v>
      </c>
      <c r="BF8">
        <v>7.9293641088670084</v>
      </c>
      <c r="BG8">
        <v>0</v>
      </c>
      <c r="BH8">
        <v>0</v>
      </c>
      <c r="BI8">
        <v>0</v>
      </c>
      <c r="BJ8">
        <v>0</v>
      </c>
      <c r="BK8">
        <v>0</v>
      </c>
      <c r="BL8">
        <v>0</v>
      </c>
      <c r="BM8">
        <v>0</v>
      </c>
      <c r="BN8">
        <v>0</v>
      </c>
      <c r="BO8">
        <v>0</v>
      </c>
      <c r="BP8">
        <v>0</v>
      </c>
      <c r="BQ8">
        <v>0</v>
      </c>
      <c r="BR8">
        <v>0</v>
      </c>
      <c r="BS8">
        <v>0</v>
      </c>
      <c r="BT8">
        <v>0</v>
      </c>
      <c r="BU8">
        <v>0</v>
      </c>
      <c r="BV8">
        <v>0</v>
      </c>
      <c r="BW8">
        <v>0</v>
      </c>
      <c r="BX8">
        <v>0</v>
      </c>
      <c r="CH8" s="13"/>
      <c r="DD8">
        <f t="shared" si="0"/>
        <v>164.66096243432494</v>
      </c>
    </row>
    <row r="9" spans="2:108" x14ac:dyDescent="0.25">
      <c r="B9" t="s">
        <v>23</v>
      </c>
      <c r="AN9">
        <v>0</v>
      </c>
      <c r="AO9">
        <v>0</v>
      </c>
      <c r="AP9">
        <v>0</v>
      </c>
      <c r="AQ9">
        <v>0</v>
      </c>
      <c r="AR9">
        <v>0</v>
      </c>
      <c r="AS9">
        <v>0</v>
      </c>
      <c r="AT9">
        <v>1259.9333331730122</v>
      </c>
      <c r="AU9">
        <v>7.1327519462818323</v>
      </c>
      <c r="AV9">
        <v>4.842686782717422</v>
      </c>
      <c r="AW9">
        <v>0</v>
      </c>
      <c r="AX9">
        <v>0</v>
      </c>
      <c r="AY9">
        <v>0</v>
      </c>
      <c r="AZ9">
        <v>0</v>
      </c>
      <c r="BA9">
        <v>0</v>
      </c>
      <c r="BB9">
        <v>3.1048253789608699E-2</v>
      </c>
      <c r="BC9">
        <v>0</v>
      </c>
      <c r="BD9">
        <v>0</v>
      </c>
      <c r="BE9">
        <v>0</v>
      </c>
      <c r="BF9">
        <v>46.650778786444505</v>
      </c>
      <c r="BG9">
        <v>2.3822906410152913</v>
      </c>
      <c r="BH9">
        <v>0</v>
      </c>
      <c r="BI9">
        <v>0</v>
      </c>
      <c r="BJ9">
        <v>0</v>
      </c>
      <c r="BK9">
        <v>0</v>
      </c>
      <c r="BL9">
        <v>0</v>
      </c>
      <c r="BM9">
        <v>2.512703396633186</v>
      </c>
      <c r="BN9">
        <v>0.78375456256890252</v>
      </c>
      <c r="BO9">
        <v>0</v>
      </c>
      <c r="BP9">
        <v>0</v>
      </c>
      <c r="BQ9">
        <v>8.2953041737075503E-2</v>
      </c>
      <c r="BR9">
        <v>0</v>
      </c>
      <c r="BS9">
        <v>0</v>
      </c>
      <c r="BT9">
        <v>0</v>
      </c>
      <c r="BU9">
        <v>0</v>
      </c>
      <c r="BV9">
        <v>0</v>
      </c>
      <c r="BW9">
        <v>0</v>
      </c>
      <c r="BX9">
        <v>0</v>
      </c>
      <c r="CH9" s="13"/>
      <c r="DD9">
        <f t="shared" si="0"/>
        <v>1324.3523005842001</v>
      </c>
    </row>
    <row r="10" spans="2:108" x14ac:dyDescent="0.25">
      <c r="B10" t="s">
        <v>24</v>
      </c>
      <c r="AN10">
        <v>0</v>
      </c>
      <c r="AO10">
        <v>0</v>
      </c>
      <c r="AP10">
        <v>0</v>
      </c>
      <c r="AQ10">
        <v>0</v>
      </c>
      <c r="AR10">
        <v>0</v>
      </c>
      <c r="AS10">
        <v>0</v>
      </c>
      <c r="AT10">
        <v>0</v>
      </c>
      <c r="AU10">
        <v>408.8086278587387</v>
      </c>
      <c r="AV10">
        <v>0</v>
      </c>
      <c r="AW10">
        <v>0</v>
      </c>
      <c r="AX10">
        <v>0</v>
      </c>
      <c r="AY10">
        <v>0</v>
      </c>
      <c r="AZ10">
        <v>0</v>
      </c>
      <c r="BA10">
        <v>0</v>
      </c>
      <c r="BB10">
        <v>0</v>
      </c>
      <c r="BC10">
        <v>0</v>
      </c>
      <c r="BD10">
        <v>0</v>
      </c>
      <c r="BE10">
        <v>0</v>
      </c>
      <c r="BF10">
        <v>3.5982776604200675</v>
      </c>
      <c r="BG10">
        <v>0</v>
      </c>
      <c r="BH10">
        <v>0</v>
      </c>
      <c r="BI10">
        <v>0</v>
      </c>
      <c r="BJ10">
        <v>0</v>
      </c>
      <c r="BK10">
        <v>0</v>
      </c>
      <c r="BL10">
        <v>0</v>
      </c>
      <c r="BM10">
        <v>4.7523730696475447E-2</v>
      </c>
      <c r="BN10">
        <v>0</v>
      </c>
      <c r="BO10">
        <v>0</v>
      </c>
      <c r="BP10">
        <v>0</v>
      </c>
      <c r="BQ10">
        <v>0</v>
      </c>
      <c r="BR10">
        <v>0</v>
      </c>
      <c r="BS10">
        <v>0</v>
      </c>
      <c r="BT10">
        <v>0</v>
      </c>
      <c r="BU10">
        <v>0</v>
      </c>
      <c r="BV10">
        <v>0</v>
      </c>
      <c r="BW10">
        <v>0</v>
      </c>
      <c r="BX10">
        <v>0</v>
      </c>
      <c r="CH10" s="13"/>
      <c r="DD10">
        <f t="shared" si="0"/>
        <v>412.45442924985525</v>
      </c>
    </row>
    <row r="11" spans="2:108" x14ac:dyDescent="0.25">
      <c r="B11" t="s">
        <v>25</v>
      </c>
      <c r="AN11">
        <v>0</v>
      </c>
      <c r="AO11">
        <v>21.585080365122781</v>
      </c>
      <c r="AP11">
        <v>0</v>
      </c>
      <c r="AQ11">
        <v>0</v>
      </c>
      <c r="AR11">
        <v>0</v>
      </c>
      <c r="AS11">
        <v>0</v>
      </c>
      <c r="AT11">
        <v>1.4776691217683373</v>
      </c>
      <c r="AU11">
        <v>0</v>
      </c>
      <c r="AV11">
        <v>2623.3730390197925</v>
      </c>
      <c r="AW11">
        <v>23.667834419456767</v>
      </c>
      <c r="AX11">
        <v>0</v>
      </c>
      <c r="AY11">
        <v>0</v>
      </c>
      <c r="AZ11">
        <v>0</v>
      </c>
      <c r="BA11">
        <v>0</v>
      </c>
      <c r="BB11">
        <v>4.1905933460372982</v>
      </c>
      <c r="BC11">
        <v>0</v>
      </c>
      <c r="BD11">
        <v>0</v>
      </c>
      <c r="BE11">
        <v>55.994658545590234</v>
      </c>
      <c r="BF11">
        <v>161.22620532062911</v>
      </c>
      <c r="BG11">
        <v>6.5002872628070021</v>
      </c>
      <c r="BH11">
        <v>9.3619492826578193E-2</v>
      </c>
      <c r="BI11">
        <v>0</v>
      </c>
      <c r="BJ11">
        <v>0</v>
      </c>
      <c r="BK11">
        <v>0</v>
      </c>
      <c r="BL11">
        <v>0</v>
      </c>
      <c r="BM11">
        <v>26.068341894363218</v>
      </c>
      <c r="BN11">
        <v>4.6246612914332252E-3</v>
      </c>
      <c r="BO11">
        <v>0</v>
      </c>
      <c r="BP11">
        <v>0</v>
      </c>
      <c r="BQ11">
        <v>5.0635855430253827</v>
      </c>
      <c r="BR11">
        <v>0</v>
      </c>
      <c r="BS11">
        <v>0</v>
      </c>
      <c r="BT11">
        <v>0</v>
      </c>
      <c r="BU11">
        <v>0</v>
      </c>
      <c r="BV11">
        <v>0</v>
      </c>
      <c r="BW11">
        <v>0</v>
      </c>
      <c r="BX11">
        <v>0</v>
      </c>
      <c r="CH11" s="13"/>
      <c r="DD11">
        <f t="shared" si="0"/>
        <v>2929.2455389927109</v>
      </c>
    </row>
    <row r="12" spans="2:108" x14ac:dyDescent="0.25">
      <c r="B12" t="s">
        <v>26</v>
      </c>
      <c r="AN12">
        <v>0</v>
      </c>
      <c r="AO12">
        <v>4.0523643866089344E-2</v>
      </c>
      <c r="AP12">
        <v>0</v>
      </c>
      <c r="AQ12">
        <v>2.8433537858827271E-2</v>
      </c>
      <c r="AR12">
        <v>0</v>
      </c>
      <c r="AS12">
        <v>0.42427157838530655</v>
      </c>
      <c r="AT12">
        <v>0</v>
      </c>
      <c r="AU12">
        <v>0</v>
      </c>
      <c r="AV12">
        <v>15.473779805538651</v>
      </c>
      <c r="AW12">
        <v>2671.2754947901485</v>
      </c>
      <c r="AX12">
        <v>0</v>
      </c>
      <c r="AY12">
        <v>0</v>
      </c>
      <c r="AZ12">
        <v>0</v>
      </c>
      <c r="BA12">
        <v>0</v>
      </c>
      <c r="BB12">
        <v>3.4340879544868446</v>
      </c>
      <c r="BC12">
        <v>0</v>
      </c>
      <c r="BD12">
        <v>0</v>
      </c>
      <c r="BE12">
        <v>14.274855006958029</v>
      </c>
      <c r="BF12">
        <v>1010.3047392476008</v>
      </c>
      <c r="BG12">
        <v>0.25381785253056038</v>
      </c>
      <c r="BH12">
        <v>0</v>
      </c>
      <c r="BI12">
        <v>0</v>
      </c>
      <c r="BJ12">
        <v>0</v>
      </c>
      <c r="BK12">
        <v>0</v>
      </c>
      <c r="BL12">
        <v>0</v>
      </c>
      <c r="BM12">
        <v>13.435389149774045</v>
      </c>
      <c r="BN12">
        <v>0</v>
      </c>
      <c r="BO12">
        <v>0</v>
      </c>
      <c r="BP12">
        <v>0</v>
      </c>
      <c r="BQ12">
        <v>4.2269576711555681</v>
      </c>
      <c r="BR12">
        <v>0</v>
      </c>
      <c r="BS12">
        <v>0</v>
      </c>
      <c r="BT12">
        <v>6.6209195962520714E-2</v>
      </c>
      <c r="BU12">
        <v>0</v>
      </c>
      <c r="BV12">
        <v>0</v>
      </c>
      <c r="BW12">
        <v>0</v>
      </c>
      <c r="BX12">
        <v>0</v>
      </c>
      <c r="DD12">
        <f t="shared" si="0"/>
        <v>3733.2385594342663</v>
      </c>
    </row>
    <row r="13" spans="2:108" x14ac:dyDescent="0.25">
      <c r="B13" t="s">
        <v>27</v>
      </c>
      <c r="AN13">
        <v>0</v>
      </c>
      <c r="AO13">
        <v>0</v>
      </c>
      <c r="AP13">
        <v>0</v>
      </c>
      <c r="AQ13">
        <v>0</v>
      </c>
      <c r="AR13">
        <v>0</v>
      </c>
      <c r="AS13">
        <v>0</v>
      </c>
      <c r="AT13">
        <v>0</v>
      </c>
      <c r="AU13">
        <v>0</v>
      </c>
      <c r="AV13">
        <v>0</v>
      </c>
      <c r="AW13">
        <v>0</v>
      </c>
      <c r="AX13">
        <v>1.5471046237928088</v>
      </c>
      <c r="AY13">
        <v>0</v>
      </c>
      <c r="AZ13">
        <v>0</v>
      </c>
      <c r="BA13">
        <v>0</v>
      </c>
      <c r="BB13">
        <v>9.0354811123572173E-2</v>
      </c>
      <c r="BC13">
        <v>0</v>
      </c>
      <c r="BD13">
        <v>0</v>
      </c>
      <c r="BE13">
        <v>0</v>
      </c>
      <c r="BF13">
        <v>0.13675330873368122</v>
      </c>
      <c r="BG13">
        <v>0</v>
      </c>
      <c r="BH13">
        <v>0</v>
      </c>
      <c r="BI13">
        <v>0</v>
      </c>
      <c r="BJ13">
        <v>0</v>
      </c>
      <c r="BK13">
        <v>0</v>
      </c>
      <c r="BL13">
        <v>0</v>
      </c>
      <c r="BM13">
        <v>0</v>
      </c>
      <c r="BN13">
        <v>0</v>
      </c>
      <c r="BO13">
        <v>0</v>
      </c>
      <c r="BP13">
        <v>0</v>
      </c>
      <c r="BQ13">
        <v>3.754483020322693E-2</v>
      </c>
      <c r="BR13">
        <v>0</v>
      </c>
      <c r="BS13">
        <v>0</v>
      </c>
      <c r="BT13">
        <v>0</v>
      </c>
      <c r="BU13">
        <v>0</v>
      </c>
      <c r="BV13">
        <v>0</v>
      </c>
      <c r="BW13">
        <v>0</v>
      </c>
      <c r="BX13">
        <v>0</v>
      </c>
      <c r="DD13">
        <f t="shared" si="0"/>
        <v>1.8117575738532889</v>
      </c>
    </row>
    <row r="14" spans="2:108" x14ac:dyDescent="0.25">
      <c r="B14" t="s">
        <v>28</v>
      </c>
      <c r="AN14">
        <v>0</v>
      </c>
      <c r="AO14">
        <v>0</v>
      </c>
      <c r="AP14">
        <v>0</v>
      </c>
      <c r="AQ14">
        <v>0</v>
      </c>
      <c r="AR14">
        <v>0</v>
      </c>
      <c r="AS14">
        <v>0</v>
      </c>
      <c r="AT14">
        <v>0</v>
      </c>
      <c r="AU14">
        <v>0</v>
      </c>
      <c r="AV14">
        <v>1.0156077661614136</v>
      </c>
      <c r="AW14">
        <v>0.13999769908193452</v>
      </c>
      <c r="AX14">
        <v>0</v>
      </c>
      <c r="AY14">
        <v>242.82589928281999</v>
      </c>
      <c r="AZ14">
        <v>0</v>
      </c>
      <c r="BA14">
        <v>0</v>
      </c>
      <c r="BB14">
        <v>0</v>
      </c>
      <c r="BC14">
        <v>0</v>
      </c>
      <c r="BD14">
        <v>0</v>
      </c>
      <c r="BE14">
        <v>0</v>
      </c>
      <c r="BF14">
        <v>0.66030979718141292</v>
      </c>
      <c r="BG14">
        <v>0</v>
      </c>
      <c r="BH14">
        <v>0</v>
      </c>
      <c r="BI14">
        <v>0</v>
      </c>
      <c r="BJ14">
        <v>0</v>
      </c>
      <c r="BK14">
        <v>0</v>
      </c>
      <c r="BL14">
        <v>0</v>
      </c>
      <c r="BM14">
        <v>0</v>
      </c>
      <c r="BN14">
        <v>0</v>
      </c>
      <c r="BO14">
        <v>0</v>
      </c>
      <c r="BP14">
        <v>0</v>
      </c>
      <c r="BQ14">
        <v>0</v>
      </c>
      <c r="BR14">
        <v>0</v>
      </c>
      <c r="BS14">
        <v>0</v>
      </c>
      <c r="BT14">
        <v>0</v>
      </c>
      <c r="BU14">
        <v>0</v>
      </c>
      <c r="BV14">
        <v>0</v>
      </c>
      <c r="BW14">
        <v>0</v>
      </c>
      <c r="BX14">
        <v>0</v>
      </c>
      <c r="DD14">
        <f t="shared" si="0"/>
        <v>244.64181454524476</v>
      </c>
    </row>
    <row r="15" spans="2:108" x14ac:dyDescent="0.25">
      <c r="B15" t="s">
        <v>29</v>
      </c>
      <c r="AN15">
        <v>0</v>
      </c>
      <c r="AO15">
        <v>0</v>
      </c>
      <c r="AP15">
        <v>0</v>
      </c>
      <c r="AQ15">
        <v>0</v>
      </c>
      <c r="AR15">
        <v>0</v>
      </c>
      <c r="AS15">
        <v>0</v>
      </c>
      <c r="AT15">
        <v>0</v>
      </c>
      <c r="AU15">
        <v>0</v>
      </c>
      <c r="AV15">
        <v>0</v>
      </c>
      <c r="AW15">
        <v>0</v>
      </c>
      <c r="AX15">
        <v>0</v>
      </c>
      <c r="AY15">
        <v>0</v>
      </c>
      <c r="AZ15">
        <v>43.564031595376065</v>
      </c>
      <c r="BA15">
        <v>0</v>
      </c>
      <c r="BB15">
        <v>0.27770900130832632</v>
      </c>
      <c r="BC15">
        <v>0</v>
      </c>
      <c r="BD15">
        <v>0</v>
      </c>
      <c r="BE15">
        <v>0</v>
      </c>
      <c r="BF15">
        <v>0.51916128216229429</v>
      </c>
      <c r="BG15">
        <v>0</v>
      </c>
      <c r="BH15">
        <v>0</v>
      </c>
      <c r="BI15">
        <v>0</v>
      </c>
      <c r="BJ15">
        <v>0</v>
      </c>
      <c r="BK15">
        <v>0</v>
      </c>
      <c r="BL15">
        <v>0</v>
      </c>
      <c r="BM15">
        <v>1.3021842298653086</v>
      </c>
      <c r="BN15">
        <v>0</v>
      </c>
      <c r="BO15">
        <v>0</v>
      </c>
      <c r="BP15">
        <v>0</v>
      </c>
      <c r="BQ15">
        <v>0</v>
      </c>
      <c r="BR15">
        <v>0</v>
      </c>
      <c r="BS15">
        <v>0</v>
      </c>
      <c r="BT15">
        <v>0</v>
      </c>
      <c r="BU15">
        <v>0</v>
      </c>
      <c r="BV15">
        <v>0</v>
      </c>
      <c r="BW15">
        <v>0</v>
      </c>
      <c r="BX15">
        <v>0</v>
      </c>
      <c r="DD15">
        <f t="shared" si="0"/>
        <v>45.663086108711994</v>
      </c>
    </row>
    <row r="16" spans="2:108" x14ac:dyDescent="0.25">
      <c r="B16" t="s">
        <v>30</v>
      </c>
      <c r="AN16">
        <v>0</v>
      </c>
      <c r="AO16">
        <v>0</v>
      </c>
      <c r="AP16">
        <v>0</v>
      </c>
      <c r="AQ16">
        <v>0</v>
      </c>
      <c r="AR16">
        <v>0</v>
      </c>
      <c r="AS16">
        <v>0</v>
      </c>
      <c r="AT16">
        <v>0</v>
      </c>
      <c r="AU16">
        <v>0</v>
      </c>
      <c r="AV16">
        <v>0</v>
      </c>
      <c r="AW16">
        <v>0</v>
      </c>
      <c r="AX16">
        <v>0</v>
      </c>
      <c r="AY16">
        <v>0</v>
      </c>
      <c r="AZ16">
        <v>0</v>
      </c>
      <c r="BA16">
        <v>54.1507758472993</v>
      </c>
      <c r="BB16">
        <v>0</v>
      </c>
      <c r="BC16">
        <v>0</v>
      </c>
      <c r="BD16">
        <v>0</v>
      </c>
      <c r="BE16">
        <v>0</v>
      </c>
      <c r="BF16">
        <v>6.2020013114845882E-2</v>
      </c>
      <c r="BG16">
        <v>0</v>
      </c>
      <c r="BH16">
        <v>0</v>
      </c>
      <c r="BI16">
        <v>0</v>
      </c>
      <c r="BJ16">
        <v>0</v>
      </c>
      <c r="BK16">
        <v>0</v>
      </c>
      <c r="BL16">
        <v>0</v>
      </c>
      <c r="BM16">
        <v>0.39675737562599983</v>
      </c>
      <c r="BN16">
        <v>0</v>
      </c>
      <c r="BO16">
        <v>0</v>
      </c>
      <c r="BP16">
        <v>0</v>
      </c>
      <c r="BQ16">
        <v>0</v>
      </c>
      <c r="BR16">
        <v>0</v>
      </c>
      <c r="BS16">
        <v>0</v>
      </c>
      <c r="BT16">
        <v>0</v>
      </c>
      <c r="BU16">
        <v>0</v>
      </c>
      <c r="BV16">
        <v>0</v>
      </c>
      <c r="BW16">
        <v>0</v>
      </c>
      <c r="BX16">
        <v>0</v>
      </c>
      <c r="DD16">
        <f t="shared" si="0"/>
        <v>54.609553236040149</v>
      </c>
    </row>
    <row r="17" spans="2:108" x14ac:dyDescent="0.25">
      <c r="B17" t="s">
        <v>31</v>
      </c>
      <c r="AN17">
        <v>0</v>
      </c>
      <c r="AO17">
        <v>0</v>
      </c>
      <c r="AP17">
        <v>0</v>
      </c>
      <c r="AQ17">
        <v>0</v>
      </c>
      <c r="AR17">
        <v>0</v>
      </c>
      <c r="AS17">
        <v>0</v>
      </c>
      <c r="AT17">
        <v>0.45831126843609854</v>
      </c>
      <c r="AU17">
        <v>0</v>
      </c>
      <c r="AV17">
        <v>5.9715050595965536E-3</v>
      </c>
      <c r="AW17">
        <v>0</v>
      </c>
      <c r="AX17">
        <v>0</v>
      </c>
      <c r="AY17">
        <v>0</v>
      </c>
      <c r="AZ17">
        <v>0</v>
      </c>
      <c r="BA17">
        <v>0</v>
      </c>
      <c r="BB17">
        <v>536.40297052697633</v>
      </c>
      <c r="BC17">
        <v>0</v>
      </c>
      <c r="BD17">
        <v>0</v>
      </c>
      <c r="BE17">
        <v>6.9854553808698299</v>
      </c>
      <c r="BF17">
        <v>20.97105815624834</v>
      </c>
      <c r="BG17">
        <v>2.0758215263375077</v>
      </c>
      <c r="BH17">
        <v>0</v>
      </c>
      <c r="BI17">
        <v>0</v>
      </c>
      <c r="BJ17">
        <v>0</v>
      </c>
      <c r="BK17">
        <v>0</v>
      </c>
      <c r="BL17">
        <v>0</v>
      </c>
      <c r="BM17">
        <v>1.0606994866944528</v>
      </c>
      <c r="BN17">
        <v>0</v>
      </c>
      <c r="BO17">
        <v>0</v>
      </c>
      <c r="BP17">
        <v>0</v>
      </c>
      <c r="BQ17">
        <v>0</v>
      </c>
      <c r="BR17">
        <v>0</v>
      </c>
      <c r="BS17">
        <v>8.6250309262027161E-2</v>
      </c>
      <c r="BT17">
        <v>0</v>
      </c>
      <c r="BU17">
        <v>0</v>
      </c>
      <c r="BV17">
        <v>0</v>
      </c>
      <c r="BW17">
        <v>0</v>
      </c>
      <c r="BX17">
        <v>0</v>
      </c>
      <c r="DD17">
        <f t="shared" si="0"/>
        <v>568.04653815988422</v>
      </c>
    </row>
    <row r="18" spans="2:108" x14ac:dyDescent="0.25">
      <c r="B18" t="s">
        <v>32</v>
      </c>
      <c r="AN18">
        <v>0</v>
      </c>
      <c r="AO18">
        <v>0</v>
      </c>
      <c r="AP18">
        <v>0</v>
      </c>
      <c r="AQ18">
        <v>0</v>
      </c>
      <c r="AR18">
        <v>0</v>
      </c>
      <c r="AS18">
        <v>0</v>
      </c>
      <c r="AT18">
        <v>0</v>
      </c>
      <c r="AU18">
        <v>0</v>
      </c>
      <c r="AV18">
        <v>2.526035902964365E-3</v>
      </c>
      <c r="AW18">
        <v>0</v>
      </c>
      <c r="AX18">
        <v>0</v>
      </c>
      <c r="AY18">
        <v>0</v>
      </c>
      <c r="AZ18">
        <v>0</v>
      </c>
      <c r="BA18">
        <v>0</v>
      </c>
      <c r="BB18">
        <v>0.21698414218558859</v>
      </c>
      <c r="BC18">
        <v>2936.2787588001211</v>
      </c>
      <c r="BD18">
        <v>0</v>
      </c>
      <c r="BE18">
        <v>75.168929065993524</v>
      </c>
      <c r="BF18">
        <v>9.1588760678910225E-3</v>
      </c>
      <c r="BG18">
        <v>0</v>
      </c>
      <c r="BH18">
        <v>0</v>
      </c>
      <c r="BI18">
        <v>0</v>
      </c>
      <c r="BJ18">
        <v>0</v>
      </c>
      <c r="BK18">
        <v>0</v>
      </c>
      <c r="BL18">
        <v>0</v>
      </c>
      <c r="BM18">
        <v>1.2160968079723575</v>
      </c>
      <c r="BN18">
        <v>0.38265931111334583</v>
      </c>
      <c r="BO18">
        <v>0</v>
      </c>
      <c r="BP18">
        <v>0</v>
      </c>
      <c r="BQ18">
        <v>0.32260927430001846</v>
      </c>
      <c r="BR18">
        <v>0</v>
      </c>
      <c r="BS18">
        <v>0</v>
      </c>
      <c r="BT18">
        <v>0</v>
      </c>
      <c r="BU18">
        <v>0</v>
      </c>
      <c r="BV18">
        <v>0</v>
      </c>
      <c r="BW18">
        <v>0</v>
      </c>
      <c r="BX18">
        <v>0</v>
      </c>
      <c r="DD18">
        <f t="shared" si="0"/>
        <v>3013.5977223136565</v>
      </c>
    </row>
    <row r="19" spans="2:108" x14ac:dyDescent="0.25">
      <c r="B19" t="s">
        <v>33</v>
      </c>
      <c r="AN19">
        <v>0</v>
      </c>
      <c r="AO19">
        <v>0</v>
      </c>
      <c r="AP19">
        <v>0</v>
      </c>
      <c r="AQ19">
        <v>0</v>
      </c>
      <c r="AR19">
        <v>0</v>
      </c>
      <c r="AS19">
        <v>0</v>
      </c>
      <c r="AT19">
        <v>0</v>
      </c>
      <c r="AU19">
        <v>0</v>
      </c>
      <c r="AV19">
        <v>0</v>
      </c>
      <c r="AW19">
        <v>0</v>
      </c>
      <c r="AX19">
        <v>0</v>
      </c>
      <c r="AY19">
        <v>0</v>
      </c>
      <c r="AZ19">
        <v>0</v>
      </c>
      <c r="BA19">
        <v>0</v>
      </c>
      <c r="BB19">
        <v>0</v>
      </c>
      <c r="BC19">
        <v>77.155131858152131</v>
      </c>
      <c r="BD19">
        <v>568.02657926589893</v>
      </c>
      <c r="BE19">
        <v>14.597810561146337</v>
      </c>
      <c r="BF19">
        <v>0</v>
      </c>
      <c r="BG19">
        <v>0</v>
      </c>
      <c r="BH19">
        <v>0</v>
      </c>
      <c r="BI19">
        <v>0</v>
      </c>
      <c r="BJ19">
        <v>0</v>
      </c>
      <c r="BK19">
        <v>0</v>
      </c>
      <c r="BL19">
        <v>0</v>
      </c>
      <c r="BM19">
        <v>0.19862170134261398</v>
      </c>
      <c r="BN19">
        <v>0</v>
      </c>
      <c r="BO19">
        <v>0</v>
      </c>
      <c r="BP19">
        <v>0</v>
      </c>
      <c r="BQ19">
        <v>1.0529352074196821</v>
      </c>
      <c r="BR19">
        <v>0</v>
      </c>
      <c r="BS19">
        <v>0</v>
      </c>
      <c r="BT19">
        <v>0</v>
      </c>
      <c r="BU19">
        <v>0</v>
      </c>
      <c r="BV19">
        <v>0</v>
      </c>
      <c r="BW19">
        <v>0.13784184097389848</v>
      </c>
      <c r="BX19">
        <v>0</v>
      </c>
      <c r="DD19">
        <f t="shared" si="0"/>
        <v>661.16892043493363</v>
      </c>
    </row>
    <row r="20" spans="2:108" x14ac:dyDescent="0.25">
      <c r="B20" t="s">
        <v>34</v>
      </c>
      <c r="AN20">
        <v>0</v>
      </c>
      <c r="AO20">
        <v>6.6501397760714926</v>
      </c>
      <c r="AP20">
        <v>0</v>
      </c>
      <c r="AQ20">
        <v>0</v>
      </c>
      <c r="AR20">
        <v>0</v>
      </c>
      <c r="AS20">
        <v>0</v>
      </c>
      <c r="AT20">
        <v>0</v>
      </c>
      <c r="AU20">
        <v>0</v>
      </c>
      <c r="AV20">
        <v>40.640825723172824</v>
      </c>
      <c r="AW20">
        <v>0</v>
      </c>
      <c r="AX20">
        <v>0</v>
      </c>
      <c r="AY20">
        <v>0</v>
      </c>
      <c r="AZ20">
        <v>0</v>
      </c>
      <c r="BA20">
        <v>0</v>
      </c>
      <c r="BB20">
        <v>0</v>
      </c>
      <c r="BC20">
        <v>3.6177826324316604</v>
      </c>
      <c r="BD20">
        <v>0</v>
      </c>
      <c r="BE20">
        <v>13022.970242877234</v>
      </c>
      <c r="BF20">
        <v>38.380818048633543</v>
      </c>
      <c r="BG20">
        <v>3.746442547064456</v>
      </c>
      <c r="BH20">
        <v>26.254113175732648</v>
      </c>
      <c r="BI20">
        <v>0</v>
      </c>
      <c r="BJ20">
        <v>0</v>
      </c>
      <c r="BK20">
        <v>0</v>
      </c>
      <c r="BL20">
        <v>0</v>
      </c>
      <c r="BM20">
        <v>280.4835674919251</v>
      </c>
      <c r="BN20">
        <v>4.3981149424903139</v>
      </c>
      <c r="BO20">
        <v>0</v>
      </c>
      <c r="BP20">
        <v>0</v>
      </c>
      <c r="BQ20">
        <v>2.1967206376016155</v>
      </c>
      <c r="BR20">
        <v>0</v>
      </c>
      <c r="BS20">
        <v>0</v>
      </c>
      <c r="BT20">
        <v>1.1595695322847805</v>
      </c>
      <c r="BU20">
        <v>0</v>
      </c>
      <c r="BV20">
        <v>0</v>
      </c>
      <c r="BW20">
        <v>0</v>
      </c>
      <c r="BX20">
        <v>0</v>
      </c>
      <c r="DD20">
        <f t="shared" si="0"/>
        <v>13430.498337384644</v>
      </c>
    </row>
    <row r="21" spans="2:108" x14ac:dyDescent="0.25">
      <c r="B21" t="s">
        <v>35</v>
      </c>
      <c r="AN21">
        <v>0</v>
      </c>
      <c r="AO21">
        <v>5.992319459183217</v>
      </c>
      <c r="AP21">
        <v>9.6016025909882412</v>
      </c>
      <c r="AQ21">
        <v>4.5933982137629012</v>
      </c>
      <c r="AR21">
        <v>3.8621605790763915</v>
      </c>
      <c r="AS21">
        <v>0</v>
      </c>
      <c r="AT21">
        <v>305.83427153161347</v>
      </c>
      <c r="AU21">
        <v>0</v>
      </c>
      <c r="AV21">
        <v>1.7323469092652868</v>
      </c>
      <c r="AW21">
        <v>12.552878969881718</v>
      </c>
      <c r="AX21">
        <v>0</v>
      </c>
      <c r="AY21">
        <v>0.35313666614622585</v>
      </c>
      <c r="AZ21">
        <v>1.3007769344872777</v>
      </c>
      <c r="BA21">
        <v>3.2067773388499741</v>
      </c>
      <c r="BB21">
        <v>3.5918028767722161</v>
      </c>
      <c r="BC21">
        <v>86.644247666943372</v>
      </c>
      <c r="BD21">
        <v>0.31913801227144922</v>
      </c>
      <c r="BE21">
        <v>12.199770072470095</v>
      </c>
      <c r="BF21">
        <v>14986.528171211099</v>
      </c>
      <c r="BG21">
        <v>17.878021075796987</v>
      </c>
      <c r="BH21">
        <v>1.9945250269568078</v>
      </c>
      <c r="BI21">
        <v>0</v>
      </c>
      <c r="BJ21">
        <v>0</v>
      </c>
      <c r="BK21">
        <v>0.94955061080552638</v>
      </c>
      <c r="BL21">
        <v>4.3984534127306484E-2</v>
      </c>
      <c r="BM21">
        <v>25.036792061621085</v>
      </c>
      <c r="BN21">
        <v>0.70160158575378462</v>
      </c>
      <c r="BO21">
        <v>1.5781836528787566E-2</v>
      </c>
      <c r="BP21">
        <v>10.946637620345371</v>
      </c>
      <c r="BQ21">
        <v>5.0569731902014183</v>
      </c>
      <c r="BR21">
        <v>0.17404712334770406</v>
      </c>
      <c r="BS21">
        <v>0</v>
      </c>
      <c r="BT21">
        <v>0.31461804169831264</v>
      </c>
      <c r="BU21">
        <v>0</v>
      </c>
      <c r="BV21">
        <v>3.8822778979947035E-2</v>
      </c>
      <c r="BW21">
        <v>0.66387507846747651</v>
      </c>
      <c r="BX21">
        <v>0</v>
      </c>
      <c r="DD21">
        <f t="shared" si="0"/>
        <v>15502.128029597445</v>
      </c>
    </row>
    <row r="22" spans="2:108" x14ac:dyDescent="0.25">
      <c r="B22" t="s">
        <v>36</v>
      </c>
      <c r="AN22">
        <v>0</v>
      </c>
      <c r="AO22">
        <v>0</v>
      </c>
      <c r="AP22">
        <v>0</v>
      </c>
      <c r="AQ22">
        <v>0</v>
      </c>
      <c r="AR22">
        <v>0</v>
      </c>
      <c r="AS22">
        <v>0</v>
      </c>
      <c r="AT22">
        <v>0</v>
      </c>
      <c r="AU22">
        <v>0</v>
      </c>
      <c r="AV22">
        <v>0.93150181928210352</v>
      </c>
      <c r="AW22">
        <v>0</v>
      </c>
      <c r="AX22">
        <v>0</v>
      </c>
      <c r="AY22">
        <v>1.4462601087104034</v>
      </c>
      <c r="AZ22">
        <v>0</v>
      </c>
      <c r="BA22">
        <v>0</v>
      </c>
      <c r="BB22">
        <v>3.6272919910372621</v>
      </c>
      <c r="BC22">
        <v>0</v>
      </c>
      <c r="BD22">
        <v>0</v>
      </c>
      <c r="BE22">
        <v>0.21424233800748496</v>
      </c>
      <c r="BF22">
        <v>114.05574150285014</v>
      </c>
      <c r="BG22">
        <v>7924.1410488025904</v>
      </c>
      <c r="BH22">
        <v>3.251267347318449</v>
      </c>
      <c r="BI22">
        <v>0</v>
      </c>
      <c r="BJ22">
        <v>1.946678037291296</v>
      </c>
      <c r="BK22">
        <v>0</v>
      </c>
      <c r="BL22">
        <v>28.262984564428429</v>
      </c>
      <c r="BM22">
        <v>64.759108195029327</v>
      </c>
      <c r="BN22">
        <v>0</v>
      </c>
      <c r="BO22">
        <v>0</v>
      </c>
      <c r="BP22">
        <v>0.40056356304266461</v>
      </c>
      <c r="BQ22">
        <v>17.331584974290518</v>
      </c>
      <c r="BR22">
        <v>0</v>
      </c>
      <c r="BS22">
        <v>0.11003669699883875</v>
      </c>
      <c r="BT22">
        <v>0</v>
      </c>
      <c r="BU22">
        <v>0</v>
      </c>
      <c r="BV22">
        <v>0.61877385967451726</v>
      </c>
      <c r="BW22">
        <v>0</v>
      </c>
      <c r="BX22">
        <v>0</v>
      </c>
      <c r="DD22">
        <f t="shared" si="0"/>
        <v>8161.0970838005524</v>
      </c>
    </row>
    <row r="23" spans="2:108" x14ac:dyDescent="0.25">
      <c r="B23" t="s">
        <v>37</v>
      </c>
      <c r="AN23">
        <v>0</v>
      </c>
      <c r="AO23">
        <v>0</v>
      </c>
      <c r="AP23">
        <v>5.0596498042390703</v>
      </c>
      <c r="AQ23">
        <v>0</v>
      </c>
      <c r="AR23">
        <v>0</v>
      </c>
      <c r="AS23">
        <v>0</v>
      </c>
      <c r="AT23">
        <v>0</v>
      </c>
      <c r="AU23">
        <v>0</v>
      </c>
      <c r="AV23">
        <v>0</v>
      </c>
      <c r="AW23">
        <v>0</v>
      </c>
      <c r="AX23">
        <v>0</v>
      </c>
      <c r="AY23">
        <v>0</v>
      </c>
      <c r="AZ23">
        <v>0</v>
      </c>
      <c r="BA23">
        <v>0</v>
      </c>
      <c r="BB23">
        <v>0</v>
      </c>
      <c r="BC23">
        <v>0</v>
      </c>
      <c r="BD23">
        <v>0</v>
      </c>
      <c r="BE23">
        <v>20.859193629391239</v>
      </c>
      <c r="BF23">
        <v>2.367899778818082</v>
      </c>
      <c r="BG23">
        <v>0</v>
      </c>
      <c r="BH23">
        <v>4530.5893687237785</v>
      </c>
      <c r="BI23">
        <v>0</v>
      </c>
      <c r="BJ23">
        <v>0</v>
      </c>
      <c r="BK23">
        <v>0</v>
      </c>
      <c r="BL23">
        <v>0</v>
      </c>
      <c r="BM23">
        <v>169.83144253484141</v>
      </c>
      <c r="BN23">
        <v>0</v>
      </c>
      <c r="BO23">
        <v>0</v>
      </c>
      <c r="BP23">
        <v>1.0389377050374662</v>
      </c>
      <c r="BQ23">
        <v>0</v>
      </c>
      <c r="BR23">
        <v>13.603312823392747</v>
      </c>
      <c r="BS23">
        <v>0</v>
      </c>
      <c r="BT23">
        <v>4.1183605963303088E-2</v>
      </c>
      <c r="BU23">
        <v>0</v>
      </c>
      <c r="BV23">
        <v>2.8198867376491474</v>
      </c>
      <c r="BW23">
        <v>0.49939383618005551</v>
      </c>
      <c r="BX23">
        <v>0</v>
      </c>
      <c r="DD23">
        <f t="shared" si="0"/>
        <v>4746.7102691792925</v>
      </c>
    </row>
    <row r="24" spans="2:108" x14ac:dyDescent="0.25">
      <c r="B24" t="s">
        <v>38</v>
      </c>
      <c r="AN24">
        <v>0</v>
      </c>
      <c r="AO24">
        <v>0</v>
      </c>
      <c r="AP24">
        <v>0</v>
      </c>
      <c r="AQ24">
        <v>0</v>
      </c>
      <c r="AR24">
        <v>4.2004374490533436E-3</v>
      </c>
      <c r="AS24">
        <v>0</v>
      </c>
      <c r="AT24">
        <v>0</v>
      </c>
      <c r="AU24">
        <v>0</v>
      </c>
      <c r="AV24">
        <v>0</v>
      </c>
      <c r="AW24">
        <v>0</v>
      </c>
      <c r="AX24">
        <v>0</v>
      </c>
      <c r="AY24">
        <v>0</v>
      </c>
      <c r="AZ24">
        <v>0</v>
      </c>
      <c r="BA24">
        <v>0</v>
      </c>
      <c r="BB24">
        <v>0</v>
      </c>
      <c r="BC24">
        <v>0</v>
      </c>
      <c r="BD24">
        <v>0</v>
      </c>
      <c r="BE24">
        <v>0</v>
      </c>
      <c r="BF24">
        <v>0</v>
      </c>
      <c r="BG24">
        <v>0</v>
      </c>
      <c r="BH24">
        <v>4.7636873283163856</v>
      </c>
      <c r="BI24">
        <v>800.65925582690056</v>
      </c>
      <c r="BJ24">
        <v>41.262716832588055</v>
      </c>
      <c r="BK24">
        <v>0</v>
      </c>
      <c r="BL24">
        <v>0</v>
      </c>
      <c r="BM24">
        <v>1.6303367360221519</v>
      </c>
      <c r="BN24">
        <v>0</v>
      </c>
      <c r="BO24">
        <v>0</v>
      </c>
      <c r="BP24">
        <v>3.7986306242866217</v>
      </c>
      <c r="BQ24">
        <v>0.93256508196669641</v>
      </c>
      <c r="BR24">
        <v>0</v>
      </c>
      <c r="BS24">
        <v>0</v>
      </c>
      <c r="BT24">
        <v>0</v>
      </c>
      <c r="BU24">
        <v>0</v>
      </c>
      <c r="BV24">
        <v>0.58360775688043642</v>
      </c>
      <c r="BW24">
        <v>0</v>
      </c>
      <c r="BX24">
        <v>0</v>
      </c>
      <c r="DD24">
        <f t="shared" si="0"/>
        <v>853.63500062440983</v>
      </c>
    </row>
    <row r="25" spans="2:108" x14ac:dyDescent="0.25">
      <c r="B25" t="s">
        <v>39</v>
      </c>
      <c r="AN25">
        <v>0</v>
      </c>
      <c r="AO25">
        <v>0</v>
      </c>
      <c r="AP25">
        <v>0</v>
      </c>
      <c r="AQ25">
        <v>0</v>
      </c>
      <c r="AR25">
        <v>0</v>
      </c>
      <c r="AS25">
        <v>0</v>
      </c>
      <c r="AT25">
        <v>0</v>
      </c>
      <c r="AU25">
        <v>0</v>
      </c>
      <c r="AV25">
        <v>0</v>
      </c>
      <c r="AW25">
        <v>0</v>
      </c>
      <c r="AX25">
        <v>0</v>
      </c>
      <c r="AY25">
        <v>0</v>
      </c>
      <c r="AZ25">
        <v>0</v>
      </c>
      <c r="BA25">
        <v>0</v>
      </c>
      <c r="BB25">
        <v>0</v>
      </c>
      <c r="BC25">
        <v>0</v>
      </c>
      <c r="BD25">
        <v>0</v>
      </c>
      <c r="BE25">
        <v>4.8094660087833088</v>
      </c>
      <c r="BF25">
        <v>0.21243984376437253</v>
      </c>
      <c r="BG25">
        <v>0</v>
      </c>
      <c r="BH25">
        <v>0</v>
      </c>
      <c r="BI25">
        <v>0.13538889900437023</v>
      </c>
      <c r="BJ25">
        <v>1655.1675556620248</v>
      </c>
      <c r="BK25">
        <v>0</v>
      </c>
      <c r="BL25">
        <v>0</v>
      </c>
      <c r="BM25">
        <v>4.9060567293484105</v>
      </c>
      <c r="BN25">
        <v>0</v>
      </c>
      <c r="BO25">
        <v>0</v>
      </c>
      <c r="BP25">
        <v>0</v>
      </c>
      <c r="BQ25">
        <v>1.6363472688648812</v>
      </c>
      <c r="BR25">
        <v>0</v>
      </c>
      <c r="BS25">
        <v>0</v>
      </c>
      <c r="BT25">
        <v>0</v>
      </c>
      <c r="BU25">
        <v>0</v>
      </c>
      <c r="BV25">
        <v>0</v>
      </c>
      <c r="BW25">
        <v>0</v>
      </c>
      <c r="BX25">
        <v>0</v>
      </c>
      <c r="DD25">
        <f t="shared" si="0"/>
        <v>1666.8672544117901</v>
      </c>
    </row>
    <row r="26" spans="2:108" x14ac:dyDescent="0.25">
      <c r="B26" t="s">
        <v>40</v>
      </c>
      <c r="AN26">
        <v>0</v>
      </c>
      <c r="AO26">
        <v>0</v>
      </c>
      <c r="AP26">
        <v>0</v>
      </c>
      <c r="AQ26">
        <v>0</v>
      </c>
      <c r="AR26">
        <v>0</v>
      </c>
      <c r="AS26">
        <v>0</v>
      </c>
      <c r="AT26">
        <v>0</v>
      </c>
      <c r="AU26">
        <v>0</v>
      </c>
      <c r="AV26">
        <v>0</v>
      </c>
      <c r="AW26">
        <v>0</v>
      </c>
      <c r="AX26">
        <v>0</v>
      </c>
      <c r="AY26">
        <v>0</v>
      </c>
      <c r="AZ26">
        <v>0</v>
      </c>
      <c r="BA26">
        <v>0</v>
      </c>
      <c r="BB26">
        <v>0</v>
      </c>
      <c r="BC26">
        <v>0</v>
      </c>
      <c r="BD26">
        <v>0</v>
      </c>
      <c r="BE26">
        <v>0</v>
      </c>
      <c r="BF26">
        <v>4.8056310497485351</v>
      </c>
      <c r="BG26">
        <v>17.592910987522433</v>
      </c>
      <c r="BH26">
        <v>0</v>
      </c>
      <c r="BI26">
        <v>0</v>
      </c>
      <c r="BJ26">
        <v>0</v>
      </c>
      <c r="BK26">
        <v>1907.7546698536817</v>
      </c>
      <c r="BL26">
        <v>0</v>
      </c>
      <c r="BM26">
        <v>3.0664848186886084E-2</v>
      </c>
      <c r="BN26">
        <v>2.6578071241747758</v>
      </c>
      <c r="BO26">
        <v>0</v>
      </c>
      <c r="BP26">
        <v>0.27993764230692086</v>
      </c>
      <c r="BQ26">
        <v>0.43381379161807693</v>
      </c>
      <c r="BR26">
        <v>0</v>
      </c>
      <c r="BS26">
        <v>0</v>
      </c>
      <c r="BT26">
        <v>0</v>
      </c>
      <c r="BU26">
        <v>0</v>
      </c>
      <c r="BV26">
        <v>1.7125722572230146</v>
      </c>
      <c r="BW26">
        <v>0</v>
      </c>
      <c r="BX26">
        <v>0</v>
      </c>
      <c r="DD26">
        <f t="shared" si="0"/>
        <v>1935.2680075544624</v>
      </c>
    </row>
    <row r="27" spans="2:108" x14ac:dyDescent="0.25">
      <c r="B27" t="s">
        <v>41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4497.8294199513102</v>
      </c>
      <c r="BM27">
        <v>0</v>
      </c>
      <c r="BN27">
        <v>0</v>
      </c>
      <c r="BO27">
        <v>0</v>
      </c>
      <c r="BP27">
        <v>0</v>
      </c>
      <c r="BQ27">
        <v>0</v>
      </c>
      <c r="BR27">
        <v>0</v>
      </c>
      <c r="BS27">
        <v>0</v>
      </c>
      <c r="BT27">
        <v>0</v>
      </c>
      <c r="BU27">
        <v>0</v>
      </c>
      <c r="BV27">
        <v>0</v>
      </c>
      <c r="BW27">
        <v>0</v>
      </c>
      <c r="BX27">
        <v>0</v>
      </c>
      <c r="DD27">
        <f t="shared" si="0"/>
        <v>4497.8294199513102</v>
      </c>
    </row>
    <row r="28" spans="2:108" x14ac:dyDescent="0.25">
      <c r="B28" t="s">
        <v>42</v>
      </c>
      <c r="AN28">
        <v>0</v>
      </c>
      <c r="AO28">
        <v>0</v>
      </c>
      <c r="AP28">
        <v>0</v>
      </c>
      <c r="AQ28">
        <v>0</v>
      </c>
      <c r="AR28">
        <v>0</v>
      </c>
      <c r="AS28">
        <v>0</v>
      </c>
      <c r="AT28">
        <v>0</v>
      </c>
      <c r="AU28">
        <v>0</v>
      </c>
      <c r="AV28">
        <v>0</v>
      </c>
      <c r="AW28">
        <v>0</v>
      </c>
      <c r="AX28">
        <v>0</v>
      </c>
      <c r="AY28">
        <v>0</v>
      </c>
      <c r="AZ28">
        <v>0</v>
      </c>
      <c r="BA28">
        <v>0</v>
      </c>
      <c r="BB28">
        <v>0</v>
      </c>
      <c r="BC28">
        <v>1.4842895785215104</v>
      </c>
      <c r="BD28">
        <v>0</v>
      </c>
      <c r="BE28">
        <v>15.856502362892138</v>
      </c>
      <c r="BF28">
        <v>94.181949437605013</v>
      </c>
      <c r="BG28">
        <v>6.8338154668199875</v>
      </c>
      <c r="BH28">
        <v>10.215401854632171</v>
      </c>
      <c r="BI28">
        <v>0</v>
      </c>
      <c r="BJ28">
        <v>0</v>
      </c>
      <c r="BK28">
        <v>0</v>
      </c>
      <c r="BL28">
        <v>0</v>
      </c>
      <c r="BM28">
        <v>7214.9606265516786</v>
      </c>
      <c r="BN28">
        <v>0</v>
      </c>
      <c r="BO28">
        <v>0</v>
      </c>
      <c r="BP28">
        <v>0</v>
      </c>
      <c r="BQ28">
        <v>4.8050267884025235</v>
      </c>
      <c r="BR28">
        <v>0</v>
      </c>
      <c r="BS28">
        <v>0</v>
      </c>
      <c r="BT28">
        <v>0</v>
      </c>
      <c r="BU28">
        <v>0</v>
      </c>
      <c r="BV28">
        <v>5.1083141366361007</v>
      </c>
      <c r="BW28">
        <v>0</v>
      </c>
      <c r="BX28">
        <v>0</v>
      </c>
      <c r="DD28">
        <f t="shared" si="0"/>
        <v>7353.4459261771881</v>
      </c>
    </row>
    <row r="29" spans="2:108" x14ac:dyDescent="0.25">
      <c r="B29" t="s">
        <v>43</v>
      </c>
      <c r="AN29">
        <v>0</v>
      </c>
      <c r="AO29">
        <v>0</v>
      </c>
      <c r="AP29">
        <v>0</v>
      </c>
      <c r="AQ29">
        <v>0</v>
      </c>
      <c r="AR29">
        <v>0</v>
      </c>
      <c r="AS29">
        <v>0</v>
      </c>
      <c r="AT29">
        <v>0</v>
      </c>
      <c r="AU29">
        <v>0</v>
      </c>
      <c r="AV29">
        <v>0</v>
      </c>
      <c r="AW29">
        <v>0</v>
      </c>
      <c r="AX29">
        <v>0</v>
      </c>
      <c r="AY29">
        <v>0</v>
      </c>
      <c r="AZ29">
        <v>0</v>
      </c>
      <c r="BA29">
        <v>0</v>
      </c>
      <c r="BB29">
        <v>1.3844991763879517</v>
      </c>
      <c r="BC29">
        <v>0</v>
      </c>
      <c r="BD29">
        <v>0</v>
      </c>
      <c r="BE29">
        <v>3.4335112193551778</v>
      </c>
      <c r="BF29">
        <v>0</v>
      </c>
      <c r="BG29">
        <v>0</v>
      </c>
      <c r="BH29">
        <v>0.1213289389021226</v>
      </c>
      <c r="BI29">
        <v>0</v>
      </c>
      <c r="BJ29">
        <v>0</v>
      </c>
      <c r="BK29">
        <v>0</v>
      </c>
      <c r="BL29">
        <v>0</v>
      </c>
      <c r="BM29">
        <v>1.5307239243671318</v>
      </c>
      <c r="BN29">
        <v>1070.9402747480435</v>
      </c>
      <c r="BO29">
        <v>0</v>
      </c>
      <c r="BP29">
        <v>0</v>
      </c>
      <c r="BQ29">
        <v>0</v>
      </c>
      <c r="BR29">
        <v>0</v>
      </c>
      <c r="BS29">
        <v>0</v>
      </c>
      <c r="BT29">
        <v>0</v>
      </c>
      <c r="BU29">
        <v>0</v>
      </c>
      <c r="BV29">
        <v>0</v>
      </c>
      <c r="BW29">
        <v>0</v>
      </c>
      <c r="BX29">
        <v>0</v>
      </c>
      <c r="DD29">
        <f t="shared" si="0"/>
        <v>1077.410338007056</v>
      </c>
    </row>
    <row r="30" spans="2:108" x14ac:dyDescent="0.25">
      <c r="B30" t="s">
        <v>44</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2.8722506576909775E-2</v>
      </c>
      <c r="BN30">
        <v>0</v>
      </c>
      <c r="BO30">
        <v>208.58638061826335</v>
      </c>
      <c r="BP30">
        <v>0</v>
      </c>
      <c r="BQ30">
        <v>0</v>
      </c>
      <c r="BR30">
        <v>0</v>
      </c>
      <c r="BS30">
        <v>0</v>
      </c>
      <c r="BT30">
        <v>0</v>
      </c>
      <c r="BU30">
        <v>0</v>
      </c>
      <c r="BV30">
        <v>0</v>
      </c>
      <c r="BW30">
        <v>0</v>
      </c>
      <c r="BX30">
        <v>0</v>
      </c>
      <c r="DD30">
        <f t="shared" si="0"/>
        <v>208.61510312484026</v>
      </c>
    </row>
    <row r="31" spans="2:108" x14ac:dyDescent="0.25">
      <c r="B31" t="s">
        <v>45</v>
      </c>
      <c r="AN31">
        <v>0</v>
      </c>
      <c r="AO31">
        <v>0</v>
      </c>
      <c r="AP31">
        <v>0</v>
      </c>
      <c r="AQ31">
        <v>0</v>
      </c>
      <c r="AR31">
        <v>0</v>
      </c>
      <c r="AS31">
        <v>0</v>
      </c>
      <c r="AT31">
        <v>0</v>
      </c>
      <c r="AU31">
        <v>0</v>
      </c>
      <c r="AV31">
        <v>0</v>
      </c>
      <c r="AW31">
        <v>0</v>
      </c>
      <c r="AX31">
        <v>0</v>
      </c>
      <c r="AY31">
        <v>0</v>
      </c>
      <c r="AZ31">
        <v>0</v>
      </c>
      <c r="BA31">
        <v>0</v>
      </c>
      <c r="BB31">
        <v>0</v>
      </c>
      <c r="BC31">
        <v>0</v>
      </c>
      <c r="BD31">
        <v>0</v>
      </c>
      <c r="BE31">
        <v>1.0890464929764005</v>
      </c>
      <c r="BF31">
        <v>29.618897704563043</v>
      </c>
      <c r="BG31">
        <v>0</v>
      </c>
      <c r="BH31">
        <v>6.5147789603215975E-2</v>
      </c>
      <c r="BI31">
        <v>4.0895772649641914E-2</v>
      </c>
      <c r="BJ31">
        <v>0</v>
      </c>
      <c r="BK31">
        <v>0</v>
      </c>
      <c r="BL31">
        <v>0</v>
      </c>
      <c r="BM31">
        <v>2.9118920452024279E-2</v>
      </c>
      <c r="BN31">
        <v>0</v>
      </c>
      <c r="BO31">
        <v>0</v>
      </c>
      <c r="BP31">
        <v>620.74350454354578</v>
      </c>
      <c r="BQ31">
        <v>0</v>
      </c>
      <c r="BR31">
        <v>0</v>
      </c>
      <c r="BS31">
        <v>0</v>
      </c>
      <c r="BT31">
        <v>0</v>
      </c>
      <c r="BU31">
        <v>0</v>
      </c>
      <c r="BV31">
        <v>0</v>
      </c>
      <c r="BW31">
        <v>0</v>
      </c>
      <c r="BX31">
        <v>0</v>
      </c>
      <c r="DD31">
        <f t="shared" si="0"/>
        <v>651.5866112237901</v>
      </c>
    </row>
    <row r="32" spans="2:108" x14ac:dyDescent="0.25">
      <c r="B32" t="s">
        <v>46</v>
      </c>
      <c r="AN32">
        <v>0</v>
      </c>
      <c r="AO32">
        <v>0</v>
      </c>
      <c r="AP32">
        <v>0</v>
      </c>
      <c r="AQ32">
        <v>0</v>
      </c>
      <c r="AR32">
        <v>0</v>
      </c>
      <c r="AS32">
        <v>0</v>
      </c>
      <c r="AT32">
        <v>0</v>
      </c>
      <c r="AU32">
        <v>0</v>
      </c>
      <c r="AV32">
        <v>0</v>
      </c>
      <c r="AW32">
        <v>0</v>
      </c>
      <c r="AX32">
        <v>0</v>
      </c>
      <c r="AY32">
        <v>0</v>
      </c>
      <c r="AZ32">
        <v>0</v>
      </c>
      <c r="BA32">
        <v>0</v>
      </c>
      <c r="BB32">
        <v>0</v>
      </c>
      <c r="BC32">
        <v>0</v>
      </c>
      <c r="BD32">
        <v>0</v>
      </c>
      <c r="BE32">
        <v>36.767352743223398</v>
      </c>
      <c r="BF32">
        <v>24.888631398355056</v>
      </c>
      <c r="BG32">
        <v>0.53470638029749629</v>
      </c>
      <c r="BH32">
        <v>0.73853703511449043</v>
      </c>
      <c r="BI32">
        <v>0</v>
      </c>
      <c r="BJ32">
        <v>0</v>
      </c>
      <c r="BK32">
        <v>102.53789157439704</v>
      </c>
      <c r="BL32">
        <v>0</v>
      </c>
      <c r="BM32">
        <v>0.23639904857294541</v>
      </c>
      <c r="BN32">
        <v>0</v>
      </c>
      <c r="BO32">
        <v>0</v>
      </c>
      <c r="BP32">
        <v>0.18701831065609772</v>
      </c>
      <c r="BQ32">
        <v>897.3046955206479</v>
      </c>
      <c r="BR32">
        <v>0</v>
      </c>
      <c r="BS32">
        <v>0</v>
      </c>
      <c r="BT32">
        <v>0</v>
      </c>
      <c r="BU32">
        <v>0</v>
      </c>
      <c r="BV32">
        <v>0</v>
      </c>
      <c r="BW32">
        <v>0</v>
      </c>
      <c r="BX32">
        <v>0</v>
      </c>
      <c r="DD32">
        <f t="shared" si="0"/>
        <v>1063.1952320112644</v>
      </c>
    </row>
    <row r="33" spans="2:108" x14ac:dyDescent="0.25">
      <c r="B33" t="s">
        <v>47</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5793.2353793724478</v>
      </c>
      <c r="BS33">
        <v>0</v>
      </c>
      <c r="BT33">
        <v>0</v>
      </c>
      <c r="BU33">
        <v>0</v>
      </c>
      <c r="BV33">
        <v>0</v>
      </c>
      <c r="BW33">
        <v>0</v>
      </c>
      <c r="BX33">
        <v>0</v>
      </c>
      <c r="DD33">
        <f t="shared" si="0"/>
        <v>5793.2353793724478</v>
      </c>
    </row>
    <row r="34" spans="2:108" x14ac:dyDescent="0.25">
      <c r="B34" t="s">
        <v>48</v>
      </c>
      <c r="AN34">
        <v>0</v>
      </c>
      <c r="AO34">
        <v>0</v>
      </c>
      <c r="AP34">
        <v>0</v>
      </c>
      <c r="AQ34">
        <v>0</v>
      </c>
      <c r="AR34">
        <v>0</v>
      </c>
      <c r="AS34">
        <v>0</v>
      </c>
      <c r="AT34">
        <v>0</v>
      </c>
      <c r="AU34">
        <v>0</v>
      </c>
      <c r="AV34">
        <v>0</v>
      </c>
      <c r="AW34">
        <v>0</v>
      </c>
      <c r="AX34">
        <v>0</v>
      </c>
      <c r="AY34">
        <v>0</v>
      </c>
      <c r="AZ34">
        <v>0</v>
      </c>
      <c r="BA34">
        <v>0</v>
      </c>
      <c r="BB34">
        <v>1.0725741287164965</v>
      </c>
      <c r="BC34">
        <v>0</v>
      </c>
      <c r="BD34">
        <v>0</v>
      </c>
      <c r="BE34">
        <v>0</v>
      </c>
      <c r="BF34">
        <v>0.19158371163381296</v>
      </c>
      <c r="BG34">
        <v>0</v>
      </c>
      <c r="BH34">
        <v>0.75204271339906303</v>
      </c>
      <c r="BI34">
        <v>0</v>
      </c>
      <c r="BJ34">
        <v>0</v>
      </c>
      <c r="BK34">
        <v>0</v>
      </c>
      <c r="BL34">
        <v>0</v>
      </c>
      <c r="BM34">
        <v>1.5107831086524806</v>
      </c>
      <c r="BN34">
        <v>2.7339969312516203E-3</v>
      </c>
      <c r="BO34">
        <v>0</v>
      </c>
      <c r="BP34">
        <v>6.2647982709855094E-3</v>
      </c>
      <c r="BQ34">
        <v>1.0901423920565879E-2</v>
      </c>
      <c r="BR34">
        <v>0</v>
      </c>
      <c r="BS34">
        <v>3370.196646792127</v>
      </c>
      <c r="BT34">
        <v>0.99397206258105697</v>
      </c>
      <c r="BU34">
        <v>0</v>
      </c>
      <c r="BV34">
        <v>0</v>
      </c>
      <c r="BW34">
        <v>0</v>
      </c>
      <c r="BX34">
        <v>0</v>
      </c>
      <c r="DD34">
        <f t="shared" si="0"/>
        <v>3374.7375027362327</v>
      </c>
    </row>
    <row r="35" spans="2:108" x14ac:dyDescent="0.25">
      <c r="B35" t="s">
        <v>49</v>
      </c>
      <c r="AN35">
        <v>0</v>
      </c>
      <c r="AO35">
        <v>0</v>
      </c>
      <c r="AP35">
        <v>0</v>
      </c>
      <c r="AQ35">
        <v>0</v>
      </c>
      <c r="AR35">
        <v>0</v>
      </c>
      <c r="AS35">
        <v>0</v>
      </c>
      <c r="AT35">
        <v>0</v>
      </c>
      <c r="AU35">
        <v>0</v>
      </c>
      <c r="AV35">
        <v>0</v>
      </c>
      <c r="AW35">
        <v>0</v>
      </c>
      <c r="AX35">
        <v>0</v>
      </c>
      <c r="AY35">
        <v>0</v>
      </c>
      <c r="AZ35">
        <v>0</v>
      </c>
      <c r="BA35">
        <v>0</v>
      </c>
      <c r="BB35">
        <v>0</v>
      </c>
      <c r="BC35">
        <v>0</v>
      </c>
      <c r="BD35">
        <v>0</v>
      </c>
      <c r="BE35">
        <v>3.6666010058987206</v>
      </c>
      <c r="BF35">
        <v>17.119822992495603</v>
      </c>
      <c r="BG35">
        <v>0.61704968544441363</v>
      </c>
      <c r="BH35">
        <v>0.86442054039322613</v>
      </c>
      <c r="BI35">
        <v>0</v>
      </c>
      <c r="BJ35">
        <v>0</v>
      </c>
      <c r="BK35">
        <v>0</v>
      </c>
      <c r="BL35">
        <v>0</v>
      </c>
      <c r="BM35">
        <v>8.9832545389547125</v>
      </c>
      <c r="BN35">
        <v>0.27716368231338301</v>
      </c>
      <c r="BO35">
        <v>0.62867372549872069</v>
      </c>
      <c r="BP35">
        <v>0</v>
      </c>
      <c r="BQ35">
        <v>1.2724729123488954E-3</v>
      </c>
      <c r="BR35">
        <v>0</v>
      </c>
      <c r="BS35">
        <v>1.8977745846298915</v>
      </c>
      <c r="BT35">
        <v>3784.9365445358872</v>
      </c>
      <c r="BU35">
        <v>0</v>
      </c>
      <c r="BV35">
        <v>0</v>
      </c>
      <c r="BW35">
        <v>6.5871681095927819E-3</v>
      </c>
      <c r="BX35">
        <v>0</v>
      </c>
      <c r="DD35">
        <f t="shared" ref="DD35:DD66" si="1">SUM(C35:DB35)</f>
        <v>3818.9991649325375</v>
      </c>
    </row>
    <row r="36" spans="2:108" x14ac:dyDescent="0.25">
      <c r="B36" t="s">
        <v>50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0.32912742871960621</v>
      </c>
      <c r="BI36">
        <v>0</v>
      </c>
      <c r="BJ36">
        <v>0</v>
      </c>
      <c r="BK36">
        <v>0</v>
      </c>
      <c r="BL36">
        <v>0</v>
      </c>
      <c r="BM36">
        <v>0</v>
      </c>
      <c r="BN36">
        <v>0</v>
      </c>
      <c r="BO36">
        <v>0</v>
      </c>
      <c r="BP36">
        <v>0</v>
      </c>
      <c r="BQ36">
        <v>0</v>
      </c>
      <c r="BR36">
        <v>0</v>
      </c>
      <c r="BS36">
        <v>0</v>
      </c>
      <c r="BT36">
        <v>0</v>
      </c>
      <c r="BU36">
        <v>530.27846190686944</v>
      </c>
      <c r="BV36">
        <v>0</v>
      </c>
      <c r="BW36">
        <v>0</v>
      </c>
      <c r="BX36">
        <v>0</v>
      </c>
      <c r="DD36">
        <f t="shared" si="1"/>
        <v>530.60758933558907</v>
      </c>
    </row>
    <row r="37" spans="2:108" x14ac:dyDescent="0.25">
      <c r="B37" t="s">
        <v>51</v>
      </c>
      <c r="AN37">
        <v>0</v>
      </c>
      <c r="AO37">
        <v>0</v>
      </c>
      <c r="AP37">
        <v>0</v>
      </c>
      <c r="AQ37">
        <v>0</v>
      </c>
      <c r="AR37">
        <v>0</v>
      </c>
      <c r="AS37">
        <v>0</v>
      </c>
      <c r="AT37">
        <v>0</v>
      </c>
      <c r="AU37">
        <v>0</v>
      </c>
      <c r="AV37">
        <v>0</v>
      </c>
      <c r="AW37">
        <v>0</v>
      </c>
      <c r="AX37">
        <v>0</v>
      </c>
      <c r="AY37">
        <v>0</v>
      </c>
      <c r="AZ37">
        <v>0</v>
      </c>
      <c r="BA37">
        <v>0</v>
      </c>
      <c r="BB37">
        <v>0</v>
      </c>
      <c r="BC37">
        <v>0</v>
      </c>
      <c r="BD37">
        <v>0</v>
      </c>
      <c r="BE37">
        <v>0</v>
      </c>
      <c r="BF37">
        <v>0.43080932270154182</v>
      </c>
      <c r="BG37">
        <v>0</v>
      </c>
      <c r="BH37">
        <v>0.6747148120171832</v>
      </c>
      <c r="BI37">
        <v>0</v>
      </c>
      <c r="BJ37">
        <v>0</v>
      </c>
      <c r="BK37">
        <v>0</v>
      </c>
      <c r="BL37">
        <v>0</v>
      </c>
      <c r="BM37">
        <v>7.9415003773070278</v>
      </c>
      <c r="BN37">
        <v>0</v>
      </c>
      <c r="BO37">
        <v>0</v>
      </c>
      <c r="BP37">
        <v>3.9653898173385587</v>
      </c>
      <c r="BQ37">
        <v>0</v>
      </c>
      <c r="BR37">
        <v>0</v>
      </c>
      <c r="BS37">
        <v>2.0913184305326453</v>
      </c>
      <c r="BT37">
        <v>0</v>
      </c>
      <c r="BU37">
        <v>0</v>
      </c>
      <c r="BV37">
        <v>4211.0250025784726</v>
      </c>
      <c r="BW37">
        <v>0</v>
      </c>
      <c r="BX37">
        <v>0</v>
      </c>
      <c r="DD37">
        <f t="shared" si="1"/>
        <v>4226.1287353383696</v>
      </c>
    </row>
    <row r="38" spans="2:108" x14ac:dyDescent="0.25">
      <c r="B38" t="s">
        <v>52</v>
      </c>
      <c r="AN38">
        <v>0</v>
      </c>
      <c r="AO38">
        <v>0</v>
      </c>
      <c r="AP38">
        <v>0</v>
      </c>
      <c r="AQ38">
        <v>0</v>
      </c>
      <c r="AR38">
        <v>0</v>
      </c>
      <c r="AS38">
        <v>0</v>
      </c>
      <c r="AT38">
        <v>0</v>
      </c>
      <c r="AU38">
        <v>0</v>
      </c>
      <c r="AV38">
        <v>0</v>
      </c>
      <c r="AW38">
        <v>8.2112311791920954E-4</v>
      </c>
      <c r="AX38">
        <v>0</v>
      </c>
      <c r="AY38">
        <v>0</v>
      </c>
      <c r="AZ38">
        <v>0</v>
      </c>
      <c r="BA38">
        <v>0</v>
      </c>
      <c r="BB38">
        <v>0</v>
      </c>
      <c r="BC38">
        <v>0</v>
      </c>
      <c r="BD38">
        <v>0</v>
      </c>
      <c r="BE38">
        <v>0</v>
      </c>
      <c r="BF38">
        <v>12.008796879451387</v>
      </c>
      <c r="BG38">
        <v>2.4254713636998191E-2</v>
      </c>
      <c r="BH38">
        <v>1.0143788651536689</v>
      </c>
      <c r="BI38">
        <v>0</v>
      </c>
      <c r="BJ38">
        <v>0</v>
      </c>
      <c r="BK38">
        <v>0</v>
      </c>
      <c r="BL38">
        <v>0</v>
      </c>
      <c r="BM38">
        <v>7.0237361650691792</v>
      </c>
      <c r="BN38">
        <v>0</v>
      </c>
      <c r="BO38">
        <v>0</v>
      </c>
      <c r="BP38">
        <v>0</v>
      </c>
      <c r="BQ38">
        <v>0.71545659562218944</v>
      </c>
      <c r="BR38">
        <v>0</v>
      </c>
      <c r="BS38">
        <v>0</v>
      </c>
      <c r="BT38">
        <v>3.2559780239573417</v>
      </c>
      <c r="BU38">
        <v>0</v>
      </c>
      <c r="BV38">
        <v>0</v>
      </c>
      <c r="BW38">
        <v>985.47752605710957</v>
      </c>
      <c r="BX38">
        <v>0</v>
      </c>
      <c r="DD38">
        <f t="shared" si="1"/>
        <v>1009.5209484231183</v>
      </c>
    </row>
    <row r="39" spans="2:108" x14ac:dyDescent="0.25">
      <c r="B39" t="s">
        <v>53</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71.360067043184898</v>
      </c>
      <c r="DD39">
        <f t="shared" si="1"/>
        <v>71.360067043184898</v>
      </c>
    </row>
    <row r="40" spans="2:108" x14ac:dyDescent="0.25">
      <c r="B40" t="s">
        <v>54</v>
      </c>
      <c r="C40">
        <v>1193.6367314927884</v>
      </c>
      <c r="D40">
        <v>0</v>
      </c>
      <c r="E40">
        <v>3404.351327321539</v>
      </c>
      <c r="F40">
        <v>1.138291882825573</v>
      </c>
      <c r="G40">
        <v>0.58552074098458928</v>
      </c>
      <c r="H40">
        <v>0</v>
      </c>
      <c r="I40">
        <v>0</v>
      </c>
      <c r="J40">
        <v>8.6997780237491149</v>
      </c>
      <c r="K40">
        <v>9.0217751013476057</v>
      </c>
      <c r="L40">
        <v>0</v>
      </c>
      <c r="M40">
        <v>0</v>
      </c>
      <c r="N40">
        <v>0</v>
      </c>
      <c r="O40">
        <v>0</v>
      </c>
      <c r="P40">
        <v>0</v>
      </c>
      <c r="Q40">
        <v>0.88674671852114506</v>
      </c>
      <c r="R40">
        <v>2.1499961380148966E-2</v>
      </c>
      <c r="S40">
        <v>1.6519756794312758E-2</v>
      </c>
      <c r="T40">
        <v>0.84092271680253372</v>
      </c>
      <c r="U40">
        <v>70.454100381208747</v>
      </c>
      <c r="V40">
        <v>2.608083230830479E-2</v>
      </c>
      <c r="W40">
        <v>253.772399964437</v>
      </c>
      <c r="X40">
        <v>0</v>
      </c>
      <c r="Y40">
        <v>0</v>
      </c>
      <c r="Z40">
        <v>3.6423222410168292E-3</v>
      </c>
      <c r="AA40">
        <v>5.2461491035945811E-3</v>
      </c>
      <c r="AB40">
        <v>1.9716197824487809</v>
      </c>
      <c r="AC40">
        <v>0.41537305395838969</v>
      </c>
      <c r="AD40">
        <v>0.22951965543348241</v>
      </c>
      <c r="AE40">
        <v>4.900577746104768E-4</v>
      </c>
      <c r="AF40">
        <v>4.1518667215387612</v>
      </c>
      <c r="AG40">
        <v>0</v>
      </c>
      <c r="AH40">
        <v>12.624113072873609</v>
      </c>
      <c r="AI40">
        <v>5.6297499346833674E-2</v>
      </c>
      <c r="AJ40">
        <v>4.1535025094706901</v>
      </c>
      <c r="AK40">
        <v>31.534530494367733</v>
      </c>
      <c r="AL40">
        <v>0.37730860624234758</v>
      </c>
      <c r="AM40">
        <v>0</v>
      </c>
      <c r="CK40" s="7">
        <f>'HH Consumption'!D5</f>
        <v>99.163197911727906</v>
      </c>
      <c r="CL40" s="7">
        <f>'HH Consumption'!E5</f>
        <v>132.66347927857549</v>
      </c>
      <c r="CM40" s="7">
        <f>'HH Consumption'!F5</f>
        <v>165.26206673694915</v>
      </c>
      <c r="CN40" s="7">
        <f>'HH Consumption'!G5</f>
        <v>201.8800088325988</v>
      </c>
      <c r="CO40" s="7">
        <f>'HH Consumption'!H5</f>
        <v>306.659994978692</v>
      </c>
      <c r="CP40" s="7">
        <f>'HH Consumption'!I5</f>
        <v>118.30686405583447</v>
      </c>
      <c r="CQ40" s="7">
        <f>'HH Consumption'!J5</f>
        <v>233.38274886495364</v>
      </c>
      <c r="CR40" s="7">
        <f>'HH Consumption'!K5</f>
        <v>334.3864811320289</v>
      </c>
      <c r="CS40" s="7">
        <f>'HH Consumption'!L5</f>
        <v>432.24172543690207</v>
      </c>
      <c r="CT40" s="7">
        <f>'HH Consumption'!M5</f>
        <v>645.08533262751337</v>
      </c>
      <c r="CU40" s="3">
        <v>2669.0318998557755</v>
      </c>
      <c r="CV40">
        <v>0</v>
      </c>
      <c r="CX40">
        <v>284.148840061214</v>
      </c>
      <c r="CY40">
        <v>177.35320171321575</v>
      </c>
      <c r="CZ40">
        <v>105.65114182888097</v>
      </c>
      <c r="DB40">
        <v>990.99743950886875</v>
      </c>
      <c r="DD40">
        <f t="shared" si="1"/>
        <v>11895.18962764322</v>
      </c>
    </row>
    <row r="41" spans="2:108" x14ac:dyDescent="0.25">
      <c r="B41" t="s">
        <v>55</v>
      </c>
      <c r="C41">
        <v>7.9900225284495443</v>
      </c>
      <c r="D41">
        <v>70.689986513613746</v>
      </c>
      <c r="E41">
        <v>1.3401058587581709E-2</v>
      </c>
      <c r="F41">
        <v>0</v>
      </c>
      <c r="G41">
        <v>1.4201756316661374E-3</v>
      </c>
      <c r="H41">
        <v>132.51902522908318</v>
      </c>
      <c r="I41">
        <v>0.31832244224100414</v>
      </c>
      <c r="J41">
        <v>0</v>
      </c>
      <c r="K41">
        <v>203.46761402932268</v>
      </c>
      <c r="L41">
        <v>414.79535007673309</v>
      </c>
      <c r="M41">
        <v>0</v>
      </c>
      <c r="N41">
        <v>0</v>
      </c>
      <c r="O41">
        <v>0</v>
      </c>
      <c r="P41">
        <v>0</v>
      </c>
      <c r="Q41">
        <v>0</v>
      </c>
      <c r="R41">
        <v>6.4570260446110363E-4</v>
      </c>
      <c r="S41">
        <v>1.0468793912745731E-4</v>
      </c>
      <c r="T41">
        <v>191.30244578635489</v>
      </c>
      <c r="U41">
        <v>8.7464731614740661</v>
      </c>
      <c r="V41">
        <v>30.01785196790539</v>
      </c>
      <c r="W41">
        <v>2.8509075354077502E-2</v>
      </c>
      <c r="X41">
        <v>0</v>
      </c>
      <c r="Y41">
        <v>0</v>
      </c>
      <c r="Z41">
        <v>0</v>
      </c>
      <c r="AA41">
        <v>1.0098458332232108E-3</v>
      </c>
      <c r="AB41">
        <v>6.2575379978321921</v>
      </c>
      <c r="AC41">
        <v>0.25008646247966393</v>
      </c>
      <c r="AD41">
        <v>0</v>
      </c>
      <c r="AE41">
        <v>0</v>
      </c>
      <c r="AF41">
        <v>0</v>
      </c>
      <c r="AG41">
        <v>0</v>
      </c>
      <c r="AH41">
        <v>8.2985029037149789E-3</v>
      </c>
      <c r="AI41">
        <v>0.13971679810423149</v>
      </c>
      <c r="AJ41">
        <v>0</v>
      </c>
      <c r="AK41">
        <v>1.0176731601112866E-2</v>
      </c>
      <c r="AL41">
        <v>1.4150303594339131</v>
      </c>
      <c r="AM41">
        <v>0</v>
      </c>
      <c r="CK41" s="7">
        <f>'HH Consumption'!D6</f>
        <v>0</v>
      </c>
      <c r="CL41" s="7">
        <f>'HH Consumption'!E6</f>
        <v>0</v>
      </c>
      <c r="CM41" s="7">
        <f>'HH Consumption'!F6</f>
        <v>0</v>
      </c>
      <c r="CN41" s="7">
        <f>'HH Consumption'!G6</f>
        <v>0</v>
      </c>
      <c r="CO41" s="7">
        <f>'HH Consumption'!H6</f>
        <v>0</v>
      </c>
      <c r="CP41" s="7">
        <f>'HH Consumption'!I6</f>
        <v>0</v>
      </c>
      <c r="CQ41" s="7">
        <f>'HH Consumption'!J6</f>
        <v>0</v>
      </c>
      <c r="CR41" s="7">
        <f>'HH Consumption'!K6</f>
        <v>0</v>
      </c>
      <c r="CS41" s="7">
        <f>'HH Consumption'!L6</f>
        <v>0</v>
      </c>
      <c r="CT41" s="7">
        <f>'HH Consumption'!M6</f>
        <v>0</v>
      </c>
      <c r="CU41" s="3">
        <v>0</v>
      </c>
      <c r="CV41">
        <v>0</v>
      </c>
      <c r="CX41">
        <v>0</v>
      </c>
      <c r="CY41">
        <v>0</v>
      </c>
      <c r="CZ41">
        <v>82.006913340129856</v>
      </c>
      <c r="DB41">
        <v>3910.3783078574247</v>
      </c>
      <c r="DD41">
        <f t="shared" si="1"/>
        <v>5060.3582503310372</v>
      </c>
    </row>
    <row r="42" spans="2:108" x14ac:dyDescent="0.25">
      <c r="B42" t="s">
        <v>56</v>
      </c>
      <c r="C42">
        <v>440.95236323292477</v>
      </c>
      <c r="D42">
        <v>0</v>
      </c>
      <c r="E42">
        <v>3650.3535061065672</v>
      </c>
      <c r="F42">
        <v>7.5426071676327019E-2</v>
      </c>
      <c r="G42">
        <v>0</v>
      </c>
      <c r="H42">
        <v>0</v>
      </c>
      <c r="I42">
        <v>5.0209765845227572E-2</v>
      </c>
      <c r="J42">
        <v>1.0240358304637346E-3</v>
      </c>
      <c r="K42">
        <v>0.18620811672391724</v>
      </c>
      <c r="L42">
        <v>0</v>
      </c>
      <c r="M42">
        <v>0</v>
      </c>
      <c r="N42">
        <v>0</v>
      </c>
      <c r="O42">
        <v>0</v>
      </c>
      <c r="P42">
        <v>0</v>
      </c>
      <c r="Q42">
        <v>4.8009931234796552E-3</v>
      </c>
      <c r="R42">
        <v>0.13230569523942931</v>
      </c>
      <c r="S42">
        <v>21.929445956812142</v>
      </c>
      <c r="T42">
        <v>0.8675632058587035</v>
      </c>
      <c r="U42">
        <v>145.45986014241441</v>
      </c>
      <c r="V42">
        <v>0.39885715555523155</v>
      </c>
      <c r="W42">
        <v>892.7089593180317</v>
      </c>
      <c r="X42">
        <v>4.5761283382194522</v>
      </c>
      <c r="Y42">
        <v>0</v>
      </c>
      <c r="Z42">
        <v>0</v>
      </c>
      <c r="AA42">
        <v>0.68248171995390527</v>
      </c>
      <c r="AB42">
        <v>3.3701339047859395</v>
      </c>
      <c r="AC42">
        <v>0.92652867478253198</v>
      </c>
      <c r="AD42">
        <v>0</v>
      </c>
      <c r="AE42">
        <v>1.8978000630600007</v>
      </c>
      <c r="AF42">
        <v>2.1430207561069455E-2</v>
      </c>
      <c r="AG42">
        <v>0</v>
      </c>
      <c r="AH42">
        <v>66.912674706275766</v>
      </c>
      <c r="AI42">
        <v>2.4252569125962955</v>
      </c>
      <c r="AJ42">
        <v>160.49447202120859</v>
      </c>
      <c r="AK42">
        <v>84.866923492570521</v>
      </c>
      <c r="AL42">
        <v>2.4257069120350874</v>
      </c>
      <c r="AM42">
        <v>0</v>
      </c>
      <c r="CK42" s="7">
        <f>'HH Consumption'!D7</f>
        <v>477.92776721081441</v>
      </c>
      <c r="CL42" s="7">
        <f>'HH Consumption'!E7</f>
        <v>639.38599981888103</v>
      </c>
      <c r="CM42" s="7">
        <f>'HH Consumption'!F7</f>
        <v>796.49842102251773</v>
      </c>
      <c r="CN42" s="7">
        <f>'HH Consumption'!G7</f>
        <v>972.98255701425285</v>
      </c>
      <c r="CO42" s="7">
        <f>'HH Consumption'!H7</f>
        <v>1477.9810431639194</v>
      </c>
      <c r="CP42" s="7">
        <f>'HH Consumption'!I7</f>
        <v>570.19273858282008</v>
      </c>
      <c r="CQ42" s="7">
        <f>'HH Consumption'!J7</f>
        <v>1124.8134229176349</v>
      </c>
      <c r="CR42" s="7">
        <f>'HH Consumption'!K7</f>
        <v>1611.6118447004105</v>
      </c>
      <c r="CS42" s="7">
        <f>'HH Consumption'!L7</f>
        <v>2083.2357879109554</v>
      </c>
      <c r="CT42" s="7">
        <f>'HH Consumption'!M7</f>
        <v>3109.0585940719266</v>
      </c>
      <c r="CU42" s="3">
        <v>12863.688176414131</v>
      </c>
      <c r="CV42">
        <v>0</v>
      </c>
      <c r="CX42">
        <v>0</v>
      </c>
      <c r="CY42">
        <v>0</v>
      </c>
      <c r="CZ42">
        <v>383.6555460762965</v>
      </c>
      <c r="DB42">
        <v>5360.9944889066091</v>
      </c>
      <c r="DD42">
        <f t="shared" si="1"/>
        <v>36953.746454560824</v>
      </c>
    </row>
    <row r="43" spans="2:108" x14ac:dyDescent="0.25">
      <c r="B43" t="s">
        <v>57</v>
      </c>
      <c r="C43">
        <v>8.7730967227363121E-2</v>
      </c>
      <c r="D43">
        <v>1.6671272494362542E-3</v>
      </c>
      <c r="E43">
        <v>0.51674901279867791</v>
      </c>
      <c r="F43">
        <v>513.40769409674726</v>
      </c>
      <c r="G43">
        <v>0.2095791161091031</v>
      </c>
      <c r="H43">
        <v>0</v>
      </c>
      <c r="I43">
        <v>0</v>
      </c>
      <c r="J43">
        <v>4.21667587358261E-2</v>
      </c>
      <c r="K43">
        <v>2.948490988848266</v>
      </c>
      <c r="L43">
        <v>4.4296342528858563</v>
      </c>
      <c r="M43">
        <v>0</v>
      </c>
      <c r="N43">
        <v>0</v>
      </c>
      <c r="O43">
        <v>0</v>
      </c>
      <c r="P43">
        <v>0</v>
      </c>
      <c r="Q43">
        <v>9.0411389183914004</v>
      </c>
      <c r="R43">
        <v>0.23167387466577161</v>
      </c>
      <c r="S43">
        <v>0.99629911426429019</v>
      </c>
      <c r="T43">
        <v>5.3426725625747418</v>
      </c>
      <c r="U43">
        <v>94.733401135660969</v>
      </c>
      <c r="V43">
        <v>1.1855436463464841</v>
      </c>
      <c r="W43">
        <v>7.293630968428138</v>
      </c>
      <c r="X43">
        <v>0.25578092667646574</v>
      </c>
      <c r="Y43">
        <v>0</v>
      </c>
      <c r="Z43">
        <v>0.12774567472316928</v>
      </c>
      <c r="AA43">
        <v>0.45642507047106035</v>
      </c>
      <c r="AB43">
        <v>3.2862011139593597E-2</v>
      </c>
      <c r="AC43">
        <v>0.37015626563101695</v>
      </c>
      <c r="AD43">
        <v>2.6362779999999999E-2</v>
      </c>
      <c r="AE43">
        <v>2.3150881164742252</v>
      </c>
      <c r="AF43">
        <v>0.40937859387483794</v>
      </c>
      <c r="AG43">
        <v>72.254482330000002</v>
      </c>
      <c r="AH43">
        <v>6.766424809181439</v>
      </c>
      <c r="AI43">
        <v>5.4310046607517002</v>
      </c>
      <c r="AJ43">
        <v>6.184360254155799E-2</v>
      </c>
      <c r="AK43">
        <v>16.293452107459917</v>
      </c>
      <c r="AL43">
        <v>14.228653319950094</v>
      </c>
      <c r="AM43">
        <v>0</v>
      </c>
      <c r="CK43" s="7">
        <f>'HH Consumption'!D8</f>
        <v>53.167970919258444</v>
      </c>
      <c r="CL43" s="7">
        <f>'HH Consumption'!E8</f>
        <v>97.538832677170987</v>
      </c>
      <c r="CM43" s="7">
        <f>'HH Consumption'!F8</f>
        <v>114.79964326157133</v>
      </c>
      <c r="CN43" s="7">
        <f>'HH Consumption'!G8</f>
        <v>135.16389941938149</v>
      </c>
      <c r="CO43" s="7">
        <f>'HH Consumption'!H8</f>
        <v>184.05751985159796</v>
      </c>
      <c r="CP43" s="7">
        <f>'HH Consumption'!I8</f>
        <v>67.941995428861716</v>
      </c>
      <c r="CQ43" s="7">
        <f>'HH Consumption'!J8</f>
        <v>152.25798266253628</v>
      </c>
      <c r="CR43" s="7">
        <f>'HH Consumption'!K8</f>
        <v>248.45103059305734</v>
      </c>
      <c r="CS43" s="7">
        <f>'HH Consumption'!L8</f>
        <v>310.16709183632042</v>
      </c>
      <c r="CT43" s="7">
        <f>'HH Consumption'!M8</f>
        <v>544.84355213402739</v>
      </c>
      <c r="CU43" s="3">
        <v>1908.3895187837834</v>
      </c>
      <c r="CV43">
        <v>0</v>
      </c>
      <c r="CX43">
        <v>0</v>
      </c>
      <c r="CY43">
        <v>0</v>
      </c>
      <c r="CZ43">
        <v>60.113584938822513</v>
      </c>
      <c r="DB43">
        <v>1563.308284916837</v>
      </c>
      <c r="DD43">
        <f t="shared" si="1"/>
        <v>6199.6986402330349</v>
      </c>
    </row>
    <row r="44" spans="2:108" x14ac:dyDescent="0.25">
      <c r="B44" t="s">
        <v>58</v>
      </c>
      <c r="C44">
        <v>32.93190184283069</v>
      </c>
      <c r="D44">
        <v>6.7358538971424817</v>
      </c>
      <c r="E44">
        <v>252.2366340052879</v>
      </c>
      <c r="F44">
        <v>1.7022429804553316</v>
      </c>
      <c r="G44">
        <v>287.07661077334478</v>
      </c>
      <c r="H44">
        <v>2.1150428107576955E-3</v>
      </c>
      <c r="I44">
        <v>0.30226851753373912</v>
      </c>
      <c r="J44">
        <v>3.4289478877686337</v>
      </c>
      <c r="K44">
        <v>28.220682575747894</v>
      </c>
      <c r="L44">
        <v>3.0774983128321183</v>
      </c>
      <c r="M44">
        <v>8.6536845603611915E-3</v>
      </c>
      <c r="N44">
        <v>9.7159535666906122E-3</v>
      </c>
      <c r="O44">
        <v>1.217238993410079E-2</v>
      </c>
      <c r="P44">
        <v>0.41338263021945232</v>
      </c>
      <c r="Q44">
        <v>146.88701041021437</v>
      </c>
      <c r="R44">
        <v>1.1728507836571911</v>
      </c>
      <c r="S44">
        <v>0.18997490463291225</v>
      </c>
      <c r="T44">
        <v>87.095271467884999</v>
      </c>
      <c r="U44">
        <v>115.66038696521969</v>
      </c>
      <c r="V44">
        <v>21.470358327691642</v>
      </c>
      <c r="W44">
        <v>32.874353957215355</v>
      </c>
      <c r="X44">
        <v>47.598600865906</v>
      </c>
      <c r="Y44">
        <v>0.7212164794896776</v>
      </c>
      <c r="Z44">
        <v>2.6107155083370532</v>
      </c>
      <c r="AA44">
        <v>33.755569362976992</v>
      </c>
      <c r="AB44">
        <v>12.064229718502764</v>
      </c>
      <c r="AC44">
        <v>4.2845055935122964</v>
      </c>
      <c r="AD44">
        <v>0.15878799312220093</v>
      </c>
      <c r="AE44">
        <v>37.47039819952424</v>
      </c>
      <c r="AF44">
        <v>20.06261191353655</v>
      </c>
      <c r="AG44">
        <v>11.479936559999999</v>
      </c>
      <c r="AH44">
        <v>29.551090681330521</v>
      </c>
      <c r="AI44">
        <v>21.260638418584584</v>
      </c>
      <c r="AJ44">
        <v>5.1496232953130434</v>
      </c>
      <c r="AK44">
        <v>36.745127481550576</v>
      </c>
      <c r="AL44">
        <v>32.034274962681486</v>
      </c>
      <c r="AM44">
        <v>0</v>
      </c>
      <c r="CK44" s="7">
        <f>'HH Consumption'!D9</f>
        <v>7.8448465098132161</v>
      </c>
      <c r="CL44" s="7">
        <f>'HH Consumption'!E9</f>
        <v>17.909710063675536</v>
      </c>
      <c r="CM44" s="7">
        <f>'HH Consumption'!F9</f>
        <v>22.274305413696073</v>
      </c>
      <c r="CN44" s="7">
        <f>'HH Consumption'!G9</f>
        <v>32.976844645331482</v>
      </c>
      <c r="CO44" s="7">
        <f>'HH Consumption'!H9</f>
        <v>71.202150412822306</v>
      </c>
      <c r="CP44" s="7">
        <f>'HH Consumption'!I9</f>
        <v>13.332430929712011</v>
      </c>
      <c r="CQ44" s="7">
        <f>'HH Consumption'!J9</f>
        <v>29.707411747539208</v>
      </c>
      <c r="CR44" s="7">
        <f>'HH Consumption'!K9</f>
        <v>42.653268469480651</v>
      </c>
      <c r="CS44" s="7">
        <f>'HH Consumption'!L9</f>
        <v>54.841495838160469</v>
      </c>
      <c r="CT44" s="7">
        <f>'HH Consumption'!M9</f>
        <v>152.83130042763054</v>
      </c>
      <c r="CU44" s="3">
        <v>445.57376445786144</v>
      </c>
      <c r="CV44">
        <v>0</v>
      </c>
      <c r="CX44">
        <v>0</v>
      </c>
      <c r="CY44">
        <v>0</v>
      </c>
      <c r="CZ44">
        <v>12.83370054508109</v>
      </c>
      <c r="DB44">
        <v>370.25035045730704</v>
      </c>
      <c r="DD44">
        <f t="shared" si="1"/>
        <v>2590.6877942630299</v>
      </c>
    </row>
    <row r="45" spans="2:108" x14ac:dyDescent="0.25">
      <c r="B45" t="s">
        <v>59</v>
      </c>
      <c r="C45">
        <v>78.063856092105297</v>
      </c>
      <c r="D45">
        <v>214.50987822693779</v>
      </c>
      <c r="E45">
        <v>86.479857835301573</v>
      </c>
      <c r="F45">
        <v>1.5159043478937293</v>
      </c>
      <c r="G45">
        <v>2.7943341973679114</v>
      </c>
      <c r="H45">
        <v>0</v>
      </c>
      <c r="I45">
        <v>8.0511411611298875</v>
      </c>
      <c r="J45">
        <v>1.8208211108943395</v>
      </c>
      <c r="K45">
        <v>258.70150775168253</v>
      </c>
      <c r="L45">
        <v>109.64322840165788</v>
      </c>
      <c r="M45">
        <v>0</v>
      </c>
      <c r="N45">
        <v>0</v>
      </c>
      <c r="O45">
        <v>0.35812258707243788</v>
      </c>
      <c r="P45">
        <v>4.029473903994378E-2</v>
      </c>
      <c r="Q45">
        <v>1.3497289899824945</v>
      </c>
      <c r="R45">
        <v>17.53801830036188</v>
      </c>
      <c r="S45">
        <v>16.201773808690344</v>
      </c>
      <c r="T45">
        <v>348.65827931243166</v>
      </c>
      <c r="U45">
        <v>263.60121629251336</v>
      </c>
      <c r="V45">
        <v>1223.1589971929468</v>
      </c>
      <c r="W45">
        <v>15.078311166995833</v>
      </c>
      <c r="X45">
        <v>4.1495397368428995</v>
      </c>
      <c r="Y45">
        <v>7.3741524902365949</v>
      </c>
      <c r="Z45">
        <v>1.5900457316656835</v>
      </c>
      <c r="AA45">
        <v>7.7882552813754495</v>
      </c>
      <c r="AB45">
        <v>6.1571828309118342</v>
      </c>
      <c r="AC45">
        <v>12.803782243722392</v>
      </c>
      <c r="AD45">
        <v>1.3251318658096845</v>
      </c>
      <c r="AE45">
        <v>2.8370830257133979</v>
      </c>
      <c r="AF45">
        <v>21.50892124849938</v>
      </c>
      <c r="AG45">
        <v>180.31973859000001</v>
      </c>
      <c r="AH45">
        <v>8.1601379679260084</v>
      </c>
      <c r="AI45">
        <v>19.930137968709385</v>
      </c>
      <c r="AJ45">
        <v>7.2557754959648406</v>
      </c>
      <c r="AK45">
        <v>10.256901931504721</v>
      </c>
      <c r="AL45">
        <v>7.9771329990588438</v>
      </c>
      <c r="AM45">
        <v>0</v>
      </c>
      <c r="CK45" s="7">
        <f>'HH Consumption'!D10</f>
        <v>50.75364755461981</v>
      </c>
      <c r="CL45" s="7">
        <f>'HH Consumption'!E10</f>
        <v>115.87009525809809</v>
      </c>
      <c r="CM45" s="7">
        <f>'HH Consumption'!F10</f>
        <v>144.10763105135726</v>
      </c>
      <c r="CN45" s="7">
        <f>'HH Consumption'!G10</f>
        <v>213.34963641404067</v>
      </c>
      <c r="CO45" s="7">
        <f>'HH Consumption'!H10</f>
        <v>460.65513744123643</v>
      </c>
      <c r="CP45" s="7">
        <f>'HH Consumption'!I10</f>
        <v>86.256563414779521</v>
      </c>
      <c r="CQ45" s="7">
        <f>'HH Consumption'!J10</f>
        <v>192.19745137250322</v>
      </c>
      <c r="CR45" s="7">
        <f>'HH Consumption'!K10</f>
        <v>275.9530033181162</v>
      </c>
      <c r="CS45" s="7">
        <f>'HH Consumption'!L10</f>
        <v>354.80693569419725</v>
      </c>
      <c r="CT45" s="7">
        <f>'HH Consumption'!M10</f>
        <v>988.76962697933811</v>
      </c>
      <c r="CU45" s="3">
        <v>2882.7197284982863</v>
      </c>
      <c r="CV45">
        <v>0</v>
      </c>
      <c r="CX45">
        <v>0</v>
      </c>
      <c r="CY45">
        <v>0</v>
      </c>
      <c r="CZ45">
        <v>75.77561534609589</v>
      </c>
      <c r="DB45">
        <v>730.42125460263912</v>
      </c>
      <c r="DD45">
        <f t="shared" si="1"/>
        <v>9518.6355178682552</v>
      </c>
    </row>
    <row r="46" spans="2:108" x14ac:dyDescent="0.25">
      <c r="B46" t="s">
        <v>60</v>
      </c>
      <c r="C46">
        <v>219.6076116855979</v>
      </c>
      <c r="D46">
        <v>1.1125579437763549</v>
      </c>
      <c r="E46">
        <v>51.286737113877969</v>
      </c>
      <c r="F46">
        <v>2.0474830448394603</v>
      </c>
      <c r="G46">
        <v>26.071614532276048</v>
      </c>
      <c r="H46">
        <v>0</v>
      </c>
      <c r="I46">
        <v>178.68123855166868</v>
      </c>
      <c r="J46">
        <v>22.104277944108663</v>
      </c>
      <c r="K46">
        <v>219.9291045317627</v>
      </c>
      <c r="L46">
        <v>4.0347656614407992</v>
      </c>
      <c r="M46">
        <v>0</v>
      </c>
      <c r="N46">
        <v>0</v>
      </c>
      <c r="O46">
        <v>0.38516848629492911</v>
      </c>
      <c r="P46">
        <v>0.27518244040479606</v>
      </c>
      <c r="Q46">
        <v>31.504054594351871</v>
      </c>
      <c r="R46">
        <v>2.9853303884281113</v>
      </c>
      <c r="S46">
        <v>3.4547910969518538</v>
      </c>
      <c r="T46">
        <v>72.900501035852869</v>
      </c>
      <c r="U46">
        <v>147.47292624162998</v>
      </c>
      <c r="V46">
        <v>16.848135200650315</v>
      </c>
      <c r="W46">
        <v>52.675243043765008</v>
      </c>
      <c r="X46">
        <v>0.6668903542566228</v>
      </c>
      <c r="Y46">
        <v>0</v>
      </c>
      <c r="Z46">
        <v>5.0724821667108646</v>
      </c>
      <c r="AA46">
        <v>8.0812916541871349</v>
      </c>
      <c r="AB46">
        <v>27.319628442944968</v>
      </c>
      <c r="AC46">
        <v>3.2230635023204672</v>
      </c>
      <c r="AD46">
        <v>3.4548460000000003E-2</v>
      </c>
      <c r="AE46">
        <v>1.9346214877832142</v>
      </c>
      <c r="AF46">
        <v>13.381487169086096</v>
      </c>
      <c r="AG46">
        <v>24.161855942194649</v>
      </c>
      <c r="AH46">
        <v>3.3761861370362904</v>
      </c>
      <c r="AI46">
        <v>19.591647111146802</v>
      </c>
      <c r="AJ46">
        <v>9.2429892715374553</v>
      </c>
      <c r="AK46">
        <v>16.046109458058275</v>
      </c>
      <c r="AL46">
        <v>31.431412437040059</v>
      </c>
      <c r="AM46">
        <v>0</v>
      </c>
      <c r="CK46" s="7">
        <f>'HH Consumption'!D11</f>
        <v>24.465018139949656</v>
      </c>
      <c r="CL46" s="7">
        <f>'HH Consumption'!E11</f>
        <v>55.853404020200955</v>
      </c>
      <c r="CM46" s="7">
        <f>'HH Consumption'!F11</f>
        <v>69.464875484712095</v>
      </c>
      <c r="CN46" s="7">
        <f>'HH Consumption'!G11</f>
        <v>102.84192322145836</v>
      </c>
      <c r="CO46" s="7">
        <f>'HH Consumption'!H11</f>
        <v>222.05175069698049</v>
      </c>
      <c r="CP46" s="7">
        <f>'HH Consumption'!I11</f>
        <v>41.578654743213896</v>
      </c>
      <c r="CQ46" s="7">
        <f>'HH Consumption'!J11</f>
        <v>92.645836522785586</v>
      </c>
      <c r="CR46" s="7">
        <f>'HH Consumption'!K11</f>
        <v>133.01891700859201</v>
      </c>
      <c r="CS46" s="7">
        <f>'HH Consumption'!L11</f>
        <v>171.02924688510126</v>
      </c>
      <c r="CT46" s="7">
        <f>'HH Consumption'!M11</f>
        <v>476.62124843830782</v>
      </c>
      <c r="CU46" s="3">
        <v>1389.570875161302</v>
      </c>
      <c r="CV46">
        <v>0</v>
      </c>
      <c r="CX46">
        <v>0</v>
      </c>
      <c r="CY46">
        <v>0</v>
      </c>
      <c r="CZ46">
        <v>37.424256530810418</v>
      </c>
      <c r="DB46">
        <v>2198.3230739319174</v>
      </c>
      <c r="DD46">
        <f t="shared" si="1"/>
        <v>6231.8300179173129</v>
      </c>
    </row>
    <row r="47" spans="2:108" x14ac:dyDescent="0.25">
      <c r="B47" t="s">
        <v>61</v>
      </c>
      <c r="C47">
        <v>19.890184986985236</v>
      </c>
      <c r="D47">
        <v>0</v>
      </c>
      <c r="E47">
        <v>5.3782056937238449</v>
      </c>
      <c r="F47">
        <v>9.685794517685916E-3</v>
      </c>
      <c r="G47">
        <v>0</v>
      </c>
      <c r="H47">
        <v>0</v>
      </c>
      <c r="I47">
        <v>1.0846540305490793</v>
      </c>
      <c r="J47">
        <v>36.61270880965192</v>
      </c>
      <c r="K47">
        <v>0</v>
      </c>
      <c r="L47">
        <v>0</v>
      </c>
      <c r="M47">
        <v>0</v>
      </c>
      <c r="N47">
        <v>0</v>
      </c>
      <c r="O47">
        <v>0</v>
      </c>
      <c r="P47">
        <v>0</v>
      </c>
      <c r="Q47">
        <v>0</v>
      </c>
      <c r="R47">
        <v>2.1887031061297358E-3</v>
      </c>
      <c r="S47">
        <v>4.9430208328439799E-2</v>
      </c>
      <c r="T47">
        <v>8.0367238919175459E-3</v>
      </c>
      <c r="U47">
        <v>20.532948259402012</v>
      </c>
      <c r="V47">
        <v>5.0739219731203267E-2</v>
      </c>
      <c r="W47">
        <v>0.98724240563338361</v>
      </c>
      <c r="X47">
        <v>0</v>
      </c>
      <c r="Y47">
        <v>0</v>
      </c>
      <c r="Z47">
        <v>0</v>
      </c>
      <c r="AA47">
        <v>6.4804098159719405E-3</v>
      </c>
      <c r="AB47">
        <v>2.5208013977281643</v>
      </c>
      <c r="AC47">
        <v>0.61944557762990382</v>
      </c>
      <c r="AD47">
        <v>2.3968453022018305E-2</v>
      </c>
      <c r="AE47">
        <v>4.1839592263704599</v>
      </c>
      <c r="AF47">
        <v>1.9891806663654234E-2</v>
      </c>
      <c r="AG47">
        <v>0</v>
      </c>
      <c r="AH47">
        <v>-0.85173718374086094</v>
      </c>
      <c r="AI47">
        <v>649.02989560626031</v>
      </c>
      <c r="AJ47">
        <v>33.06111522508013</v>
      </c>
      <c r="AK47">
        <v>0.2694141167390971</v>
      </c>
      <c r="AL47">
        <v>29.268691468705384</v>
      </c>
      <c r="AM47">
        <v>0</v>
      </c>
      <c r="CK47" s="7">
        <f>'HH Consumption'!D12</f>
        <v>34.943897558078561</v>
      </c>
      <c r="CL47" s="7">
        <f>'HH Consumption'!E12</f>
        <v>79.776586192872188</v>
      </c>
      <c r="CM47" s="7">
        <f>'HH Consumption'!F12</f>
        <v>99.218135827119283</v>
      </c>
      <c r="CN47" s="7">
        <f>'HH Consumption'!G12</f>
        <v>146.89127182203742</v>
      </c>
      <c r="CO47" s="7">
        <f>'HH Consumption'!H12</f>
        <v>317.16116393458975</v>
      </c>
      <c r="CP47" s="7">
        <f>'HH Consumption'!I12</f>
        <v>59.387662974059545</v>
      </c>
      <c r="CQ47" s="7">
        <f>'HH Consumption'!J12</f>
        <v>132.32798774623652</v>
      </c>
      <c r="CR47" s="7">
        <f>'HH Consumption'!K12</f>
        <v>189.99370377104319</v>
      </c>
      <c r="CS47" s="7">
        <f>'HH Consumption'!L12</f>
        <v>244.28465363895305</v>
      </c>
      <c r="CT47" s="7">
        <f>'HH Consumption'!M12</f>
        <v>680.76810669660972</v>
      </c>
      <c r="CU47" s="3">
        <v>1984.753170161599</v>
      </c>
      <c r="CV47">
        <v>0</v>
      </c>
      <c r="CX47">
        <v>0</v>
      </c>
      <c r="CY47">
        <v>0</v>
      </c>
      <c r="CZ47">
        <v>111.2325398229206</v>
      </c>
      <c r="DB47">
        <v>449.32717369859864</v>
      </c>
      <c r="DD47">
        <f t="shared" si="1"/>
        <v>5332.824004784512</v>
      </c>
    </row>
    <row r="48" spans="2:108" x14ac:dyDescent="0.25">
      <c r="B48" t="s">
        <v>62</v>
      </c>
      <c r="C48">
        <v>5.3683233506619361</v>
      </c>
      <c r="D48">
        <v>41.079764369012004</v>
      </c>
      <c r="E48">
        <v>438.10922966910061</v>
      </c>
      <c r="F48">
        <v>31.479649274790997</v>
      </c>
      <c r="G48">
        <v>2.1932241937371799</v>
      </c>
      <c r="H48">
        <v>0</v>
      </c>
      <c r="I48">
        <v>36.984462623155089</v>
      </c>
      <c r="J48">
        <v>2.621996602117973</v>
      </c>
      <c r="K48">
        <v>871.42354167604071</v>
      </c>
      <c r="L48">
        <v>92.786221843694122</v>
      </c>
      <c r="M48">
        <v>0</v>
      </c>
      <c r="N48">
        <v>86.330705747569681</v>
      </c>
      <c r="O48">
        <v>3.1205538728779603</v>
      </c>
      <c r="P48">
        <v>0.22483292796022569</v>
      </c>
      <c r="Q48">
        <v>10.859460812778233</v>
      </c>
      <c r="R48">
        <v>6.1411381145061021</v>
      </c>
      <c r="S48">
        <v>8.2492632004974276</v>
      </c>
      <c r="T48">
        <v>2900.3362093988967</v>
      </c>
      <c r="U48">
        <v>234.12225423969295</v>
      </c>
      <c r="V48">
        <v>10.927515191241794</v>
      </c>
      <c r="W48">
        <v>74.200238461415381</v>
      </c>
      <c r="X48">
        <v>4.7355161380595456</v>
      </c>
      <c r="Y48">
        <v>6.0175723245054803E-2</v>
      </c>
      <c r="Z48">
        <v>5.6268721871405303</v>
      </c>
      <c r="AA48">
        <v>12.396932579512191</v>
      </c>
      <c r="AB48">
        <v>66.553073226464505</v>
      </c>
      <c r="AC48">
        <v>11.541297419941936</v>
      </c>
      <c r="AD48">
        <v>1.9678191037849527E-2</v>
      </c>
      <c r="AE48">
        <v>6.4720661897143161</v>
      </c>
      <c r="AF48">
        <v>5.357335661196303</v>
      </c>
      <c r="AG48">
        <v>0</v>
      </c>
      <c r="AH48">
        <v>2.7594855470224715</v>
      </c>
      <c r="AI48">
        <v>5.9163014419687867</v>
      </c>
      <c r="AJ48">
        <v>6.4373338414767058</v>
      </c>
      <c r="AK48">
        <v>22.574171306656567</v>
      </c>
      <c r="AL48">
        <v>9.4051867738671806</v>
      </c>
      <c r="AM48">
        <v>0</v>
      </c>
      <c r="CK48" s="7">
        <f>'HH Consumption'!D13</f>
        <v>25.7131829217034</v>
      </c>
      <c r="CL48" s="7">
        <f>'HH Consumption'!E13</f>
        <v>58.702952360622547</v>
      </c>
      <c r="CM48" s="7">
        <f>'HH Consumption'!F13</f>
        <v>73.008858597781838</v>
      </c>
      <c r="CN48" s="7">
        <f>'HH Consumption'!G13</f>
        <v>108.08874813360661</v>
      </c>
      <c r="CO48" s="7">
        <f>'HH Consumption'!H13</f>
        <v>233.38046393811862</v>
      </c>
      <c r="CP48" s="7">
        <f>'HH Consumption'!I13</f>
        <v>43.699928973476311</v>
      </c>
      <c r="CQ48" s="7">
        <f>'HH Consumption'!J13</f>
        <v>97.372473946978943</v>
      </c>
      <c r="CR48" s="7">
        <f>'HH Consumption'!K13</f>
        <v>139.80532225740043</v>
      </c>
      <c r="CS48" s="7">
        <f>'HH Consumption'!L13</f>
        <v>179.75487632836186</v>
      </c>
      <c r="CT48" s="7">
        <f>'HH Consumption'!M13</f>
        <v>500.93767661886835</v>
      </c>
      <c r="CU48" s="3">
        <v>1460.4644840769188</v>
      </c>
      <c r="CV48">
        <v>0</v>
      </c>
      <c r="CX48">
        <v>0</v>
      </c>
      <c r="CY48">
        <v>0</v>
      </c>
      <c r="CZ48">
        <v>234.02539785371653</v>
      </c>
      <c r="DB48">
        <v>427.79549188376154</v>
      </c>
      <c r="DD48">
        <f t="shared" si="1"/>
        <v>8599.1638696883674</v>
      </c>
    </row>
    <row r="49" spans="2:108" x14ac:dyDescent="0.25">
      <c r="B49" t="s">
        <v>63</v>
      </c>
      <c r="C49">
        <v>21.305168527582335</v>
      </c>
      <c r="D49">
        <v>19.688381295822097</v>
      </c>
      <c r="E49">
        <v>119.86895177359334</v>
      </c>
      <c r="F49">
        <v>8.5794639570776656</v>
      </c>
      <c r="G49">
        <v>11.762980658731335</v>
      </c>
      <c r="H49">
        <v>0</v>
      </c>
      <c r="I49">
        <v>1.5644761967248844E-3</v>
      </c>
      <c r="J49">
        <v>0.18152815834107217</v>
      </c>
      <c r="K49">
        <v>72.320364407882764</v>
      </c>
      <c r="L49">
        <v>817.33688486066751</v>
      </c>
      <c r="M49">
        <v>5.354199611742902E-4</v>
      </c>
      <c r="N49">
        <v>72.745640502324761</v>
      </c>
      <c r="O49">
        <v>7.0545953598165614</v>
      </c>
      <c r="P49">
        <v>9.8405527539857971</v>
      </c>
      <c r="Q49">
        <v>93.333442386677703</v>
      </c>
      <c r="R49">
        <v>11.020199533784506</v>
      </c>
      <c r="S49">
        <v>14.949112033750747</v>
      </c>
      <c r="T49">
        <v>1204.5211769966268</v>
      </c>
      <c r="U49">
        <v>173.79400272078755</v>
      </c>
      <c r="V49">
        <v>11.191721106291329</v>
      </c>
      <c r="W49">
        <v>2.5105729638982419</v>
      </c>
      <c r="X49">
        <v>1.2336787910418883</v>
      </c>
      <c r="Y49">
        <v>5.1899025726534924E-2</v>
      </c>
      <c r="Z49">
        <v>1.4940925177355531</v>
      </c>
      <c r="AA49">
        <v>2.5853507044067037</v>
      </c>
      <c r="AB49">
        <v>33.86167624216931</v>
      </c>
      <c r="AC49">
        <v>13.340311048869289</v>
      </c>
      <c r="AD49">
        <v>5.7622534455943351</v>
      </c>
      <c r="AE49">
        <v>58.298580617780352</v>
      </c>
      <c r="AF49">
        <v>15.209696491506099</v>
      </c>
      <c r="AG49">
        <v>18.302087240000002</v>
      </c>
      <c r="AH49">
        <v>1.173821601231416</v>
      </c>
      <c r="AI49">
        <v>1.0408840896451883</v>
      </c>
      <c r="AJ49">
        <v>0.35297810529798557</v>
      </c>
      <c r="AK49">
        <v>2.5305052236956485</v>
      </c>
      <c r="AL49">
        <v>1.1632826557917124</v>
      </c>
      <c r="AM49">
        <v>0</v>
      </c>
      <c r="CK49" s="7">
        <f>'HH Consumption'!D14</f>
        <v>7.2364431204322308</v>
      </c>
      <c r="CL49" s="7">
        <f>'HH Consumption'!E14</f>
        <v>16.520730904944948</v>
      </c>
      <c r="CM49" s="7">
        <f>'HH Consumption'!F14</f>
        <v>20.546832110955496</v>
      </c>
      <c r="CN49" s="7">
        <f>'HH Consumption'!G14</f>
        <v>30.419340935321024</v>
      </c>
      <c r="CO49" s="7">
        <f>'HH Consumption'!H14</f>
        <v>65.680101053642773</v>
      </c>
      <c r="CP49" s="7">
        <f>'HH Consumption'!I14</f>
        <v>12.298440506039871</v>
      </c>
      <c r="CQ49" s="7">
        <f>'HH Consumption'!J14</f>
        <v>27.403467371530031</v>
      </c>
      <c r="CR49" s="7">
        <f>'HH Consumption'!K14</f>
        <v>39.345314251058724</v>
      </c>
      <c r="CS49" s="7">
        <f>'HH Consumption'!L14</f>
        <v>50.588289366252781</v>
      </c>
      <c r="CT49" s="7">
        <f>'HH Consumption'!M14</f>
        <v>140.97854064866476</v>
      </c>
      <c r="CU49" s="3">
        <v>411.01750026884258</v>
      </c>
      <c r="CV49">
        <v>0</v>
      </c>
      <c r="CX49">
        <v>0</v>
      </c>
      <c r="CY49">
        <v>0</v>
      </c>
      <c r="CZ49">
        <v>687.10028441611212</v>
      </c>
      <c r="DB49">
        <v>2585.0467838336294</v>
      </c>
      <c r="DD49">
        <f t="shared" si="1"/>
        <v>6922.5900064817197</v>
      </c>
    </row>
    <row r="50" spans="2:108" x14ac:dyDescent="0.25">
      <c r="B50" t="s">
        <v>64</v>
      </c>
      <c r="C50">
        <v>2.4616785316033094E-2</v>
      </c>
      <c r="D50">
        <v>7.6897203444246725E-3</v>
      </c>
      <c r="E50">
        <v>0.96271385139673982</v>
      </c>
      <c r="F50">
        <v>2.0991700655187694E-2</v>
      </c>
      <c r="G50">
        <v>0.11752394105430636</v>
      </c>
      <c r="H50">
        <v>0</v>
      </c>
      <c r="I50">
        <v>3.9912225236973346E-2</v>
      </c>
      <c r="J50">
        <v>0.39044178349285741</v>
      </c>
      <c r="K50">
        <v>0.15545358573983406</v>
      </c>
      <c r="L50">
        <v>0.92508032614012747</v>
      </c>
      <c r="M50">
        <v>1.5606656956676122</v>
      </c>
      <c r="N50">
        <v>0</v>
      </c>
      <c r="O50">
        <v>7.9337844383669365E-2</v>
      </c>
      <c r="P50">
        <v>3.4536985776364962E-3</v>
      </c>
      <c r="Q50">
        <v>5.7906424482930582E-2</v>
      </c>
      <c r="R50">
        <v>6.7887486182346359</v>
      </c>
      <c r="S50">
        <v>3.20843664823727E-2</v>
      </c>
      <c r="T50">
        <v>17.668977962216392</v>
      </c>
      <c r="U50">
        <v>63.59153723217716</v>
      </c>
      <c r="V50">
        <v>1.8506234148939935</v>
      </c>
      <c r="W50">
        <v>6.2662353681486334</v>
      </c>
      <c r="X50">
        <v>0.95391280515011845</v>
      </c>
      <c r="Y50">
        <v>57.847691416513101</v>
      </c>
      <c r="Z50">
        <v>21.232620956794847</v>
      </c>
      <c r="AA50">
        <v>16.15604869187381</v>
      </c>
      <c r="AB50">
        <v>0.78803373475782756</v>
      </c>
      <c r="AC50">
        <v>7.5843236798307192</v>
      </c>
      <c r="AD50">
        <v>2.5855592374904431E-2</v>
      </c>
      <c r="AE50">
        <v>0.22414719851856416</v>
      </c>
      <c r="AF50">
        <v>4.1331408225123223</v>
      </c>
      <c r="AG50">
        <v>0</v>
      </c>
      <c r="AH50">
        <v>7.3965704980566809</v>
      </c>
      <c r="AI50">
        <v>3.5912638681985372</v>
      </c>
      <c r="AJ50">
        <v>2.1604682871641976</v>
      </c>
      <c r="AK50">
        <v>15.933019718494011</v>
      </c>
      <c r="AL50">
        <v>24.098280424131548</v>
      </c>
      <c r="AM50">
        <v>0</v>
      </c>
      <c r="CK50" s="7">
        <f>'HH Consumption'!D15</f>
        <v>16.930775413994695</v>
      </c>
      <c r="CL50" s="7">
        <f>'HH Consumption'!E15</f>
        <v>38.652799444647243</v>
      </c>
      <c r="CM50" s="7">
        <f>'HH Consumption'!F15</f>
        <v>48.07248452729683</v>
      </c>
      <c r="CN50" s="7">
        <f>'HH Consumption'!G15</f>
        <v>71.170742455430698</v>
      </c>
      <c r="CO50" s="7">
        <f>'HH Consumption'!H15</f>
        <v>153.66873222120785</v>
      </c>
      <c r="CP50" s="7">
        <f>'HH Consumption'!I15</f>
        <v>28.774099469146282</v>
      </c>
      <c r="CQ50" s="7">
        <f>'HH Consumption'!J15</f>
        <v>64.114640840898943</v>
      </c>
      <c r="CR50" s="7">
        <f>'HH Consumption'!K15</f>
        <v>92.054434491006035</v>
      </c>
      <c r="CS50" s="7">
        <f>'HH Consumption'!L15</f>
        <v>118.35910979799745</v>
      </c>
      <c r="CT50" s="7">
        <f>'HH Consumption'!M15</f>
        <v>329.84105176973981</v>
      </c>
      <c r="CU50" s="3">
        <v>961.63887043136572</v>
      </c>
      <c r="CV50">
        <v>0</v>
      </c>
      <c r="CX50">
        <v>895.93238016322027</v>
      </c>
      <c r="CY50">
        <v>559.20156530027759</v>
      </c>
      <c r="CZ50">
        <v>2.8711172800940492</v>
      </c>
      <c r="DB50">
        <v>257.53484356458608</v>
      </c>
      <c r="DD50">
        <f t="shared" si="1"/>
        <v>3901.4870194099226</v>
      </c>
    </row>
    <row r="51" spans="2:108" x14ac:dyDescent="0.25">
      <c r="B51" t="s">
        <v>65</v>
      </c>
      <c r="C51">
        <v>0.60217600678056882</v>
      </c>
      <c r="D51">
        <v>0</v>
      </c>
      <c r="E51">
        <v>3.3446965019692732</v>
      </c>
      <c r="F51">
        <v>1.1504167408857005</v>
      </c>
      <c r="G51">
        <v>0.10964685726099442</v>
      </c>
      <c r="H51">
        <v>0</v>
      </c>
      <c r="I51">
        <v>1.1981875940338397E-2</v>
      </c>
      <c r="J51">
        <v>0.89035229675295458</v>
      </c>
      <c r="K51">
        <v>0.7300532549347829</v>
      </c>
      <c r="L51">
        <v>4.8876694307507327</v>
      </c>
      <c r="M51">
        <v>0</v>
      </c>
      <c r="N51">
        <v>23.459785919498273</v>
      </c>
      <c r="O51">
        <v>16.643521156415009</v>
      </c>
      <c r="P51">
        <v>0.72451811353479734</v>
      </c>
      <c r="Q51">
        <v>2.5558764122793356</v>
      </c>
      <c r="R51">
        <v>26.399946574916068</v>
      </c>
      <c r="S51">
        <v>6.292860676948103</v>
      </c>
      <c r="T51">
        <v>150.49680463200022</v>
      </c>
      <c r="U51">
        <v>90.576390756999416</v>
      </c>
      <c r="V51">
        <v>6.824109281439247</v>
      </c>
      <c r="W51">
        <v>13.498504094997223</v>
      </c>
      <c r="X51">
        <v>0.73959550397659979</v>
      </c>
      <c r="Y51">
        <v>2.2951203818912931</v>
      </c>
      <c r="Z51">
        <v>14.469580675801556</v>
      </c>
      <c r="AA51">
        <v>4.9274534764737332</v>
      </c>
      <c r="AB51">
        <v>2.2887372285255645</v>
      </c>
      <c r="AC51">
        <v>0.57475141785363171</v>
      </c>
      <c r="AD51">
        <v>8.7524499134094096E-3</v>
      </c>
      <c r="AE51">
        <v>0.24339462719852156</v>
      </c>
      <c r="AF51">
        <v>8.9242945925053672</v>
      </c>
      <c r="AG51">
        <v>0</v>
      </c>
      <c r="AH51">
        <v>2.6602406559000333</v>
      </c>
      <c r="AI51">
        <v>5.8282532557207212</v>
      </c>
      <c r="AJ51">
        <v>3.4033690336787159</v>
      </c>
      <c r="AK51">
        <v>24.571573351756772</v>
      </c>
      <c r="AL51">
        <v>2.4013705291704408</v>
      </c>
      <c r="AM51">
        <v>0</v>
      </c>
      <c r="CK51" s="7">
        <f>'HH Consumption'!D16</f>
        <v>22.037043398709709</v>
      </c>
      <c r="CL51" s="7">
        <f>'HH Consumption'!E16</f>
        <v>50.310360749291831</v>
      </c>
      <c r="CM51" s="7">
        <f>'HH Consumption'!F16</f>
        <v>62.570992875859623</v>
      </c>
      <c r="CN51" s="7">
        <f>'HH Consumption'!G16</f>
        <v>92.635611887705451</v>
      </c>
      <c r="CO51" s="7">
        <f>'HH Consumption'!H16</f>
        <v>200.01473282696276</v>
      </c>
      <c r="CP51" s="7">
        <f>'HH Consumption'!I16</f>
        <v>37.4522762989481</v>
      </c>
      <c r="CQ51" s="7">
        <f>'HH Consumption'!J16</f>
        <v>83.451412481421201</v>
      </c>
      <c r="CR51" s="7">
        <f>'HH Consumption'!K16</f>
        <v>119.81775898138528</v>
      </c>
      <c r="CS51" s="7">
        <f>'HH Consumption'!L16</f>
        <v>154.05584064951648</v>
      </c>
      <c r="CT51" s="7">
        <f>'HH Consumption'!M16</f>
        <v>429.32006330422467</v>
      </c>
      <c r="CU51" s="3">
        <v>1251.666093454025</v>
      </c>
      <c r="CV51">
        <v>0</v>
      </c>
      <c r="CX51">
        <v>357.05994761362348</v>
      </c>
      <c r="CY51">
        <v>222.86110652145186</v>
      </c>
      <c r="CZ51">
        <v>17.174942451451301</v>
      </c>
      <c r="DB51">
        <v>298.64982061467344</v>
      </c>
      <c r="DD51">
        <f t="shared" si="1"/>
        <v>3821.6138018739198</v>
      </c>
    </row>
    <row r="52" spans="2:108" x14ac:dyDescent="0.25">
      <c r="B52" t="s">
        <v>66</v>
      </c>
      <c r="C52">
        <v>1.1284420362193119</v>
      </c>
      <c r="D52">
        <v>265.19689079140755</v>
      </c>
      <c r="E52">
        <v>9.6355778211115712</v>
      </c>
      <c r="F52">
        <v>0.44685301708807829</v>
      </c>
      <c r="G52">
        <v>3.7580694854689018</v>
      </c>
      <c r="H52">
        <v>0</v>
      </c>
      <c r="I52">
        <v>0</v>
      </c>
      <c r="J52">
        <v>4.2930685307833594</v>
      </c>
      <c r="K52">
        <v>3.835408548706484</v>
      </c>
      <c r="L52">
        <v>254.56129019467537</v>
      </c>
      <c r="M52">
        <v>0</v>
      </c>
      <c r="N52">
        <v>0</v>
      </c>
      <c r="O52">
        <v>0.41345963900178473</v>
      </c>
      <c r="P52">
        <v>0.13881086284999886</v>
      </c>
      <c r="Q52">
        <v>11.1783174027779</v>
      </c>
      <c r="R52">
        <v>2.4378352281779432E-2</v>
      </c>
      <c r="S52">
        <v>4.4383147063768718</v>
      </c>
      <c r="T52">
        <v>49.441703409790918</v>
      </c>
      <c r="U52">
        <v>81.264685370340459</v>
      </c>
      <c r="V52">
        <v>47.224410104233996</v>
      </c>
      <c r="W52">
        <v>12.186902337110322</v>
      </c>
      <c r="X52">
        <v>1.2801286858127277</v>
      </c>
      <c r="Y52">
        <v>0.17758852066569253</v>
      </c>
      <c r="Z52">
        <v>0</v>
      </c>
      <c r="AA52">
        <v>6.3928805435296923</v>
      </c>
      <c r="AB52">
        <v>0.50299102875428614</v>
      </c>
      <c r="AC52">
        <v>1.4940072997957363</v>
      </c>
      <c r="AD52">
        <v>0.37434536000000002</v>
      </c>
      <c r="AE52">
        <v>4.1510746502129479</v>
      </c>
      <c r="AF52">
        <v>0.22015971044685664</v>
      </c>
      <c r="AG52">
        <v>19.934885380000004</v>
      </c>
      <c r="AH52">
        <v>11.982285669437728</v>
      </c>
      <c r="AI52">
        <v>26.356898333079815</v>
      </c>
      <c r="AJ52">
        <v>0.2448547933465178</v>
      </c>
      <c r="AK52">
        <v>7.0738440715337108</v>
      </c>
      <c r="AL52">
        <v>3.6962019546841809</v>
      </c>
      <c r="AM52">
        <v>0</v>
      </c>
      <c r="CK52" s="7">
        <f>'HH Consumption'!D17</f>
        <v>16.868219858471466</v>
      </c>
      <c r="CL52" s="7">
        <f>'HH Consumption'!E17</f>
        <v>38.509985705603178</v>
      </c>
      <c r="CM52" s="7">
        <f>'HH Consumption'!F17</f>
        <v>47.894867087962005</v>
      </c>
      <c r="CN52" s="7">
        <f>'HH Consumption'!G17</f>
        <v>70.907781945800409</v>
      </c>
      <c r="CO52" s="7">
        <f>'HH Consumption'!H17</f>
        <v>153.10095947154974</v>
      </c>
      <c r="CP52" s="7">
        <f>'HH Consumption'!I17</f>
        <v>28.667785391204809</v>
      </c>
      <c r="CQ52" s="7">
        <f>'HH Consumption'!J17</f>
        <v>63.877751101539488</v>
      </c>
      <c r="CR52" s="7">
        <f>'HH Consumption'!K17</f>
        <v>91.71431325336907</v>
      </c>
      <c r="CS52" s="7">
        <f>'HH Consumption'!L17</f>
        <v>117.92179847092568</v>
      </c>
      <c r="CT52" s="7">
        <f>'HH Consumption'!M17</f>
        <v>328.62236037945854</v>
      </c>
      <c r="CU52" s="3">
        <v>958.08582266588428</v>
      </c>
      <c r="CV52">
        <v>0</v>
      </c>
      <c r="CX52">
        <v>299.67261807026398</v>
      </c>
      <c r="CY52">
        <v>187.04246080713671</v>
      </c>
      <c r="CZ52">
        <v>73.417958141284032</v>
      </c>
      <c r="DB52">
        <v>350.29210645084879</v>
      </c>
      <c r="DD52">
        <f t="shared" si="1"/>
        <v>3659.6455174128268</v>
      </c>
    </row>
    <row r="53" spans="2:108" x14ac:dyDescent="0.25">
      <c r="B53" t="s">
        <v>67</v>
      </c>
      <c r="C53">
        <v>5.8090432442162703</v>
      </c>
      <c r="D53">
        <v>11.981678562477061</v>
      </c>
      <c r="E53">
        <v>4.0530907171286046</v>
      </c>
      <c r="F53">
        <v>8.439061447186702E-2</v>
      </c>
      <c r="G53">
        <v>0.13429281200368773</v>
      </c>
      <c r="H53">
        <v>0</v>
      </c>
      <c r="I53">
        <v>0.34067961349494674</v>
      </c>
      <c r="J53">
        <v>0.33077368612254249</v>
      </c>
      <c r="K53">
        <v>10.733272116851278</v>
      </c>
      <c r="L53">
        <v>63.960977899792901</v>
      </c>
      <c r="M53">
        <v>0</v>
      </c>
      <c r="N53">
        <v>0</v>
      </c>
      <c r="O53">
        <v>6.881343645522342E-2</v>
      </c>
      <c r="P53">
        <v>1.5322105095809481E-2</v>
      </c>
      <c r="Q53">
        <v>2.6697313263338716</v>
      </c>
      <c r="R53">
        <v>0.24075030404370462</v>
      </c>
      <c r="S53">
        <v>11.039815967829009</v>
      </c>
      <c r="T53">
        <v>51.061011352679458</v>
      </c>
      <c r="U53">
        <v>220.45937407515825</v>
      </c>
      <c r="V53">
        <v>245.27034473639691</v>
      </c>
      <c r="W53">
        <v>27.09889556516486</v>
      </c>
      <c r="X53">
        <v>0.34393780233018056</v>
      </c>
      <c r="Y53">
        <v>0.18498730987340445</v>
      </c>
      <c r="Z53">
        <v>0.93368120206779215</v>
      </c>
      <c r="AA53">
        <v>9.9680544283630663</v>
      </c>
      <c r="AB53">
        <v>0.16450083208583946</v>
      </c>
      <c r="AC53">
        <v>2.0267857139305367</v>
      </c>
      <c r="AD53">
        <v>0.38349655917278086</v>
      </c>
      <c r="AE53">
        <v>1.2213987578040357</v>
      </c>
      <c r="AF53">
        <v>10.25912448600538</v>
      </c>
      <c r="AG53">
        <v>25.358289309999996</v>
      </c>
      <c r="AH53">
        <v>3.1864795586914343</v>
      </c>
      <c r="AI53">
        <v>3.3135039284076706</v>
      </c>
      <c r="AJ53">
        <v>0.15574042256815804</v>
      </c>
      <c r="AK53">
        <v>1.3864443228872467</v>
      </c>
      <c r="AL53">
        <v>0.53435419224319936</v>
      </c>
      <c r="AM53">
        <v>0</v>
      </c>
      <c r="CK53" s="7">
        <f>'HH Consumption'!D18</f>
        <v>18.232820070367644</v>
      </c>
      <c r="CL53" s="7">
        <f>'HH Consumption'!E18</f>
        <v>41.625355027019346</v>
      </c>
      <c r="CM53" s="7">
        <f>'HH Consumption'!F18</f>
        <v>51.76945174036377</v>
      </c>
      <c r="CN53" s="7">
        <f>'HH Consumption'!G18</f>
        <v>76.64405851085435</v>
      </c>
      <c r="CO53" s="7">
        <f>'HH Consumption'!H18</f>
        <v>165.48647516255261</v>
      </c>
      <c r="CP53" s="7">
        <f>'HH Consumption'!I18</f>
        <v>30.986943331263646</v>
      </c>
      <c r="CQ53" s="7">
        <f>'HH Consumption'!J18</f>
        <v>69.045314331090069</v>
      </c>
      <c r="CR53" s="7">
        <f>'HH Consumption'!K18</f>
        <v>99.133790373629978</v>
      </c>
      <c r="CS53" s="7">
        <f>'HH Consumption'!L18</f>
        <v>127.46140090264221</v>
      </c>
      <c r="CT53" s="7">
        <f>'HH Consumption'!M18</f>
        <v>355.20715393622612</v>
      </c>
      <c r="CU53" s="3">
        <v>1035.5927633860097</v>
      </c>
      <c r="CV53">
        <v>0</v>
      </c>
      <c r="CX53">
        <v>1499.6883447025837</v>
      </c>
      <c r="CY53">
        <v>936.03946948260341</v>
      </c>
      <c r="CZ53">
        <v>171.08605155751744</v>
      </c>
      <c r="DB53">
        <v>3686.2151162154901</v>
      </c>
      <c r="DD53">
        <f t="shared" si="1"/>
        <v>9078.9875456923619</v>
      </c>
    </row>
    <row r="54" spans="2:108" x14ac:dyDescent="0.25">
      <c r="B54" t="s">
        <v>68</v>
      </c>
      <c r="C54">
        <v>2.3726214420360665</v>
      </c>
      <c r="D54">
        <v>3.2135418605896069</v>
      </c>
      <c r="E54">
        <v>12.414767188093929</v>
      </c>
      <c r="F54">
        <v>1.0505827660271891</v>
      </c>
      <c r="G54">
        <v>1.2870141550149421</v>
      </c>
      <c r="H54">
        <v>0</v>
      </c>
      <c r="I54">
        <v>1.3205883501658846</v>
      </c>
      <c r="J54">
        <v>3.9533279378108297</v>
      </c>
      <c r="K54">
        <v>4.5018791053652141</v>
      </c>
      <c r="L54">
        <v>8.7416717013759744</v>
      </c>
      <c r="M54">
        <v>0</v>
      </c>
      <c r="N54">
        <v>0</v>
      </c>
      <c r="O54">
        <v>1.2622836009568061</v>
      </c>
      <c r="P54">
        <v>5.4949149564942679E-2</v>
      </c>
      <c r="Q54">
        <v>17.54934160862906</v>
      </c>
      <c r="R54">
        <v>23.038012859740295</v>
      </c>
      <c r="S54">
        <v>31.776617086830775</v>
      </c>
      <c r="T54">
        <v>187.27614101720314</v>
      </c>
      <c r="U54">
        <v>127.69714867264997</v>
      </c>
      <c r="V54">
        <v>33.654330329494258</v>
      </c>
      <c r="W54">
        <v>72.930968092684608</v>
      </c>
      <c r="X54">
        <v>2.9880187306803885</v>
      </c>
      <c r="Y54">
        <v>1.8530976069463566E-3</v>
      </c>
      <c r="Z54">
        <v>0.69908302198256023</v>
      </c>
      <c r="AA54">
        <v>26.170791687362463</v>
      </c>
      <c r="AB54">
        <v>1.9580008655804817</v>
      </c>
      <c r="AC54">
        <v>22.263499275323401</v>
      </c>
      <c r="AD54">
        <v>1.3755643096671535</v>
      </c>
      <c r="AE54">
        <v>3.3811498923032315</v>
      </c>
      <c r="AF54">
        <v>2.3052784581979258</v>
      </c>
      <c r="AG54">
        <v>365.68320887311296</v>
      </c>
      <c r="AH54">
        <v>24.381305722374371</v>
      </c>
      <c r="AI54">
        <v>26.748264860715839</v>
      </c>
      <c r="AJ54">
        <v>3.4324157965870801</v>
      </c>
      <c r="AK54">
        <v>82.056402674371938</v>
      </c>
      <c r="AL54">
        <v>4.959618534707336</v>
      </c>
      <c r="AM54">
        <v>0</v>
      </c>
      <c r="CK54" s="7">
        <f>'HH Consumption'!D19</f>
        <v>14.745672591914653</v>
      </c>
      <c r="CL54" s="7">
        <f>'HH Consumption'!E19</f>
        <v>33.66423045813886</v>
      </c>
      <c r="CM54" s="7">
        <f>'HH Consumption'!F19</f>
        <v>41.868201555226435</v>
      </c>
      <c r="CN54" s="7">
        <f>'HH Consumption'!G19</f>
        <v>61.985375194558117</v>
      </c>
      <c r="CO54" s="7">
        <f>'HH Consumption'!H19</f>
        <v>133.83609182338699</v>
      </c>
      <c r="CP54" s="7">
        <f>'HH Consumption'!I19</f>
        <v>25.06048538973014</v>
      </c>
      <c r="CQ54" s="7">
        <f>'HH Consumption'!J19</f>
        <v>55.839941117323697</v>
      </c>
      <c r="CR54" s="7">
        <f>'HH Consumption'!K19</f>
        <v>80.173797032132555</v>
      </c>
      <c r="CS54" s="7">
        <f>'HH Consumption'!L19</f>
        <v>103.083564613888</v>
      </c>
      <c r="CT54" s="7">
        <f>'HH Consumption'!M19</f>
        <v>287.27143546828216</v>
      </c>
      <c r="CU54" s="3">
        <v>837.52879524458149</v>
      </c>
      <c r="CV54">
        <v>0</v>
      </c>
      <c r="CX54">
        <v>0</v>
      </c>
      <c r="CY54">
        <v>0</v>
      </c>
      <c r="CZ54">
        <v>-7.5536431708143823</v>
      </c>
      <c r="DB54">
        <v>447.08078144412212</v>
      </c>
      <c r="DD54">
        <f t="shared" si="1"/>
        <v>3217.0849714872788</v>
      </c>
    </row>
    <row r="55" spans="2:108" x14ac:dyDescent="0.25">
      <c r="B55" t="s">
        <v>69</v>
      </c>
      <c r="C55">
        <v>34.01541556692046</v>
      </c>
      <c r="D55">
        <v>105.81208844424324</v>
      </c>
      <c r="E55">
        <v>244.59072644864725</v>
      </c>
      <c r="F55">
        <v>17.293833221110951</v>
      </c>
      <c r="G55">
        <v>8.5517071598042236</v>
      </c>
      <c r="H55">
        <v>1.7726865463468366</v>
      </c>
      <c r="I55">
        <v>286.57571249518418</v>
      </c>
      <c r="J55">
        <v>4.7941695920368774</v>
      </c>
      <c r="K55">
        <v>118.77151911957154</v>
      </c>
      <c r="L55">
        <v>427.74222052598043</v>
      </c>
      <c r="M55">
        <v>7.5238752714034242E-4</v>
      </c>
      <c r="N55">
        <v>3.1699671862400707</v>
      </c>
      <c r="O55">
        <v>3.1665779697713936</v>
      </c>
      <c r="P55">
        <v>2.3567117386732579</v>
      </c>
      <c r="Q55">
        <v>3.0360810580440929</v>
      </c>
      <c r="R55">
        <v>398.23078203104274</v>
      </c>
      <c r="S55">
        <v>39.343327369410076</v>
      </c>
      <c r="T55">
        <v>78.834413020839278</v>
      </c>
      <c r="U55">
        <v>490.89061702202832</v>
      </c>
      <c r="V55">
        <v>224.16119781652716</v>
      </c>
      <c r="W55">
        <v>347.84468435659721</v>
      </c>
      <c r="X55">
        <v>10.843362302787092</v>
      </c>
      <c r="Y55">
        <v>44.08842540767877</v>
      </c>
      <c r="Z55">
        <v>71.030324566630156</v>
      </c>
      <c r="AA55">
        <v>96.461144882502182</v>
      </c>
      <c r="AB55">
        <v>194.01143543179961</v>
      </c>
      <c r="AC55">
        <v>8.6325164811258617</v>
      </c>
      <c r="AD55">
        <v>3.2208171985204443</v>
      </c>
      <c r="AE55">
        <v>4.5487184163361309</v>
      </c>
      <c r="AF55">
        <v>10.960343107467422</v>
      </c>
      <c r="AG55">
        <v>235.23394600156701</v>
      </c>
      <c r="AH55">
        <v>61.43036596561835</v>
      </c>
      <c r="AI55">
        <v>74.026806979746752</v>
      </c>
      <c r="AJ55">
        <v>44.599262994688296</v>
      </c>
      <c r="AK55">
        <v>128.83302372436447</v>
      </c>
      <c r="AL55">
        <v>27.597365300871733</v>
      </c>
      <c r="AM55">
        <v>0</v>
      </c>
      <c r="CK55" s="7">
        <f>'HH Consumption'!D20</f>
        <v>37.451418030527485</v>
      </c>
      <c r="CL55" s="7">
        <f>'HH Consumption'!E20</f>
        <v>47.496386770752508</v>
      </c>
      <c r="CM55" s="7">
        <f>'HH Consumption'!F20</f>
        <v>54.381668582604362</v>
      </c>
      <c r="CN55" s="7">
        <f>'HH Consumption'!G20</f>
        <v>72.65583695034907</v>
      </c>
      <c r="CO55" s="7">
        <f>'HH Consumption'!H20</f>
        <v>120.49509837188916</v>
      </c>
      <c r="CP55" s="7">
        <f>'HH Consumption'!I20</f>
        <v>79.083761005937433</v>
      </c>
      <c r="CQ55" s="7">
        <f>'HH Consumption'!J20</f>
        <v>128.91463095681524</v>
      </c>
      <c r="CR55" s="7">
        <f>'HH Consumption'!K20</f>
        <v>154.98926103789174</v>
      </c>
      <c r="CS55" s="7">
        <f>'HH Consumption'!L20</f>
        <v>191.13123686624041</v>
      </c>
      <c r="CT55" s="7">
        <f>'HH Consumption'!M20</f>
        <v>269.64322554036966</v>
      </c>
      <c r="CU55" s="3">
        <v>1156.2425241133772</v>
      </c>
      <c r="CV55">
        <v>0</v>
      </c>
      <c r="CX55">
        <v>0</v>
      </c>
      <c r="CY55">
        <v>0</v>
      </c>
      <c r="CZ55">
        <v>0</v>
      </c>
      <c r="DB55">
        <v>253.65111043338371</v>
      </c>
      <c r="DD55">
        <f t="shared" si="1"/>
        <v>6422.6092084983884</v>
      </c>
    </row>
    <row r="56" spans="2:108" x14ac:dyDescent="0.25">
      <c r="B56" t="s">
        <v>70</v>
      </c>
      <c r="C56">
        <v>14.506488431433851</v>
      </c>
      <c r="D56">
        <v>0.75468559390455536</v>
      </c>
      <c r="E56">
        <v>16.00018378342401</v>
      </c>
      <c r="F56">
        <v>1.580516576815769</v>
      </c>
      <c r="G56">
        <v>0.43988569766002739</v>
      </c>
      <c r="H56">
        <v>3.2224590083614772E-2</v>
      </c>
      <c r="I56">
        <v>0.34805788834191553</v>
      </c>
      <c r="J56">
        <v>9.3650191086790013E-2</v>
      </c>
      <c r="K56">
        <v>2.0965079771996331</v>
      </c>
      <c r="L56">
        <v>1.4293362304187422</v>
      </c>
      <c r="M56">
        <v>0</v>
      </c>
      <c r="N56">
        <v>0</v>
      </c>
      <c r="O56">
        <v>0</v>
      </c>
      <c r="P56">
        <v>1.0254788252413523</v>
      </c>
      <c r="Q56">
        <v>0.28106499465014323</v>
      </c>
      <c r="R56">
        <v>1.1657037918991311</v>
      </c>
      <c r="S56">
        <v>5.6002592061625647</v>
      </c>
      <c r="T56">
        <v>7.4557812331890174</v>
      </c>
      <c r="U56">
        <v>22.589958034281153</v>
      </c>
      <c r="V56">
        <v>6.677530927257906</v>
      </c>
      <c r="W56">
        <v>27.650646185031455</v>
      </c>
      <c r="X56">
        <v>1.5061393734118063</v>
      </c>
      <c r="Y56">
        <v>7.4353057917945581E-2</v>
      </c>
      <c r="Z56">
        <v>1.1192784797418198</v>
      </c>
      <c r="AA56">
        <v>3.8248358402063465</v>
      </c>
      <c r="AB56">
        <v>9.8982141992955963</v>
      </c>
      <c r="AC56">
        <v>0.90333632316495827</v>
      </c>
      <c r="AD56">
        <v>1.0608196851776805</v>
      </c>
      <c r="AE56">
        <v>0.13250796886788871</v>
      </c>
      <c r="AF56">
        <v>3.4989273356725197</v>
      </c>
      <c r="AG56">
        <v>31.276535260000017</v>
      </c>
      <c r="AH56">
        <v>8.1308052717090824</v>
      </c>
      <c r="AI56">
        <v>9.8102087861700866</v>
      </c>
      <c r="AJ56">
        <v>2.9620859859270654</v>
      </c>
      <c r="AK56">
        <v>10.884095863624903</v>
      </c>
      <c r="AL56">
        <v>6.3495977144077287</v>
      </c>
      <c r="AM56">
        <v>0</v>
      </c>
      <c r="CK56" s="7">
        <f>'HH Consumption'!D21</f>
        <v>9.9184804063184355</v>
      </c>
      <c r="CL56" s="7">
        <f>'HH Consumption'!E21</f>
        <v>12.578748851982946</v>
      </c>
      <c r="CM56" s="7">
        <f>'HH Consumption'!F21</f>
        <v>14.402218732006377</v>
      </c>
      <c r="CN56" s="7">
        <f>'HH Consumption'!G21</f>
        <v>19.241874756499161</v>
      </c>
      <c r="CO56" s="7">
        <f>'HH Consumption'!H21</f>
        <v>31.911429128926962</v>
      </c>
      <c r="CP56" s="7">
        <f>'HH Consumption'!I21</f>
        <v>20.94421987856337</v>
      </c>
      <c r="CQ56" s="7">
        <f>'HH Consumption'!J21</f>
        <v>34.1412237098926</v>
      </c>
      <c r="CR56" s="7">
        <f>'HH Consumption'!K21</f>
        <v>41.046722117198584</v>
      </c>
      <c r="CS56" s="7">
        <f>'HH Consumption'!L21</f>
        <v>50.61841520521228</v>
      </c>
      <c r="CT56" s="7">
        <f>'HH Consumption'!M21</f>
        <v>71.411209237488819</v>
      </c>
      <c r="CU56" s="3">
        <v>306.21454202408955</v>
      </c>
      <c r="CV56">
        <v>108.78690118887253</v>
      </c>
      <c r="CX56">
        <v>0</v>
      </c>
      <c r="CY56">
        <v>0</v>
      </c>
      <c r="CZ56">
        <v>5.2851944830639184</v>
      </c>
      <c r="DB56">
        <v>169.76348115974704</v>
      </c>
      <c r="DD56">
        <f t="shared" si="1"/>
        <v>1097.4243621832397</v>
      </c>
    </row>
    <row r="57" spans="2:108" x14ac:dyDescent="0.25">
      <c r="B57" t="s">
        <v>71</v>
      </c>
      <c r="C57">
        <v>4.9745964135976886</v>
      </c>
      <c r="D57">
        <v>3.5186526924416341</v>
      </c>
      <c r="E57">
        <v>53.834800137875916</v>
      </c>
      <c r="F57">
        <v>2.671313593722239</v>
      </c>
      <c r="G57">
        <v>0.26228486272650886</v>
      </c>
      <c r="H57">
        <v>0</v>
      </c>
      <c r="I57">
        <v>6.1353349214984011E-2</v>
      </c>
      <c r="J57">
        <v>0.21631343467697706</v>
      </c>
      <c r="K57">
        <v>48.972696385313306</v>
      </c>
      <c r="L57">
        <v>4.9675949176189436</v>
      </c>
      <c r="M57">
        <v>0</v>
      </c>
      <c r="N57">
        <v>0.91955834864536801</v>
      </c>
      <c r="O57">
        <v>0.26741032876915921</v>
      </c>
      <c r="P57">
        <v>1.148023886793339</v>
      </c>
      <c r="Q57">
        <v>1.9961914057721819</v>
      </c>
      <c r="R57">
        <v>34.926910157813602</v>
      </c>
      <c r="S57">
        <v>10.225651728171641</v>
      </c>
      <c r="T57">
        <v>2037.6195803182047</v>
      </c>
      <c r="U57">
        <v>89.938330157413446</v>
      </c>
      <c r="V57">
        <v>28.222543199007738</v>
      </c>
      <c r="W57">
        <v>88.244533094787073</v>
      </c>
      <c r="X57">
        <v>4.4153948942272585</v>
      </c>
      <c r="Y57">
        <v>25.95278696805509</v>
      </c>
      <c r="Z57">
        <v>6.1070005682605331</v>
      </c>
      <c r="AA57">
        <v>17.207400986095081</v>
      </c>
      <c r="AB57">
        <v>162.39134420128798</v>
      </c>
      <c r="AC57">
        <v>28.224129690301556</v>
      </c>
      <c r="AD57">
        <v>0.62749134396471007</v>
      </c>
      <c r="AE57">
        <v>0.8174417855093995</v>
      </c>
      <c r="AF57">
        <v>4.7580024533234724</v>
      </c>
      <c r="AG57">
        <v>30.92869572</v>
      </c>
      <c r="AH57">
        <v>33.969128191416374</v>
      </c>
      <c r="AI57">
        <v>32.869645950761736</v>
      </c>
      <c r="AJ57">
        <v>21.076197688613938</v>
      </c>
      <c r="AK57">
        <v>41.655067250838684</v>
      </c>
      <c r="AL57">
        <v>2.6737150662911993</v>
      </c>
      <c r="AM57">
        <v>0</v>
      </c>
      <c r="CK57" s="7">
        <f>'HH Consumption'!D22</f>
        <v>18.786663610618149</v>
      </c>
      <c r="CL57" s="7">
        <f>'HH Consumption'!E22</f>
        <v>42.889774568449269</v>
      </c>
      <c r="CM57" s="7">
        <f>'HH Consumption'!F22</f>
        <v>53.342010253970194</v>
      </c>
      <c r="CN57" s="7">
        <f>'HH Consumption'!G22</f>
        <v>78.972212715250151</v>
      </c>
      <c r="CO57" s="7">
        <f>'HH Consumption'!H22</f>
        <v>170.51332317146611</v>
      </c>
      <c r="CP57" s="7">
        <f>'HH Consumption'!I22</f>
        <v>31.928208496492839</v>
      </c>
      <c r="CQ57" s="7">
        <f>'HH Consumption'!J22</f>
        <v>71.142647666210777</v>
      </c>
      <c r="CR57" s="7">
        <f>'HH Consumption'!K22</f>
        <v>102.14509686418296</v>
      </c>
      <c r="CS57" s="7">
        <f>'HH Consumption'!L22</f>
        <v>131.33319216964094</v>
      </c>
      <c r="CT57" s="7">
        <f>'HH Consumption'!M22</f>
        <v>365.99699263913055</v>
      </c>
      <c r="CU57" s="3">
        <v>1067.0501221554118</v>
      </c>
      <c r="CV57">
        <v>12.583233988271335</v>
      </c>
      <c r="CX57">
        <v>5394.3156446408639</v>
      </c>
      <c r="CY57">
        <v>3366.8944431469272</v>
      </c>
      <c r="CZ57">
        <v>1060.8950883172286</v>
      </c>
      <c r="DB57">
        <v>6.6678375443993865</v>
      </c>
      <c r="DD57">
        <f t="shared" si="1"/>
        <v>14802.118273120028</v>
      </c>
    </row>
    <row r="58" spans="2:108" x14ac:dyDescent="0.25">
      <c r="B58" t="s">
        <v>72</v>
      </c>
      <c r="C58">
        <v>8.311551492764977</v>
      </c>
      <c r="D58">
        <v>23.652956080591707</v>
      </c>
      <c r="E58">
        <v>82.739120644439851</v>
      </c>
      <c r="F58">
        <v>1.5470240058045623</v>
      </c>
      <c r="G58">
        <v>2.3289919521030553</v>
      </c>
      <c r="H58">
        <v>0.43261845973585955</v>
      </c>
      <c r="I58">
        <v>1.502863264891279</v>
      </c>
      <c r="J58">
        <v>1.4067634966407134E-2</v>
      </c>
      <c r="K58">
        <v>25.899153082290098</v>
      </c>
      <c r="L58">
        <v>16.890869933787982</v>
      </c>
      <c r="M58">
        <v>0</v>
      </c>
      <c r="N58">
        <v>3.4602479189600626</v>
      </c>
      <c r="O58">
        <v>5.1398390917864897E-2</v>
      </c>
      <c r="P58">
        <v>2.2374511304768144E-3</v>
      </c>
      <c r="Q58">
        <v>6.4185476622593924</v>
      </c>
      <c r="R58">
        <v>8.2955984649054404</v>
      </c>
      <c r="S58">
        <v>3.6271732247528234</v>
      </c>
      <c r="T58">
        <v>92.138963635800252</v>
      </c>
      <c r="U58">
        <v>324.90332204312517</v>
      </c>
      <c r="V58">
        <v>223.05293200963519</v>
      </c>
      <c r="W58">
        <v>5.5754917844410814</v>
      </c>
      <c r="X58">
        <v>1.0712882196286797</v>
      </c>
      <c r="Y58">
        <v>0.37705983447948077</v>
      </c>
      <c r="Z58">
        <v>3.1256456430616639</v>
      </c>
      <c r="AA58">
        <v>6.9679031877983677</v>
      </c>
      <c r="AB58">
        <v>2.9734646071151043</v>
      </c>
      <c r="AC58">
        <v>3.7800052453083421</v>
      </c>
      <c r="AD58">
        <v>0.36062194713547258</v>
      </c>
      <c r="AE58">
        <v>1.651357616597499</v>
      </c>
      <c r="AF58">
        <v>9.9461342275614424</v>
      </c>
      <c r="AG58">
        <v>47.711990429999993</v>
      </c>
      <c r="AH58">
        <v>2.8760351872875058</v>
      </c>
      <c r="AI58">
        <v>14.841772458349713</v>
      </c>
      <c r="AJ58">
        <v>6.2760121071755099</v>
      </c>
      <c r="AK58">
        <v>24.715122330405411</v>
      </c>
      <c r="AL58">
        <v>3.621716927965335</v>
      </c>
      <c r="AM58">
        <v>0</v>
      </c>
      <c r="AN58">
        <v>690.67162293300794</v>
      </c>
      <c r="AO58">
        <v>612.73806098746479</v>
      </c>
      <c r="AP58">
        <v>4433.3791069384115</v>
      </c>
      <c r="AQ58">
        <v>768.20193376301086</v>
      </c>
      <c r="AR58">
        <v>196.19480389661632</v>
      </c>
      <c r="AS58">
        <v>1156.9715126650822</v>
      </c>
      <c r="AT58">
        <v>756.793853647687</v>
      </c>
      <c r="AU58">
        <v>1258.4633108876442</v>
      </c>
      <c r="AV58">
        <v>1469.0237422437683</v>
      </c>
      <c r="AW58">
        <v>600.2570398918366</v>
      </c>
      <c r="AX58">
        <v>476.43425679285679</v>
      </c>
      <c r="AY58">
        <v>580.12258418325519</v>
      </c>
      <c r="AZ58">
        <v>278.42900953675104</v>
      </c>
      <c r="BA58">
        <v>1500.7051550656981</v>
      </c>
      <c r="BB58">
        <v>423.11392233186285</v>
      </c>
      <c r="BC58">
        <v>517.68551169102591</v>
      </c>
      <c r="BD58">
        <v>74.163019036750043</v>
      </c>
      <c r="BE58">
        <v>0</v>
      </c>
      <c r="BF58">
        <v>0</v>
      </c>
      <c r="BG58">
        <v>0</v>
      </c>
      <c r="BH58">
        <v>0</v>
      </c>
      <c r="BI58">
        <v>64.799026208294222</v>
      </c>
      <c r="BJ58">
        <v>0</v>
      </c>
      <c r="BK58">
        <v>0</v>
      </c>
      <c r="BL58">
        <v>0</v>
      </c>
      <c r="BM58">
        <v>0</v>
      </c>
      <c r="BN58">
        <v>0</v>
      </c>
      <c r="BO58">
        <v>0</v>
      </c>
      <c r="BP58">
        <v>0</v>
      </c>
      <c r="BQ58">
        <v>0</v>
      </c>
      <c r="BR58">
        <v>0</v>
      </c>
      <c r="BS58">
        <v>0</v>
      </c>
      <c r="BT58">
        <v>0</v>
      </c>
      <c r="BU58">
        <v>0</v>
      </c>
      <c r="BV58">
        <v>0</v>
      </c>
      <c r="BW58">
        <v>0</v>
      </c>
      <c r="BX58">
        <v>0</v>
      </c>
      <c r="CK58" s="7">
        <f>'HH Consumption'!D23</f>
        <v>5.4527763345172069</v>
      </c>
      <c r="CL58" s="7">
        <f>'HH Consumption'!E23</f>
        <v>12.448636575758808</v>
      </c>
      <c r="CM58" s="7">
        <f>'HH Consumption'!F23</f>
        <v>15.48236861940876</v>
      </c>
      <c r="CN58" s="7">
        <f>'HH Consumption'!G23</f>
        <v>22.921462879379568</v>
      </c>
      <c r="CO58" s="7">
        <f>'HH Consumption'!H23</f>
        <v>49.491013017540375</v>
      </c>
      <c r="CP58" s="7">
        <f>'HH Consumption'!I23</f>
        <v>9.2670728183373789</v>
      </c>
      <c r="CQ58" s="7">
        <f>'HH Consumption'!J23</f>
        <v>20.648953619947516</v>
      </c>
      <c r="CR58" s="7">
        <f>'HH Consumption'!K23</f>
        <v>29.647327402678616</v>
      </c>
      <c r="CS58" s="7">
        <f>'HH Consumption'!L23</f>
        <v>38.119090065277177</v>
      </c>
      <c r="CT58" s="7">
        <f>'HH Consumption'!M23</f>
        <v>106.22959889690885</v>
      </c>
      <c r="CU58" s="3">
        <v>309.70830022975423</v>
      </c>
      <c r="CV58">
        <v>0</v>
      </c>
      <c r="CX58">
        <v>0</v>
      </c>
      <c r="CY58">
        <v>0</v>
      </c>
      <c r="CZ58">
        <v>0</v>
      </c>
      <c r="DB58">
        <v>0</v>
      </c>
      <c r="DD58">
        <f t="shared" si="1"/>
        <v>17438.705332267702</v>
      </c>
    </row>
    <row r="59" spans="2:108" x14ac:dyDescent="0.25">
      <c r="B59" t="s">
        <v>73</v>
      </c>
      <c r="C59">
        <v>274.3988943092636</v>
      </c>
      <c r="D59">
        <v>44.1958223799259</v>
      </c>
      <c r="E59">
        <v>225.4035886348143</v>
      </c>
      <c r="F59">
        <v>7.9656673447650377</v>
      </c>
      <c r="G59">
        <v>8.2134249876235508</v>
      </c>
      <c r="H59">
        <v>5.8746080177951612</v>
      </c>
      <c r="I59">
        <v>9.1077536536520523</v>
      </c>
      <c r="J59">
        <v>6.5306381495437869</v>
      </c>
      <c r="K59">
        <v>107.69480456211055</v>
      </c>
      <c r="L59">
        <v>140.22317016300624</v>
      </c>
      <c r="M59">
        <v>0</v>
      </c>
      <c r="N59">
        <v>0.66949931658520623</v>
      </c>
      <c r="O59">
        <v>3.4067456807726514E-2</v>
      </c>
      <c r="P59">
        <v>0.369641176131904</v>
      </c>
      <c r="Q59">
        <v>8.5563755540328224</v>
      </c>
      <c r="R59">
        <v>35.035881383029007</v>
      </c>
      <c r="S59">
        <v>3.9646107386179894</v>
      </c>
      <c r="T59">
        <v>156.95746670475009</v>
      </c>
      <c r="U59">
        <v>1264.4825613890007</v>
      </c>
      <c r="V59">
        <v>1311.4333141873735</v>
      </c>
      <c r="W59">
        <v>24.677309263957238</v>
      </c>
      <c r="X59">
        <v>12.018367283422311</v>
      </c>
      <c r="Y59">
        <v>1.2395107963503917</v>
      </c>
      <c r="Z59">
        <v>15.445558611764689</v>
      </c>
      <c r="AA59">
        <v>54.584899528957777</v>
      </c>
      <c r="AB59">
        <v>14.58784497680354</v>
      </c>
      <c r="AC59">
        <v>15.771900254994826</v>
      </c>
      <c r="AD59">
        <v>0.27793897111204846</v>
      </c>
      <c r="AE59">
        <v>8.9601570887755067</v>
      </c>
      <c r="AF59">
        <v>55.130189604403071</v>
      </c>
      <c r="AG59">
        <v>54.638660697499994</v>
      </c>
      <c r="AH59">
        <v>55.665480919335444</v>
      </c>
      <c r="AI59">
        <v>11.42161015998197</v>
      </c>
      <c r="AJ59">
        <v>16.922740457426109</v>
      </c>
      <c r="AK59">
        <v>97.158078115007982</v>
      </c>
      <c r="AL59">
        <v>13.485566028883586</v>
      </c>
      <c r="AM59">
        <v>0</v>
      </c>
      <c r="AN59">
        <v>137.02909740629343</v>
      </c>
      <c r="AO59">
        <v>121.56709593342987</v>
      </c>
      <c r="AP59">
        <v>879.58143539164143</v>
      </c>
      <c r="AQ59">
        <v>152.41109394692029</v>
      </c>
      <c r="AR59">
        <v>38.925005749607493</v>
      </c>
      <c r="AS59">
        <v>229.54289251386794</v>
      </c>
      <c r="AT59">
        <v>150.14773337232037</v>
      </c>
      <c r="AU59">
        <v>249.6788428595915</v>
      </c>
      <c r="AV59">
        <v>291.45398592350176</v>
      </c>
      <c r="AW59">
        <v>119.09086410537236</v>
      </c>
      <c r="AX59">
        <v>94.524451293542967</v>
      </c>
      <c r="AY59">
        <v>115.0961925409066</v>
      </c>
      <c r="AZ59">
        <v>55.240253981377073</v>
      </c>
      <c r="BA59">
        <v>297.73957122829472</v>
      </c>
      <c r="BB59">
        <v>83.945708716044066</v>
      </c>
      <c r="BC59">
        <v>102.70869115208619</v>
      </c>
      <c r="BD59">
        <v>14.713926592749752</v>
      </c>
      <c r="BE59">
        <v>0</v>
      </c>
      <c r="BF59">
        <v>0</v>
      </c>
      <c r="BG59">
        <v>0</v>
      </c>
      <c r="BH59">
        <v>0</v>
      </c>
      <c r="BI59">
        <v>12.856112484283383</v>
      </c>
      <c r="BJ59">
        <v>0</v>
      </c>
      <c r="BK59">
        <v>0</v>
      </c>
      <c r="BL59">
        <v>0</v>
      </c>
      <c r="BM59">
        <v>0</v>
      </c>
      <c r="BN59">
        <v>0</v>
      </c>
      <c r="BO59">
        <v>0</v>
      </c>
      <c r="BP59">
        <v>0</v>
      </c>
      <c r="BQ59">
        <v>0</v>
      </c>
      <c r="BR59">
        <v>0</v>
      </c>
      <c r="BS59">
        <v>0</v>
      </c>
      <c r="BT59">
        <v>0</v>
      </c>
      <c r="BU59">
        <v>0</v>
      </c>
      <c r="BV59">
        <v>0</v>
      </c>
      <c r="BW59">
        <v>0</v>
      </c>
      <c r="BX59">
        <v>0</v>
      </c>
      <c r="CK59" s="7">
        <f>'HH Consumption'!D24</f>
        <v>22.075928830028381</v>
      </c>
      <c r="CL59" s="7">
        <f>'HH Consumption'!E24</f>
        <v>45.702915164831559</v>
      </c>
      <c r="CM59" s="7">
        <f>'HH Consumption'!F24</f>
        <v>69.673176169780518</v>
      </c>
      <c r="CN59" s="7">
        <f>'HH Consumption'!G24</f>
        <v>116.18991286784836</v>
      </c>
      <c r="CO59" s="7">
        <f>'HH Consumption'!H24</f>
        <v>193.69959227824</v>
      </c>
      <c r="CP59" s="7">
        <f>'HH Consumption'!I24</f>
        <v>25.647736972329092</v>
      </c>
      <c r="CQ59" s="7">
        <f>'HH Consumption'!J24</f>
        <v>69.549332762324781</v>
      </c>
      <c r="CR59" s="7">
        <f>'HH Consumption'!K24</f>
        <v>138.77985616584098</v>
      </c>
      <c r="CS59" s="7">
        <f>'HH Consumption'!L24</f>
        <v>232.5496091345627</v>
      </c>
      <c r="CT59" s="7">
        <f>'HH Consumption'!M24</f>
        <v>409.52002895178515</v>
      </c>
      <c r="CU59" s="3">
        <v>1323.3880892975715</v>
      </c>
      <c r="CV59">
        <v>0</v>
      </c>
      <c r="CX59">
        <v>0</v>
      </c>
      <c r="CY59">
        <v>0</v>
      </c>
      <c r="CZ59">
        <v>0</v>
      </c>
      <c r="DB59">
        <v>5661.9024092254513</v>
      </c>
      <c r="DD59">
        <f t="shared" si="1"/>
        <v>15518.029145879933</v>
      </c>
    </row>
    <row r="60" spans="2:108" x14ac:dyDescent="0.25">
      <c r="B60" t="s">
        <v>74</v>
      </c>
      <c r="C60">
        <v>4.4622069846628936</v>
      </c>
      <c r="D60">
        <v>2.8702135050045103</v>
      </c>
      <c r="E60">
        <v>12.024239874223746</v>
      </c>
      <c r="F60">
        <v>9.447581895897299</v>
      </c>
      <c r="G60">
        <v>0.58785899413547127</v>
      </c>
      <c r="H60">
        <v>0</v>
      </c>
      <c r="I60">
        <v>1.9859573946370441</v>
      </c>
      <c r="J60">
        <v>1.1319080388119707</v>
      </c>
      <c r="K60">
        <v>6.928852714863126</v>
      </c>
      <c r="L60">
        <v>4.3889451934383512</v>
      </c>
      <c r="M60">
        <v>0</v>
      </c>
      <c r="N60">
        <v>0.85475454892901914</v>
      </c>
      <c r="O60">
        <v>2.4744902306810979E-2</v>
      </c>
      <c r="P60">
        <v>0.49999040253738142</v>
      </c>
      <c r="Q60">
        <v>1.1994327047501765</v>
      </c>
      <c r="R60">
        <v>4.6942420391262649</v>
      </c>
      <c r="S60">
        <v>0.58557630436331565</v>
      </c>
      <c r="T60">
        <v>21.984471146724776</v>
      </c>
      <c r="U60">
        <v>89.112673084501196</v>
      </c>
      <c r="V60">
        <v>122.86336122058377</v>
      </c>
      <c r="W60">
        <v>44.617196440447636</v>
      </c>
      <c r="X60">
        <v>11.3154944704524</v>
      </c>
      <c r="Y60">
        <v>2.9295472224792958</v>
      </c>
      <c r="Z60">
        <v>4.7632361073758087</v>
      </c>
      <c r="AA60">
        <v>62.176365567777125</v>
      </c>
      <c r="AB60">
        <v>3.3283345829204665</v>
      </c>
      <c r="AC60">
        <v>10.524191516026335</v>
      </c>
      <c r="AD60">
        <v>1.2393143116180387</v>
      </c>
      <c r="AE60">
        <v>2.0511151106839458</v>
      </c>
      <c r="AF60">
        <v>44.567676174104896</v>
      </c>
      <c r="AG60">
        <v>154.30081868529672</v>
      </c>
      <c r="AH60">
        <v>67.197664961461371</v>
      </c>
      <c r="AI60">
        <v>8.0503628340769851</v>
      </c>
      <c r="AJ60">
        <v>58.605132223686297</v>
      </c>
      <c r="AK60">
        <v>85.538229124545197</v>
      </c>
      <c r="AL60">
        <v>34.007378178489006</v>
      </c>
      <c r="AM60">
        <v>0</v>
      </c>
      <c r="CK60" s="7">
        <f>'HH Consumption'!D25</f>
        <v>52.119868337408406</v>
      </c>
      <c r="CL60" s="7">
        <f>'HH Consumption'!E25</f>
        <v>69.727512008405114</v>
      </c>
      <c r="CM60" s="7">
        <f>'HH Consumption'!F25</f>
        <v>86.861228166171216</v>
      </c>
      <c r="CN60" s="7">
        <f>'HH Consumption'!G25</f>
        <v>106.10750461755202</v>
      </c>
      <c r="CO60" s="7">
        <f>'HH Consumption'!H25</f>
        <v>161.17953937777807</v>
      </c>
      <c r="CP60" s="7">
        <f>'HH Consumption'!I25</f>
        <v>62.181719709066634</v>
      </c>
      <c r="CQ60" s="7">
        <f>'HH Consumption'!J25</f>
        <v>122.66524677725454</v>
      </c>
      <c r="CR60" s="7">
        <f>'HH Consumption'!K25</f>
        <v>175.75249424614853</v>
      </c>
      <c r="CS60" s="7">
        <f>'HH Consumption'!L25</f>
        <v>227.18490623668322</v>
      </c>
      <c r="CT60" s="7">
        <f>'HH Consumption'!M25</f>
        <v>339.05484404474714</v>
      </c>
      <c r="CU60" s="3">
        <v>1402.8348635212146</v>
      </c>
      <c r="CV60">
        <v>0</v>
      </c>
      <c r="CX60">
        <v>0</v>
      </c>
      <c r="CY60">
        <v>0</v>
      </c>
      <c r="CZ60">
        <v>0</v>
      </c>
      <c r="DB60">
        <v>2958.0040964579784</v>
      </c>
      <c r="DD60">
        <f t="shared" si="1"/>
        <v>6644.5328919613466</v>
      </c>
    </row>
    <row r="61" spans="2:108" x14ac:dyDescent="0.25">
      <c r="B61" t="s">
        <v>75</v>
      </c>
      <c r="C61">
        <v>0</v>
      </c>
      <c r="D61">
        <v>0</v>
      </c>
      <c r="E61">
        <v>14.28247633630105</v>
      </c>
      <c r="F61">
        <v>0</v>
      </c>
      <c r="G61">
        <v>6.6376822140619421E-2</v>
      </c>
      <c r="H61">
        <v>0</v>
      </c>
      <c r="I61">
        <v>0</v>
      </c>
      <c r="J61">
        <v>5.2092257462720403E-3</v>
      </c>
      <c r="K61">
        <v>0</v>
      </c>
      <c r="L61">
        <v>0</v>
      </c>
      <c r="M61">
        <v>0</v>
      </c>
      <c r="N61">
        <v>9.3313894710722198E-2</v>
      </c>
      <c r="O61">
        <v>0</v>
      </c>
      <c r="P61">
        <v>0</v>
      </c>
      <c r="Q61">
        <v>1.3527140288626589E-3</v>
      </c>
      <c r="R61">
        <v>0</v>
      </c>
      <c r="S61">
        <v>1.6143852727718584E-2</v>
      </c>
      <c r="T61">
        <v>2.6858973674797396E-2</v>
      </c>
      <c r="U61">
        <v>44.895221298159292</v>
      </c>
      <c r="V61">
        <v>1.5921404170703722E-2</v>
      </c>
      <c r="W61">
        <v>0.44965262852935894</v>
      </c>
      <c r="X61">
        <v>146.69376860498875</v>
      </c>
      <c r="Y61">
        <v>16.477860594502832</v>
      </c>
      <c r="Z61">
        <v>12.138850301576953</v>
      </c>
      <c r="AA61">
        <v>36.081045759751909</v>
      </c>
      <c r="AB61">
        <v>2.1637252890947346E-2</v>
      </c>
      <c r="AC61">
        <v>0.24809634675042669</v>
      </c>
      <c r="AD61">
        <v>2.3240608076071507</v>
      </c>
      <c r="AE61">
        <v>14.817573062081468</v>
      </c>
      <c r="AF61">
        <v>3.2631221359485631E-2</v>
      </c>
      <c r="AG61">
        <v>39.684520543125508</v>
      </c>
      <c r="AH61">
        <v>14.631780734168331</v>
      </c>
      <c r="AI61">
        <v>12.672316737574874</v>
      </c>
      <c r="AJ61">
        <v>2.0463928682467585</v>
      </c>
      <c r="AK61">
        <v>6.2396862280679972</v>
      </c>
      <c r="AL61">
        <v>1.6140194402736225</v>
      </c>
      <c r="AM61">
        <v>0</v>
      </c>
      <c r="CK61" s="7">
        <f>'HH Consumption'!D26</f>
        <v>8.8482241490028386</v>
      </c>
      <c r="CL61" s="7">
        <f>'HH Consumption'!E26</f>
        <v>12.244675264564455</v>
      </c>
      <c r="CM61" s="7">
        <f>'HH Consumption'!F26</f>
        <v>13.454967810941117</v>
      </c>
      <c r="CN61" s="7">
        <f>'HH Consumption'!G26</f>
        <v>17.332256273478066</v>
      </c>
      <c r="CO61" s="7">
        <f>'HH Consumption'!H26</f>
        <v>28.814390626547606</v>
      </c>
      <c r="CP61" s="7">
        <f>'HH Consumption'!I26</f>
        <v>13.464520801005436</v>
      </c>
      <c r="CQ61" s="7">
        <f>'HH Consumption'!J26</f>
        <v>27.117421102173605</v>
      </c>
      <c r="CR61" s="7">
        <f>'HH Consumption'!K26</f>
        <v>39.484938429148471</v>
      </c>
      <c r="CS61" s="7">
        <f>'HH Consumption'!L26</f>
        <v>56.134427483662328</v>
      </c>
      <c r="CT61" s="7">
        <f>'HH Consumption'!M26</f>
        <v>111.58926563959106</v>
      </c>
      <c r="CU61" s="3">
        <v>328.48508758011496</v>
      </c>
      <c r="CV61">
        <v>65.90477618221189</v>
      </c>
      <c r="CX61">
        <v>0</v>
      </c>
      <c r="CY61">
        <v>0</v>
      </c>
      <c r="CZ61">
        <v>4.0474633846031329</v>
      </c>
      <c r="DB61">
        <v>230.1411080469322</v>
      </c>
      <c r="DD61">
        <f t="shared" si="1"/>
        <v>1322.6402904271336</v>
      </c>
    </row>
    <row r="62" spans="2:108" x14ac:dyDescent="0.25">
      <c r="B62" t="s">
        <v>76</v>
      </c>
      <c r="C62">
        <v>0.3104554681277335</v>
      </c>
      <c r="D62">
        <v>0.22149888924394012</v>
      </c>
      <c r="E62">
        <v>7.4931808397222524</v>
      </c>
      <c r="F62">
        <v>0.6897018232995803</v>
      </c>
      <c r="G62">
        <v>0.22894241203749688</v>
      </c>
      <c r="H62">
        <v>3.3636003409791733E-3</v>
      </c>
      <c r="I62">
        <v>0.46017571129132279</v>
      </c>
      <c r="J62">
        <v>0.47550631453862202</v>
      </c>
      <c r="K62">
        <v>1.5543821509867763</v>
      </c>
      <c r="L62">
        <v>0.63216198264382983</v>
      </c>
      <c r="M62">
        <v>0</v>
      </c>
      <c r="N62">
        <v>0.17112819335084989</v>
      </c>
      <c r="O62">
        <v>2.5586973920754652E-2</v>
      </c>
      <c r="P62">
        <v>0.48718040140114338</v>
      </c>
      <c r="Q62">
        <v>0.38682748331189876</v>
      </c>
      <c r="R62">
        <v>27.540614307983724</v>
      </c>
      <c r="S62">
        <v>0.93283740310027818</v>
      </c>
      <c r="T62">
        <v>6.3330574038186409</v>
      </c>
      <c r="U62">
        <v>18.993851032454739</v>
      </c>
      <c r="V62">
        <v>5.3773509677199938</v>
      </c>
      <c r="W62">
        <v>7.473526833907763</v>
      </c>
      <c r="X62">
        <v>8.505231256823043</v>
      </c>
      <c r="Y62">
        <v>125.84399876487909</v>
      </c>
      <c r="Z62">
        <v>10.684421792342238</v>
      </c>
      <c r="AA62">
        <v>58.106380310368095</v>
      </c>
      <c r="AB62">
        <v>8.7221776629897807</v>
      </c>
      <c r="AC62">
        <v>4.0570930393408169</v>
      </c>
      <c r="AD62">
        <v>0.42667103411761309</v>
      </c>
      <c r="AE62">
        <v>0.58035842028221085</v>
      </c>
      <c r="AF62">
        <v>1.5828362024305611</v>
      </c>
      <c r="AG62">
        <v>37.572714669999982</v>
      </c>
      <c r="AH62">
        <v>11.462317362687118</v>
      </c>
      <c r="AI62">
        <v>5.7011724788968081</v>
      </c>
      <c r="AJ62">
        <v>2.3357145989682473</v>
      </c>
      <c r="AK62">
        <v>8.5009554781187227</v>
      </c>
      <c r="AL62">
        <v>5.5835987948500536</v>
      </c>
      <c r="AM62">
        <v>0</v>
      </c>
      <c r="CK62" s="7">
        <f>'HH Consumption'!D27</f>
        <v>32.351275169503602</v>
      </c>
      <c r="CL62" s="7">
        <f>'HH Consumption'!E27</f>
        <v>44.769532527019152</v>
      </c>
      <c r="CM62" s="7">
        <f>'HH Consumption'!F27</f>
        <v>49.194658579894195</v>
      </c>
      <c r="CN62" s="7">
        <f>'HH Consumption'!G27</f>
        <v>63.370975075810534</v>
      </c>
      <c r="CO62" s="7">
        <f>'HH Consumption'!H27</f>
        <v>105.35247121944352</v>
      </c>
      <c r="CP62" s="7">
        <f>'HH Consumption'!I27</f>
        <v>49.229586651907063</v>
      </c>
      <c r="CQ62" s="7">
        <f>'HH Consumption'!J27</f>
        <v>99.147934906530182</v>
      </c>
      <c r="CR62" s="7">
        <f>'HH Consumption'!K27</f>
        <v>144.36660810816437</v>
      </c>
      <c r="CS62" s="7">
        <f>'HH Consumption'!L27</f>
        <v>205.24121896382607</v>
      </c>
      <c r="CT62" s="7">
        <f>'HH Consumption'!M27</f>
        <v>407.99769285637763</v>
      </c>
      <c r="CU62" s="3">
        <v>1201.0219540584762</v>
      </c>
      <c r="CV62">
        <v>0</v>
      </c>
      <c r="CX62">
        <v>0</v>
      </c>
      <c r="CY62">
        <v>0</v>
      </c>
      <c r="CZ62">
        <v>0</v>
      </c>
      <c r="DB62">
        <v>435.69512572320258</v>
      </c>
      <c r="DD62">
        <f t="shared" si="1"/>
        <v>3207.1960059004518</v>
      </c>
    </row>
    <row r="63" spans="2:108" x14ac:dyDescent="0.25">
      <c r="B63" t="s">
        <v>77</v>
      </c>
      <c r="C63">
        <v>0.13836964367893159</v>
      </c>
      <c r="D63">
        <v>2.2756356642189282</v>
      </c>
      <c r="E63">
        <v>4.0353922901758956</v>
      </c>
      <c r="F63">
        <v>0.18821971799673418</v>
      </c>
      <c r="G63">
        <v>8.9004151300807761E-3</v>
      </c>
      <c r="H63">
        <v>0</v>
      </c>
      <c r="I63">
        <v>4.8298701755254525E-2</v>
      </c>
      <c r="J63">
        <v>0.25190293796998331</v>
      </c>
      <c r="K63">
        <v>0.43971282474272982</v>
      </c>
      <c r="L63">
        <v>5.8003824025590817E-2</v>
      </c>
      <c r="M63">
        <v>0</v>
      </c>
      <c r="N63">
        <v>3.8978320934673703E-2</v>
      </c>
      <c r="O63">
        <v>5.4689893569673798E-3</v>
      </c>
      <c r="P63">
        <v>2.3807353111241405E-4</v>
      </c>
      <c r="Q63">
        <v>6.7159231983096521E-2</v>
      </c>
      <c r="R63">
        <v>33.863936429637633</v>
      </c>
      <c r="S63">
        <v>3.5621297984504488E-2</v>
      </c>
      <c r="T63">
        <v>76.682970317892313</v>
      </c>
      <c r="U63">
        <v>11.677923601518501</v>
      </c>
      <c r="V63">
        <v>4.2503097893949047</v>
      </c>
      <c r="W63">
        <v>4.0645986905845914</v>
      </c>
      <c r="X63">
        <v>0.58772430639229212</v>
      </c>
      <c r="Y63">
        <v>6.3130228779844505E-2</v>
      </c>
      <c r="Z63">
        <v>83.699715437713706</v>
      </c>
      <c r="AA63">
        <v>69.429584534305278</v>
      </c>
      <c r="AB63">
        <v>2.3997265470740317</v>
      </c>
      <c r="AC63">
        <v>3.6183469832179846</v>
      </c>
      <c r="AD63">
        <v>6.6765606996135023E-3</v>
      </c>
      <c r="AE63">
        <v>0.21490878489950815</v>
      </c>
      <c r="AF63">
        <v>0.84839047190124728</v>
      </c>
      <c r="AG63">
        <v>0</v>
      </c>
      <c r="AH63">
        <v>1.7155432675307085</v>
      </c>
      <c r="AI63">
        <v>1.9812187719043515</v>
      </c>
      <c r="AJ63">
        <v>3.6776125104182655E-2</v>
      </c>
      <c r="AK63">
        <v>8.6619092272385174</v>
      </c>
      <c r="AL63">
        <v>0.89046538311906609</v>
      </c>
      <c r="AM63">
        <v>0</v>
      </c>
      <c r="CK63" s="7">
        <f>'HH Consumption'!D28</f>
        <v>4.8768725625126388</v>
      </c>
      <c r="CL63" s="7">
        <f>'HH Consumption'!E28</f>
        <v>6.7488933179163748</v>
      </c>
      <c r="CM63" s="7">
        <f>'HH Consumption'!F28</f>
        <v>7.4159698309704751</v>
      </c>
      <c r="CN63" s="7">
        <f>'HH Consumption'!G28</f>
        <v>9.5530135361781703</v>
      </c>
      <c r="CO63" s="7">
        <f>'HH Consumption'!H28</f>
        <v>15.881617450657359</v>
      </c>
      <c r="CP63" s="7">
        <f>'HH Consumption'!I28</f>
        <v>7.4212351491122961</v>
      </c>
      <c r="CQ63" s="7">
        <f>'HH Consumption'!J28</f>
        <v>14.946299360442348</v>
      </c>
      <c r="CR63" s="7">
        <f>'HH Consumption'!K28</f>
        <v>21.762899494280571</v>
      </c>
      <c r="CS63" s="7">
        <f>'HH Consumption'!L28</f>
        <v>30.939592464808872</v>
      </c>
      <c r="CT63" s="7">
        <f>'HH Consumption'!M28</f>
        <v>61.504615921149096</v>
      </c>
      <c r="CU63" s="3">
        <v>181.0510090880282</v>
      </c>
      <c r="CV63">
        <v>0</v>
      </c>
      <c r="CX63">
        <v>0</v>
      </c>
      <c r="CY63">
        <v>0</v>
      </c>
      <c r="CZ63">
        <v>20.074315188444743</v>
      </c>
      <c r="DB63">
        <v>1839.4172519900362</v>
      </c>
      <c r="DD63">
        <f t="shared" si="1"/>
        <v>2533.8793427469304</v>
      </c>
    </row>
    <row r="64" spans="2:108" x14ac:dyDescent="0.25">
      <c r="B64" t="s">
        <v>78</v>
      </c>
      <c r="C64">
        <v>212.72263423576774</v>
      </c>
      <c r="D64">
        <v>40.023312364495823</v>
      </c>
      <c r="E64">
        <v>176.99929523522474</v>
      </c>
      <c r="F64">
        <v>24.769663032045948</v>
      </c>
      <c r="G64">
        <v>16.481487959757601</v>
      </c>
      <c r="H64">
        <v>3.9177926939438645</v>
      </c>
      <c r="I64">
        <v>31.760376329837595</v>
      </c>
      <c r="J64">
        <v>9.8320180302324509</v>
      </c>
      <c r="K64">
        <v>69.816100179545629</v>
      </c>
      <c r="L64">
        <v>94.359646155043606</v>
      </c>
      <c r="M64">
        <v>4.8002885222181955E-2</v>
      </c>
      <c r="N64">
        <v>6.5077847150636039</v>
      </c>
      <c r="O64">
        <v>1.2098527490657598</v>
      </c>
      <c r="P64">
        <v>1.4468912142859049</v>
      </c>
      <c r="Q64">
        <v>15.3007404415727</v>
      </c>
      <c r="R64">
        <v>86.262636731235418</v>
      </c>
      <c r="S64">
        <v>14.512103567158924</v>
      </c>
      <c r="T64">
        <v>334.69676667872289</v>
      </c>
      <c r="U64">
        <v>376.52282826170381</v>
      </c>
      <c r="V64">
        <v>195.16000048363881</v>
      </c>
      <c r="W64">
        <v>68.154410773767211</v>
      </c>
      <c r="X64">
        <v>18.465485519948039</v>
      </c>
      <c r="Y64">
        <v>43.984986728847105</v>
      </c>
      <c r="Z64">
        <v>52.961108437243027</v>
      </c>
      <c r="AA64">
        <v>201.06785576820232</v>
      </c>
      <c r="AB64">
        <v>343.11374536890105</v>
      </c>
      <c r="AC64">
        <v>29.795319172145589</v>
      </c>
      <c r="AD64">
        <v>1.670199714816182</v>
      </c>
      <c r="AE64">
        <v>17.511432999511623</v>
      </c>
      <c r="AF64">
        <v>29.654969355464942</v>
      </c>
      <c r="AG64">
        <v>91.92644679606299</v>
      </c>
      <c r="AH64">
        <v>21.829862171525644</v>
      </c>
      <c r="AI64">
        <v>76.856148812726957</v>
      </c>
      <c r="AJ64">
        <v>1.7998801676173213E-3</v>
      </c>
      <c r="AK64">
        <v>104.84853259968622</v>
      </c>
      <c r="AL64">
        <v>6.3772111324509044</v>
      </c>
      <c r="AM64">
        <v>0</v>
      </c>
      <c r="AN64">
        <v>10.821658459668448</v>
      </c>
      <c r="AO64">
        <v>9.6005710978645524</v>
      </c>
      <c r="AP64">
        <v>69.463566946301071</v>
      </c>
      <c r="AQ64">
        <v>12.036427557190216</v>
      </c>
      <c r="AR64">
        <v>3.0740413951200463</v>
      </c>
      <c r="AS64">
        <v>18.127790605408883</v>
      </c>
      <c r="AT64">
        <v>11.857682198919512</v>
      </c>
      <c r="AU64">
        <v>19.717995762757127</v>
      </c>
      <c r="AV64">
        <v>23.017122290614282</v>
      </c>
      <c r="AW64">
        <v>9.4050145655848034</v>
      </c>
      <c r="AX64">
        <v>7.4649205705072941</v>
      </c>
      <c r="AY64">
        <v>9.0895416321170792</v>
      </c>
      <c r="AZ64">
        <v>4.3625125840196022</v>
      </c>
      <c r="BA64">
        <v>23.513516550483761</v>
      </c>
      <c r="BB64">
        <v>6.6294809356171056</v>
      </c>
      <c r="BC64">
        <v>8.1112581015687244</v>
      </c>
      <c r="BD64">
        <v>1.1620093191977625</v>
      </c>
      <c r="BE64">
        <v>0</v>
      </c>
      <c r="BF64">
        <v>0</v>
      </c>
      <c r="BG64">
        <v>0</v>
      </c>
      <c r="BH64">
        <v>0</v>
      </c>
      <c r="BI64">
        <v>1.0152913582396901</v>
      </c>
      <c r="BJ64">
        <v>0</v>
      </c>
      <c r="BK64">
        <v>0</v>
      </c>
      <c r="BL64">
        <v>0</v>
      </c>
      <c r="BM64">
        <v>0</v>
      </c>
      <c r="BN64">
        <v>0</v>
      </c>
      <c r="BO64">
        <v>0</v>
      </c>
      <c r="BP64">
        <v>0</v>
      </c>
      <c r="BQ64">
        <v>0</v>
      </c>
      <c r="BR64">
        <v>0</v>
      </c>
      <c r="BS64">
        <v>0</v>
      </c>
      <c r="BT64">
        <v>0</v>
      </c>
      <c r="BU64">
        <v>0</v>
      </c>
      <c r="BV64">
        <v>0</v>
      </c>
      <c r="BW64">
        <v>0</v>
      </c>
      <c r="BX64">
        <v>0</v>
      </c>
      <c r="CK64" s="7">
        <f>'HH Consumption'!D29</f>
        <v>47.137610378373388</v>
      </c>
      <c r="CL64" s="7">
        <f>'HH Consumption'!E29</f>
        <v>65.231703233443952</v>
      </c>
      <c r="CM64" s="7">
        <f>'HH Consumption'!F29</f>
        <v>71.679358439079977</v>
      </c>
      <c r="CN64" s="7">
        <f>'HH Consumption'!G29</f>
        <v>92.335041409343091</v>
      </c>
      <c r="CO64" s="7">
        <f>'HH Consumption'!H29</f>
        <v>153.50442029630585</v>
      </c>
      <c r="CP64" s="7">
        <f>'HH Consumption'!I29</f>
        <v>71.730250586025761</v>
      </c>
      <c r="CQ64" s="7">
        <f>'HH Consumption'!J29</f>
        <v>144.46406520167031</v>
      </c>
      <c r="CR64" s="7">
        <f>'HH Consumption'!K29</f>
        <v>210.35019142197206</v>
      </c>
      <c r="CS64" s="7">
        <f>'HH Consumption'!L29</f>
        <v>299.04789107723138</v>
      </c>
      <c r="CT64" s="7">
        <f>'HH Consumption'!M29</f>
        <v>594.47537014765157</v>
      </c>
      <c r="CU64" s="3">
        <v>1749.9559021910973</v>
      </c>
      <c r="CV64">
        <v>0</v>
      </c>
      <c r="CX64">
        <v>0</v>
      </c>
      <c r="CY64">
        <v>0</v>
      </c>
      <c r="CZ64">
        <v>0</v>
      </c>
      <c r="DB64">
        <v>394.21346203121612</v>
      </c>
      <c r="DD64">
        <f t="shared" si="1"/>
        <v>6963.165117519623</v>
      </c>
    </row>
    <row r="65" spans="1:108" x14ac:dyDescent="0.25">
      <c r="B65" t="s">
        <v>79</v>
      </c>
      <c r="C65">
        <v>2.9971411408845476</v>
      </c>
      <c r="D65">
        <v>3.2154599865453526</v>
      </c>
      <c r="E65">
        <v>50.723833903011034</v>
      </c>
      <c r="F65">
        <v>13.09953343618238</v>
      </c>
      <c r="G65">
        <v>8.2614434917674107</v>
      </c>
      <c r="H65">
        <v>3.2014982589792018E-2</v>
      </c>
      <c r="I65">
        <v>32.135411958174245</v>
      </c>
      <c r="J65">
        <v>1.9273191193224972</v>
      </c>
      <c r="K65">
        <v>22.854412525530201</v>
      </c>
      <c r="L65">
        <v>10.408270748295742</v>
      </c>
      <c r="M65">
        <v>0</v>
      </c>
      <c r="N65">
        <v>1.8592988236939785</v>
      </c>
      <c r="O65">
        <v>0.19677954801332398</v>
      </c>
      <c r="P65">
        <v>0.8675715008390541</v>
      </c>
      <c r="Q65">
        <v>12.269647038589628</v>
      </c>
      <c r="R65">
        <v>7.5894446578845356</v>
      </c>
      <c r="S65">
        <v>2.5645408242767398</v>
      </c>
      <c r="T65">
        <v>125.57591418160591</v>
      </c>
      <c r="U65">
        <v>941.89506472128733</v>
      </c>
      <c r="V65">
        <v>146.57411729312682</v>
      </c>
      <c r="W65">
        <v>187.55754884163994</v>
      </c>
      <c r="X65">
        <v>20.917579176895416</v>
      </c>
      <c r="Y65">
        <v>19.232455379867552</v>
      </c>
      <c r="Z65">
        <v>74.987279188292675</v>
      </c>
      <c r="AA65">
        <v>312.55249752219464</v>
      </c>
      <c r="AB65">
        <v>207.72288064962294</v>
      </c>
      <c r="AC65">
        <v>31.125534961381291</v>
      </c>
      <c r="AD65">
        <v>2.9209721995875102E-2</v>
      </c>
      <c r="AE65">
        <v>11.997010629450164</v>
      </c>
      <c r="AF65">
        <v>103.40470241803061</v>
      </c>
      <c r="AG65">
        <v>141.31124054</v>
      </c>
      <c r="AH65">
        <v>23.310871782192965</v>
      </c>
      <c r="AI65">
        <v>64.235521503775914</v>
      </c>
      <c r="AJ65">
        <v>8.7269087326988419</v>
      </c>
      <c r="AK65">
        <v>125.3452721017407</v>
      </c>
      <c r="AL65">
        <v>106.73811128485674</v>
      </c>
      <c r="AM65">
        <v>0</v>
      </c>
      <c r="CK65" s="7">
        <f>'HH Consumption'!D30</f>
        <v>146.01535686114255</v>
      </c>
      <c r="CL65" s="7">
        <f>'HH Consumption'!E30</f>
        <v>202.06434627966274</v>
      </c>
      <c r="CM65" s="7">
        <f>'HH Consumption'!F30</f>
        <v>222.03686224327396</v>
      </c>
      <c r="CN65" s="7">
        <f>'HH Consumption'!G30</f>
        <v>286.02073617968693</v>
      </c>
      <c r="CO65" s="7">
        <f>'HH Consumption'!H30</f>
        <v>475.50146325642766</v>
      </c>
      <c r="CP65" s="7">
        <f>'HH Consumption'!I30</f>
        <v>222.19450780354038</v>
      </c>
      <c r="CQ65" s="7">
        <f>'HH Consumption'!J30</f>
        <v>447.49769588895231</v>
      </c>
      <c r="CR65" s="7">
        <f>'HH Consumption'!K30</f>
        <v>651.5892091208035</v>
      </c>
      <c r="CS65" s="7">
        <f>'HH Consumption'!L30</f>
        <v>926.34276926026962</v>
      </c>
      <c r="CT65" s="7">
        <f>'HH Consumption'!M30</f>
        <v>1841.4708047460535</v>
      </c>
      <c r="CU65" s="3">
        <v>5420.7337516398129</v>
      </c>
      <c r="CV65">
        <v>1.9131159397511335</v>
      </c>
      <c r="CX65">
        <v>0</v>
      </c>
      <c r="CY65">
        <v>0</v>
      </c>
      <c r="CZ65">
        <v>0</v>
      </c>
      <c r="DB65">
        <v>3.2808123747644999</v>
      </c>
      <c r="DD65">
        <f t="shared" si="1"/>
        <v>13670.903275910397</v>
      </c>
    </row>
    <row r="66" spans="1:108" x14ac:dyDescent="0.25">
      <c r="B66" t="s">
        <v>80</v>
      </c>
      <c r="C66">
        <v>1.5574154648689098</v>
      </c>
      <c r="D66">
        <v>2.9925715387928111</v>
      </c>
      <c r="E66">
        <v>17.85968551565351</v>
      </c>
      <c r="F66">
        <v>0.82278837941798155</v>
      </c>
      <c r="G66">
        <v>0.24472374333398561</v>
      </c>
      <c r="H66">
        <v>6.1404468699416972E-2</v>
      </c>
      <c r="I66">
        <v>0.39906622306849793</v>
      </c>
      <c r="J66">
        <v>1.4799114265381819</v>
      </c>
      <c r="K66">
        <v>10.213438978274761</v>
      </c>
      <c r="L66">
        <v>2.0275466458478144</v>
      </c>
      <c r="M66">
        <v>0</v>
      </c>
      <c r="N66">
        <v>0.48254354705493807</v>
      </c>
      <c r="O66">
        <v>3.6319750391335261E-2</v>
      </c>
      <c r="P66">
        <v>8.1803684754952677</v>
      </c>
      <c r="Q66">
        <v>0.16845885884575612</v>
      </c>
      <c r="R66">
        <v>115.19671962886031</v>
      </c>
      <c r="S66">
        <v>1.8573461521494341</v>
      </c>
      <c r="T66">
        <v>69.060218708895931</v>
      </c>
      <c r="U66">
        <v>34.266060445739043</v>
      </c>
      <c r="V66">
        <v>77.274830175283185</v>
      </c>
      <c r="W66">
        <v>11.156325913643476</v>
      </c>
      <c r="X66">
        <v>1.2914431080019315</v>
      </c>
      <c r="Y66">
        <v>19.999852713741891</v>
      </c>
      <c r="Z66">
        <v>32.968241528201212</v>
      </c>
      <c r="AA66">
        <v>55.624856896729213</v>
      </c>
      <c r="AB66">
        <v>24.823165199902466</v>
      </c>
      <c r="AC66">
        <v>120.16043741982153</v>
      </c>
      <c r="AD66">
        <v>0.12736653460251104</v>
      </c>
      <c r="AE66">
        <v>3.6390706016578287</v>
      </c>
      <c r="AF66">
        <v>3.7415552674309014</v>
      </c>
      <c r="AG66">
        <v>1.3022482300000005</v>
      </c>
      <c r="AH66">
        <v>5.5406910331575947</v>
      </c>
      <c r="AI66">
        <v>2.1687979613450312</v>
      </c>
      <c r="AJ66">
        <v>0.67972490618301973</v>
      </c>
      <c r="AK66">
        <v>44.327613399271513</v>
      </c>
      <c r="AL66">
        <v>0.95822092803389958</v>
      </c>
      <c r="AM66">
        <v>0</v>
      </c>
      <c r="CK66" s="7">
        <f>'HH Consumption'!D31</f>
        <v>9.7766376603188281</v>
      </c>
      <c r="CL66" s="7">
        <f>'HH Consumption'!E31</f>
        <v>13.529466626747505</v>
      </c>
      <c r="CM66" s="7">
        <f>'HH Consumption'!F31</f>
        <v>14.866750977782253</v>
      </c>
      <c r="CN66" s="7">
        <f>'HH Consumption'!G31</f>
        <v>19.150869888471281</v>
      </c>
      <c r="CO66" s="7">
        <f>'HH Consumption'!H31</f>
        <v>31.837784827183718</v>
      </c>
      <c r="CP66" s="7">
        <f>'HH Consumption'!I31</f>
        <v>14.877306330004203</v>
      </c>
      <c r="CQ66" s="7">
        <f>'HH Consumption'!J31</f>
        <v>29.96275816861089</v>
      </c>
      <c r="CR66" s="7">
        <f>'HH Consumption'!K31</f>
        <v>43.627956249874977</v>
      </c>
      <c r="CS66" s="7">
        <f>'HH Consumption'!L31</f>
        <v>62.024418520077582</v>
      </c>
      <c r="CT66" s="7">
        <f>'HH Consumption'!M31</f>
        <v>123.29794075823628</v>
      </c>
      <c r="CU66" s="3">
        <v>362.9518900073075</v>
      </c>
      <c r="CV66">
        <v>0</v>
      </c>
      <c r="CX66">
        <v>3.5650245413158095E-2</v>
      </c>
      <c r="CY66">
        <v>2.2251314362301738E-2</v>
      </c>
      <c r="CZ66">
        <v>7.6793732479622827</v>
      </c>
      <c r="DB66">
        <v>346.65274363886721</v>
      </c>
      <c r="DD66">
        <f t="shared" si="1"/>
        <v>1752.9848282301552</v>
      </c>
    </row>
    <row r="67" spans="1:108" x14ac:dyDescent="0.25">
      <c r="B67" t="s">
        <v>81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10.0602476230485</v>
      </c>
      <c r="AE67">
        <v>0</v>
      </c>
      <c r="AF67">
        <v>0</v>
      </c>
      <c r="AG67">
        <v>0</v>
      </c>
      <c r="AH67">
        <v>4.0911286540587548E-4</v>
      </c>
      <c r="AI67">
        <v>0</v>
      </c>
      <c r="AJ67">
        <v>0</v>
      </c>
      <c r="AK67">
        <v>0</v>
      </c>
      <c r="AL67">
        <v>0</v>
      </c>
      <c r="AM67">
        <v>0</v>
      </c>
      <c r="CK67" s="7">
        <f>'HH Consumption'!D32</f>
        <v>0</v>
      </c>
      <c r="CL67" s="7">
        <f>'HH Consumption'!E32</f>
        <v>0</v>
      </c>
      <c r="CM67" s="7">
        <f>'HH Consumption'!F32</f>
        <v>0</v>
      </c>
      <c r="CN67" s="7">
        <f>'HH Consumption'!G32</f>
        <v>0</v>
      </c>
      <c r="CO67" s="7">
        <f>'HH Consumption'!H32</f>
        <v>0</v>
      </c>
      <c r="CP67" s="7">
        <f>'HH Consumption'!I32</f>
        <v>0</v>
      </c>
      <c r="CQ67" s="7">
        <f>'HH Consumption'!J32</f>
        <v>0</v>
      </c>
      <c r="CR67" s="7">
        <f>'HH Consumption'!K32</f>
        <v>0</v>
      </c>
      <c r="CS67" s="7">
        <f>'HH Consumption'!L32</f>
        <v>0</v>
      </c>
      <c r="CT67" s="7">
        <f>'HH Consumption'!M32</f>
        <v>0</v>
      </c>
      <c r="CU67" s="3">
        <v>0</v>
      </c>
      <c r="CV67">
        <v>0</v>
      </c>
      <c r="CX67">
        <v>126.16686507861156</v>
      </c>
      <c r="CY67">
        <v>78.747805083387291</v>
      </c>
      <c r="CZ67">
        <v>0.20908357227871849</v>
      </c>
      <c r="DB67">
        <v>12.102081736531659</v>
      </c>
      <c r="DD67">
        <f t="shared" ref="DD67:DD88" si="2">SUM(C67:DB67)</f>
        <v>227.28649220672312</v>
      </c>
    </row>
    <row r="68" spans="1:108" x14ac:dyDescent="0.25">
      <c r="B68" t="s">
        <v>82</v>
      </c>
      <c r="C68">
        <v>8.9402258966500039</v>
      </c>
      <c r="D68">
        <v>0.16932821228163511</v>
      </c>
      <c r="E68">
        <v>74.56148640900058</v>
      </c>
      <c r="F68">
        <v>0.42774327217554314</v>
      </c>
      <c r="G68">
        <v>0.71897178836947695</v>
      </c>
      <c r="H68">
        <v>0</v>
      </c>
      <c r="I68">
        <v>5.1201115566576059</v>
      </c>
      <c r="J68">
        <v>60.61268739922108</v>
      </c>
      <c r="K68">
        <v>3.1456217347881656</v>
      </c>
      <c r="L68">
        <v>2.2338135702112081</v>
      </c>
      <c r="M68">
        <v>0</v>
      </c>
      <c r="N68">
        <v>3.0893752712137412E-3</v>
      </c>
      <c r="O68">
        <v>1.8802809988834222E-3</v>
      </c>
      <c r="P68">
        <v>0.21422748888043228</v>
      </c>
      <c r="Q68">
        <v>0.81465119474219727</v>
      </c>
      <c r="R68">
        <v>7.6837026463993841</v>
      </c>
      <c r="S68">
        <v>0.31178473660597572</v>
      </c>
      <c r="T68">
        <v>15.162429924150093</v>
      </c>
      <c r="U68">
        <v>136.20586749792378</v>
      </c>
      <c r="V68">
        <v>4.7059151953110279</v>
      </c>
      <c r="W68">
        <v>11.000932982382858</v>
      </c>
      <c r="X68">
        <v>7.1067493291439447</v>
      </c>
      <c r="Y68">
        <v>6.3237720797891841</v>
      </c>
      <c r="Z68">
        <v>13.231020024860506</v>
      </c>
      <c r="AA68">
        <v>122.81371401830607</v>
      </c>
      <c r="AB68">
        <v>11.094700749857431</v>
      </c>
      <c r="AC68">
        <v>14.09494032346058</v>
      </c>
      <c r="AD68">
        <v>0.63946660474074835</v>
      </c>
      <c r="AE68">
        <v>95.460223022568471</v>
      </c>
      <c r="AF68">
        <v>2.644455649736277</v>
      </c>
      <c r="AG68">
        <v>27.243659099999991</v>
      </c>
      <c r="AH68">
        <v>7.1701052038339164</v>
      </c>
      <c r="AI68">
        <v>10.627005297545823</v>
      </c>
      <c r="AJ68">
        <v>1.510436600322896</v>
      </c>
      <c r="AK68">
        <v>50.503052243421244</v>
      </c>
      <c r="AL68">
        <v>9.2237728748827319</v>
      </c>
      <c r="AM68">
        <v>0</v>
      </c>
      <c r="CK68" s="7">
        <f>'HH Consumption'!D33</f>
        <v>0.57280059867404887</v>
      </c>
      <c r="CL68" s="7">
        <f>'HH Consumption'!E33</f>
        <v>0.79267401051342712</v>
      </c>
      <c r="CM68" s="7">
        <f>'HH Consumption'!F33</f>
        <v>0.87102377691411426</v>
      </c>
      <c r="CN68" s="7">
        <f>'HH Consumption'!G33</f>
        <v>1.1220247817681148</v>
      </c>
      <c r="CO68" s="7">
        <f>'HH Consumption'!H33</f>
        <v>1.8653347749078451</v>
      </c>
      <c r="CP68" s="7">
        <f>'HH Consumption'!I33</f>
        <v>0.87164220139521043</v>
      </c>
      <c r="CQ68" s="7">
        <f>'HH Consumption'!J33</f>
        <v>1.7554793798450306</v>
      </c>
      <c r="CR68" s="7">
        <f>'HH Consumption'!K33</f>
        <v>2.5561057213240974</v>
      </c>
      <c r="CS68" s="7">
        <f>'HH Consumption'!L33</f>
        <v>3.6339307331506037</v>
      </c>
      <c r="CT68" s="7">
        <f>'HH Consumption'!M33</f>
        <v>7.2238674210303078</v>
      </c>
      <c r="CU68" s="3">
        <v>21.264883399522798</v>
      </c>
      <c r="CV68">
        <v>0</v>
      </c>
      <c r="CX68">
        <v>0</v>
      </c>
      <c r="CY68">
        <v>0</v>
      </c>
      <c r="CZ68">
        <v>0</v>
      </c>
      <c r="DB68">
        <v>1.249257995690168E-2</v>
      </c>
      <c r="DD68">
        <f t="shared" si="2"/>
        <v>754.26380366349326</v>
      </c>
    </row>
    <row r="69" spans="1:108" x14ac:dyDescent="0.25">
      <c r="B69" t="s">
        <v>83</v>
      </c>
      <c r="C69">
        <v>1.3048817972031124</v>
      </c>
      <c r="D69">
        <v>3.9371376919587506</v>
      </c>
      <c r="E69">
        <v>42.591448763710801</v>
      </c>
      <c r="F69">
        <v>1.0713334204666169</v>
      </c>
      <c r="G69">
        <v>0.7063858322569333</v>
      </c>
      <c r="H69">
        <v>0</v>
      </c>
      <c r="I69">
        <v>4.4014601055830598</v>
      </c>
      <c r="J69">
        <v>5.5241258635163879</v>
      </c>
      <c r="K69">
        <v>7.5567792746608164</v>
      </c>
      <c r="L69">
        <v>3.7428723765247076</v>
      </c>
      <c r="M69">
        <v>0</v>
      </c>
      <c r="N69">
        <v>4.7492554830595543E-2</v>
      </c>
      <c r="O69">
        <v>4.905915961065186E-2</v>
      </c>
      <c r="P69">
        <v>2.5117241561896302</v>
      </c>
      <c r="Q69">
        <v>4.182189542882579</v>
      </c>
      <c r="R69">
        <v>23.606057583807807</v>
      </c>
      <c r="S69">
        <v>1.785184871077784</v>
      </c>
      <c r="T69">
        <v>34.184004138084994</v>
      </c>
      <c r="U69">
        <v>132.93262943538855</v>
      </c>
      <c r="V69">
        <v>43.484890153379418</v>
      </c>
      <c r="W69">
        <v>38.293970147615752</v>
      </c>
      <c r="X69">
        <v>11.634567704834206</v>
      </c>
      <c r="Y69">
        <v>14.829270277125254</v>
      </c>
      <c r="Z69">
        <v>47.863152340975681</v>
      </c>
      <c r="AA69">
        <v>49.171942099146413</v>
      </c>
      <c r="AB69">
        <v>34.251250345674123</v>
      </c>
      <c r="AC69">
        <v>22.221848356853023</v>
      </c>
      <c r="AD69">
        <v>0.3992891138679131</v>
      </c>
      <c r="AE69">
        <v>11.124883553071919</v>
      </c>
      <c r="AF69">
        <v>32.545007067530371</v>
      </c>
      <c r="AG69">
        <v>57.689524720000001</v>
      </c>
      <c r="AH69">
        <v>15.843812425790201</v>
      </c>
      <c r="AI69">
        <v>34.676532615545405</v>
      </c>
      <c r="AJ69">
        <v>6.941636158245343</v>
      </c>
      <c r="AK69">
        <v>91.578554733839852</v>
      </c>
      <c r="AL69">
        <v>9.8936535657156526</v>
      </c>
      <c r="AM69">
        <v>0</v>
      </c>
      <c r="CK69" s="7">
        <f>'HH Consumption'!D34</f>
        <v>11.476354644816578</v>
      </c>
      <c r="CL69" s="7">
        <f>'HH Consumption'!E34</f>
        <v>15.881631554574877</v>
      </c>
      <c r="CM69" s="7">
        <f>'HH Consumption'!F34</f>
        <v>17.451409427772408</v>
      </c>
      <c r="CN69" s="7">
        <f>'HH Consumption'!G34</f>
        <v>22.480343675707825</v>
      </c>
      <c r="CO69" s="7">
        <f>'HH Consumption'!H34</f>
        <v>37.372941749198986</v>
      </c>
      <c r="CP69" s="7">
        <f>'HH Consumption'!I34</f>
        <v>17.463799880370615</v>
      </c>
      <c r="CQ69" s="7">
        <f>'HH Consumption'!J34</f>
        <v>35.171932399163872</v>
      </c>
      <c r="CR69" s="7">
        <f>'HH Consumption'!K34</f>
        <v>51.212892995338748</v>
      </c>
      <c r="CS69" s="7">
        <f>'HH Consumption'!L34</f>
        <v>72.80767154376943</v>
      </c>
      <c r="CT69" s="7">
        <f>'HH Consumption'!M34</f>
        <v>144.73389975986478</v>
      </c>
      <c r="CU69" s="3">
        <v>426.05287763057811</v>
      </c>
      <c r="CV69">
        <v>0</v>
      </c>
      <c r="CX69">
        <v>0</v>
      </c>
      <c r="CY69">
        <v>0</v>
      </c>
      <c r="CZ69">
        <v>0</v>
      </c>
      <c r="DB69">
        <v>84.484709093080042</v>
      </c>
      <c r="DD69">
        <f t="shared" si="2"/>
        <v>1729.1690163012006</v>
      </c>
    </row>
    <row r="70" spans="1:108" x14ac:dyDescent="0.25">
      <c r="B70" t="s">
        <v>84</v>
      </c>
      <c r="C70">
        <v>0</v>
      </c>
      <c r="D70">
        <v>0</v>
      </c>
      <c r="E70">
        <v>0.202035919525788</v>
      </c>
      <c r="F70">
        <v>0</v>
      </c>
      <c r="G70">
        <v>0</v>
      </c>
      <c r="H70">
        <v>0</v>
      </c>
      <c r="I70">
        <v>0</v>
      </c>
      <c r="J70">
        <v>0</v>
      </c>
      <c r="K70">
        <v>0.13136078226676501</v>
      </c>
      <c r="L70">
        <v>0.17405418607675202</v>
      </c>
      <c r="M70">
        <v>0</v>
      </c>
      <c r="N70">
        <v>0</v>
      </c>
      <c r="O70">
        <v>0</v>
      </c>
      <c r="P70">
        <v>0</v>
      </c>
      <c r="Q70">
        <v>5.1190019870227976E-2</v>
      </c>
      <c r="R70">
        <v>0.30295927915369503</v>
      </c>
      <c r="S70">
        <v>0</v>
      </c>
      <c r="T70">
        <v>6.6090414261856134E-2</v>
      </c>
      <c r="U70">
        <v>15.867760798077573</v>
      </c>
      <c r="V70">
        <v>2.1559434267540203</v>
      </c>
      <c r="W70">
        <v>0.15763104875894904</v>
      </c>
      <c r="X70">
        <v>1.6725428364058874E-2</v>
      </c>
      <c r="Y70">
        <v>0</v>
      </c>
      <c r="Z70">
        <v>0</v>
      </c>
      <c r="AA70">
        <v>4.7573950352263221</v>
      </c>
      <c r="AB70">
        <v>0</v>
      </c>
      <c r="AC70">
        <v>0</v>
      </c>
      <c r="AD70">
        <v>0.10444875000000001</v>
      </c>
      <c r="AE70">
        <v>0</v>
      </c>
      <c r="AF70">
        <v>5.6047664211311909</v>
      </c>
      <c r="AG70">
        <v>7.3583518300000001</v>
      </c>
      <c r="AH70">
        <v>0.4405463876910119</v>
      </c>
      <c r="AI70">
        <v>5.6954919389580139E-2</v>
      </c>
      <c r="AJ70">
        <v>0</v>
      </c>
      <c r="AK70">
        <v>0.25183761055646925</v>
      </c>
      <c r="AL70">
        <v>4.171630188212986E-2</v>
      </c>
      <c r="AM70">
        <v>0</v>
      </c>
      <c r="CK70" s="7">
        <f>'HH Consumption'!D35</f>
        <v>24.498375916091096</v>
      </c>
      <c r="CL70" s="7">
        <f>'HH Consumption'!E35</f>
        <v>33.902244399580248</v>
      </c>
      <c r="CM70" s="7">
        <f>'HH Consumption'!F35</f>
        <v>37.253222095248141</v>
      </c>
      <c r="CN70" s="7">
        <f>'HH Consumption'!G35</f>
        <v>47.988401119963257</v>
      </c>
      <c r="CO70" s="7">
        <f>'HH Consumption'!H35</f>
        <v>79.77937284079853</v>
      </c>
      <c r="CP70" s="7">
        <f>'HH Consumption'!I35</f>
        <v>37.279671780267115</v>
      </c>
      <c r="CQ70" s="7">
        <f>'HH Consumption'!J35</f>
        <v>75.080916221008948</v>
      </c>
      <c r="CR70" s="7">
        <f>'HH Consumption'!K35</f>
        <v>109.32327757203161</v>
      </c>
      <c r="CS70" s="7">
        <f>'HH Consumption'!L35</f>
        <v>155.42127811989201</v>
      </c>
      <c r="CT70" s="7">
        <f>'HH Consumption'!M35</f>
        <v>308.96095440205738</v>
      </c>
      <c r="CU70" s="3">
        <v>909.48771446693831</v>
      </c>
      <c r="CV70">
        <v>4882.7550416838985</v>
      </c>
      <c r="CX70">
        <v>0</v>
      </c>
      <c r="CY70">
        <v>0</v>
      </c>
      <c r="CZ70">
        <v>0</v>
      </c>
      <c r="DB70">
        <v>0</v>
      </c>
      <c r="DD70">
        <f t="shared" si="2"/>
        <v>6739.4722391767609</v>
      </c>
    </row>
    <row r="71" spans="1:108" x14ac:dyDescent="0.25">
      <c r="B71" t="s">
        <v>85</v>
      </c>
      <c r="C71">
        <v>2.9749600699915817E-2</v>
      </c>
      <c r="D71">
        <v>0</v>
      </c>
      <c r="E71">
        <v>0.27181633136760236</v>
      </c>
      <c r="F71">
        <v>2.3778546279097975E-3</v>
      </c>
      <c r="G71">
        <v>0.10858977521128917</v>
      </c>
      <c r="H71">
        <v>0</v>
      </c>
      <c r="I71">
        <v>0</v>
      </c>
      <c r="J71">
        <v>0</v>
      </c>
      <c r="K71">
        <v>1.256999974960519</v>
      </c>
      <c r="L71">
        <v>0</v>
      </c>
      <c r="M71">
        <v>0</v>
      </c>
      <c r="N71">
        <v>0</v>
      </c>
      <c r="O71">
        <v>0</v>
      </c>
      <c r="P71">
        <v>0</v>
      </c>
      <c r="Q71">
        <v>6.4037953757558339E-3</v>
      </c>
      <c r="R71">
        <v>0.41489823181527008</v>
      </c>
      <c r="S71">
        <v>4.4799999999999994E-4</v>
      </c>
      <c r="T71">
        <v>1.405973478855459</v>
      </c>
      <c r="U71">
        <v>1.2104330843168765</v>
      </c>
      <c r="V71">
        <v>1.3059838012946954</v>
      </c>
      <c r="W71">
        <v>0.72381999894904858</v>
      </c>
      <c r="X71">
        <v>1.8093370075674342</v>
      </c>
      <c r="Y71">
        <v>3.0995611594589307E-3</v>
      </c>
      <c r="Z71">
        <v>11.805429542500343</v>
      </c>
      <c r="AA71">
        <v>12.33024109886982</v>
      </c>
      <c r="AB71">
        <v>0.81902055410157215</v>
      </c>
      <c r="AC71">
        <v>1.7405443731767483</v>
      </c>
      <c r="AD71">
        <v>3.7163844682882169E-2</v>
      </c>
      <c r="AE71">
        <v>0.8013034692170774</v>
      </c>
      <c r="AF71">
        <v>0.36180093907333538</v>
      </c>
      <c r="AG71">
        <v>4.6598312799999997</v>
      </c>
      <c r="AH71">
        <v>10.337605745854766</v>
      </c>
      <c r="AI71">
        <v>1.6116037478605676</v>
      </c>
      <c r="AJ71">
        <v>37.800074115212915</v>
      </c>
      <c r="AK71">
        <v>0.19352089699504535</v>
      </c>
      <c r="AL71">
        <v>1.0448690016654769</v>
      </c>
      <c r="AM71">
        <v>0</v>
      </c>
      <c r="CK71" s="7">
        <f>'HH Consumption'!D36</f>
        <v>14.014438152935831</v>
      </c>
      <c r="CL71" s="7">
        <f>'HH Consumption'!E36</f>
        <v>24.925533621632884</v>
      </c>
      <c r="CM71" s="7">
        <f>'HH Consumption'!F36</f>
        <v>46.254172147529694</v>
      </c>
      <c r="CN71" s="7">
        <f>'HH Consumption'!G36</f>
        <v>85.096518440256546</v>
      </c>
      <c r="CO71" s="7">
        <f>'HH Consumption'!H36</f>
        <v>101.5654061542761</v>
      </c>
      <c r="CP71" s="7">
        <f>'HH Consumption'!I36</f>
        <v>50.401258941987642</v>
      </c>
      <c r="CQ71" s="7">
        <f>'HH Consumption'!J36</f>
        <v>71.906538675328875</v>
      </c>
      <c r="CR71" s="7">
        <f>'HH Consumption'!K36</f>
        <v>154.2049972003131</v>
      </c>
      <c r="CS71" s="7">
        <f>'HH Consumption'!L36</f>
        <v>398.56891691688702</v>
      </c>
      <c r="CT71" s="7">
        <f>'HH Consumption'!M36</f>
        <v>812.8046911038366</v>
      </c>
      <c r="CU71" s="3">
        <v>1759.7424713549842</v>
      </c>
      <c r="CV71">
        <v>1710.0056673249337</v>
      </c>
      <c r="CX71">
        <v>0</v>
      </c>
      <c r="CY71">
        <v>0</v>
      </c>
      <c r="CZ71">
        <v>0</v>
      </c>
      <c r="DB71">
        <v>58.979236200672077</v>
      </c>
      <c r="DD71">
        <f t="shared" si="2"/>
        <v>5380.562785340986</v>
      </c>
    </row>
    <row r="72" spans="1:108" x14ac:dyDescent="0.25">
      <c r="B72" t="s">
        <v>86</v>
      </c>
      <c r="C72">
        <v>0</v>
      </c>
      <c r="D72">
        <v>9.6109049625514089</v>
      </c>
      <c r="E72">
        <v>0.53500107281737874</v>
      </c>
      <c r="F72">
        <v>4.6691553473636786E-2</v>
      </c>
      <c r="G72">
        <v>3.3358401867169318E-2</v>
      </c>
      <c r="H72">
        <v>0</v>
      </c>
      <c r="I72">
        <v>5.5850954920955717E-3</v>
      </c>
      <c r="J72">
        <v>0.12214448609934934</v>
      </c>
      <c r="K72">
        <v>2.4448800471497978</v>
      </c>
      <c r="L72">
        <v>0.27035409645900871</v>
      </c>
      <c r="M72">
        <v>0</v>
      </c>
      <c r="N72">
        <v>0</v>
      </c>
      <c r="O72">
        <v>3.1054963594461676E-2</v>
      </c>
      <c r="P72">
        <v>1.3518704021762199E-3</v>
      </c>
      <c r="Q72">
        <v>8.1779889162656751E-3</v>
      </c>
      <c r="R72">
        <v>1.7392712211254717</v>
      </c>
      <c r="S72">
        <v>4.2987930000000008E-2</v>
      </c>
      <c r="T72">
        <v>3.1113614542145029</v>
      </c>
      <c r="U72">
        <v>0.90107651406643186</v>
      </c>
      <c r="V72">
        <v>4.4217589779078024</v>
      </c>
      <c r="W72">
        <v>5.993165630759961</v>
      </c>
      <c r="X72">
        <v>5.1580000000000003E-3</v>
      </c>
      <c r="Y72">
        <v>8.4108272546884064E-2</v>
      </c>
      <c r="Z72">
        <v>0</v>
      </c>
      <c r="AA72">
        <v>0.30561974296667238</v>
      </c>
      <c r="AB72">
        <v>0.15851129266758893</v>
      </c>
      <c r="AC72">
        <v>1.7675472254420499</v>
      </c>
      <c r="AD72">
        <v>3.104136E-2</v>
      </c>
      <c r="AE72">
        <v>0</v>
      </c>
      <c r="AF72">
        <v>0.23818038569568561</v>
      </c>
      <c r="AG72">
        <v>25.160249520000001</v>
      </c>
      <c r="AH72">
        <v>8.3813781976462387</v>
      </c>
      <c r="AI72">
        <v>293.9057177206995</v>
      </c>
      <c r="AJ72">
        <v>0.31898087108452777</v>
      </c>
      <c r="AK72">
        <v>1.7183696665149835</v>
      </c>
      <c r="AL72">
        <v>0</v>
      </c>
      <c r="AM72">
        <v>0</v>
      </c>
      <c r="CK72" s="7">
        <f>'HH Consumption'!D37</f>
        <v>53.130674804497744</v>
      </c>
      <c r="CL72" s="7">
        <f>'HH Consumption'!E37</f>
        <v>79.520484502459908</v>
      </c>
      <c r="CM72" s="7">
        <f>'HH Consumption'!F37</f>
        <v>113.11876928217426</v>
      </c>
      <c r="CN72" s="7">
        <f>'HH Consumption'!G37</f>
        <v>124.578614070282</v>
      </c>
      <c r="CO72" s="7">
        <f>'HH Consumption'!H37</f>
        <v>171.60294861649405</v>
      </c>
      <c r="CP72" s="7">
        <f>'HH Consumption'!I37</f>
        <v>69.347046691384364</v>
      </c>
      <c r="CQ72" s="7">
        <f>'HH Consumption'!J37</f>
        <v>107.62797594194389</v>
      </c>
      <c r="CR72" s="7">
        <f>'HH Consumption'!K37</f>
        <v>157.93103960350959</v>
      </c>
      <c r="CS72" s="7">
        <f>'HH Consumption'!L37</f>
        <v>222.79226001368724</v>
      </c>
      <c r="CT72" s="7">
        <f>'HH Consumption'!M37</f>
        <v>319.67862638300875</v>
      </c>
      <c r="CU72" s="3">
        <v>1419.3284399094418</v>
      </c>
      <c r="CV72">
        <v>2077.1184345027282</v>
      </c>
      <c r="CX72">
        <v>0</v>
      </c>
      <c r="CY72">
        <v>0</v>
      </c>
      <c r="CZ72">
        <v>0</v>
      </c>
      <c r="DB72">
        <v>18.476001337344243</v>
      </c>
      <c r="DD72">
        <f t="shared" si="2"/>
        <v>5295.6453041811174</v>
      </c>
    </row>
    <row r="73" spans="1:108" x14ac:dyDescent="0.25">
      <c r="B73" t="s">
        <v>87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CK73" s="7">
        <f>'HH Consumption'!D38</f>
        <v>14.164372913112864</v>
      </c>
      <c r="CL73" s="7">
        <f>'HH Consumption'!E38</f>
        <v>19.601463946503394</v>
      </c>
      <c r="CM73" s="7">
        <f>'HH Consumption'!F38</f>
        <v>21.538918815656089</v>
      </c>
      <c r="CN73" s="7">
        <f>'HH Consumption'!G38</f>
        <v>27.745741648153221</v>
      </c>
      <c r="CO73" s="7">
        <f>'HH Consumption'!H38</f>
        <v>46.126518409292295</v>
      </c>
      <c r="CP73" s="7">
        <f>'HH Consumption'!I38</f>
        <v>21.554211388654654</v>
      </c>
      <c r="CQ73" s="7">
        <f>'HH Consumption'!J38</f>
        <v>43.409983570137037</v>
      </c>
      <c r="CR73" s="7">
        <f>'HH Consumption'!K38</f>
        <v>63.208094974039319</v>
      </c>
      <c r="CS73" s="7">
        <f>'HH Consumption'!L38</f>
        <v>89.860852387231915</v>
      </c>
      <c r="CT73" s="7">
        <f>'HH Consumption'!M38</f>
        <v>178.63380775652098</v>
      </c>
      <c r="CU73" s="3">
        <v>525.84396580930172</v>
      </c>
      <c r="CV73">
        <v>4.4344960975677994</v>
      </c>
      <c r="CX73">
        <v>0</v>
      </c>
      <c r="CY73">
        <v>0</v>
      </c>
      <c r="CZ73">
        <v>0</v>
      </c>
      <c r="DB73">
        <v>0</v>
      </c>
      <c r="DD73">
        <f t="shared" si="2"/>
        <v>1056.1224277161714</v>
      </c>
    </row>
    <row r="74" spans="1:108" x14ac:dyDescent="0.25">
      <c r="B74" t="s">
        <v>88</v>
      </c>
      <c r="C74">
        <v>0</v>
      </c>
      <c r="D74">
        <v>0</v>
      </c>
      <c r="E74">
        <v>0.28204494484925857</v>
      </c>
      <c r="F74">
        <v>0</v>
      </c>
      <c r="G74">
        <v>0</v>
      </c>
      <c r="H74">
        <v>0</v>
      </c>
      <c r="I74">
        <v>0</v>
      </c>
      <c r="J74">
        <v>0</v>
      </c>
      <c r="K74">
        <v>0</v>
      </c>
      <c r="L74">
        <v>0</v>
      </c>
      <c r="M74">
        <v>0</v>
      </c>
      <c r="N74">
        <v>0</v>
      </c>
      <c r="O74">
        <v>0</v>
      </c>
      <c r="P74">
        <v>0</v>
      </c>
      <c r="Q74">
        <v>0</v>
      </c>
      <c r="R74">
        <v>7.7030385363803924E-2</v>
      </c>
      <c r="S74">
        <v>6.6562759999999999E-2</v>
      </c>
      <c r="T74">
        <v>3.7199200000000003E-3</v>
      </c>
      <c r="U74">
        <v>4.350344827092828E-2</v>
      </c>
      <c r="V74">
        <v>1.2919913777214634E-3</v>
      </c>
      <c r="W74">
        <v>0.46609440698529403</v>
      </c>
      <c r="X74">
        <v>18.232809890015783</v>
      </c>
      <c r="Y74">
        <v>0</v>
      </c>
      <c r="Z74">
        <v>0</v>
      </c>
      <c r="AA74">
        <v>2.6427846681082996</v>
      </c>
      <c r="AB74">
        <v>6.8612937426265983</v>
      </c>
      <c r="AC74">
        <v>0.31425027986428078</v>
      </c>
      <c r="AD74">
        <v>0.31194653999999999</v>
      </c>
      <c r="AE74">
        <v>1.9577263587050087E-2</v>
      </c>
      <c r="AF74">
        <v>0.40938681884288258</v>
      </c>
      <c r="AG74">
        <v>46.126903030000008</v>
      </c>
      <c r="AH74">
        <v>6.2326926083479162</v>
      </c>
      <c r="AI74">
        <v>0.13050086243282455</v>
      </c>
      <c r="AJ74">
        <v>5.9671000000000004E-3</v>
      </c>
      <c r="AK74">
        <v>456.32281866346534</v>
      </c>
      <c r="AL74">
        <v>0.74551473155001224</v>
      </c>
      <c r="AM74">
        <v>0</v>
      </c>
      <c r="CK74" s="7">
        <f>'HH Consumption'!D39</f>
        <v>43.359323086658904</v>
      </c>
      <c r="CL74" s="7">
        <f>'HH Consumption'!E39</f>
        <v>60.003094626315885</v>
      </c>
      <c r="CM74" s="7">
        <f>'HH Consumption'!F39</f>
        <v>65.933941840853834</v>
      </c>
      <c r="CN74" s="7">
        <f>'HH Consumption'!G39</f>
        <v>84.93398075445441</v>
      </c>
      <c r="CO74" s="7">
        <f>'HH Consumption'!H39</f>
        <v>141.20036424059995</v>
      </c>
      <c r="CP74" s="7">
        <f>'HH Consumption'!I39</f>
        <v>65.98075475784907</v>
      </c>
      <c r="CQ74" s="7">
        <f>'HH Consumption'!J39</f>
        <v>132.88463346383858</v>
      </c>
      <c r="CR74" s="7">
        <f>'HH Consumption'!K39</f>
        <v>193.48969618940123</v>
      </c>
      <c r="CS74" s="7">
        <f>'HH Consumption'!L39</f>
        <v>275.07788416764248</v>
      </c>
      <c r="CT74" s="7">
        <f>'HH Consumption'!M39</f>
        <v>546.8255483124608</v>
      </c>
      <c r="CU74" s="3">
        <v>1609.689221440075</v>
      </c>
      <c r="CV74">
        <v>263.9225962754121</v>
      </c>
      <c r="CX74">
        <v>2.9442906073051889</v>
      </c>
      <c r="CY74">
        <v>1.837696630636362</v>
      </c>
      <c r="CZ74">
        <v>0</v>
      </c>
      <c r="DB74">
        <v>2043.5082990561348</v>
      </c>
      <c r="DD74">
        <f t="shared" si="2"/>
        <v>6070.8880195053262</v>
      </c>
    </row>
    <row r="75" spans="1:108" x14ac:dyDescent="0.25">
      <c r="B75" t="s">
        <v>89</v>
      </c>
      <c r="C75">
        <v>0.30381160708953064</v>
      </c>
      <c r="D75">
        <v>0.47983367675976496</v>
      </c>
      <c r="E75">
        <v>2.276186468312217</v>
      </c>
      <c r="F75">
        <v>0.69896368402111064</v>
      </c>
      <c r="G75">
        <v>8.0377732622081022E-3</v>
      </c>
      <c r="H75">
        <v>0</v>
      </c>
      <c r="I75">
        <v>0.21862346787915474</v>
      </c>
      <c r="J75">
        <v>3.3035724529879816E-2</v>
      </c>
      <c r="K75">
        <v>5.3692732714171194E-2</v>
      </c>
      <c r="L75">
        <v>8.599466227148303E-2</v>
      </c>
      <c r="M75">
        <v>0</v>
      </c>
      <c r="N75">
        <v>0</v>
      </c>
      <c r="O75">
        <v>0</v>
      </c>
      <c r="P75">
        <v>2.0804304146908242E-2</v>
      </c>
      <c r="Q75">
        <v>9.8081065583632956E-2</v>
      </c>
      <c r="R75">
        <v>33.762001875002881</v>
      </c>
      <c r="S75">
        <v>0.41721247461242661</v>
      </c>
      <c r="T75">
        <v>0.81505889942650755</v>
      </c>
      <c r="U75">
        <v>51.106758134301536</v>
      </c>
      <c r="V75">
        <v>0.82776408578760552</v>
      </c>
      <c r="W75">
        <v>10.586660268130275</v>
      </c>
      <c r="X75">
        <v>0.14160910624364903</v>
      </c>
      <c r="Y75">
        <v>9.0718545725445698E-3</v>
      </c>
      <c r="Z75">
        <v>40.38162927679673</v>
      </c>
      <c r="AA75">
        <v>51.341018060106983</v>
      </c>
      <c r="AB75">
        <v>1.5091538583973669</v>
      </c>
      <c r="AC75">
        <v>1.97633480878326</v>
      </c>
      <c r="AD75">
        <v>6.1987992643758112</v>
      </c>
      <c r="AE75">
        <v>0.1531151421921664</v>
      </c>
      <c r="AF75">
        <v>0.3223474971377116</v>
      </c>
      <c r="AG75">
        <v>9.6984846799999982</v>
      </c>
      <c r="AH75">
        <v>3.8981233589179123</v>
      </c>
      <c r="AI75">
        <v>10.168082922602396</v>
      </c>
      <c r="AJ75">
        <v>2.9210032843692037E-2</v>
      </c>
      <c r="AK75">
        <v>11.740026114949927</v>
      </c>
      <c r="AL75">
        <v>10.990005924489211</v>
      </c>
      <c r="AM75">
        <v>0</v>
      </c>
      <c r="CK75" s="7">
        <f>'HH Consumption'!D40</f>
        <v>18.287810067564759</v>
      </c>
      <c r="CL75" s="7">
        <f>'HH Consumption'!E40</f>
        <v>25.307710542414192</v>
      </c>
      <c r="CM75" s="7">
        <f>'HH Consumption'!F40</f>
        <v>27.809184266587433</v>
      </c>
      <c r="CN75" s="7">
        <f>'HH Consumption'!G40</f>
        <v>35.822895694549707</v>
      </c>
      <c r="CO75" s="7">
        <f>'HH Consumption'!H40</f>
        <v>59.554560792891571</v>
      </c>
      <c r="CP75" s="7">
        <f>'HH Consumption'!I40</f>
        <v>27.828928710775514</v>
      </c>
      <c r="CQ75" s="7">
        <f>'HH Consumption'!J40</f>
        <v>56.047206567954269</v>
      </c>
      <c r="CR75" s="7">
        <f>'HH Consumption'!K40</f>
        <v>81.608811255435157</v>
      </c>
      <c r="CS75" s="7">
        <f>'HH Consumption'!L40</f>
        <v>116.02054048194461</v>
      </c>
      <c r="CT75" s="7">
        <f>'HH Consumption'!M40</f>
        <v>230.63648266933353</v>
      </c>
      <c r="CU75" s="3">
        <v>678.92413104945069</v>
      </c>
      <c r="CV75">
        <v>1.4841096533024969</v>
      </c>
      <c r="CX75">
        <v>0</v>
      </c>
      <c r="CY75">
        <v>0</v>
      </c>
      <c r="CZ75">
        <v>0</v>
      </c>
      <c r="DB75">
        <v>92.5438402073258</v>
      </c>
      <c r="DD75">
        <f t="shared" si="2"/>
        <v>1702.2257447657703</v>
      </c>
    </row>
    <row r="76" spans="1:108" x14ac:dyDescent="0.25">
      <c r="B76" t="s">
        <v>90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CK76" s="7">
        <f>'HH Consumption'!D41</f>
        <v>1.9221873149172237</v>
      </c>
      <c r="CL76" s="7">
        <f>'HH Consumption'!E41</f>
        <v>2.6600320100931181</v>
      </c>
      <c r="CM76" s="7">
        <f>'HH Consumption'!F41</f>
        <v>2.9229558398704487</v>
      </c>
      <c r="CN76" s="7">
        <f>'HH Consumption'!G41</f>
        <v>3.765257591437551</v>
      </c>
      <c r="CO76" s="7">
        <f>'HH Consumption'!H41</f>
        <v>6.2596352914117146</v>
      </c>
      <c r="CP76" s="7">
        <f>'HH Consumption'!I41</f>
        <v>2.9250311304611869</v>
      </c>
      <c r="CQ76" s="7">
        <f>'HH Consumption'!J41</f>
        <v>5.8909858043934165</v>
      </c>
      <c r="CR76" s="7">
        <f>'HH Consumption'!K41</f>
        <v>8.5777040116405896</v>
      </c>
      <c r="CS76" s="7">
        <f>'HH Consumption'!L41</f>
        <v>12.194637321817453</v>
      </c>
      <c r="CT76" s="7">
        <f>'HH Consumption'!M41</f>
        <v>24.241640727142201</v>
      </c>
      <c r="CU76" s="3">
        <v>71.360067043184898</v>
      </c>
      <c r="CV76">
        <v>0</v>
      </c>
      <c r="CX76">
        <v>0</v>
      </c>
      <c r="CY76">
        <v>0</v>
      </c>
      <c r="CZ76">
        <v>0</v>
      </c>
      <c r="DB76">
        <v>0</v>
      </c>
      <c r="DD76">
        <f t="shared" si="2"/>
        <v>142.7201340863698</v>
      </c>
    </row>
    <row r="77" spans="1:108" x14ac:dyDescent="0.25">
      <c r="A77" s="11" t="s">
        <v>124</v>
      </c>
      <c r="B77" s="8" t="s">
        <v>107</v>
      </c>
      <c r="C77" s="9">
        <f>'factor payments'!C15</f>
        <v>66.66538369428676</v>
      </c>
      <c r="D77" s="9">
        <f>'factor payments'!D15</f>
        <v>12.637066940435009</v>
      </c>
      <c r="E77" s="9">
        <f>'factor payments'!E15</f>
        <v>19.619036898919301</v>
      </c>
      <c r="F77" s="9">
        <f>'factor payments'!F15</f>
        <v>8.3329174313239633</v>
      </c>
      <c r="G77" s="9">
        <f>'factor payments'!G15</f>
        <v>0</v>
      </c>
      <c r="H77" s="10">
        <f>SUM('SAM_temporary 2022'!H77:H78)*'SAM GTAP_2017'!AG198/(SUM('SAM GTAP_2017'!AG158:AG198))</f>
        <v>2.6199168113406319</v>
      </c>
      <c r="I77" s="9">
        <f>'factor payments'!I15</f>
        <v>0</v>
      </c>
      <c r="J77" s="9">
        <f>'factor payments'!J15</f>
        <v>0</v>
      </c>
      <c r="K77" s="9">
        <f>'factor payments'!K15</f>
        <v>0</v>
      </c>
      <c r="L77" s="9">
        <f>'factor payments'!L15</f>
        <v>0</v>
      </c>
      <c r="M77" s="10">
        <f>SUM('SAM_temporary 2022'!M77:M78)*'SAM GTAP_2017'!AO198/(SUM('SAM GTAP_2017'!AO158:AO198))</f>
        <v>1.5022587697431545E-2</v>
      </c>
      <c r="N77" s="9">
        <f>'factor payments'!N15</f>
        <v>0</v>
      </c>
      <c r="O77" s="9">
        <f>'factor payments'!O15</f>
        <v>0</v>
      </c>
      <c r="P77" s="9">
        <f>'factor payments'!P15</f>
        <v>0</v>
      </c>
      <c r="Q77" s="9">
        <f>'factor payments'!Q15</f>
        <v>0</v>
      </c>
      <c r="R77" s="9">
        <f>'factor payments'!R15</f>
        <v>0</v>
      </c>
      <c r="S77" s="9">
        <f>'factor payments'!S15</f>
        <v>18.093385758068663</v>
      </c>
      <c r="T77" s="9">
        <f>'factor payments'!T15</f>
        <v>1.1247184056825652</v>
      </c>
      <c r="U77" s="9">
        <f>'factor payments'!U15</f>
        <v>53.092812121812365</v>
      </c>
      <c r="V77" s="9">
        <f>'factor payments'!V15</f>
        <v>0</v>
      </c>
      <c r="W77" s="9">
        <f>'factor payments'!W15</f>
        <v>32.628367552269729</v>
      </c>
      <c r="X77" s="9">
        <f>'factor payments'!X15</f>
        <v>0</v>
      </c>
      <c r="Y77" s="9">
        <f>'factor payments'!Y15</f>
        <v>0</v>
      </c>
      <c r="Z77" s="9">
        <f>'factor payments'!Z15</f>
        <v>0</v>
      </c>
      <c r="AA77" s="9">
        <f>'factor payments'!AA15</f>
        <v>4.5220525556728672</v>
      </c>
      <c r="AB77" s="9">
        <f>'factor payments'!AB15</f>
        <v>0</v>
      </c>
      <c r="AC77" s="9">
        <f>'factor payments'!AC15</f>
        <v>0</v>
      </c>
      <c r="AD77" s="9">
        <f>'factor payments'!AD15</f>
        <v>0</v>
      </c>
      <c r="AE77" s="9">
        <f>'factor payments'!AE15</f>
        <v>0</v>
      </c>
      <c r="AF77" s="9">
        <f>'factor payments'!AF15</f>
        <v>2.7629030061531479</v>
      </c>
      <c r="AG77" s="9">
        <f>'factor payments'!AG15</f>
        <v>6.9836948942071722</v>
      </c>
      <c r="AH77" s="9">
        <f>'factor payments'!AH15</f>
        <v>7.0851000107768218</v>
      </c>
      <c r="AI77" s="9">
        <f>'factor payments'!AI15</f>
        <v>4.8156090510923546</v>
      </c>
      <c r="AJ77" s="9">
        <f>'factor payments'!AJ15</f>
        <v>0.43697800349092869</v>
      </c>
      <c r="AK77" s="9">
        <f>'factor payments'!AK15</f>
        <v>10.880081706203928</v>
      </c>
      <c r="AL77" s="9">
        <f>'factor payments'!AL15</f>
        <v>17.426339670773519</v>
      </c>
      <c r="AM77" s="9">
        <f>'factor payments'!AM15</f>
        <v>3.1312679009949878</v>
      </c>
      <c r="DD77">
        <f t="shared" si="2"/>
        <v>272.87265500120213</v>
      </c>
    </row>
    <row r="78" spans="1:108" x14ac:dyDescent="0.25">
      <c r="A78" s="11" t="s">
        <v>125</v>
      </c>
      <c r="B78" s="8" t="s">
        <v>108</v>
      </c>
      <c r="C78" s="9">
        <f>'factor payments'!C16</f>
        <v>615.44354334234413</v>
      </c>
      <c r="D78" s="9">
        <f>'factor payments'!D16</f>
        <v>62.312097500221057</v>
      </c>
      <c r="E78" s="9">
        <f>'factor payments'!E16</f>
        <v>624.57652233300325</v>
      </c>
      <c r="F78" s="9">
        <f>'factor payments'!F16</f>
        <v>130.24054218105115</v>
      </c>
      <c r="G78" s="9">
        <f>'factor payments'!G16</f>
        <v>42.002304863631281</v>
      </c>
      <c r="H78" s="10">
        <f>SUM('SAM_temporary 2022'!H77:H78)*('SAM GTAP_2017'!AG192+'SAM GTAP_2017'!AG194)/(SUM('SAM GTAP_2017'!AG158:AG198))</f>
        <v>1.0225662080243385</v>
      </c>
      <c r="I78" s="9">
        <f>'factor payments'!I16</f>
        <v>44.057089543286708</v>
      </c>
      <c r="J78" s="9">
        <f>'factor payments'!J16</f>
        <v>0</v>
      </c>
      <c r="K78" s="9">
        <f>'factor payments'!K16</f>
        <v>18.323731249743176</v>
      </c>
      <c r="L78" s="9">
        <f>'factor payments'!L16</f>
        <v>10.008997078785796</v>
      </c>
      <c r="M78" s="10">
        <f>SUM('SAM_temporary 2022'!M77:M78)*('SAM GTAP_2017'!AO192+'SAM GTAP_2017'!AO194)/(SUM('SAM GTAP_2017'!AO158:AO198))</f>
        <v>5.8744516626019518E-3</v>
      </c>
      <c r="N78" s="9">
        <f>'factor payments'!N16</f>
        <v>3.5246048854295911</v>
      </c>
      <c r="O78" s="9">
        <f>'factor payments'!O16</f>
        <v>0</v>
      </c>
      <c r="P78" s="9">
        <f>'factor payments'!P16</f>
        <v>0</v>
      </c>
      <c r="Q78" s="9">
        <f>'factor payments'!Q16</f>
        <v>10.911538852723858</v>
      </c>
      <c r="R78" s="9">
        <f>'factor payments'!R16</f>
        <v>167.47221566120749</v>
      </c>
      <c r="S78" s="9">
        <f>'factor payments'!S16</f>
        <v>82.640025757949957</v>
      </c>
      <c r="T78" s="9">
        <f>'factor payments'!T16</f>
        <v>58.14927333128194</v>
      </c>
      <c r="U78" s="9">
        <f>'factor payments'!U16</f>
        <v>1364.3217424552913</v>
      </c>
      <c r="V78" s="9">
        <f>'factor payments'!V16</f>
        <v>98.014318547752367</v>
      </c>
      <c r="W78" s="9">
        <f>'factor payments'!W16</f>
        <v>775.4588752970526</v>
      </c>
      <c r="X78" s="9">
        <f>'factor payments'!X16</f>
        <v>32.321216847853684</v>
      </c>
      <c r="Y78" s="9">
        <f>'factor payments'!Y16</f>
        <v>88.885917574315044</v>
      </c>
      <c r="Z78" s="9">
        <f>'factor payments'!Z16</f>
        <v>0</v>
      </c>
      <c r="AA78" s="9">
        <f>'factor payments'!AA16</f>
        <v>252.90374074533582</v>
      </c>
      <c r="AB78" s="9">
        <f>'factor payments'!AB16</f>
        <v>385.02981632938719</v>
      </c>
      <c r="AC78" s="9">
        <f>'factor payments'!AC16</f>
        <v>3.4892439297960407</v>
      </c>
      <c r="AD78" s="9">
        <f>'factor payments'!AD16</f>
        <v>0</v>
      </c>
      <c r="AE78" s="9">
        <f>'factor payments'!AE16</f>
        <v>8.1290357794659638</v>
      </c>
      <c r="AF78" s="9">
        <f>'factor payments'!AF16</f>
        <v>56.416061466998471</v>
      </c>
      <c r="AG78" s="9">
        <f>'factor payments'!AG16</f>
        <v>165.46969353145013</v>
      </c>
      <c r="AH78" s="9">
        <f>'factor payments'!AH16</f>
        <v>326.41588078091297</v>
      </c>
      <c r="AI78" s="9">
        <f>'factor payments'!AI16</f>
        <v>481.86336113665834</v>
      </c>
      <c r="AJ78" s="9">
        <f>'factor payments'!AJ16</f>
        <v>16.288690388932611</v>
      </c>
      <c r="AK78" s="9">
        <f>'factor payments'!AK16</f>
        <v>714.13137777295537</v>
      </c>
      <c r="AL78" s="9">
        <f>'factor payments'!AL16</f>
        <v>87.243776094340731</v>
      </c>
      <c r="AM78" s="9">
        <f>'factor payments'!AM16</f>
        <v>25.323674481834917</v>
      </c>
      <c r="DD78">
        <f t="shared" si="2"/>
        <v>6752.3973504006808</v>
      </c>
    </row>
    <row r="79" spans="1:108" x14ac:dyDescent="0.25">
      <c r="A79" s="11" t="s">
        <v>126</v>
      </c>
      <c r="B79" s="8" t="s">
        <v>109</v>
      </c>
      <c r="C79" s="9">
        <f>'factor payments'!C17</f>
        <v>182.63309850581481</v>
      </c>
      <c r="D79" s="9">
        <f>'factor payments'!D17</f>
        <v>17.956390289052031</v>
      </c>
      <c r="E79" s="9">
        <f>'factor payments'!E17</f>
        <v>315.56644880677806</v>
      </c>
      <c r="F79" s="9">
        <f>'factor payments'!F17</f>
        <v>86.715635358597908</v>
      </c>
      <c r="G79" s="9">
        <f>'factor payments'!G17</f>
        <v>91.309728681444412</v>
      </c>
      <c r="H79" s="10">
        <f>SUM('SAM_temporary 2022'!H77:H78)*('SAM GTAP_2017'!AG190+'SAM GTAP_2017'!AG196)/(SUM('SAM GTAP_2017'!AG158:AG198))</f>
        <v>1.1512115265902951</v>
      </c>
      <c r="I79" s="9">
        <f>'factor payments'!I17</f>
        <v>153.00187345244822</v>
      </c>
      <c r="J79" s="9">
        <f>'factor payments'!J17</f>
        <v>0</v>
      </c>
      <c r="K79" s="9">
        <f>'factor payments'!K17</f>
        <v>38.153029694542802</v>
      </c>
      <c r="L79" s="9">
        <f>'factor payments'!L17</f>
        <v>129.45586037870586</v>
      </c>
      <c r="M79" s="10">
        <f>SUM('SAM_temporary 2022'!M77:M78)*('SAM GTAP_2017'!AO190+'SAM GTAP_2017'!AO196)/(SUM('SAM GTAP_2017'!AO158:AO198))</f>
        <v>6.613173081273834E-3</v>
      </c>
      <c r="N79" s="9">
        <f>'factor payments'!N17</f>
        <v>0</v>
      </c>
      <c r="O79" s="9">
        <f>'factor payments'!O17</f>
        <v>0</v>
      </c>
      <c r="P79" s="9">
        <f>'factor payments'!P17</f>
        <v>3.6561378141917107</v>
      </c>
      <c r="Q79" s="9">
        <f>'factor payments'!Q17</f>
        <v>1.1729590676979924</v>
      </c>
      <c r="R79" s="9">
        <f>'factor payments'!R17</f>
        <v>236.11208823679178</v>
      </c>
      <c r="S79" s="9">
        <f>'factor payments'!S17</f>
        <v>21.881550473414851</v>
      </c>
      <c r="T79" s="9">
        <f>'factor payments'!T17</f>
        <v>196.52426297730327</v>
      </c>
      <c r="U79" s="9">
        <f>'factor payments'!U17</f>
        <v>1254.8652237400647</v>
      </c>
      <c r="V79" s="9">
        <f>'factor payments'!V17</f>
        <v>245.27168924888446</v>
      </c>
      <c r="W79" s="9">
        <f>'factor payments'!W17</f>
        <v>350.17538207783815</v>
      </c>
      <c r="X79" s="9">
        <f>'factor payments'!X17</f>
        <v>135.58829359818969</v>
      </c>
      <c r="Y79" s="9">
        <f>'factor payments'!Y17</f>
        <v>218.28480882265836</v>
      </c>
      <c r="Z79" s="9">
        <f>'factor payments'!Z17</f>
        <v>199.08473157915063</v>
      </c>
      <c r="AA79" s="9">
        <f>'factor payments'!AA17</f>
        <v>1512.4594044202365</v>
      </c>
      <c r="AB79" s="9">
        <f>'factor payments'!AB17</f>
        <v>188.27244477406447</v>
      </c>
      <c r="AC79" s="9">
        <f>'factor payments'!AC17</f>
        <v>164.0674426418332</v>
      </c>
      <c r="AD79" s="9">
        <f>'factor payments'!AD17</f>
        <v>20.481342781400947</v>
      </c>
      <c r="AE79" s="9">
        <f>'factor payments'!AE17</f>
        <v>52.476325040330259</v>
      </c>
      <c r="AF79" s="9">
        <f>'factor payments'!AF17</f>
        <v>70.249740310779742</v>
      </c>
      <c r="AG79" s="9">
        <f>'factor payments'!AG17</f>
        <v>1177.8207985078957</v>
      </c>
      <c r="AH79" s="9">
        <f>'factor payments'!AH17</f>
        <v>1778.327086274252</v>
      </c>
      <c r="AI79" s="9">
        <f>'factor payments'!AI17</f>
        <v>910.48042159303463</v>
      </c>
      <c r="AJ79" s="9">
        <f>'factor payments'!AJ17</f>
        <v>34.734998732068625</v>
      </c>
      <c r="AK79" s="9">
        <f>'factor payments'!AK17</f>
        <v>559.80830448421125</v>
      </c>
      <c r="AL79" s="9">
        <f>'factor payments'!AL17</f>
        <v>117.96565630054744</v>
      </c>
      <c r="AM79" s="9">
        <f>'factor payments'!AM17</f>
        <v>22.532630776639184</v>
      </c>
      <c r="DD79">
        <f t="shared" si="2"/>
        <v>10488.243614140536</v>
      </c>
    </row>
    <row r="80" spans="1:108" x14ac:dyDescent="0.25">
      <c r="A80" s="11" t="s">
        <v>127</v>
      </c>
      <c r="B80" s="8" t="s">
        <v>110</v>
      </c>
      <c r="C80" s="9">
        <f>'factor payments'!C18</f>
        <v>226.09184299797266</v>
      </c>
      <c r="D80" s="9">
        <f>'factor payments'!D18</f>
        <v>24.737025298936217</v>
      </c>
      <c r="E80" s="9">
        <f>'factor payments'!E18</f>
        <v>13.301816269908478</v>
      </c>
      <c r="F80" s="9">
        <f>'factor payments'!F18</f>
        <v>0</v>
      </c>
      <c r="G80" s="9">
        <f>'factor payments'!G18</f>
        <v>0</v>
      </c>
      <c r="H80" s="10">
        <f>SUM('SAM_temporary 2022'!H77:H78)*'SAM GTAP_2017'!AG197/(SUM('SAM GTAP_2017'!AG158:AG198))</f>
        <v>4.6903757085765809</v>
      </c>
      <c r="I80" s="9">
        <f>'factor payments'!I18</f>
        <v>0</v>
      </c>
      <c r="J80" s="9">
        <f>'factor payments'!J18</f>
        <v>0</v>
      </c>
      <c r="K80" s="9">
        <f>'factor payments'!K18</f>
        <v>45.287750419900462</v>
      </c>
      <c r="L80" s="9">
        <f>'factor payments'!L18</f>
        <v>4.5756868271744242</v>
      </c>
      <c r="M80" s="10">
        <f>SUM('SAM_temporary 2022'!M77:M78)*'SAM GTAP_2017'!AO197/(SUM('SAM GTAP_2017'!$AO$158:$AO$198))</f>
        <v>2.6969081674299591E-2</v>
      </c>
      <c r="N80" s="9">
        <f>'factor payments'!N18</f>
        <v>0</v>
      </c>
      <c r="O80" s="9">
        <f>'factor payments'!O18</f>
        <v>0</v>
      </c>
      <c r="P80" s="9">
        <f>'factor payments'!P18</f>
        <v>0</v>
      </c>
      <c r="Q80" s="9">
        <f>'factor payments'!Q18</f>
        <v>0</v>
      </c>
      <c r="R80" s="9">
        <f>'factor payments'!R18</f>
        <v>1.1921082882030727</v>
      </c>
      <c r="S80" s="9">
        <f>'factor payments'!S18</f>
        <v>42.607107269405041</v>
      </c>
      <c r="T80" s="9">
        <f>'factor payments'!T18</f>
        <v>101.42249953112972</v>
      </c>
      <c r="U80" s="9">
        <f>'factor payments'!U18</f>
        <v>55.418942401714979</v>
      </c>
      <c r="V80" s="9">
        <f>'factor payments'!V18</f>
        <v>39.672126507284815</v>
      </c>
      <c r="W80" s="9">
        <f>'factor payments'!W18</f>
        <v>21.368069589264788</v>
      </c>
      <c r="X80" s="9">
        <f>'factor payments'!X18</f>
        <v>0</v>
      </c>
      <c r="Y80" s="9">
        <f>'factor payments'!Y18</f>
        <v>5.68998742524529</v>
      </c>
      <c r="Z80" s="9">
        <f>'factor payments'!Z18</f>
        <v>0</v>
      </c>
      <c r="AA80" s="9">
        <f>'factor payments'!AA18</f>
        <v>0</v>
      </c>
      <c r="AB80" s="9">
        <f>'factor payments'!AB18</f>
        <v>0</v>
      </c>
      <c r="AC80" s="9">
        <f>'factor payments'!AC18</f>
        <v>0</v>
      </c>
      <c r="AD80" s="9">
        <f>'factor payments'!AD18</f>
        <v>0</v>
      </c>
      <c r="AE80" s="9">
        <f>'factor payments'!AE18</f>
        <v>0</v>
      </c>
      <c r="AF80" s="9">
        <f>'factor payments'!AF18</f>
        <v>9.042806917060858</v>
      </c>
      <c r="AG80" s="9">
        <f>'factor payments'!AG18</f>
        <v>18.112948734146613</v>
      </c>
      <c r="AH80" s="9">
        <f>'factor payments'!AH18</f>
        <v>8.6806067667786771E-2</v>
      </c>
      <c r="AI80" s="9">
        <f>'factor payments'!AI18</f>
        <v>0</v>
      </c>
      <c r="AJ80" s="9">
        <f>'factor payments'!AJ18</f>
        <v>0</v>
      </c>
      <c r="AK80" s="9">
        <f>'factor payments'!AK18</f>
        <v>3.6185121275338901</v>
      </c>
      <c r="AL80" s="9">
        <f>'factor payments'!AL18</f>
        <v>0.91642891327832443</v>
      </c>
      <c r="AM80" s="9">
        <f>'factor payments'!AM18</f>
        <v>8.1486393353000036E-2</v>
      </c>
      <c r="DD80">
        <f t="shared" si="2"/>
        <v>617.94129676943123</v>
      </c>
    </row>
    <row r="81" spans="1:108" x14ac:dyDescent="0.25">
      <c r="A81" s="11" t="s">
        <v>128</v>
      </c>
      <c r="B81" s="8" t="s">
        <v>111</v>
      </c>
      <c r="C81" s="9">
        <f>'factor payments'!C19</f>
        <v>1952.2716612788563</v>
      </c>
      <c r="D81" s="9">
        <f>'factor payments'!D19</f>
        <v>487.09105898708447</v>
      </c>
      <c r="E81" s="9">
        <f>'factor payments'!E19</f>
        <v>1167.3473855916322</v>
      </c>
      <c r="F81" s="9">
        <f>'factor payments'!F19</f>
        <v>35.458288523915094</v>
      </c>
      <c r="G81" s="9">
        <f>'factor payments'!G19</f>
        <v>50.75173560345555</v>
      </c>
      <c r="H81" s="10">
        <f>SUM('SAM_temporary 2022'!H77:H78)*('SAM GTAP_2017'!AG191+'SAM GTAP_2017'!AG193)/(SUM('SAM GTAP_2017'!AG158:AG198))</f>
        <v>0.56388259312095856</v>
      </c>
      <c r="I81" s="9">
        <f>'factor payments'!I19</f>
        <v>95.128479804996005</v>
      </c>
      <c r="J81" s="9">
        <f>'factor payments'!J19</f>
        <v>233.24760615230423</v>
      </c>
      <c r="K81" s="9">
        <f>'factor payments'!K19</f>
        <v>366.65741643636517</v>
      </c>
      <c r="L81" s="9">
        <f>'factor payments'!L19</f>
        <v>614.62656741962826</v>
      </c>
      <c r="M81" s="10">
        <f>SUM('SAM_temporary 2022'!M77:M78)*('SAM GTAP_2017'!AO191+'SAM GTAP_2017'!AO193)/(SUM('SAM GTAP_2017'!AO158:AO198))</f>
        <v>3.239164146253963E-3</v>
      </c>
      <c r="N81" s="9">
        <f>'factor payments'!N19</f>
        <v>0</v>
      </c>
      <c r="O81" s="9">
        <f>'factor payments'!O19</f>
        <v>0</v>
      </c>
      <c r="P81" s="9">
        <f>'factor payments'!P19</f>
        <v>14.32254824899773</v>
      </c>
      <c r="Q81" s="9">
        <f>'factor payments'!Q19</f>
        <v>79.554380077927974</v>
      </c>
      <c r="R81" s="9">
        <f>'factor payments'!R19</f>
        <v>509.04898991340053</v>
      </c>
      <c r="S81" s="9">
        <f>'factor payments'!S19</f>
        <v>168.23035250674312</v>
      </c>
      <c r="T81" s="9">
        <f>'factor payments'!T19</f>
        <v>1742.1841968062647</v>
      </c>
      <c r="U81" s="9">
        <f>'factor payments'!U19</f>
        <v>1801.4851809233305</v>
      </c>
      <c r="V81" s="9">
        <f>'factor payments'!V19</f>
        <v>1397.9865854215127</v>
      </c>
      <c r="W81" s="9">
        <f>'factor payments'!W19</f>
        <v>408.45624063374555</v>
      </c>
      <c r="X81" s="9">
        <f>'factor payments'!X19</f>
        <v>105.90914613918642</v>
      </c>
      <c r="Y81" s="9">
        <f>'factor payments'!Y19</f>
        <v>256.68499181948073</v>
      </c>
      <c r="Z81" s="9">
        <f>'factor payments'!Z19</f>
        <v>370.60678840027532</v>
      </c>
      <c r="AA81" s="9">
        <f>'factor payments'!AA19</f>
        <v>429.87621151560552</v>
      </c>
      <c r="AB81" s="9">
        <f>'factor payments'!AB19</f>
        <v>2151.2328949125103</v>
      </c>
      <c r="AC81" s="9">
        <f>'factor payments'!AC19</f>
        <v>47.305453533058689</v>
      </c>
      <c r="AD81" s="9">
        <f>'factor payments'!AD19</f>
        <v>35.116148060153094</v>
      </c>
      <c r="AE81" s="9">
        <f>'factor payments'!AE19</f>
        <v>51.69606633748441</v>
      </c>
      <c r="AF81" s="9">
        <f>'factor payments'!AF19</f>
        <v>245.55987645395038</v>
      </c>
      <c r="AG81" s="9">
        <f>'factor payments'!AG19</f>
        <v>837.54638151303129</v>
      </c>
      <c r="AH81" s="9">
        <f>'factor payments'!AH19</f>
        <v>115.38806295155447</v>
      </c>
      <c r="AI81" s="9">
        <f>'factor payments'!AI19</f>
        <v>67.460659549419972</v>
      </c>
      <c r="AJ81" s="9">
        <f>'factor payments'!AJ19</f>
        <v>1.2989355273982779</v>
      </c>
      <c r="AK81" s="9">
        <f>'factor payments'!AK19</f>
        <v>267.12225173258526</v>
      </c>
      <c r="AL81" s="9">
        <f>'factor payments'!AL19</f>
        <v>32.686182168234133</v>
      </c>
      <c r="AM81" s="9">
        <f>'factor payments'!AM19</f>
        <v>7.6228795444898134</v>
      </c>
      <c r="DD81">
        <f t="shared" si="2"/>
        <v>16147.528726245851</v>
      </c>
    </row>
    <row r="82" spans="1:108" x14ac:dyDescent="0.25">
      <c r="A82" s="11" t="s">
        <v>129</v>
      </c>
      <c r="B82" s="8" t="s">
        <v>112</v>
      </c>
      <c r="C82" s="9">
        <f>'factor payments'!C20</f>
        <v>878.18871979540472</v>
      </c>
      <c r="D82" s="9">
        <f>'factor payments'!D20</f>
        <v>179.13077308519962</v>
      </c>
      <c r="E82" s="9">
        <f>'factor payments'!E20</f>
        <v>616.12744375934074</v>
      </c>
      <c r="F82" s="9">
        <f>'factor payments'!F20</f>
        <v>2.0526050553854636</v>
      </c>
      <c r="G82" s="9">
        <f>'factor payments'!G20</f>
        <v>6.038133735849053</v>
      </c>
      <c r="H82" s="10">
        <f>SUM('SAM_temporary 2022'!H77:H78)*('SAM GTAP_2017'!AG189+'SAM GTAP_2017'!AG195)/(SUM('SAM GTAP_2017'!AG158:AG198))</f>
        <v>1.7217836713499379</v>
      </c>
      <c r="I82" s="9">
        <f>'factor payments'!I20</f>
        <v>86.554056878219058</v>
      </c>
      <c r="J82" s="9">
        <f>'factor payments'!J20</f>
        <v>0</v>
      </c>
      <c r="K82" s="9">
        <f>'factor payments'!K20</f>
        <v>89.507786685144353</v>
      </c>
      <c r="L82" s="9">
        <f>'factor payments'!L20</f>
        <v>216.59569747746681</v>
      </c>
      <c r="M82" s="10">
        <f>SUM('SAM_temporary 2022'!M77:M78)*('SAM GTAP_2017'!AO189+'SAM GTAP_2017'!AO195)/(SUM('SAM GTAP_2017'!AO158:AO198))</f>
        <v>9.8907439577425732E-3</v>
      </c>
      <c r="N82" s="9">
        <f>'factor payments'!N20</f>
        <v>39.810697768960949</v>
      </c>
      <c r="O82" s="9">
        <f>'factor payments'!O20</f>
        <v>11.011452361269365</v>
      </c>
      <c r="P82" s="9">
        <f>'factor payments'!P20</f>
        <v>4.4243359151328514</v>
      </c>
      <c r="Q82" s="9">
        <f>'factor payments'!Q20</f>
        <v>3.4641516199933142</v>
      </c>
      <c r="R82" s="9">
        <f>'factor payments'!R20</f>
        <v>1029.03499195376</v>
      </c>
      <c r="S82" s="9">
        <f>'factor payments'!S20</f>
        <v>102.500492144414</v>
      </c>
      <c r="T82" s="9">
        <f>'factor payments'!T20</f>
        <v>1006.3868382733763</v>
      </c>
      <c r="U82" s="9">
        <f>'factor payments'!U20</f>
        <v>1422.9501581203535</v>
      </c>
      <c r="V82" s="9">
        <f>'factor payments'!V20</f>
        <v>784.75905665617813</v>
      </c>
      <c r="W82" s="9">
        <f>'factor payments'!W20</f>
        <v>412.35319312576479</v>
      </c>
      <c r="X82" s="9">
        <f>'factor payments'!X20</f>
        <v>123.87676817771032</v>
      </c>
      <c r="Y82" s="9">
        <f>'factor payments'!Y20</f>
        <v>691.36435310917113</v>
      </c>
      <c r="Z82" s="9">
        <f>'factor payments'!Z20</f>
        <v>711.58667650174687</v>
      </c>
      <c r="AA82" s="9">
        <f>'factor payments'!AA20</f>
        <v>829.07757162730456</v>
      </c>
      <c r="AB82" s="9">
        <f>'factor payments'!AB20</f>
        <v>1299.0508860413127</v>
      </c>
      <c r="AC82" s="9">
        <f>'factor payments'!AC20</f>
        <v>215.68989580362728</v>
      </c>
      <c r="AD82" s="9">
        <f>'factor payments'!AD20</f>
        <v>113.85323299605524</v>
      </c>
      <c r="AE82" s="9">
        <f>'factor payments'!AE20</f>
        <v>133.39088383540118</v>
      </c>
      <c r="AF82" s="9">
        <f>'factor payments'!AF20</f>
        <v>119.42377141815406</v>
      </c>
      <c r="AG82" s="9">
        <f>'factor payments'!AG20</f>
        <v>1791.5317891228592</v>
      </c>
      <c r="AH82" s="9">
        <f>'factor payments'!AH20</f>
        <v>486.68573701153537</v>
      </c>
      <c r="AI82" s="9">
        <f>'factor payments'!AI20</f>
        <v>777.09684698335093</v>
      </c>
      <c r="AJ82" s="9">
        <f>'factor payments'!AJ20</f>
        <v>31.336400421390032</v>
      </c>
      <c r="AK82" s="9">
        <f>'factor payments'!AK20</f>
        <v>703.91801607951027</v>
      </c>
      <c r="AL82" s="9">
        <f>'factor payments'!AL20</f>
        <v>54.766820806304501</v>
      </c>
      <c r="AM82" s="9">
        <f>'factor payments'!AM20</f>
        <v>6.5062483657113948</v>
      </c>
      <c r="DD82">
        <f t="shared" si="2"/>
        <v>14981.778157127663</v>
      </c>
    </row>
    <row r="83" spans="1:108" x14ac:dyDescent="0.25">
      <c r="A83" s="11" t="s">
        <v>130</v>
      </c>
      <c r="B83" s="8" t="s">
        <v>113</v>
      </c>
      <c r="C83" s="9">
        <f>'factor payments'!C21</f>
        <v>916.23517193017472</v>
      </c>
      <c r="D83" s="9">
        <f>'factor payments'!D21</f>
        <v>11.640519379747339</v>
      </c>
      <c r="E83" s="9">
        <f>'factor payments'!E21</f>
        <v>342.26125788537695</v>
      </c>
      <c r="F83" s="9">
        <f>'factor payments'!F21</f>
        <v>105.06630857508995</v>
      </c>
      <c r="G83" s="9">
        <f>'factor payments'!G21</f>
        <v>98.646702960063593</v>
      </c>
      <c r="H83" s="10">
        <f>SUM('SAM_temporary 2022'!H77:H78)*'SAM GTAP_2017'!AG163/(SUM('SAM GTAP_2017'!AG158:AG198))</f>
        <v>8.070767287494915</v>
      </c>
      <c r="I83" s="9">
        <f>'factor payments'!I21</f>
        <v>341.2973967260985</v>
      </c>
      <c r="J83" s="9">
        <f>'factor payments'!J21</f>
        <v>0</v>
      </c>
      <c r="K83" s="9">
        <f>'factor payments'!K21</f>
        <v>244.27814118445229</v>
      </c>
      <c r="L83" s="9">
        <f>'factor payments'!L21</f>
        <v>259.94694970187464</v>
      </c>
      <c r="M83" s="10">
        <f>SUM('SAM_temporary 2022'!M77:M78)*'SAM GTAP_2017'!AO163/(SUM('SAM GTAP_2017'!AO158:AO198))</f>
        <v>6.9098049870569903E-2</v>
      </c>
      <c r="N83" s="9">
        <f>'factor payments'!N21</f>
        <v>0</v>
      </c>
      <c r="O83" s="9">
        <f>'factor payments'!O21</f>
        <v>0</v>
      </c>
      <c r="P83" s="9">
        <f>'factor payments'!P21</f>
        <v>0</v>
      </c>
      <c r="Q83" s="9">
        <f>'factor payments'!Q21</f>
        <v>88.780631725123243</v>
      </c>
      <c r="R83" s="9">
        <f>'factor payments'!R21</f>
        <v>73.239636370322145</v>
      </c>
      <c r="S83" s="9">
        <f>'factor payments'!S21</f>
        <v>0</v>
      </c>
      <c r="T83" s="9">
        <f>'factor payments'!T21</f>
        <v>1923.068096527312</v>
      </c>
      <c r="U83" s="9">
        <f>'factor payments'!U21</f>
        <v>3595.7785930251703</v>
      </c>
      <c r="V83" s="9">
        <f>'factor payments'!V21</f>
        <v>1499.6541922129952</v>
      </c>
      <c r="W83" s="9">
        <f>'factor payments'!W21</f>
        <v>361.1375585394938</v>
      </c>
      <c r="X83" s="9">
        <f>'factor payments'!X21</f>
        <v>107.51491509019509</v>
      </c>
      <c r="Y83" s="9">
        <f>'factor payments'!Y21</f>
        <v>0</v>
      </c>
      <c r="Z83" s="9">
        <f>'factor payments'!Z21</f>
        <v>116.97862571053371</v>
      </c>
      <c r="AA83" s="9">
        <f>'factor payments'!AA21</f>
        <v>95.368409948695117</v>
      </c>
      <c r="AB83" s="9">
        <f>'factor payments'!AB21</f>
        <v>2071.6319990741399</v>
      </c>
      <c r="AC83" s="9">
        <f>'factor payments'!AC21</f>
        <v>262.91137305572681</v>
      </c>
      <c r="AD83" s="9">
        <f>'factor payments'!AD21</f>
        <v>0</v>
      </c>
      <c r="AE83" s="9">
        <f>'factor payments'!AE21</f>
        <v>105.31509430909554</v>
      </c>
      <c r="AF83" s="9">
        <f>'factor payments'!AF21</f>
        <v>136.16445562021099</v>
      </c>
      <c r="AG83" s="9">
        <f>'factor payments'!AG21</f>
        <v>0</v>
      </c>
      <c r="AH83" s="9">
        <f>'factor payments'!AH21</f>
        <v>115.14725394044861</v>
      </c>
      <c r="AI83" s="9">
        <f>'factor payments'!AI21</f>
        <v>118.44231332437192</v>
      </c>
      <c r="AJ83" s="9">
        <f>'factor payments'!AJ21</f>
        <v>0</v>
      </c>
      <c r="AK83" s="9">
        <f>'factor payments'!AK21</f>
        <v>222.94973873287549</v>
      </c>
      <c r="AL83" s="9">
        <f>'factor payments'!AL21</f>
        <v>290.25587399710366</v>
      </c>
      <c r="AM83" s="9">
        <f>'factor payments'!AM21</f>
        <v>6.1618795801615942</v>
      </c>
      <c r="DD83">
        <f t="shared" si="2"/>
        <v>13518.012954464219</v>
      </c>
    </row>
    <row r="84" spans="1:108" x14ac:dyDescent="0.25">
      <c r="B84" t="s">
        <v>93</v>
      </c>
      <c r="C84">
        <v>-5.1954438862667178</v>
      </c>
      <c r="D84">
        <v>7.3081554253590602</v>
      </c>
      <c r="E84">
        <v>26.660515941012338</v>
      </c>
      <c r="F84">
        <v>1.4282091956729337</v>
      </c>
      <c r="G84">
        <v>1.8631480899865764</v>
      </c>
      <c r="H84">
        <v>0.17260499639779606</v>
      </c>
      <c r="I84">
        <v>2.9955733503337041</v>
      </c>
      <c r="J84">
        <v>0.79100196255286326</v>
      </c>
      <c r="K84">
        <v>11.0314124846374</v>
      </c>
      <c r="L84">
        <v>9.2136723763326582</v>
      </c>
      <c r="M84">
        <v>5.6440248824645343E-2</v>
      </c>
      <c r="N84">
        <v>0.48300702362454279</v>
      </c>
      <c r="O84">
        <v>0.15340391070905796</v>
      </c>
      <c r="P84">
        <v>1.3427908708051062</v>
      </c>
      <c r="Q84">
        <v>1.44274706266264</v>
      </c>
      <c r="R84">
        <v>81.371613276935861</v>
      </c>
      <c r="S84">
        <v>19.710226510637039</v>
      </c>
      <c r="T84">
        <v>71.705633398116291</v>
      </c>
      <c r="U84">
        <v>47.612231158853568</v>
      </c>
      <c r="V84">
        <v>43.672540393291513</v>
      </c>
      <c r="W84">
        <v>36.333416289666289</v>
      </c>
      <c r="X84">
        <v>2.3246971091737265</v>
      </c>
      <c r="Y84">
        <v>15.729221472899198</v>
      </c>
      <c r="Z84">
        <v>0.83873155021750456</v>
      </c>
      <c r="AA84">
        <v>26.80027202560569</v>
      </c>
      <c r="AB84">
        <v>63.728974577212476</v>
      </c>
      <c r="AC84">
        <v>3.2726390122724576</v>
      </c>
      <c r="AD84">
        <v>0.26252323999999999</v>
      </c>
      <c r="AE84">
        <v>1.4671988764908455</v>
      </c>
      <c r="AF84">
        <v>7.3586963165281567</v>
      </c>
      <c r="AG84">
        <v>34.450767109999994</v>
      </c>
      <c r="AH84">
        <v>5.4489778635471549</v>
      </c>
      <c r="AI84">
        <v>2.3680070199855816</v>
      </c>
      <c r="AJ84">
        <v>3.0051114477525814E-2</v>
      </c>
      <c r="AK84">
        <v>92.536090846592984</v>
      </c>
      <c r="AL84">
        <v>1.0068657621151946</v>
      </c>
      <c r="AM84">
        <v>0</v>
      </c>
      <c r="DD84">
        <f t="shared" si="2"/>
        <v>617.77661397726365</v>
      </c>
    </row>
    <row r="85" spans="1:108" x14ac:dyDescent="0.25">
      <c r="B85" t="s">
        <v>94</v>
      </c>
      <c r="CU85" s="3">
        <v>5034</v>
      </c>
      <c r="DD85">
        <f t="shared" si="2"/>
        <v>5034</v>
      </c>
    </row>
    <row r="86" spans="1:108" x14ac:dyDescent="0.25">
      <c r="B86" t="s">
        <v>95</v>
      </c>
      <c r="M86" s="9"/>
      <c r="CW86">
        <v>2270.5857277827872</v>
      </c>
      <c r="DD86">
        <f t="shared" si="2"/>
        <v>2270.5857277827872</v>
      </c>
    </row>
    <row r="87" spans="1:108" x14ac:dyDescent="0.25">
      <c r="B87" t="s">
        <v>96</v>
      </c>
      <c r="D87" s="9"/>
      <c r="H87" s="9"/>
      <c r="AN87">
        <v>297.32322452357391</v>
      </c>
      <c r="AO87">
        <v>245.63274879847935</v>
      </c>
      <c r="AP87">
        <v>2915.2742822228147</v>
      </c>
      <c r="AQ87">
        <v>318.39857325569147</v>
      </c>
      <c r="AR87">
        <v>123.22061028642804</v>
      </c>
      <c r="AS87">
        <v>1130.7182825199975</v>
      </c>
      <c r="AT87">
        <v>251.52180078156891</v>
      </c>
      <c r="AU87">
        <v>50.661487821170084</v>
      </c>
      <c r="AV87">
        <v>422.22870171609014</v>
      </c>
      <c r="AW87">
        <v>246.14479368685119</v>
      </c>
      <c r="AX87">
        <v>177.15589530225546</v>
      </c>
      <c r="AY87">
        <v>310.52666868704381</v>
      </c>
      <c r="AZ87">
        <v>164.81074823062701</v>
      </c>
      <c r="BA87">
        <v>302.00969212661533</v>
      </c>
      <c r="BB87">
        <v>181.61545238506071</v>
      </c>
      <c r="BC87">
        <v>316.07358479080239</v>
      </c>
      <c r="BD87">
        <v>65.100097654209165</v>
      </c>
      <c r="BE87">
        <v>415.20114554068937</v>
      </c>
      <c r="BF87">
        <v>27.842246944963861</v>
      </c>
      <c r="BG87">
        <v>383.92039341295072</v>
      </c>
      <c r="BH87">
        <v>231.95232080317854</v>
      </c>
      <c r="BI87">
        <v>49.593846480381302</v>
      </c>
      <c r="BJ87">
        <v>187.59276652056644</v>
      </c>
      <c r="BK87">
        <v>77.960437349170505</v>
      </c>
      <c r="BL87">
        <v>0</v>
      </c>
      <c r="BM87">
        <v>389.02260062341514</v>
      </c>
      <c r="BN87">
        <v>72.252707596560072</v>
      </c>
      <c r="BO87">
        <v>8.726108927926953</v>
      </c>
      <c r="BP87">
        <v>84.302376681857368</v>
      </c>
      <c r="BQ87">
        <v>91.651145674739411</v>
      </c>
      <c r="BR87">
        <v>22.971785390635137</v>
      </c>
      <c r="BS87">
        <v>0</v>
      </c>
      <c r="BT87">
        <v>0</v>
      </c>
      <c r="BU87">
        <v>0</v>
      </c>
      <c r="BV87">
        <v>217.47380112028119</v>
      </c>
      <c r="BW87">
        <v>5.1427988533987863</v>
      </c>
      <c r="BX87">
        <v>0</v>
      </c>
      <c r="DD87">
        <f t="shared" si="2"/>
        <v>9784.0231267099971</v>
      </c>
    </row>
    <row r="88" spans="1:108" ht="15.75" customHeight="1" x14ac:dyDescent="0.25">
      <c r="B88" t="s">
        <v>97</v>
      </c>
      <c r="D88" s="9"/>
      <c r="M88" s="9"/>
      <c r="AN88">
        <v>-212.82539434215781</v>
      </c>
      <c r="AO88">
        <v>0</v>
      </c>
      <c r="AP88">
        <v>-49.852258883317191</v>
      </c>
      <c r="AQ88">
        <v>0</v>
      </c>
      <c r="AR88">
        <v>0</v>
      </c>
      <c r="AS88">
        <v>0</v>
      </c>
      <c r="AT88">
        <v>0</v>
      </c>
      <c r="AU88">
        <v>0</v>
      </c>
      <c r="AV88">
        <v>0</v>
      </c>
      <c r="AW88">
        <v>0</v>
      </c>
      <c r="AX88">
        <v>0</v>
      </c>
      <c r="AY88">
        <v>0</v>
      </c>
      <c r="AZ88">
        <v>0</v>
      </c>
      <c r="BA88">
        <v>0</v>
      </c>
      <c r="BB88">
        <v>0</v>
      </c>
      <c r="BC88">
        <v>-15.81452271345554</v>
      </c>
      <c r="BD88">
        <v>-2.0257425428027878</v>
      </c>
      <c r="BE88">
        <v>0</v>
      </c>
      <c r="BF88">
        <v>0</v>
      </c>
      <c r="BG88">
        <v>-39.997549988317992</v>
      </c>
      <c r="BH88">
        <v>0</v>
      </c>
      <c r="BI88">
        <v>0</v>
      </c>
      <c r="BJ88">
        <v>0</v>
      </c>
      <c r="BK88">
        <v>0</v>
      </c>
      <c r="BL88">
        <v>0</v>
      </c>
      <c r="BM88">
        <v>0</v>
      </c>
      <c r="BN88">
        <v>0</v>
      </c>
      <c r="BO88">
        <v>0</v>
      </c>
      <c r="BP88">
        <v>0</v>
      </c>
      <c r="BQ88">
        <v>0</v>
      </c>
      <c r="BR88">
        <v>0</v>
      </c>
      <c r="BS88">
        <v>0</v>
      </c>
      <c r="BT88">
        <v>0</v>
      </c>
      <c r="BU88">
        <v>0</v>
      </c>
      <c r="BV88">
        <v>0</v>
      </c>
      <c r="BW88">
        <v>0</v>
      </c>
      <c r="BX88">
        <v>0</v>
      </c>
      <c r="DD88">
        <f t="shared" si="2"/>
        <v>-320.5154684700513</v>
      </c>
    </row>
    <row r="89" spans="1:108" ht="15.75" customHeight="1" x14ac:dyDescent="0.25">
      <c r="A89" s="12" t="s">
        <v>131</v>
      </c>
      <c r="B89" t="s">
        <v>114</v>
      </c>
      <c r="D89" s="6"/>
      <c r="BY89">
        <f>'factor income'!D6</f>
        <v>30.587164636965184</v>
      </c>
      <c r="BZ89">
        <f>'factor income'!E6</f>
        <v>368.37906219548734</v>
      </c>
      <c r="CA89">
        <f>'factor income'!F6</f>
        <v>158.21544018142816</v>
      </c>
      <c r="CB89">
        <f>'factor income'!G6</f>
        <v>72.979013269286938</v>
      </c>
      <c r="CC89">
        <f>'factor income'!H6</f>
        <v>933.55511845721821</v>
      </c>
      <c r="CD89">
        <f>'factor income'!I6</f>
        <v>185.50103124617604</v>
      </c>
      <c r="CE89">
        <f>SUM(BY89:CD89)/'factor income'!O22*'factor income'!P22</f>
        <v>313.56362588510507</v>
      </c>
    </row>
    <row r="90" spans="1:108" ht="15.75" customHeight="1" x14ac:dyDescent="0.25">
      <c r="A90" s="12" t="s">
        <v>132</v>
      </c>
      <c r="B90" t="s">
        <v>115</v>
      </c>
      <c r="BY90">
        <f>'factor income'!D7</f>
        <v>13.568231254673421</v>
      </c>
      <c r="BZ90">
        <f>'factor income'!E7</f>
        <v>344.58976500830795</v>
      </c>
      <c r="CA90">
        <f>'factor income'!F7</f>
        <v>243.2456948969344</v>
      </c>
      <c r="CB90">
        <f>'factor income'!G7</f>
        <v>117.75963753409832</v>
      </c>
      <c r="CC90">
        <f>'factor income'!H7</f>
        <v>1155.8488970642097</v>
      </c>
      <c r="CD90">
        <f>'factor income'!I7</f>
        <v>227.00018024495586</v>
      </c>
      <c r="CE90">
        <f>SUM(BY90:CD90)/'factor income'!O23*'factor income'!P23</f>
        <v>421.80529125014954</v>
      </c>
    </row>
    <row r="91" spans="1:108" ht="15.75" customHeight="1" x14ac:dyDescent="0.25">
      <c r="A91" s="12" t="s">
        <v>133</v>
      </c>
      <c r="B91" t="s">
        <v>116</v>
      </c>
      <c r="BY91">
        <f>'factor income'!D8</f>
        <v>14.640034274123787</v>
      </c>
      <c r="BZ91">
        <f>'factor income'!E8</f>
        <v>339.26982879759782</v>
      </c>
      <c r="CA91">
        <f>'factor income'!F8</f>
        <v>243.13808602401446</v>
      </c>
      <c r="CB91">
        <f>'factor income'!G8</f>
        <v>53.998875751796753</v>
      </c>
      <c r="CC91">
        <f>'factor income'!H8</f>
        <v>1132.5611071761307</v>
      </c>
      <c r="CD91">
        <f>'factor income'!I8</f>
        <v>275.53221651940663</v>
      </c>
      <c r="CE91">
        <f>SUM(BY91:CD91)/'factor income'!O24*'factor income'!P24</f>
        <v>568.0353096737739</v>
      </c>
    </row>
    <row r="92" spans="1:108" ht="15.75" customHeight="1" x14ac:dyDescent="0.25">
      <c r="A92" s="12" t="s">
        <v>134</v>
      </c>
      <c r="B92" t="s">
        <v>117</v>
      </c>
      <c r="BY92">
        <f>'factor income'!D9</f>
        <v>12.560312700870268</v>
      </c>
      <c r="BZ92">
        <f>'factor income'!E9</f>
        <v>447.23321416571935</v>
      </c>
      <c r="CA92">
        <f>'factor income'!F9</f>
        <v>393.94226766559478</v>
      </c>
      <c r="CB92">
        <f>'factor income'!G9</f>
        <v>50.384131190739325</v>
      </c>
      <c r="CC92">
        <f>'factor income'!H9</f>
        <v>1515.598909808577</v>
      </c>
      <c r="CD92">
        <f>'factor income'!I9</f>
        <v>540.25877119838935</v>
      </c>
      <c r="CE92">
        <f>SUM(BY92:CD92)/'factor income'!O25*'factor income'!P25</f>
        <v>669.8279319635202</v>
      </c>
    </row>
    <row r="93" spans="1:108" ht="15.75" customHeight="1" x14ac:dyDescent="0.25">
      <c r="A93" s="12" t="s">
        <v>135</v>
      </c>
      <c r="B93" t="s">
        <v>118</v>
      </c>
      <c r="BY93">
        <f>'factor income'!D10</f>
        <v>17.208511083167096</v>
      </c>
      <c r="BZ93">
        <f>'factor income'!E10</f>
        <v>335.60089803367617</v>
      </c>
      <c r="CA93">
        <f>'factor income'!F10</f>
        <v>824.91788580974151</v>
      </c>
      <c r="CB93">
        <f>'factor income'!G10</f>
        <v>33.217001337915903</v>
      </c>
      <c r="CC93">
        <f>'factor income'!H10</f>
        <v>1201.487531980526</v>
      </c>
      <c r="CD93">
        <f>'factor income'!I10</f>
        <v>1071.9931033855219</v>
      </c>
      <c r="CE93">
        <f>SUM(BY93:CD93)/'factor income'!O26*'factor income'!P26</f>
        <v>1029.5766889805907</v>
      </c>
    </row>
    <row r="94" spans="1:108" ht="15.75" customHeight="1" x14ac:dyDescent="0.25">
      <c r="A94" s="12" t="s">
        <v>136</v>
      </c>
      <c r="B94" t="s">
        <v>119</v>
      </c>
      <c r="BY94">
        <f>'factor income'!D11</f>
        <v>43.715062810990069</v>
      </c>
      <c r="BZ94">
        <f>'factor income'!E11</f>
        <v>701.29688460154682</v>
      </c>
      <c r="CA94">
        <f>'factor income'!F11</f>
        <v>290.2452910491964</v>
      </c>
      <c r="CB94">
        <f>'factor income'!G11</f>
        <v>54.124733071631894</v>
      </c>
      <c r="CC94">
        <f>'factor income'!H11</f>
        <v>1034.9916384779824</v>
      </c>
      <c r="CD94">
        <f>'factor income'!I11</f>
        <v>260.46149587914783</v>
      </c>
      <c r="CE94">
        <f>SUM(BY94:CD94)/'factor income'!O27*'factor income'!P27</f>
        <v>481.76372613229256</v>
      </c>
    </row>
    <row r="95" spans="1:108" ht="15.75" customHeight="1" x14ac:dyDescent="0.25">
      <c r="A95" s="12" t="s">
        <v>137</v>
      </c>
      <c r="B95" t="s">
        <v>120</v>
      </c>
      <c r="BY95">
        <f>'factor income'!D12</f>
        <v>64.815009959972144</v>
      </c>
      <c r="BZ95">
        <f>'factor income'!E12</f>
        <v>716.04600902178743</v>
      </c>
      <c r="CA95">
        <f>'factor income'!F12</f>
        <v>697.05229249887873</v>
      </c>
      <c r="CB95">
        <f>'factor income'!G12</f>
        <v>130.2970570869285</v>
      </c>
      <c r="CC95">
        <f>'factor income'!H12</f>
        <v>1687.0940970222634</v>
      </c>
      <c r="CD95">
        <f>'factor income'!I12</f>
        <v>889.60679175397695</v>
      </c>
      <c r="CE95">
        <f>SUM(BY95:CD95)/'factor income'!O28*'factor income'!P28</f>
        <v>899.35707533978689</v>
      </c>
    </row>
    <row r="96" spans="1:108" ht="15.75" customHeight="1" x14ac:dyDescent="0.25">
      <c r="A96" s="12" t="s">
        <v>138</v>
      </c>
      <c r="B96" t="s">
        <v>121</v>
      </c>
      <c r="BY96">
        <f>'factor income'!D13</f>
        <v>16.764671641219024</v>
      </c>
      <c r="BZ96">
        <f>'factor income'!E13</f>
        <v>1251.3392079031282</v>
      </c>
      <c r="CA96">
        <f>'factor income'!F13</f>
        <v>1366.9889633574244</v>
      </c>
      <c r="CB96">
        <f>'factor income'!G13</f>
        <v>30.592429504847743</v>
      </c>
      <c r="CC96">
        <f>'factor income'!H13</f>
        <v>2251.4995172944</v>
      </c>
      <c r="CD96">
        <f>'factor income'!I13</f>
        <v>2049.9595691822865</v>
      </c>
      <c r="CE96">
        <f>SUM(BY96:CD96)/'factor income'!O29*'factor income'!P29</f>
        <v>1543.0658147430768</v>
      </c>
    </row>
    <row r="97" spans="1:108" ht="15.75" customHeight="1" x14ac:dyDescent="0.25">
      <c r="A97" s="12" t="s">
        <v>139</v>
      </c>
      <c r="B97" t="s">
        <v>122</v>
      </c>
      <c r="BY97">
        <f>'factor income'!D14</f>
        <v>13.496975561756507</v>
      </c>
      <c r="BZ97">
        <f>'factor income'!E14</f>
        <v>1176.8566011303528</v>
      </c>
      <c r="CA97">
        <f>'factor income'!F14</f>
        <v>2056.1373349457731</v>
      </c>
      <c r="CB97">
        <f>'factor income'!G14</f>
        <v>16.461998722982145</v>
      </c>
      <c r="CC97">
        <f>'factor income'!H14</f>
        <v>2830.0911332740025</v>
      </c>
      <c r="CD97">
        <f>'factor income'!I14</f>
        <v>3026.6051272464388</v>
      </c>
      <c r="CE97">
        <f>SUM(BY97:CD97)/'factor income'!O30*'factor income'!P30</f>
        <v>1999.4553111011753</v>
      </c>
    </row>
    <row r="98" spans="1:108" ht="15.75" customHeight="1" x14ac:dyDescent="0.25">
      <c r="A98" s="12" t="s">
        <v>140</v>
      </c>
      <c r="B98" t="s">
        <v>123</v>
      </c>
      <c r="BY98">
        <f>'factor income'!D15</f>
        <v>45.516681077464632</v>
      </c>
      <c r="BZ98">
        <f>'factor income'!E15</f>
        <v>1071.7858795430757</v>
      </c>
      <c r="CA98">
        <f>'factor income'!F15</f>
        <v>4214.3603577115491</v>
      </c>
      <c r="CB98">
        <f>'factor income'!G15</f>
        <v>58.126419299203725</v>
      </c>
      <c r="CC98">
        <f>'factor income'!H15</f>
        <v>2404.8007756905386</v>
      </c>
      <c r="CD98">
        <f>'factor income'!I15</f>
        <v>6454.8598704713631</v>
      </c>
      <c r="CE98" s="3">
        <f>SUM(BY98:CD98)/'factor income'!O31*'factor income'!P31</f>
        <v>3674.8113246781372</v>
      </c>
    </row>
    <row r="99" spans="1:108" x14ac:dyDescent="0.25">
      <c r="B99" s="3" t="s">
        <v>98</v>
      </c>
      <c r="CB99" s="3">
        <v>23018.627049544059</v>
      </c>
      <c r="CC99" s="3">
        <v>32597.477393334731</v>
      </c>
      <c r="CV99" s="3">
        <v>3763.4968246170483</v>
      </c>
      <c r="DA99" s="3">
        <v>524.72837305999997</v>
      </c>
      <c r="DB99" s="3">
        <v>9598.7218630203715</v>
      </c>
      <c r="DD99" s="3">
        <f t="shared" ref="DD99:DD106" si="3">SUM(C99:DB99)</f>
        <v>69503.051503576207</v>
      </c>
    </row>
    <row r="100" spans="1:108" x14ac:dyDescent="0.25">
      <c r="B100" t="s">
        <v>99</v>
      </c>
      <c r="CF100">
        <v>617.77661397726365</v>
      </c>
      <c r="CG100">
        <v>5034</v>
      </c>
      <c r="CH100">
        <v>2270.5857277827872</v>
      </c>
      <c r="CI100">
        <v>9784.0231267099971</v>
      </c>
      <c r="CJ100">
        <v>-320.5154684700513</v>
      </c>
      <c r="CW100">
        <v>1351.8464689335196</v>
      </c>
      <c r="DA100">
        <v>1865</v>
      </c>
      <c r="DB100">
        <v>540.88353106648117</v>
      </c>
      <c r="DD100">
        <f t="shared" si="3"/>
        <v>21143.599999999999</v>
      </c>
    </row>
    <row r="101" spans="1:108" x14ac:dyDescent="0.25">
      <c r="B101" t="s">
        <v>100</v>
      </c>
      <c r="CE101" s="9">
        <f>SUM(C83:AM83)-SUM(CE89:CE98)</f>
        <v>1916.7508547166108</v>
      </c>
      <c r="CV101">
        <v>1193.328314923132</v>
      </c>
      <c r="DB101">
        <v>3670.667426490003</v>
      </c>
      <c r="DD101">
        <f t="shared" si="3"/>
        <v>6780.7465961297457</v>
      </c>
    </row>
    <row r="102" spans="1:108" x14ac:dyDescent="0.25">
      <c r="B102" t="s">
        <v>101</v>
      </c>
      <c r="CU102" s="3">
        <v>8955.6352719819497</v>
      </c>
      <c r="DB102">
        <v>3049.335234353131</v>
      </c>
      <c r="DD102">
        <f t="shared" si="3"/>
        <v>12004.970506335081</v>
      </c>
    </row>
    <row r="103" spans="1:108" x14ac:dyDescent="0.25">
      <c r="B103" t="s">
        <v>106</v>
      </c>
      <c r="CV103">
        <v>5530</v>
      </c>
      <c r="DD103">
        <f t="shared" si="3"/>
        <v>5530</v>
      </c>
    </row>
    <row r="104" spans="1:108" x14ac:dyDescent="0.25">
      <c r="B104" t="s">
        <v>103</v>
      </c>
      <c r="CX104">
        <v>3145.0059251519806</v>
      </c>
      <c r="DD104">
        <f t="shared" si="3"/>
        <v>3145.0059251519806</v>
      </c>
    </row>
    <row r="105" spans="1:108" x14ac:dyDescent="0.25">
      <c r="B105" t="s">
        <v>104</v>
      </c>
      <c r="CU105" s="3">
        <v>1412</v>
      </c>
      <c r="CV105">
        <v>761.08970909000004</v>
      </c>
      <c r="DB105">
        <v>453</v>
      </c>
      <c r="DD105">
        <f t="shared" si="3"/>
        <v>2626.0897090899998</v>
      </c>
    </row>
    <row r="106" spans="1:108" x14ac:dyDescent="0.25">
      <c r="B106" t="s">
        <v>105</v>
      </c>
      <c r="AN106">
        <v>872.05890887313228</v>
      </c>
      <c r="AO106">
        <v>2518.911345337508</v>
      </c>
      <c r="AP106">
        <v>4114.9549471812552</v>
      </c>
      <c r="AQ106">
        <v>2041.8562782987838</v>
      </c>
      <c r="AR106">
        <v>1163.5983276587513</v>
      </c>
      <c r="AS106">
        <v>3944.0093877764971</v>
      </c>
      <c r="AT106">
        <v>2102.6844942760645</v>
      </c>
      <c r="AU106">
        <v>1353.6078174867298</v>
      </c>
      <c r="AV106">
        <v>2215.9591041915269</v>
      </c>
      <c r="AW106">
        <v>2824.8805859382855</v>
      </c>
      <c r="AX106">
        <v>2181.1520084371978</v>
      </c>
      <c r="AY106">
        <v>1310.4874253188952</v>
      </c>
      <c r="AZ106">
        <v>2153.8523618843042</v>
      </c>
      <c r="BA106">
        <v>5862.0692941491106</v>
      </c>
      <c r="BB106">
        <v>1125.8851874357472</v>
      </c>
      <c r="BC106">
        <v>1231.9932207031493</v>
      </c>
      <c r="BD106">
        <v>68.996551677483936</v>
      </c>
      <c r="BE106">
        <v>23.545089612332674</v>
      </c>
      <c r="BF106">
        <v>0</v>
      </c>
      <c r="BG106">
        <v>5859.935031753701</v>
      </c>
      <c r="BH106">
        <v>413.2891758780188</v>
      </c>
      <c r="BI106">
        <v>65.055385817265375</v>
      </c>
      <c r="BJ106">
        <v>120.20433478950498</v>
      </c>
      <c r="BK106">
        <v>263.62006394757304</v>
      </c>
      <c r="BL106">
        <v>687.07282627865527</v>
      </c>
      <c r="BM106">
        <v>9.9665180069605199</v>
      </c>
      <c r="BN106">
        <v>237.62932785645052</v>
      </c>
      <c r="BO106">
        <v>9.3295470985053228</v>
      </c>
      <c r="BP106">
        <v>5.5385876268799681</v>
      </c>
      <c r="BQ106">
        <v>164.47043380999688</v>
      </c>
      <c r="BR106">
        <v>0</v>
      </c>
      <c r="BS106">
        <v>246.43731410459907</v>
      </c>
      <c r="BT106">
        <v>85.548789273341754</v>
      </c>
      <c r="BU106">
        <v>0</v>
      </c>
      <c r="BV106">
        <v>21.818016839454366</v>
      </c>
      <c r="BW106">
        <v>30.566851082029181</v>
      </c>
      <c r="BX106">
        <v>0</v>
      </c>
      <c r="CU106" s="3">
        <v>810.3629607241736</v>
      </c>
      <c r="CV106">
        <v>766.77677853286832</v>
      </c>
      <c r="CW106">
        <v>8404.2338559675936</v>
      </c>
      <c r="DA106">
        <v>236.36133602999999</v>
      </c>
      <c r="DD106">
        <f t="shared" si="3"/>
        <v>55548.719471654316</v>
      </c>
    </row>
    <row r="108" spans="1:108" x14ac:dyDescent="0.25">
      <c r="C108">
        <f t="shared" ref="C108:AH108" si="4">SUM(C3:C106)</f>
        <v>7431.0786099339239</v>
      </c>
      <c r="D108">
        <f t="shared" si="4"/>
        <v>1680.7610788973675</v>
      </c>
      <c r="E108">
        <f t="shared" si="4"/>
        <v>12191.172416709145</v>
      </c>
      <c r="F108">
        <f t="shared" si="4"/>
        <v>1014.3265354228122</v>
      </c>
      <c r="G108">
        <f t="shared" si="4"/>
        <v>673.96495764260328</v>
      </c>
      <c r="H108">
        <f t="shared" si="4"/>
        <v>164.66096243432489</v>
      </c>
      <c r="I108">
        <f t="shared" si="4"/>
        <v>1324.3523005842001</v>
      </c>
      <c r="J108">
        <f t="shared" si="4"/>
        <v>412.45442924985514</v>
      </c>
      <c r="K108">
        <f t="shared" si="4"/>
        <v>2929.2455389927104</v>
      </c>
      <c r="L108">
        <f t="shared" si="4"/>
        <v>3733.2385594342659</v>
      </c>
      <c r="M108">
        <f t="shared" si="4"/>
        <v>1.8117575738532883</v>
      </c>
      <c r="N108">
        <f t="shared" si="4"/>
        <v>244.64181454524478</v>
      </c>
      <c r="O108">
        <f t="shared" si="4"/>
        <v>45.663086108712008</v>
      </c>
      <c r="P108">
        <f t="shared" si="4"/>
        <v>54.609553236040135</v>
      </c>
      <c r="Q108">
        <f t="shared" si="4"/>
        <v>568.04653815988434</v>
      </c>
      <c r="R108">
        <f t="shared" si="4"/>
        <v>3013.597722313657</v>
      </c>
      <c r="S108">
        <f t="shared" si="4"/>
        <v>661.16892043493374</v>
      </c>
      <c r="T108">
        <f t="shared" si="4"/>
        <v>13430.498337384644</v>
      </c>
      <c r="U108">
        <f t="shared" si="4"/>
        <v>15502.128029597476</v>
      </c>
      <c r="V108">
        <f t="shared" si="4"/>
        <v>8161.0970838005587</v>
      </c>
      <c r="W108">
        <f t="shared" si="4"/>
        <v>4746.7102691792907</v>
      </c>
      <c r="X108">
        <f t="shared" si="4"/>
        <v>853.63500062440994</v>
      </c>
      <c r="Y108">
        <f t="shared" si="4"/>
        <v>1666.8672544117906</v>
      </c>
      <c r="Z108">
        <f t="shared" si="4"/>
        <v>1935.2680075544622</v>
      </c>
      <c r="AA108">
        <f t="shared" si="4"/>
        <v>4497.8294199513139</v>
      </c>
      <c r="AB108">
        <f t="shared" si="4"/>
        <v>7353.4459261771881</v>
      </c>
      <c r="AC108">
        <f t="shared" si="4"/>
        <v>1077.410338007056</v>
      </c>
      <c r="AD108">
        <f t="shared" si="4"/>
        <v>208.61510312484029</v>
      </c>
      <c r="AE108">
        <f t="shared" si="4"/>
        <v>651.58661122379021</v>
      </c>
      <c r="AF108">
        <f t="shared" si="4"/>
        <v>1063.1952320112644</v>
      </c>
      <c r="AG108">
        <f t="shared" si="4"/>
        <v>5793.2353793724506</v>
      </c>
      <c r="AH108">
        <f t="shared" si="4"/>
        <v>3374.7375027362332</v>
      </c>
      <c r="AI108">
        <f t="shared" ref="AI108:BN108" si="5">SUM(AI3:AI106)</f>
        <v>3818.999164932538</v>
      </c>
      <c r="AJ108">
        <f t="shared" si="5"/>
        <v>530.60758933558895</v>
      </c>
      <c r="AK108">
        <f t="shared" si="5"/>
        <v>4226.1287353383696</v>
      </c>
      <c r="AL108">
        <f t="shared" si="5"/>
        <v>1009.5209484231184</v>
      </c>
      <c r="AM108">
        <f t="shared" si="5"/>
        <v>71.360067043184898</v>
      </c>
      <c r="AN108">
        <f t="shared" si="5"/>
        <v>9226.1577277874403</v>
      </c>
      <c r="AO108">
        <f t="shared" si="5"/>
        <v>5060.3582503310363</v>
      </c>
      <c r="AP108">
        <f t="shared" si="5"/>
        <v>24090.058278146687</v>
      </c>
      <c r="AQ108">
        <f t="shared" si="5"/>
        <v>4291.3091214492506</v>
      </c>
      <c r="AR108">
        <f t="shared" si="5"/>
        <v>2145.1140298051687</v>
      </c>
      <c r="AS108">
        <f t="shared" si="5"/>
        <v>6635.9157893699685</v>
      </c>
      <c r="AT108">
        <f t="shared" si="5"/>
        <v>4842.2591427560101</v>
      </c>
      <c r="AU108">
        <f t="shared" si="5"/>
        <v>3348.070834622913</v>
      </c>
      <c r="AV108">
        <f t="shared" si="5"/>
        <v>7138.6993856114495</v>
      </c>
      <c r="AW108">
        <f t="shared" si="5"/>
        <v>6511.5725062128768</v>
      </c>
      <c r="AX108">
        <f t="shared" si="5"/>
        <v>2939.8481489785563</v>
      </c>
      <c r="AY108">
        <f t="shared" si="5"/>
        <v>2569.9477084198943</v>
      </c>
      <c r="AZ108">
        <f t="shared" si="5"/>
        <v>2701.5596947469421</v>
      </c>
      <c r="BA108">
        <f t="shared" si="5"/>
        <v>8043.3947823063518</v>
      </c>
      <c r="BB108">
        <f t="shared" si="5"/>
        <v>2379.5561762426969</v>
      </c>
      <c r="BC108">
        <f t="shared" si="5"/>
        <v>5266.3666843850115</v>
      </c>
      <c r="BD108">
        <f t="shared" si="5"/>
        <v>791.20982015915013</v>
      </c>
      <c r="BE108">
        <f t="shared" si="5"/>
        <v>13735.068150964617</v>
      </c>
      <c r="BF108">
        <f t="shared" si="5"/>
        <v>17128.997032037918</v>
      </c>
      <c r="BG108">
        <f t="shared" si="5"/>
        <v>14194.641056582353</v>
      </c>
      <c r="BH108">
        <f t="shared" si="5"/>
        <v>5241.6980284401334</v>
      </c>
      <c r="BI108">
        <f t="shared" si="5"/>
        <v>994.15520284701847</v>
      </c>
      <c r="BJ108">
        <f t="shared" si="5"/>
        <v>2006.1740518419756</v>
      </c>
      <c r="BK108">
        <f t="shared" si="5"/>
        <v>2352.828333658902</v>
      </c>
      <c r="BL108">
        <f t="shared" si="5"/>
        <v>5213.2092153285212</v>
      </c>
      <c r="BM108">
        <f t="shared" si="5"/>
        <v>8250.1695242705846</v>
      </c>
      <c r="BN108">
        <f t="shared" si="5"/>
        <v>1390.0329382228476</v>
      </c>
      <c r="BO108">
        <f t="shared" ref="BO108:CJ108" si="6">SUM(BO3:BO106)</f>
        <v>227.28649220672312</v>
      </c>
      <c r="BP108">
        <f t="shared" si="6"/>
        <v>732.9989202639706</v>
      </c>
      <c r="BQ108">
        <f t="shared" si="6"/>
        <v>1303.1161386706228</v>
      </c>
      <c r="BR108">
        <f t="shared" si="6"/>
        <v>5829.9845247098228</v>
      </c>
      <c r="BS108">
        <f t="shared" si="6"/>
        <v>3620.8203139860025</v>
      </c>
      <c r="BT108">
        <f t="shared" si="6"/>
        <v>3876.316864271676</v>
      </c>
      <c r="BU108">
        <f t="shared" si="6"/>
        <v>530.27846190686944</v>
      </c>
      <c r="BV108">
        <f t="shared" si="6"/>
        <v>4461.1987980652511</v>
      </c>
      <c r="BW108">
        <f t="shared" si="6"/>
        <v>1023.3016137163198</v>
      </c>
      <c r="BX108">
        <f t="shared" si="6"/>
        <v>71.360067043184898</v>
      </c>
      <c r="BY108">
        <f t="shared" si="6"/>
        <v>272.87265500120213</v>
      </c>
      <c r="BZ108">
        <f t="shared" si="6"/>
        <v>6752.3973504006799</v>
      </c>
      <c r="CA108">
        <f t="shared" si="6"/>
        <v>10488.243614140534</v>
      </c>
      <c r="CB108">
        <f t="shared" si="6"/>
        <v>23636.568346313488</v>
      </c>
      <c r="CC108">
        <f t="shared" si="6"/>
        <v>48745.006119580576</v>
      </c>
      <c r="CD108">
        <f t="shared" si="6"/>
        <v>14981.778157127665</v>
      </c>
      <c r="CE108">
        <f t="shared" si="6"/>
        <v>13518.012954464219</v>
      </c>
      <c r="CF108">
        <f t="shared" si="6"/>
        <v>617.77661397726365</v>
      </c>
      <c r="CG108">
        <f t="shared" si="6"/>
        <v>5034</v>
      </c>
      <c r="CH108">
        <f t="shared" si="6"/>
        <v>2270.5857277827872</v>
      </c>
      <c r="CI108">
        <f t="shared" si="6"/>
        <v>9784.0231267099971</v>
      </c>
      <c r="CJ108">
        <f t="shared" si="6"/>
        <v>-320.5154684700513</v>
      </c>
      <c r="CU108" s="3">
        <f t="shared" ref="CU108:DB108" si="7">SUM(CU3:CU106)</f>
        <v>69503.051503576222</v>
      </c>
      <c r="CV108">
        <f t="shared" si="7"/>
        <v>21143.599999999999</v>
      </c>
      <c r="CW108">
        <f t="shared" si="7"/>
        <v>12026.6660526839</v>
      </c>
      <c r="CX108">
        <f t="shared" si="7"/>
        <v>12004.970506335081</v>
      </c>
      <c r="CY108">
        <f t="shared" si="7"/>
        <v>5529.9999999999982</v>
      </c>
      <c r="CZ108">
        <f t="shared" si="7"/>
        <v>3145.0059251519806</v>
      </c>
      <c r="DA108">
        <f t="shared" si="7"/>
        <v>2626.0897090900003</v>
      </c>
      <c r="DB108">
        <f t="shared" si="7"/>
        <v>55548.719471654316</v>
      </c>
    </row>
    <row r="109" spans="1:108" x14ac:dyDescent="0.25">
      <c r="C109">
        <f t="array" ref="C109:DB109">TRANSPOSE(DD3:DD106)</f>
        <v>7431.0786099339239</v>
      </c>
      <c r="D109">
        <v>1680.7610788973668</v>
      </c>
      <c r="E109">
        <v>12191.172416709151</v>
      </c>
      <c r="F109">
        <v>1014.3265354228117</v>
      </c>
      <c r="G109">
        <v>673.96495764260305</v>
      </c>
      <c r="H109">
        <v>164.66096243432494</v>
      </c>
      <c r="I109">
        <v>1324.3523005842001</v>
      </c>
      <c r="J109">
        <v>412.45442924985525</v>
      </c>
      <c r="K109">
        <v>2929.2455389927109</v>
      </c>
      <c r="L109">
        <v>3733.2385594342663</v>
      </c>
      <c r="M109">
        <v>1.8117575738532889</v>
      </c>
      <c r="N109">
        <v>244.64181454524476</v>
      </c>
      <c r="O109">
        <v>45.663086108711994</v>
      </c>
      <c r="P109">
        <v>54.609553236040149</v>
      </c>
      <c r="Q109">
        <v>568.04653815988422</v>
      </c>
      <c r="R109">
        <v>3013.5977223136565</v>
      </c>
      <c r="S109">
        <v>661.16892043493363</v>
      </c>
      <c r="T109">
        <v>13430.498337384644</v>
      </c>
      <c r="U109">
        <v>15502.128029597445</v>
      </c>
      <c r="V109">
        <v>8161.0970838005524</v>
      </c>
      <c r="W109">
        <v>4746.7102691792925</v>
      </c>
      <c r="X109">
        <v>853.63500062440983</v>
      </c>
      <c r="Y109">
        <v>1666.8672544117901</v>
      </c>
      <c r="Z109">
        <v>1935.2680075544624</v>
      </c>
      <c r="AA109">
        <v>4497.8294199513102</v>
      </c>
      <c r="AB109">
        <v>7353.4459261771881</v>
      </c>
      <c r="AC109">
        <v>1077.410338007056</v>
      </c>
      <c r="AD109">
        <v>208.61510312484026</v>
      </c>
      <c r="AE109">
        <v>651.5866112237901</v>
      </c>
      <c r="AF109">
        <v>1063.1952320112644</v>
      </c>
      <c r="AG109">
        <v>5793.2353793724478</v>
      </c>
      <c r="AH109">
        <v>3374.7375027362327</v>
      </c>
      <c r="AI109">
        <v>3818.9991649325375</v>
      </c>
      <c r="AJ109">
        <v>530.60758933558907</v>
      </c>
      <c r="AK109">
        <v>4226.1287353383696</v>
      </c>
      <c r="AL109">
        <v>1009.5209484231183</v>
      </c>
      <c r="AM109">
        <v>71.360067043184898</v>
      </c>
      <c r="AN109">
        <v>11895.18962764322</v>
      </c>
      <c r="AO109">
        <v>5060.3582503310372</v>
      </c>
      <c r="AP109">
        <v>36953.746454560824</v>
      </c>
      <c r="AQ109">
        <v>6199.6986402330349</v>
      </c>
      <c r="AR109">
        <v>2590.6877942630299</v>
      </c>
      <c r="AS109">
        <v>9518.6355178682552</v>
      </c>
      <c r="AT109">
        <v>6231.8300179173129</v>
      </c>
      <c r="AU109">
        <v>5332.824004784512</v>
      </c>
      <c r="AV109">
        <v>8599.1638696883674</v>
      </c>
      <c r="AW109">
        <v>6922.5900064817197</v>
      </c>
      <c r="AX109">
        <v>3901.4870194099226</v>
      </c>
      <c r="AY109">
        <v>3821.6138018739198</v>
      </c>
      <c r="AZ109">
        <v>3659.6455174128268</v>
      </c>
      <c r="BA109">
        <v>9078.9875456923619</v>
      </c>
      <c r="BB109">
        <v>3217.0849714872788</v>
      </c>
      <c r="BC109">
        <v>6422.6092084983884</v>
      </c>
      <c r="BD109">
        <v>1097.4243621832397</v>
      </c>
      <c r="BE109">
        <v>14802.118273120028</v>
      </c>
      <c r="BF109">
        <v>17438.705332267702</v>
      </c>
      <c r="BG109">
        <v>15518.029145879933</v>
      </c>
      <c r="BH109">
        <v>6644.5328919613466</v>
      </c>
      <c r="BI109">
        <v>1322.6402904271336</v>
      </c>
      <c r="BJ109">
        <v>3207.1960059004518</v>
      </c>
      <c r="BK109">
        <v>2533.8793427469304</v>
      </c>
      <c r="BL109">
        <v>6963.165117519623</v>
      </c>
      <c r="BM109">
        <v>13670.903275910397</v>
      </c>
      <c r="BN109">
        <v>1752.9848282301552</v>
      </c>
      <c r="BO109">
        <v>227.28649220672312</v>
      </c>
      <c r="BP109">
        <v>754.26380366349326</v>
      </c>
      <c r="BQ109">
        <v>1729.1690163012006</v>
      </c>
      <c r="BR109">
        <v>6739.4722391767609</v>
      </c>
      <c r="BS109">
        <v>5380.562785340986</v>
      </c>
      <c r="BT109">
        <v>5295.6453041811174</v>
      </c>
      <c r="BU109">
        <v>1056.1224277161714</v>
      </c>
      <c r="BV109">
        <v>6070.8880195053262</v>
      </c>
      <c r="BW109">
        <v>1702.2257447657703</v>
      </c>
      <c r="BX109">
        <v>142.7201340863698</v>
      </c>
      <c r="BY109">
        <v>272.87265500120213</v>
      </c>
      <c r="BZ109">
        <v>6752.3973504006808</v>
      </c>
      <c r="CA109">
        <v>10488.243614140536</v>
      </c>
      <c r="CB109">
        <v>617.94129676943123</v>
      </c>
      <c r="CC109">
        <v>16147.528726245851</v>
      </c>
      <c r="CD109">
        <v>14981.778157127663</v>
      </c>
      <c r="CE109">
        <v>13518.012954464219</v>
      </c>
      <c r="CF109">
        <v>617.77661397726365</v>
      </c>
      <c r="CG109">
        <v>5034</v>
      </c>
      <c r="CH109">
        <v>2270.5857277827872</v>
      </c>
      <c r="CI109">
        <v>9784.0231267099971</v>
      </c>
      <c r="CJ109">
        <v>-320.5154684700513</v>
      </c>
      <c r="CK109">
        <v>0</v>
      </c>
      <c r="CL109">
        <v>0</v>
      </c>
      <c r="CM109">
        <v>0</v>
      </c>
      <c r="CN109">
        <v>0</v>
      </c>
      <c r="CO109">
        <v>0</v>
      </c>
      <c r="CP109">
        <v>0</v>
      </c>
      <c r="CQ109">
        <v>0</v>
      </c>
      <c r="CR109">
        <v>0</v>
      </c>
      <c r="CS109">
        <v>0</v>
      </c>
      <c r="CT109">
        <v>0</v>
      </c>
      <c r="CU109" s="3">
        <v>69503.051503576207</v>
      </c>
      <c r="CV109">
        <v>21143.599999999999</v>
      </c>
      <c r="CW109">
        <v>6780.7465961297457</v>
      </c>
      <c r="CX109">
        <v>12004.970506335081</v>
      </c>
      <c r="CY109">
        <v>5530</v>
      </c>
      <c r="CZ109">
        <v>3145.0059251519806</v>
      </c>
      <c r="DA109">
        <v>2626.0897090899998</v>
      </c>
      <c r="DB109">
        <v>55548.719471654316</v>
      </c>
    </row>
    <row r="110" spans="1:108" x14ac:dyDescent="0.25">
      <c r="C110">
        <f>C108-C109</f>
        <v>0</v>
      </c>
      <c r="D110">
        <f t="shared" ref="D110:BO110" si="8">D108-D109</f>
        <v>0</v>
      </c>
      <c r="E110">
        <f t="shared" si="8"/>
        <v>0</v>
      </c>
      <c r="F110">
        <f t="shared" si="8"/>
        <v>0</v>
      </c>
      <c r="G110">
        <f t="shared" si="8"/>
        <v>0</v>
      </c>
      <c r="H110">
        <f t="shared" si="8"/>
        <v>0</v>
      </c>
      <c r="I110">
        <f t="shared" si="8"/>
        <v>0</v>
      </c>
      <c r="J110">
        <f t="shared" si="8"/>
        <v>0</v>
      </c>
      <c r="K110">
        <f t="shared" si="8"/>
        <v>0</v>
      </c>
      <c r="L110">
        <f t="shared" si="8"/>
        <v>0</v>
      </c>
      <c r="M110">
        <f t="shared" si="8"/>
        <v>0</v>
      </c>
      <c r="N110">
        <f t="shared" si="8"/>
        <v>0</v>
      </c>
      <c r="O110">
        <f t="shared" si="8"/>
        <v>0</v>
      </c>
      <c r="P110">
        <f t="shared" si="8"/>
        <v>0</v>
      </c>
      <c r="Q110">
        <f t="shared" si="8"/>
        <v>0</v>
      </c>
      <c r="R110">
        <f t="shared" si="8"/>
        <v>0</v>
      </c>
      <c r="S110">
        <f t="shared" si="8"/>
        <v>0</v>
      </c>
      <c r="T110">
        <f t="shared" si="8"/>
        <v>0</v>
      </c>
      <c r="U110">
        <f t="shared" si="8"/>
        <v>3.092281986027956E-11</v>
      </c>
      <c r="V110">
        <f t="shared" si="8"/>
        <v>0</v>
      </c>
      <c r="W110">
        <f t="shared" si="8"/>
        <v>0</v>
      </c>
      <c r="X110">
        <f t="shared" si="8"/>
        <v>0</v>
      </c>
      <c r="Y110">
        <f t="shared" si="8"/>
        <v>0</v>
      </c>
      <c r="Z110">
        <f t="shared" si="8"/>
        <v>0</v>
      </c>
      <c r="AA110">
        <f t="shared" si="8"/>
        <v>0</v>
      </c>
      <c r="AB110">
        <f t="shared" si="8"/>
        <v>0</v>
      </c>
      <c r="AC110">
        <f t="shared" si="8"/>
        <v>0</v>
      </c>
      <c r="AD110">
        <f t="shared" si="8"/>
        <v>0</v>
      </c>
      <c r="AE110">
        <f t="shared" si="8"/>
        <v>0</v>
      </c>
      <c r="AF110">
        <f t="shared" si="8"/>
        <v>0</v>
      </c>
      <c r="AG110">
        <f t="shared" si="8"/>
        <v>0</v>
      </c>
      <c r="AH110">
        <f t="shared" si="8"/>
        <v>0</v>
      </c>
      <c r="AI110">
        <f t="shared" si="8"/>
        <v>0</v>
      </c>
      <c r="AJ110">
        <f t="shared" si="8"/>
        <v>0</v>
      </c>
      <c r="AK110">
        <f t="shared" si="8"/>
        <v>0</v>
      </c>
      <c r="AL110">
        <f t="shared" si="8"/>
        <v>0</v>
      </c>
      <c r="AM110">
        <f t="shared" si="8"/>
        <v>0</v>
      </c>
      <c r="AN110">
        <f t="shared" si="8"/>
        <v>-2669.0318998557796</v>
      </c>
      <c r="AO110">
        <f t="shared" si="8"/>
        <v>0</v>
      </c>
      <c r="AP110">
        <f t="shared" si="8"/>
        <v>-12863.688176414136</v>
      </c>
      <c r="AQ110">
        <f t="shared" si="8"/>
        <v>-1908.3895187837843</v>
      </c>
      <c r="AR110">
        <f t="shared" si="8"/>
        <v>-445.57376445786122</v>
      </c>
      <c r="AS110">
        <f t="shared" si="8"/>
        <v>-2882.7197284982867</v>
      </c>
      <c r="AT110">
        <f t="shared" si="8"/>
        <v>-1389.5708751613029</v>
      </c>
      <c r="AU110">
        <f t="shared" si="8"/>
        <v>-1984.753170161599</v>
      </c>
      <c r="AV110">
        <f t="shared" si="8"/>
        <v>-1460.4644840769179</v>
      </c>
      <c r="AW110">
        <f t="shared" si="8"/>
        <v>-411.01750026884292</v>
      </c>
      <c r="AX110">
        <f t="shared" si="8"/>
        <v>-961.63887043136629</v>
      </c>
      <c r="AY110">
        <f t="shared" si="8"/>
        <v>-1251.6660934540255</v>
      </c>
      <c r="AZ110">
        <f t="shared" si="8"/>
        <v>-958.08582266588473</v>
      </c>
      <c r="BA110">
        <f t="shared" si="8"/>
        <v>-1035.5927633860101</v>
      </c>
      <c r="BB110">
        <f t="shared" si="8"/>
        <v>-837.52879524458194</v>
      </c>
      <c r="BC110">
        <f t="shared" si="8"/>
        <v>-1156.2425241133769</v>
      </c>
      <c r="BD110">
        <f t="shared" si="8"/>
        <v>-306.21454202408961</v>
      </c>
      <c r="BE110">
        <f t="shared" si="8"/>
        <v>-1067.0501221554114</v>
      </c>
      <c r="BF110">
        <f t="shared" si="8"/>
        <v>-309.70830022978407</v>
      </c>
      <c r="BG110">
        <f t="shared" si="8"/>
        <v>-1323.3880892975794</v>
      </c>
      <c r="BH110">
        <f t="shared" si="8"/>
        <v>-1402.8348635212133</v>
      </c>
      <c r="BI110">
        <f t="shared" si="8"/>
        <v>-328.48508758011508</v>
      </c>
      <c r="BJ110">
        <f t="shared" si="8"/>
        <v>-1201.0219540584762</v>
      </c>
      <c r="BK110">
        <f t="shared" si="8"/>
        <v>-181.05100908802842</v>
      </c>
      <c r="BL110">
        <f t="shared" si="8"/>
        <v>-1749.9559021911018</v>
      </c>
      <c r="BM110">
        <f t="shared" si="8"/>
        <v>-5420.7337516398129</v>
      </c>
      <c r="BN110">
        <f t="shared" si="8"/>
        <v>-362.95189000730761</v>
      </c>
      <c r="BO110">
        <f t="shared" si="8"/>
        <v>0</v>
      </c>
      <c r="BP110">
        <f t="shared" ref="BP110:DB110" si="9">BP108-BP109</f>
        <v>-21.26488339952266</v>
      </c>
      <c r="BQ110">
        <f t="shared" si="9"/>
        <v>-426.05287763057777</v>
      </c>
      <c r="BR110">
        <f t="shared" si="9"/>
        <v>-909.48771446693809</v>
      </c>
      <c r="BS110">
        <f t="shared" si="9"/>
        <v>-1759.7424713549835</v>
      </c>
      <c r="BT110">
        <f t="shared" si="9"/>
        <v>-1419.3284399094414</v>
      </c>
      <c r="BU110">
        <f t="shared" si="9"/>
        <v>-525.84396580930195</v>
      </c>
      <c r="BV110">
        <f t="shared" si="9"/>
        <v>-1609.689221440075</v>
      </c>
      <c r="BW110">
        <f t="shared" si="9"/>
        <v>-678.92413104945047</v>
      </c>
      <c r="BX110">
        <f t="shared" si="9"/>
        <v>-71.360067043184898</v>
      </c>
      <c r="BY110">
        <f t="shared" si="9"/>
        <v>0</v>
      </c>
      <c r="BZ110">
        <f t="shared" si="9"/>
        <v>0</v>
      </c>
      <c r="CA110">
        <f t="shared" si="9"/>
        <v>0</v>
      </c>
      <c r="CB110">
        <f t="shared" si="9"/>
        <v>23018.627049544059</v>
      </c>
      <c r="CC110">
        <f t="shared" si="9"/>
        <v>32597.477393334724</v>
      </c>
      <c r="CD110">
        <f t="shared" si="9"/>
        <v>0</v>
      </c>
      <c r="CE110">
        <f t="shared" si="9"/>
        <v>0</v>
      </c>
      <c r="CF110">
        <f t="shared" si="9"/>
        <v>0</v>
      </c>
      <c r="CG110">
        <f t="shared" si="9"/>
        <v>0</v>
      </c>
      <c r="CH110">
        <f t="shared" si="9"/>
        <v>0</v>
      </c>
      <c r="CI110">
        <f t="shared" si="9"/>
        <v>0</v>
      </c>
      <c r="CJ110">
        <f t="shared" si="9"/>
        <v>0</v>
      </c>
      <c r="CU110" s="3">
        <f t="shared" si="9"/>
        <v>0</v>
      </c>
      <c r="CV110">
        <f t="shared" si="9"/>
        <v>0</v>
      </c>
      <c r="CW110">
        <f t="shared" si="9"/>
        <v>5245.9194565541547</v>
      </c>
      <c r="CX110">
        <f t="shared" si="9"/>
        <v>0</v>
      </c>
      <c r="CY110">
        <f t="shared" si="9"/>
        <v>0</v>
      </c>
      <c r="CZ110">
        <f t="shared" si="9"/>
        <v>0</v>
      </c>
      <c r="DA110">
        <f t="shared" si="9"/>
        <v>0</v>
      </c>
      <c r="DB110">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2:DC12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ColWidth="11.42578125" defaultRowHeight="15" x14ac:dyDescent="0.25"/>
  <sheetData>
    <row r="2" spans="2:107" x14ac:dyDescent="0.25">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spans="2:107" x14ac:dyDescent="0.25">
      <c r="B3" t="s">
        <v>17</v>
      </c>
      <c r="AN3">
        <v>7431.0786099339239</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DC3">
        <f t="shared" ref="DC3:DC34" si="0">SUM(C3:DA3)</f>
        <v>7431.0786099339239</v>
      </c>
    </row>
    <row r="4" spans="2:107" x14ac:dyDescent="0.25">
      <c r="B4" t="s">
        <v>18</v>
      </c>
      <c r="AN4">
        <v>0</v>
      </c>
      <c r="AO4">
        <v>1517.6300695081129</v>
      </c>
      <c r="AP4">
        <v>0</v>
      </c>
      <c r="AQ4">
        <v>0</v>
      </c>
      <c r="AR4">
        <v>0</v>
      </c>
      <c r="AS4">
        <v>0</v>
      </c>
      <c r="AT4">
        <v>0</v>
      </c>
      <c r="AU4">
        <v>0</v>
      </c>
      <c r="AV4">
        <v>18.000459733201811</v>
      </c>
      <c r="AW4">
        <v>0</v>
      </c>
      <c r="AX4">
        <v>0</v>
      </c>
      <c r="AY4">
        <v>0</v>
      </c>
      <c r="AZ4">
        <v>0</v>
      </c>
      <c r="BA4">
        <v>0</v>
      </c>
      <c r="BB4">
        <v>0</v>
      </c>
      <c r="BC4">
        <v>0</v>
      </c>
      <c r="BD4">
        <v>0.12748014415044875</v>
      </c>
      <c r="BE4">
        <v>5.2570440532140772</v>
      </c>
      <c r="BF4">
        <v>36.213397589433562</v>
      </c>
      <c r="BG4">
        <v>5.5470825439165212</v>
      </c>
      <c r="BH4">
        <v>0</v>
      </c>
      <c r="BI4">
        <v>0</v>
      </c>
      <c r="BJ4">
        <v>0</v>
      </c>
      <c r="BK4">
        <v>0</v>
      </c>
      <c r="BL4">
        <v>0</v>
      </c>
      <c r="BM4">
        <v>0.6466782960824361</v>
      </c>
      <c r="BN4">
        <v>2.1681551562159783E-3</v>
      </c>
      <c r="BO4">
        <v>0</v>
      </c>
      <c r="BP4">
        <v>0</v>
      </c>
      <c r="BQ4">
        <v>97.336698874099142</v>
      </c>
      <c r="BR4">
        <v>0</v>
      </c>
      <c r="BS4">
        <v>0</v>
      </c>
      <c r="BT4">
        <v>0</v>
      </c>
      <c r="BU4">
        <v>0</v>
      </c>
      <c r="BV4">
        <v>0</v>
      </c>
      <c r="BW4">
        <v>0</v>
      </c>
      <c r="BX4">
        <v>0</v>
      </c>
      <c r="DC4">
        <f t="shared" si="0"/>
        <v>1680.7610788973668</v>
      </c>
    </row>
    <row r="5" spans="2:107" x14ac:dyDescent="0.25">
      <c r="B5" t="s">
        <v>19</v>
      </c>
      <c r="AN5">
        <v>0</v>
      </c>
      <c r="AO5">
        <v>1.0295423933014254E-2</v>
      </c>
      <c r="AP5">
        <v>11712.067448447586</v>
      </c>
      <c r="AQ5">
        <v>0.14363363106079433</v>
      </c>
      <c r="AR5">
        <v>0.17440371846083383</v>
      </c>
      <c r="AS5">
        <v>0</v>
      </c>
      <c r="AT5">
        <v>1.549993384619941</v>
      </c>
      <c r="AU5">
        <v>0</v>
      </c>
      <c r="AV5">
        <v>2.97468446589563</v>
      </c>
      <c r="AW5">
        <v>1.134204629782787</v>
      </c>
      <c r="AX5">
        <v>0</v>
      </c>
      <c r="AY5">
        <v>0</v>
      </c>
      <c r="AZ5">
        <v>0</v>
      </c>
      <c r="BA5">
        <v>0</v>
      </c>
      <c r="BB5">
        <v>0</v>
      </c>
      <c r="BC5">
        <v>0.42873012366469415</v>
      </c>
      <c r="BD5">
        <v>0.62676099924137829</v>
      </c>
      <c r="BE5">
        <v>0</v>
      </c>
      <c r="BF5">
        <v>434.8870212842271</v>
      </c>
      <c r="BG5">
        <v>0.53424591705012137</v>
      </c>
      <c r="BH5">
        <v>14.734850686070025</v>
      </c>
      <c r="BI5">
        <v>0</v>
      </c>
      <c r="BJ5">
        <v>0</v>
      </c>
      <c r="BK5">
        <v>5.7203232739950977E-3</v>
      </c>
      <c r="BL5">
        <v>0</v>
      </c>
      <c r="BM5">
        <v>13.135414463742187</v>
      </c>
      <c r="BN5">
        <v>0</v>
      </c>
      <c r="BO5">
        <v>0</v>
      </c>
      <c r="BP5">
        <v>0</v>
      </c>
      <c r="BQ5">
        <v>7.958269410488132</v>
      </c>
      <c r="BR5">
        <v>0</v>
      </c>
      <c r="BS5">
        <v>0</v>
      </c>
      <c r="BT5">
        <v>0</v>
      </c>
      <c r="BU5">
        <v>0</v>
      </c>
      <c r="BV5">
        <v>0</v>
      </c>
      <c r="BW5">
        <v>0.80673980005133483</v>
      </c>
      <c r="BX5">
        <v>0</v>
      </c>
      <c r="CH5" s="13"/>
      <c r="DC5">
        <f t="shared" si="0"/>
        <v>12191.172416709151</v>
      </c>
    </row>
    <row r="6" spans="2:107" x14ac:dyDescent="0.25">
      <c r="B6" t="s">
        <v>20</v>
      </c>
      <c r="AN6">
        <v>0</v>
      </c>
      <c r="AO6">
        <v>0</v>
      </c>
      <c r="AP6">
        <v>0</v>
      </c>
      <c r="AQ6">
        <v>993.63934924497198</v>
      </c>
      <c r="AR6">
        <v>0</v>
      </c>
      <c r="AS6">
        <v>0</v>
      </c>
      <c r="AT6">
        <v>0</v>
      </c>
      <c r="AU6">
        <v>0</v>
      </c>
      <c r="AV6">
        <v>8.0232996799578462</v>
      </c>
      <c r="AW6">
        <v>3.0229763934758842</v>
      </c>
      <c r="AX6">
        <v>0</v>
      </c>
      <c r="AY6">
        <v>0</v>
      </c>
      <c r="AZ6">
        <v>0</v>
      </c>
      <c r="BA6">
        <v>0</v>
      </c>
      <c r="BB6">
        <v>0</v>
      </c>
      <c r="BC6">
        <v>0</v>
      </c>
      <c r="BD6">
        <v>0</v>
      </c>
      <c r="BE6">
        <v>0</v>
      </c>
      <c r="BF6">
        <v>8.5963684150936768</v>
      </c>
      <c r="BG6">
        <v>0</v>
      </c>
      <c r="BH6">
        <v>0</v>
      </c>
      <c r="BI6">
        <v>0</v>
      </c>
      <c r="BJ6">
        <v>0</v>
      </c>
      <c r="BK6">
        <v>0</v>
      </c>
      <c r="BL6">
        <v>0</v>
      </c>
      <c r="BM6">
        <v>1.0445416893122372</v>
      </c>
      <c r="BN6">
        <v>0</v>
      </c>
      <c r="BO6">
        <v>0</v>
      </c>
      <c r="BP6">
        <v>0</v>
      </c>
      <c r="BQ6">
        <v>0</v>
      </c>
      <c r="BR6">
        <v>0</v>
      </c>
      <c r="BS6">
        <v>0</v>
      </c>
      <c r="BT6">
        <v>0</v>
      </c>
      <c r="BU6">
        <v>0</v>
      </c>
      <c r="BV6">
        <v>0</v>
      </c>
      <c r="BW6">
        <v>0</v>
      </c>
      <c r="BX6">
        <v>0</v>
      </c>
      <c r="CH6" s="13"/>
      <c r="DC6">
        <f t="shared" si="0"/>
        <v>1014.3265354228117</v>
      </c>
    </row>
    <row r="7" spans="2:107" x14ac:dyDescent="0.25">
      <c r="B7" t="s">
        <v>21</v>
      </c>
      <c r="AN7">
        <v>0</v>
      </c>
      <c r="AO7">
        <v>0</v>
      </c>
      <c r="AP7">
        <v>0.52849750676886109</v>
      </c>
      <c r="AQ7">
        <v>0</v>
      </c>
      <c r="AR7">
        <v>616.0604760836593</v>
      </c>
      <c r="AS7">
        <v>0</v>
      </c>
      <c r="AT7">
        <v>0</v>
      </c>
      <c r="AU7">
        <v>0</v>
      </c>
      <c r="AV7">
        <v>0</v>
      </c>
      <c r="AW7">
        <v>0</v>
      </c>
      <c r="AX7">
        <v>1.5695119584033435</v>
      </c>
      <c r="AY7">
        <v>0</v>
      </c>
      <c r="AZ7">
        <v>0</v>
      </c>
      <c r="BA7">
        <v>0</v>
      </c>
      <c r="BB7">
        <v>4.0465082295433792</v>
      </c>
      <c r="BC7">
        <v>0</v>
      </c>
      <c r="BD7">
        <v>0</v>
      </c>
      <c r="BE7">
        <v>1.5672878328624034</v>
      </c>
      <c r="BF7">
        <v>44.598978365010794</v>
      </c>
      <c r="BG7">
        <v>2.121386001190678</v>
      </c>
      <c r="BH7">
        <v>0</v>
      </c>
      <c r="BI7">
        <v>0</v>
      </c>
      <c r="BJ7">
        <v>0</v>
      </c>
      <c r="BK7">
        <v>0</v>
      </c>
      <c r="BL7">
        <v>0</v>
      </c>
      <c r="BM7">
        <v>1.1926196794991077</v>
      </c>
      <c r="BN7">
        <v>0</v>
      </c>
      <c r="BO7">
        <v>0</v>
      </c>
      <c r="BP7">
        <v>1.7910713304028707</v>
      </c>
      <c r="BQ7">
        <v>0.4876475874093929</v>
      </c>
      <c r="BR7">
        <v>0</v>
      </c>
      <c r="BS7">
        <v>9.7306785306469775E-4</v>
      </c>
      <c r="BT7">
        <v>0</v>
      </c>
      <c r="BU7">
        <v>0</v>
      </c>
      <c r="BV7">
        <v>0</v>
      </c>
      <c r="BW7">
        <v>0</v>
      </c>
      <c r="BX7">
        <v>0</v>
      </c>
      <c r="CH7" s="13"/>
      <c r="DC7">
        <f t="shared" si="0"/>
        <v>673.96495764260305</v>
      </c>
    </row>
    <row r="8" spans="2:107" x14ac:dyDescent="0.25">
      <c r="B8" t="s">
        <v>22</v>
      </c>
      <c r="AN8">
        <v>0</v>
      </c>
      <c r="AO8">
        <v>0</v>
      </c>
      <c r="AP8">
        <v>0</v>
      </c>
      <c r="AQ8">
        <v>0</v>
      </c>
      <c r="AR8">
        <v>0</v>
      </c>
      <c r="AS8">
        <v>156.12165171072928</v>
      </c>
      <c r="AT8">
        <v>0</v>
      </c>
      <c r="AU8">
        <v>0</v>
      </c>
      <c r="AV8">
        <v>0</v>
      </c>
      <c r="AW8">
        <v>0</v>
      </c>
      <c r="AX8">
        <v>0</v>
      </c>
      <c r="AY8">
        <v>0</v>
      </c>
      <c r="AZ8">
        <v>0</v>
      </c>
      <c r="BA8">
        <v>0</v>
      </c>
      <c r="BB8">
        <v>0</v>
      </c>
      <c r="BC8">
        <v>0</v>
      </c>
      <c r="BD8">
        <v>0</v>
      </c>
      <c r="BE8">
        <v>0.60994661472864553</v>
      </c>
      <c r="BF8">
        <v>7.9293641088670084</v>
      </c>
      <c r="BG8">
        <v>0</v>
      </c>
      <c r="BH8">
        <v>0</v>
      </c>
      <c r="BI8">
        <v>0</v>
      </c>
      <c r="BJ8">
        <v>0</v>
      </c>
      <c r="BK8">
        <v>0</v>
      </c>
      <c r="BL8">
        <v>0</v>
      </c>
      <c r="BM8">
        <v>0</v>
      </c>
      <c r="BN8">
        <v>0</v>
      </c>
      <c r="BO8">
        <v>0</v>
      </c>
      <c r="BP8">
        <v>0</v>
      </c>
      <c r="BQ8">
        <v>0</v>
      </c>
      <c r="BR8">
        <v>0</v>
      </c>
      <c r="BS8">
        <v>0</v>
      </c>
      <c r="BT8">
        <v>0</v>
      </c>
      <c r="BU8">
        <v>0</v>
      </c>
      <c r="BV8">
        <v>0</v>
      </c>
      <c r="BW8">
        <v>0</v>
      </c>
      <c r="BX8">
        <v>0</v>
      </c>
      <c r="CH8" s="13"/>
      <c r="DC8">
        <f t="shared" si="0"/>
        <v>164.66096243432494</v>
      </c>
    </row>
    <row r="9" spans="2:107" x14ac:dyDescent="0.25">
      <c r="B9" t="s">
        <v>23</v>
      </c>
      <c r="AN9">
        <v>0</v>
      </c>
      <c r="AO9">
        <v>0</v>
      </c>
      <c r="AP9">
        <v>0</v>
      </c>
      <c r="AQ9">
        <v>0</v>
      </c>
      <c r="AR9">
        <v>0</v>
      </c>
      <c r="AS9">
        <v>0</v>
      </c>
      <c r="AT9">
        <v>1259.9333331730122</v>
      </c>
      <c r="AU9">
        <v>7.1327519462818323</v>
      </c>
      <c r="AV9">
        <v>4.842686782717422</v>
      </c>
      <c r="AW9">
        <v>0</v>
      </c>
      <c r="AX9">
        <v>0</v>
      </c>
      <c r="AY9">
        <v>0</v>
      </c>
      <c r="AZ9">
        <v>0</v>
      </c>
      <c r="BA9">
        <v>0</v>
      </c>
      <c r="BB9">
        <v>3.1048253789608699E-2</v>
      </c>
      <c r="BC9">
        <v>0</v>
      </c>
      <c r="BD9">
        <v>0</v>
      </c>
      <c r="BE9">
        <v>0</v>
      </c>
      <c r="BF9">
        <v>46.650778786444505</v>
      </c>
      <c r="BG9">
        <v>2.3822906410152913</v>
      </c>
      <c r="BH9">
        <v>0</v>
      </c>
      <c r="BI9">
        <v>0</v>
      </c>
      <c r="BJ9">
        <v>0</v>
      </c>
      <c r="BK9">
        <v>0</v>
      </c>
      <c r="BL9">
        <v>0</v>
      </c>
      <c r="BM9">
        <v>2.512703396633186</v>
      </c>
      <c r="BN9">
        <v>0.78375456256890252</v>
      </c>
      <c r="BO9">
        <v>0</v>
      </c>
      <c r="BP9">
        <v>0</v>
      </c>
      <c r="BQ9">
        <v>8.2953041737075503E-2</v>
      </c>
      <c r="BR9">
        <v>0</v>
      </c>
      <c r="BS9">
        <v>0</v>
      </c>
      <c r="BT9">
        <v>0</v>
      </c>
      <c r="BU9">
        <v>0</v>
      </c>
      <c r="BV9">
        <v>0</v>
      </c>
      <c r="BW9">
        <v>0</v>
      </c>
      <c r="BX9">
        <v>0</v>
      </c>
      <c r="CH9" s="13"/>
      <c r="DC9">
        <f t="shared" si="0"/>
        <v>1324.3523005842001</v>
      </c>
    </row>
    <row r="10" spans="2:107" x14ac:dyDescent="0.25">
      <c r="B10" t="s">
        <v>24</v>
      </c>
      <c r="AN10">
        <v>0</v>
      </c>
      <c r="AO10">
        <v>0</v>
      </c>
      <c r="AP10">
        <v>0</v>
      </c>
      <c r="AQ10">
        <v>0</v>
      </c>
      <c r="AR10">
        <v>0</v>
      </c>
      <c r="AS10">
        <v>0</v>
      </c>
      <c r="AT10">
        <v>0</v>
      </c>
      <c r="AU10">
        <v>408.8086278587387</v>
      </c>
      <c r="AV10">
        <v>0</v>
      </c>
      <c r="AW10">
        <v>0</v>
      </c>
      <c r="AX10">
        <v>0</v>
      </c>
      <c r="AY10">
        <v>0</v>
      </c>
      <c r="AZ10">
        <v>0</v>
      </c>
      <c r="BA10">
        <v>0</v>
      </c>
      <c r="BB10">
        <v>0</v>
      </c>
      <c r="BC10">
        <v>0</v>
      </c>
      <c r="BD10">
        <v>0</v>
      </c>
      <c r="BE10">
        <v>0</v>
      </c>
      <c r="BF10">
        <v>3.5982776604200675</v>
      </c>
      <c r="BG10">
        <v>0</v>
      </c>
      <c r="BH10">
        <v>0</v>
      </c>
      <c r="BI10">
        <v>0</v>
      </c>
      <c r="BJ10">
        <v>0</v>
      </c>
      <c r="BK10">
        <v>0</v>
      </c>
      <c r="BL10">
        <v>0</v>
      </c>
      <c r="BM10">
        <v>4.7523730696475447E-2</v>
      </c>
      <c r="BN10">
        <v>0</v>
      </c>
      <c r="BO10">
        <v>0</v>
      </c>
      <c r="BP10">
        <v>0</v>
      </c>
      <c r="BQ10">
        <v>0</v>
      </c>
      <c r="BR10">
        <v>0</v>
      </c>
      <c r="BS10">
        <v>0</v>
      </c>
      <c r="BT10">
        <v>0</v>
      </c>
      <c r="BU10">
        <v>0</v>
      </c>
      <c r="BV10">
        <v>0</v>
      </c>
      <c r="BW10">
        <v>0</v>
      </c>
      <c r="BX10">
        <v>0</v>
      </c>
      <c r="CH10" s="13"/>
      <c r="DC10">
        <f t="shared" si="0"/>
        <v>412.45442924985525</v>
      </c>
    </row>
    <row r="11" spans="2:107" x14ac:dyDescent="0.25">
      <c r="B11" t="s">
        <v>25</v>
      </c>
      <c r="AN11">
        <v>0</v>
      </c>
      <c r="AO11">
        <v>21.585080365122781</v>
      </c>
      <c r="AP11">
        <v>0</v>
      </c>
      <c r="AQ11">
        <v>0</v>
      </c>
      <c r="AR11">
        <v>0</v>
      </c>
      <c r="AS11">
        <v>0</v>
      </c>
      <c r="AT11">
        <v>1.4776691217683373</v>
      </c>
      <c r="AU11">
        <v>0</v>
      </c>
      <c r="AV11">
        <v>2623.3730390197925</v>
      </c>
      <c r="AW11">
        <v>23.667834419456767</v>
      </c>
      <c r="AX11">
        <v>0</v>
      </c>
      <c r="AY11">
        <v>0</v>
      </c>
      <c r="AZ11">
        <v>0</v>
      </c>
      <c r="BA11">
        <v>0</v>
      </c>
      <c r="BB11">
        <v>4.1905933460372982</v>
      </c>
      <c r="BC11">
        <v>0</v>
      </c>
      <c r="BD11">
        <v>0</v>
      </c>
      <c r="BE11">
        <v>55.994658545590234</v>
      </c>
      <c r="BF11">
        <v>161.22620532062911</v>
      </c>
      <c r="BG11">
        <v>6.5002872628070021</v>
      </c>
      <c r="BH11">
        <v>9.3619492826578193E-2</v>
      </c>
      <c r="BI11">
        <v>0</v>
      </c>
      <c r="BJ11">
        <v>0</v>
      </c>
      <c r="BK11">
        <v>0</v>
      </c>
      <c r="BL11">
        <v>0</v>
      </c>
      <c r="BM11">
        <v>26.068341894363218</v>
      </c>
      <c r="BN11">
        <v>4.6246612914332252E-3</v>
      </c>
      <c r="BO11">
        <v>0</v>
      </c>
      <c r="BP11">
        <v>0</v>
      </c>
      <c r="BQ11">
        <v>5.0635855430253827</v>
      </c>
      <c r="BR11">
        <v>0</v>
      </c>
      <c r="BS11">
        <v>0</v>
      </c>
      <c r="BT11">
        <v>0</v>
      </c>
      <c r="BU11">
        <v>0</v>
      </c>
      <c r="BV11">
        <v>0</v>
      </c>
      <c r="BW11">
        <v>0</v>
      </c>
      <c r="BX11">
        <v>0</v>
      </c>
      <c r="CH11" s="13"/>
      <c r="DC11">
        <f t="shared" si="0"/>
        <v>2929.2455389927109</v>
      </c>
    </row>
    <row r="12" spans="2:107" x14ac:dyDescent="0.25">
      <c r="B12" t="s">
        <v>26</v>
      </c>
      <c r="AN12">
        <v>0</v>
      </c>
      <c r="AO12">
        <v>4.0523643866089344E-2</v>
      </c>
      <c r="AP12">
        <v>0</v>
      </c>
      <c r="AQ12">
        <v>2.8433537858827271E-2</v>
      </c>
      <c r="AR12">
        <v>0</v>
      </c>
      <c r="AS12">
        <v>0.42427157838530655</v>
      </c>
      <c r="AT12">
        <v>0</v>
      </c>
      <c r="AU12">
        <v>0</v>
      </c>
      <c r="AV12">
        <v>15.473779805538651</v>
      </c>
      <c r="AW12">
        <v>2671.2754947901485</v>
      </c>
      <c r="AX12">
        <v>0</v>
      </c>
      <c r="AY12">
        <v>0</v>
      </c>
      <c r="AZ12">
        <v>0</v>
      </c>
      <c r="BA12">
        <v>0</v>
      </c>
      <c r="BB12">
        <v>3.4340879544868446</v>
      </c>
      <c r="BC12">
        <v>0</v>
      </c>
      <c r="BD12">
        <v>0</v>
      </c>
      <c r="BE12">
        <v>14.274855006958029</v>
      </c>
      <c r="BF12">
        <v>1010.3047392476008</v>
      </c>
      <c r="BG12">
        <v>0.25381785253056038</v>
      </c>
      <c r="BH12">
        <v>0</v>
      </c>
      <c r="BI12">
        <v>0</v>
      </c>
      <c r="BJ12">
        <v>0</v>
      </c>
      <c r="BK12">
        <v>0</v>
      </c>
      <c r="BL12">
        <v>0</v>
      </c>
      <c r="BM12">
        <v>13.435389149774045</v>
      </c>
      <c r="BN12">
        <v>0</v>
      </c>
      <c r="BO12">
        <v>0</v>
      </c>
      <c r="BP12">
        <v>0</v>
      </c>
      <c r="BQ12">
        <v>4.2269576711555681</v>
      </c>
      <c r="BR12">
        <v>0</v>
      </c>
      <c r="BS12">
        <v>0</v>
      </c>
      <c r="BT12">
        <v>6.6209195962520714E-2</v>
      </c>
      <c r="BU12">
        <v>0</v>
      </c>
      <c r="BV12">
        <v>0</v>
      </c>
      <c r="BW12">
        <v>0</v>
      </c>
      <c r="BX12">
        <v>0</v>
      </c>
      <c r="DC12">
        <f t="shared" si="0"/>
        <v>3733.2385594342663</v>
      </c>
    </row>
    <row r="13" spans="2:107" x14ac:dyDescent="0.25">
      <c r="B13" t="s">
        <v>27</v>
      </c>
      <c r="AN13">
        <v>0</v>
      </c>
      <c r="AO13">
        <v>0</v>
      </c>
      <c r="AP13">
        <v>0</v>
      </c>
      <c r="AQ13">
        <v>0</v>
      </c>
      <c r="AR13">
        <v>0</v>
      </c>
      <c r="AS13">
        <v>0</v>
      </c>
      <c r="AT13">
        <v>0</v>
      </c>
      <c r="AU13">
        <v>0</v>
      </c>
      <c r="AV13">
        <v>0</v>
      </c>
      <c r="AW13">
        <v>0</v>
      </c>
      <c r="AX13">
        <v>1.5471046237928088</v>
      </c>
      <c r="AY13">
        <v>0</v>
      </c>
      <c r="AZ13">
        <v>0</v>
      </c>
      <c r="BA13">
        <v>0</v>
      </c>
      <c r="BB13">
        <v>9.0354811123572173E-2</v>
      </c>
      <c r="BC13">
        <v>0</v>
      </c>
      <c r="BD13">
        <v>0</v>
      </c>
      <c r="BE13">
        <v>0</v>
      </c>
      <c r="BF13">
        <v>0.13675330873368122</v>
      </c>
      <c r="BG13">
        <v>0</v>
      </c>
      <c r="BH13">
        <v>0</v>
      </c>
      <c r="BI13">
        <v>0</v>
      </c>
      <c r="BJ13">
        <v>0</v>
      </c>
      <c r="BK13">
        <v>0</v>
      </c>
      <c r="BL13">
        <v>0</v>
      </c>
      <c r="BM13">
        <v>0</v>
      </c>
      <c r="BN13">
        <v>0</v>
      </c>
      <c r="BO13">
        <v>0</v>
      </c>
      <c r="BP13">
        <v>0</v>
      </c>
      <c r="BQ13">
        <v>3.754483020322693E-2</v>
      </c>
      <c r="BR13">
        <v>0</v>
      </c>
      <c r="BS13">
        <v>0</v>
      </c>
      <c r="BT13">
        <v>0</v>
      </c>
      <c r="BU13">
        <v>0</v>
      </c>
      <c r="BV13">
        <v>0</v>
      </c>
      <c r="BW13">
        <v>0</v>
      </c>
      <c r="BX13">
        <v>0</v>
      </c>
      <c r="DC13">
        <f t="shared" si="0"/>
        <v>1.8117575738532889</v>
      </c>
    </row>
    <row r="14" spans="2:107" x14ac:dyDescent="0.25">
      <c r="B14" t="s">
        <v>28</v>
      </c>
      <c r="AN14">
        <v>0</v>
      </c>
      <c r="AO14">
        <v>0</v>
      </c>
      <c r="AP14">
        <v>0</v>
      </c>
      <c r="AQ14">
        <v>0</v>
      </c>
      <c r="AR14">
        <v>0</v>
      </c>
      <c r="AS14">
        <v>0</v>
      </c>
      <c r="AT14">
        <v>0</v>
      </c>
      <c r="AU14">
        <v>0</v>
      </c>
      <c r="AV14">
        <v>1.0156077661614136</v>
      </c>
      <c r="AW14">
        <v>0.13999769908193452</v>
      </c>
      <c r="AX14">
        <v>0</v>
      </c>
      <c r="AY14">
        <v>242.82589928281999</v>
      </c>
      <c r="AZ14">
        <v>0</v>
      </c>
      <c r="BA14">
        <v>0</v>
      </c>
      <c r="BB14">
        <v>0</v>
      </c>
      <c r="BC14">
        <v>0</v>
      </c>
      <c r="BD14">
        <v>0</v>
      </c>
      <c r="BE14">
        <v>0</v>
      </c>
      <c r="BF14">
        <v>0.66030979718141292</v>
      </c>
      <c r="BG14">
        <v>0</v>
      </c>
      <c r="BH14">
        <v>0</v>
      </c>
      <c r="BI14">
        <v>0</v>
      </c>
      <c r="BJ14">
        <v>0</v>
      </c>
      <c r="BK14">
        <v>0</v>
      </c>
      <c r="BL14">
        <v>0</v>
      </c>
      <c r="BM14">
        <v>0</v>
      </c>
      <c r="BN14">
        <v>0</v>
      </c>
      <c r="BO14">
        <v>0</v>
      </c>
      <c r="BP14">
        <v>0</v>
      </c>
      <c r="BQ14">
        <v>0</v>
      </c>
      <c r="BR14">
        <v>0</v>
      </c>
      <c r="BS14">
        <v>0</v>
      </c>
      <c r="BT14">
        <v>0</v>
      </c>
      <c r="BU14">
        <v>0</v>
      </c>
      <c r="BV14">
        <v>0</v>
      </c>
      <c r="BW14">
        <v>0</v>
      </c>
      <c r="BX14">
        <v>0</v>
      </c>
      <c r="DC14">
        <f t="shared" si="0"/>
        <v>244.64181454524476</v>
      </c>
    </row>
    <row r="15" spans="2:107" x14ac:dyDescent="0.25">
      <c r="B15" t="s">
        <v>29</v>
      </c>
      <c r="AN15">
        <v>0</v>
      </c>
      <c r="AO15">
        <v>0</v>
      </c>
      <c r="AP15">
        <v>0</v>
      </c>
      <c r="AQ15">
        <v>0</v>
      </c>
      <c r="AR15">
        <v>0</v>
      </c>
      <c r="AS15">
        <v>0</v>
      </c>
      <c r="AT15">
        <v>0</v>
      </c>
      <c r="AU15">
        <v>0</v>
      </c>
      <c r="AV15">
        <v>0</v>
      </c>
      <c r="AW15">
        <v>0</v>
      </c>
      <c r="AX15">
        <v>0</v>
      </c>
      <c r="AY15">
        <v>0</v>
      </c>
      <c r="AZ15">
        <v>43.564031595376065</v>
      </c>
      <c r="BA15">
        <v>0</v>
      </c>
      <c r="BB15">
        <v>0.27770900130832632</v>
      </c>
      <c r="BC15">
        <v>0</v>
      </c>
      <c r="BD15">
        <v>0</v>
      </c>
      <c r="BE15">
        <v>0</v>
      </c>
      <c r="BF15">
        <v>0.51916128216229429</v>
      </c>
      <c r="BG15">
        <v>0</v>
      </c>
      <c r="BH15">
        <v>0</v>
      </c>
      <c r="BI15">
        <v>0</v>
      </c>
      <c r="BJ15">
        <v>0</v>
      </c>
      <c r="BK15">
        <v>0</v>
      </c>
      <c r="BL15">
        <v>0</v>
      </c>
      <c r="BM15">
        <v>1.3021842298653086</v>
      </c>
      <c r="BN15">
        <v>0</v>
      </c>
      <c r="BO15">
        <v>0</v>
      </c>
      <c r="BP15">
        <v>0</v>
      </c>
      <c r="BQ15">
        <v>0</v>
      </c>
      <c r="BR15">
        <v>0</v>
      </c>
      <c r="BS15">
        <v>0</v>
      </c>
      <c r="BT15">
        <v>0</v>
      </c>
      <c r="BU15">
        <v>0</v>
      </c>
      <c r="BV15">
        <v>0</v>
      </c>
      <c r="BW15">
        <v>0</v>
      </c>
      <c r="BX15">
        <v>0</v>
      </c>
      <c r="DC15">
        <f t="shared" si="0"/>
        <v>45.663086108711994</v>
      </c>
    </row>
    <row r="16" spans="2:107" x14ac:dyDescent="0.25">
      <c r="B16" t="s">
        <v>30</v>
      </c>
      <c r="AN16">
        <v>0</v>
      </c>
      <c r="AO16">
        <v>0</v>
      </c>
      <c r="AP16">
        <v>0</v>
      </c>
      <c r="AQ16">
        <v>0</v>
      </c>
      <c r="AR16">
        <v>0</v>
      </c>
      <c r="AS16">
        <v>0</v>
      </c>
      <c r="AT16">
        <v>0</v>
      </c>
      <c r="AU16">
        <v>0</v>
      </c>
      <c r="AV16">
        <v>0</v>
      </c>
      <c r="AW16">
        <v>0</v>
      </c>
      <c r="AX16">
        <v>0</v>
      </c>
      <c r="AY16">
        <v>0</v>
      </c>
      <c r="AZ16">
        <v>0</v>
      </c>
      <c r="BA16">
        <v>54.1507758472993</v>
      </c>
      <c r="BB16">
        <v>0</v>
      </c>
      <c r="BC16">
        <v>0</v>
      </c>
      <c r="BD16">
        <v>0</v>
      </c>
      <c r="BE16">
        <v>0</v>
      </c>
      <c r="BF16">
        <v>6.2020013114845882E-2</v>
      </c>
      <c r="BG16">
        <v>0</v>
      </c>
      <c r="BH16">
        <v>0</v>
      </c>
      <c r="BI16">
        <v>0</v>
      </c>
      <c r="BJ16">
        <v>0</v>
      </c>
      <c r="BK16">
        <v>0</v>
      </c>
      <c r="BL16">
        <v>0</v>
      </c>
      <c r="BM16">
        <v>0.39675737562599983</v>
      </c>
      <c r="BN16">
        <v>0</v>
      </c>
      <c r="BO16">
        <v>0</v>
      </c>
      <c r="BP16">
        <v>0</v>
      </c>
      <c r="BQ16">
        <v>0</v>
      </c>
      <c r="BR16">
        <v>0</v>
      </c>
      <c r="BS16">
        <v>0</v>
      </c>
      <c r="BT16">
        <v>0</v>
      </c>
      <c r="BU16">
        <v>0</v>
      </c>
      <c r="BV16">
        <v>0</v>
      </c>
      <c r="BW16">
        <v>0</v>
      </c>
      <c r="BX16">
        <v>0</v>
      </c>
      <c r="DC16">
        <f t="shared" si="0"/>
        <v>54.609553236040149</v>
      </c>
    </row>
    <row r="17" spans="2:107" x14ac:dyDescent="0.25">
      <c r="B17" t="s">
        <v>31</v>
      </c>
      <c r="AN17">
        <v>0</v>
      </c>
      <c r="AO17">
        <v>0</v>
      </c>
      <c r="AP17">
        <v>0</v>
      </c>
      <c r="AQ17">
        <v>0</v>
      </c>
      <c r="AR17">
        <v>0</v>
      </c>
      <c r="AS17">
        <v>0</v>
      </c>
      <c r="AT17">
        <v>0.45831126843609854</v>
      </c>
      <c r="AU17">
        <v>0</v>
      </c>
      <c r="AV17">
        <v>5.9715050595965536E-3</v>
      </c>
      <c r="AW17">
        <v>0</v>
      </c>
      <c r="AX17">
        <v>0</v>
      </c>
      <c r="AY17">
        <v>0</v>
      </c>
      <c r="AZ17">
        <v>0</v>
      </c>
      <c r="BA17">
        <v>0</v>
      </c>
      <c r="BB17">
        <v>536.40297052697633</v>
      </c>
      <c r="BC17">
        <v>0</v>
      </c>
      <c r="BD17">
        <v>0</v>
      </c>
      <c r="BE17">
        <v>6.9854553808698299</v>
      </c>
      <c r="BF17">
        <v>20.97105815624834</v>
      </c>
      <c r="BG17">
        <v>2.0758215263375077</v>
      </c>
      <c r="BH17">
        <v>0</v>
      </c>
      <c r="BI17">
        <v>0</v>
      </c>
      <c r="BJ17">
        <v>0</v>
      </c>
      <c r="BK17">
        <v>0</v>
      </c>
      <c r="BL17">
        <v>0</v>
      </c>
      <c r="BM17">
        <v>1.0606994866944528</v>
      </c>
      <c r="BN17">
        <v>0</v>
      </c>
      <c r="BO17">
        <v>0</v>
      </c>
      <c r="BP17">
        <v>0</v>
      </c>
      <c r="BQ17">
        <v>0</v>
      </c>
      <c r="BR17">
        <v>0</v>
      </c>
      <c r="BS17">
        <v>8.6250309262027161E-2</v>
      </c>
      <c r="BT17">
        <v>0</v>
      </c>
      <c r="BU17">
        <v>0</v>
      </c>
      <c r="BV17">
        <v>0</v>
      </c>
      <c r="BW17">
        <v>0</v>
      </c>
      <c r="BX17">
        <v>0</v>
      </c>
      <c r="DC17">
        <f t="shared" si="0"/>
        <v>568.04653815988422</v>
      </c>
    </row>
    <row r="18" spans="2:107" x14ac:dyDescent="0.25">
      <c r="B18" t="s">
        <v>32</v>
      </c>
      <c r="AN18">
        <v>0</v>
      </c>
      <c r="AO18">
        <v>0</v>
      </c>
      <c r="AP18">
        <v>0</v>
      </c>
      <c r="AQ18">
        <v>0</v>
      </c>
      <c r="AR18">
        <v>0</v>
      </c>
      <c r="AS18">
        <v>0</v>
      </c>
      <c r="AT18">
        <v>0</v>
      </c>
      <c r="AU18">
        <v>0</v>
      </c>
      <c r="AV18">
        <v>2.526035902964365E-3</v>
      </c>
      <c r="AW18">
        <v>0</v>
      </c>
      <c r="AX18">
        <v>0</v>
      </c>
      <c r="AY18">
        <v>0</v>
      </c>
      <c r="AZ18">
        <v>0</v>
      </c>
      <c r="BA18">
        <v>0</v>
      </c>
      <c r="BB18">
        <v>0.21698414218558859</v>
      </c>
      <c r="BC18">
        <v>2936.2787588001211</v>
      </c>
      <c r="BD18">
        <v>0</v>
      </c>
      <c r="BE18">
        <v>75.168929065993524</v>
      </c>
      <c r="BF18">
        <v>9.1588760678910225E-3</v>
      </c>
      <c r="BG18">
        <v>0</v>
      </c>
      <c r="BH18">
        <v>0</v>
      </c>
      <c r="BI18">
        <v>0</v>
      </c>
      <c r="BJ18">
        <v>0</v>
      </c>
      <c r="BK18">
        <v>0</v>
      </c>
      <c r="BL18">
        <v>0</v>
      </c>
      <c r="BM18">
        <v>1.2160968079723575</v>
      </c>
      <c r="BN18">
        <v>0.38265931111334583</v>
      </c>
      <c r="BO18">
        <v>0</v>
      </c>
      <c r="BP18">
        <v>0</v>
      </c>
      <c r="BQ18">
        <v>0.32260927430001846</v>
      </c>
      <c r="BR18">
        <v>0</v>
      </c>
      <c r="BS18">
        <v>0</v>
      </c>
      <c r="BT18">
        <v>0</v>
      </c>
      <c r="BU18">
        <v>0</v>
      </c>
      <c r="BV18">
        <v>0</v>
      </c>
      <c r="BW18">
        <v>0</v>
      </c>
      <c r="BX18">
        <v>0</v>
      </c>
      <c r="DC18">
        <f t="shared" si="0"/>
        <v>3013.5977223136565</v>
      </c>
    </row>
    <row r="19" spans="2:107" x14ac:dyDescent="0.25">
      <c r="B19" t="s">
        <v>33</v>
      </c>
      <c r="AN19">
        <v>0</v>
      </c>
      <c r="AO19">
        <v>0</v>
      </c>
      <c r="AP19">
        <v>0</v>
      </c>
      <c r="AQ19">
        <v>0</v>
      </c>
      <c r="AR19">
        <v>0</v>
      </c>
      <c r="AS19">
        <v>0</v>
      </c>
      <c r="AT19">
        <v>0</v>
      </c>
      <c r="AU19">
        <v>0</v>
      </c>
      <c r="AV19">
        <v>0</v>
      </c>
      <c r="AW19">
        <v>0</v>
      </c>
      <c r="AX19">
        <v>0</v>
      </c>
      <c r="AY19">
        <v>0</v>
      </c>
      <c r="AZ19">
        <v>0</v>
      </c>
      <c r="BA19">
        <v>0</v>
      </c>
      <c r="BB19">
        <v>0</v>
      </c>
      <c r="BC19">
        <v>77.155131858152131</v>
      </c>
      <c r="BD19">
        <v>568.02657926589893</v>
      </c>
      <c r="BE19">
        <v>14.597810561146337</v>
      </c>
      <c r="BF19">
        <v>0</v>
      </c>
      <c r="BG19">
        <v>0</v>
      </c>
      <c r="BH19">
        <v>0</v>
      </c>
      <c r="BI19">
        <v>0</v>
      </c>
      <c r="BJ19">
        <v>0</v>
      </c>
      <c r="BK19">
        <v>0</v>
      </c>
      <c r="BL19">
        <v>0</v>
      </c>
      <c r="BM19">
        <v>0.19862170134261398</v>
      </c>
      <c r="BN19">
        <v>0</v>
      </c>
      <c r="BO19">
        <v>0</v>
      </c>
      <c r="BP19">
        <v>0</v>
      </c>
      <c r="BQ19">
        <v>1.0529352074196821</v>
      </c>
      <c r="BR19">
        <v>0</v>
      </c>
      <c r="BS19">
        <v>0</v>
      </c>
      <c r="BT19">
        <v>0</v>
      </c>
      <c r="BU19">
        <v>0</v>
      </c>
      <c r="BV19">
        <v>0</v>
      </c>
      <c r="BW19">
        <v>0.13784184097389848</v>
      </c>
      <c r="BX19">
        <v>0</v>
      </c>
      <c r="DC19">
        <f t="shared" si="0"/>
        <v>661.16892043493363</v>
      </c>
    </row>
    <row r="20" spans="2:107" x14ac:dyDescent="0.25">
      <c r="B20" t="s">
        <v>34</v>
      </c>
      <c r="AN20">
        <v>0</v>
      </c>
      <c r="AO20">
        <v>6.6501397760714926</v>
      </c>
      <c r="AP20">
        <v>0</v>
      </c>
      <c r="AQ20">
        <v>0</v>
      </c>
      <c r="AR20">
        <v>0</v>
      </c>
      <c r="AS20">
        <v>0</v>
      </c>
      <c r="AT20">
        <v>0</v>
      </c>
      <c r="AU20">
        <v>0</v>
      </c>
      <c r="AV20">
        <v>40.640825723172824</v>
      </c>
      <c r="AW20">
        <v>0</v>
      </c>
      <c r="AX20">
        <v>0</v>
      </c>
      <c r="AY20">
        <v>0</v>
      </c>
      <c r="AZ20">
        <v>0</v>
      </c>
      <c r="BA20">
        <v>0</v>
      </c>
      <c r="BB20">
        <v>0</v>
      </c>
      <c r="BC20">
        <v>3.6177826324316604</v>
      </c>
      <c r="BD20">
        <v>0</v>
      </c>
      <c r="BE20">
        <v>13022.970242877234</v>
      </c>
      <c r="BF20">
        <v>38.380818048633543</v>
      </c>
      <c r="BG20">
        <v>3.746442547064456</v>
      </c>
      <c r="BH20">
        <v>26.254113175732648</v>
      </c>
      <c r="BI20">
        <v>0</v>
      </c>
      <c r="BJ20">
        <v>0</v>
      </c>
      <c r="BK20">
        <v>0</v>
      </c>
      <c r="BL20">
        <v>0</v>
      </c>
      <c r="BM20">
        <v>280.4835674919251</v>
      </c>
      <c r="BN20">
        <v>4.3981149424903139</v>
      </c>
      <c r="BO20">
        <v>0</v>
      </c>
      <c r="BP20">
        <v>0</v>
      </c>
      <c r="BQ20">
        <v>2.1967206376016155</v>
      </c>
      <c r="BR20">
        <v>0</v>
      </c>
      <c r="BS20">
        <v>0</v>
      </c>
      <c r="BT20">
        <v>1.1595695322847805</v>
      </c>
      <c r="BU20">
        <v>0</v>
      </c>
      <c r="BV20">
        <v>0</v>
      </c>
      <c r="BW20">
        <v>0</v>
      </c>
      <c r="BX20">
        <v>0</v>
      </c>
      <c r="DC20">
        <f t="shared" si="0"/>
        <v>13430.498337384644</v>
      </c>
    </row>
    <row r="21" spans="2:107" x14ac:dyDescent="0.25">
      <c r="B21" t="s">
        <v>35</v>
      </c>
      <c r="AN21">
        <v>0</v>
      </c>
      <c r="AO21">
        <v>5.992319459183217</v>
      </c>
      <c r="AP21">
        <v>9.6016025909882412</v>
      </c>
      <c r="AQ21">
        <v>4.5933982137629012</v>
      </c>
      <c r="AR21">
        <v>3.8621605790763915</v>
      </c>
      <c r="AS21">
        <v>0</v>
      </c>
      <c r="AT21">
        <v>305.83427153161347</v>
      </c>
      <c r="AU21">
        <v>0</v>
      </c>
      <c r="AV21">
        <v>1.7323469092652868</v>
      </c>
      <c r="AW21">
        <v>12.552878969881718</v>
      </c>
      <c r="AX21">
        <v>0</v>
      </c>
      <c r="AY21">
        <v>0.35313666614622585</v>
      </c>
      <c r="AZ21">
        <v>1.3007769344872777</v>
      </c>
      <c r="BA21">
        <v>3.2067773388499741</v>
      </c>
      <c r="BB21">
        <v>3.5918028767722161</v>
      </c>
      <c r="BC21">
        <v>86.644247666943372</v>
      </c>
      <c r="BD21">
        <v>0.31913801227144922</v>
      </c>
      <c r="BE21">
        <v>12.199770072470095</v>
      </c>
      <c r="BF21">
        <v>14986.528171211099</v>
      </c>
      <c r="BG21">
        <v>17.878021075796987</v>
      </c>
      <c r="BH21">
        <v>1.9945250269568078</v>
      </c>
      <c r="BI21">
        <v>0</v>
      </c>
      <c r="BJ21">
        <v>0</v>
      </c>
      <c r="BK21">
        <v>0.94955061080552638</v>
      </c>
      <c r="BL21">
        <v>4.3984534127306484E-2</v>
      </c>
      <c r="BM21">
        <v>25.036792061621085</v>
      </c>
      <c r="BN21">
        <v>0.70160158575378462</v>
      </c>
      <c r="BO21">
        <v>1.5781836528787566E-2</v>
      </c>
      <c r="BP21">
        <v>10.946637620345371</v>
      </c>
      <c r="BQ21">
        <v>5.0569731902014183</v>
      </c>
      <c r="BR21">
        <v>0.17404712334770406</v>
      </c>
      <c r="BS21">
        <v>0</v>
      </c>
      <c r="BT21">
        <v>0.31461804169831264</v>
      </c>
      <c r="BU21">
        <v>0</v>
      </c>
      <c r="BV21">
        <v>3.8822778979947035E-2</v>
      </c>
      <c r="BW21">
        <v>0.66387507846747651</v>
      </c>
      <c r="BX21">
        <v>0</v>
      </c>
      <c r="DC21">
        <f t="shared" si="0"/>
        <v>15502.128029597445</v>
      </c>
    </row>
    <row r="22" spans="2:107" x14ac:dyDescent="0.25">
      <c r="B22" t="s">
        <v>36</v>
      </c>
      <c r="AN22">
        <v>0</v>
      </c>
      <c r="AO22">
        <v>0</v>
      </c>
      <c r="AP22">
        <v>0</v>
      </c>
      <c r="AQ22">
        <v>0</v>
      </c>
      <c r="AR22">
        <v>0</v>
      </c>
      <c r="AS22">
        <v>0</v>
      </c>
      <c r="AT22">
        <v>0</v>
      </c>
      <c r="AU22">
        <v>0</v>
      </c>
      <c r="AV22">
        <v>0.93150181928210352</v>
      </c>
      <c r="AW22">
        <v>0</v>
      </c>
      <c r="AX22">
        <v>0</v>
      </c>
      <c r="AY22">
        <v>1.4462601087104034</v>
      </c>
      <c r="AZ22">
        <v>0</v>
      </c>
      <c r="BA22">
        <v>0</v>
      </c>
      <c r="BB22">
        <v>3.6272919910372621</v>
      </c>
      <c r="BC22">
        <v>0</v>
      </c>
      <c r="BD22">
        <v>0</v>
      </c>
      <c r="BE22">
        <v>0.21424233800748496</v>
      </c>
      <c r="BF22">
        <v>114.05574150285014</v>
      </c>
      <c r="BG22">
        <v>7924.1410488025904</v>
      </c>
      <c r="BH22">
        <v>3.251267347318449</v>
      </c>
      <c r="BI22">
        <v>0</v>
      </c>
      <c r="BJ22">
        <v>1.946678037291296</v>
      </c>
      <c r="BK22">
        <v>0</v>
      </c>
      <c r="BL22">
        <v>28.262984564428429</v>
      </c>
      <c r="BM22">
        <v>64.759108195029327</v>
      </c>
      <c r="BN22">
        <v>0</v>
      </c>
      <c r="BO22">
        <v>0</v>
      </c>
      <c r="BP22">
        <v>0.40056356304266461</v>
      </c>
      <c r="BQ22">
        <v>17.331584974290518</v>
      </c>
      <c r="BR22">
        <v>0</v>
      </c>
      <c r="BS22">
        <v>0.11003669699883875</v>
      </c>
      <c r="BT22">
        <v>0</v>
      </c>
      <c r="BU22">
        <v>0</v>
      </c>
      <c r="BV22">
        <v>0.61877385967451726</v>
      </c>
      <c r="BW22">
        <v>0</v>
      </c>
      <c r="BX22">
        <v>0</v>
      </c>
      <c r="DC22">
        <f t="shared" si="0"/>
        <v>8161.0970838005524</v>
      </c>
    </row>
    <row r="23" spans="2:107" x14ac:dyDescent="0.25">
      <c r="B23" t="s">
        <v>37</v>
      </c>
      <c r="AN23">
        <v>0</v>
      </c>
      <c r="AO23">
        <v>0</v>
      </c>
      <c r="AP23">
        <v>5.0596498042390703</v>
      </c>
      <c r="AQ23">
        <v>0</v>
      </c>
      <c r="AR23">
        <v>0</v>
      </c>
      <c r="AS23">
        <v>0</v>
      </c>
      <c r="AT23">
        <v>0</v>
      </c>
      <c r="AU23">
        <v>0</v>
      </c>
      <c r="AV23">
        <v>0</v>
      </c>
      <c r="AW23">
        <v>0</v>
      </c>
      <c r="AX23">
        <v>0</v>
      </c>
      <c r="AY23">
        <v>0</v>
      </c>
      <c r="AZ23">
        <v>0</v>
      </c>
      <c r="BA23">
        <v>0</v>
      </c>
      <c r="BB23">
        <v>0</v>
      </c>
      <c r="BC23">
        <v>0</v>
      </c>
      <c r="BD23">
        <v>0</v>
      </c>
      <c r="BE23">
        <v>20.859193629391239</v>
      </c>
      <c r="BF23">
        <v>2.367899778818082</v>
      </c>
      <c r="BG23">
        <v>0</v>
      </c>
      <c r="BH23">
        <v>4530.5893687237785</v>
      </c>
      <c r="BI23">
        <v>0</v>
      </c>
      <c r="BJ23">
        <v>0</v>
      </c>
      <c r="BK23">
        <v>0</v>
      </c>
      <c r="BL23">
        <v>0</v>
      </c>
      <c r="BM23">
        <v>169.83144253484141</v>
      </c>
      <c r="BN23">
        <v>0</v>
      </c>
      <c r="BO23">
        <v>0</v>
      </c>
      <c r="BP23">
        <v>1.0389377050374662</v>
      </c>
      <c r="BQ23">
        <v>0</v>
      </c>
      <c r="BR23">
        <v>13.603312823392747</v>
      </c>
      <c r="BS23">
        <v>0</v>
      </c>
      <c r="BT23">
        <v>4.1183605963303088E-2</v>
      </c>
      <c r="BU23">
        <v>0</v>
      </c>
      <c r="BV23">
        <v>2.8198867376491474</v>
      </c>
      <c r="BW23">
        <v>0.49939383618005551</v>
      </c>
      <c r="BX23">
        <v>0</v>
      </c>
      <c r="DC23">
        <f t="shared" si="0"/>
        <v>4746.7102691792925</v>
      </c>
    </row>
    <row r="24" spans="2:107" x14ac:dyDescent="0.25">
      <c r="B24" t="s">
        <v>38</v>
      </c>
      <c r="AN24">
        <v>0</v>
      </c>
      <c r="AO24">
        <v>0</v>
      </c>
      <c r="AP24">
        <v>0</v>
      </c>
      <c r="AQ24">
        <v>0</v>
      </c>
      <c r="AR24">
        <v>4.2004374490533436E-3</v>
      </c>
      <c r="AS24">
        <v>0</v>
      </c>
      <c r="AT24">
        <v>0</v>
      </c>
      <c r="AU24">
        <v>0</v>
      </c>
      <c r="AV24">
        <v>0</v>
      </c>
      <c r="AW24">
        <v>0</v>
      </c>
      <c r="AX24">
        <v>0</v>
      </c>
      <c r="AY24">
        <v>0</v>
      </c>
      <c r="AZ24">
        <v>0</v>
      </c>
      <c r="BA24">
        <v>0</v>
      </c>
      <c r="BB24">
        <v>0</v>
      </c>
      <c r="BC24">
        <v>0</v>
      </c>
      <c r="BD24">
        <v>0</v>
      </c>
      <c r="BE24">
        <v>0</v>
      </c>
      <c r="BF24">
        <v>0</v>
      </c>
      <c r="BG24">
        <v>0</v>
      </c>
      <c r="BH24">
        <v>4.7636873283163856</v>
      </c>
      <c r="BI24">
        <v>800.65925582690056</v>
      </c>
      <c r="BJ24">
        <v>41.262716832588055</v>
      </c>
      <c r="BK24">
        <v>0</v>
      </c>
      <c r="BL24">
        <v>0</v>
      </c>
      <c r="BM24">
        <v>1.6303367360221519</v>
      </c>
      <c r="BN24">
        <v>0</v>
      </c>
      <c r="BO24">
        <v>0</v>
      </c>
      <c r="BP24">
        <v>3.7986306242866217</v>
      </c>
      <c r="BQ24">
        <v>0.93256508196669641</v>
      </c>
      <c r="BR24">
        <v>0</v>
      </c>
      <c r="BS24">
        <v>0</v>
      </c>
      <c r="BT24">
        <v>0</v>
      </c>
      <c r="BU24">
        <v>0</v>
      </c>
      <c r="BV24">
        <v>0.58360775688043642</v>
      </c>
      <c r="BW24">
        <v>0</v>
      </c>
      <c r="BX24">
        <v>0</v>
      </c>
      <c r="DC24">
        <f t="shared" si="0"/>
        <v>853.63500062440983</v>
      </c>
    </row>
    <row r="25" spans="2:107" x14ac:dyDescent="0.25">
      <c r="B25" t="s">
        <v>39</v>
      </c>
      <c r="AN25">
        <v>0</v>
      </c>
      <c r="AO25">
        <v>0</v>
      </c>
      <c r="AP25">
        <v>0</v>
      </c>
      <c r="AQ25">
        <v>0</v>
      </c>
      <c r="AR25">
        <v>0</v>
      </c>
      <c r="AS25">
        <v>0</v>
      </c>
      <c r="AT25">
        <v>0</v>
      </c>
      <c r="AU25">
        <v>0</v>
      </c>
      <c r="AV25">
        <v>0</v>
      </c>
      <c r="AW25">
        <v>0</v>
      </c>
      <c r="AX25">
        <v>0</v>
      </c>
      <c r="AY25">
        <v>0</v>
      </c>
      <c r="AZ25">
        <v>0</v>
      </c>
      <c r="BA25">
        <v>0</v>
      </c>
      <c r="BB25">
        <v>0</v>
      </c>
      <c r="BC25">
        <v>0</v>
      </c>
      <c r="BD25">
        <v>0</v>
      </c>
      <c r="BE25">
        <v>4.8094660087833088</v>
      </c>
      <c r="BF25">
        <v>0.21243984376437253</v>
      </c>
      <c r="BG25">
        <v>0</v>
      </c>
      <c r="BH25">
        <v>0</v>
      </c>
      <c r="BI25">
        <v>0.13538889900437023</v>
      </c>
      <c r="BJ25">
        <v>1655.1675556620248</v>
      </c>
      <c r="BK25">
        <v>0</v>
      </c>
      <c r="BL25">
        <v>0</v>
      </c>
      <c r="BM25">
        <v>4.9060567293484105</v>
      </c>
      <c r="BN25">
        <v>0</v>
      </c>
      <c r="BO25">
        <v>0</v>
      </c>
      <c r="BP25">
        <v>0</v>
      </c>
      <c r="BQ25">
        <v>1.6363472688648812</v>
      </c>
      <c r="BR25">
        <v>0</v>
      </c>
      <c r="BS25">
        <v>0</v>
      </c>
      <c r="BT25">
        <v>0</v>
      </c>
      <c r="BU25">
        <v>0</v>
      </c>
      <c r="BV25">
        <v>0</v>
      </c>
      <c r="BW25">
        <v>0</v>
      </c>
      <c r="BX25">
        <v>0</v>
      </c>
      <c r="DC25">
        <f t="shared" si="0"/>
        <v>1666.8672544117901</v>
      </c>
    </row>
    <row r="26" spans="2:107" x14ac:dyDescent="0.25">
      <c r="B26" t="s">
        <v>40</v>
      </c>
      <c r="AN26">
        <v>0</v>
      </c>
      <c r="AO26">
        <v>0</v>
      </c>
      <c r="AP26">
        <v>0</v>
      </c>
      <c r="AQ26">
        <v>0</v>
      </c>
      <c r="AR26">
        <v>0</v>
      </c>
      <c r="AS26">
        <v>0</v>
      </c>
      <c r="AT26">
        <v>0</v>
      </c>
      <c r="AU26">
        <v>0</v>
      </c>
      <c r="AV26">
        <v>0</v>
      </c>
      <c r="AW26">
        <v>0</v>
      </c>
      <c r="AX26">
        <v>0</v>
      </c>
      <c r="AY26">
        <v>0</v>
      </c>
      <c r="AZ26">
        <v>0</v>
      </c>
      <c r="BA26">
        <v>0</v>
      </c>
      <c r="BB26">
        <v>0</v>
      </c>
      <c r="BC26">
        <v>0</v>
      </c>
      <c r="BD26">
        <v>0</v>
      </c>
      <c r="BE26">
        <v>0</v>
      </c>
      <c r="BF26">
        <v>4.8056310497485351</v>
      </c>
      <c r="BG26">
        <v>17.592910987522433</v>
      </c>
      <c r="BH26">
        <v>0</v>
      </c>
      <c r="BI26">
        <v>0</v>
      </c>
      <c r="BJ26">
        <v>0</v>
      </c>
      <c r="BK26">
        <v>1907.7546698536817</v>
      </c>
      <c r="BL26">
        <v>0</v>
      </c>
      <c r="BM26">
        <v>3.0664848186886084E-2</v>
      </c>
      <c r="BN26">
        <v>2.6578071241747758</v>
      </c>
      <c r="BO26">
        <v>0</v>
      </c>
      <c r="BP26">
        <v>0.27993764230692086</v>
      </c>
      <c r="BQ26">
        <v>0.43381379161807693</v>
      </c>
      <c r="BR26">
        <v>0</v>
      </c>
      <c r="BS26">
        <v>0</v>
      </c>
      <c r="BT26">
        <v>0</v>
      </c>
      <c r="BU26">
        <v>0</v>
      </c>
      <c r="BV26">
        <v>1.7125722572230146</v>
      </c>
      <c r="BW26">
        <v>0</v>
      </c>
      <c r="BX26">
        <v>0</v>
      </c>
      <c r="DC26">
        <f t="shared" si="0"/>
        <v>1935.2680075544624</v>
      </c>
    </row>
    <row r="27" spans="2:107" x14ac:dyDescent="0.25">
      <c r="B27" t="s">
        <v>41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4497.8294199513102</v>
      </c>
      <c r="BM27">
        <v>0</v>
      </c>
      <c r="BN27">
        <v>0</v>
      </c>
      <c r="BO27">
        <v>0</v>
      </c>
      <c r="BP27">
        <v>0</v>
      </c>
      <c r="BQ27">
        <v>0</v>
      </c>
      <c r="BR27">
        <v>0</v>
      </c>
      <c r="BS27">
        <v>0</v>
      </c>
      <c r="BT27">
        <v>0</v>
      </c>
      <c r="BU27">
        <v>0</v>
      </c>
      <c r="BV27">
        <v>0</v>
      </c>
      <c r="BW27">
        <v>0</v>
      </c>
      <c r="BX27">
        <v>0</v>
      </c>
      <c r="DC27">
        <f t="shared" si="0"/>
        <v>4497.8294199513102</v>
      </c>
    </row>
    <row r="28" spans="2:107" x14ac:dyDescent="0.25">
      <c r="B28" t="s">
        <v>42</v>
      </c>
      <c r="AN28">
        <v>0</v>
      </c>
      <c r="AO28">
        <v>0</v>
      </c>
      <c r="AP28">
        <v>0</v>
      </c>
      <c r="AQ28">
        <v>0</v>
      </c>
      <c r="AR28">
        <v>0</v>
      </c>
      <c r="AS28">
        <v>0</v>
      </c>
      <c r="AT28">
        <v>0</v>
      </c>
      <c r="AU28">
        <v>0</v>
      </c>
      <c r="AV28">
        <v>0</v>
      </c>
      <c r="AW28">
        <v>0</v>
      </c>
      <c r="AX28">
        <v>0</v>
      </c>
      <c r="AY28">
        <v>0</v>
      </c>
      <c r="AZ28">
        <v>0</v>
      </c>
      <c r="BA28">
        <v>0</v>
      </c>
      <c r="BB28">
        <v>0</v>
      </c>
      <c r="BC28">
        <v>1.4842895785215104</v>
      </c>
      <c r="BD28">
        <v>0</v>
      </c>
      <c r="BE28">
        <v>15.856502362892138</v>
      </c>
      <c r="BF28">
        <v>94.181949437605013</v>
      </c>
      <c r="BG28">
        <v>6.8338154668199875</v>
      </c>
      <c r="BH28">
        <v>10.215401854632171</v>
      </c>
      <c r="BI28">
        <v>0</v>
      </c>
      <c r="BJ28">
        <v>0</v>
      </c>
      <c r="BK28">
        <v>0</v>
      </c>
      <c r="BL28">
        <v>0</v>
      </c>
      <c r="BM28">
        <v>7214.9606265516786</v>
      </c>
      <c r="BN28">
        <v>0</v>
      </c>
      <c r="BO28">
        <v>0</v>
      </c>
      <c r="BP28">
        <v>0</v>
      </c>
      <c r="BQ28">
        <v>4.8050267884025235</v>
      </c>
      <c r="BR28">
        <v>0</v>
      </c>
      <c r="BS28">
        <v>0</v>
      </c>
      <c r="BT28">
        <v>0</v>
      </c>
      <c r="BU28">
        <v>0</v>
      </c>
      <c r="BV28">
        <v>5.1083141366361007</v>
      </c>
      <c r="BW28">
        <v>0</v>
      </c>
      <c r="BX28">
        <v>0</v>
      </c>
      <c r="DC28">
        <f t="shared" si="0"/>
        <v>7353.4459261771881</v>
      </c>
    </row>
    <row r="29" spans="2:107" x14ac:dyDescent="0.25">
      <c r="B29" t="s">
        <v>43</v>
      </c>
      <c r="AN29">
        <v>0</v>
      </c>
      <c r="AO29">
        <v>0</v>
      </c>
      <c r="AP29">
        <v>0</v>
      </c>
      <c r="AQ29">
        <v>0</v>
      </c>
      <c r="AR29">
        <v>0</v>
      </c>
      <c r="AS29">
        <v>0</v>
      </c>
      <c r="AT29">
        <v>0</v>
      </c>
      <c r="AU29">
        <v>0</v>
      </c>
      <c r="AV29">
        <v>0</v>
      </c>
      <c r="AW29">
        <v>0</v>
      </c>
      <c r="AX29">
        <v>0</v>
      </c>
      <c r="AY29">
        <v>0</v>
      </c>
      <c r="AZ29">
        <v>0</v>
      </c>
      <c r="BA29">
        <v>0</v>
      </c>
      <c r="BB29">
        <v>1.3844991763879517</v>
      </c>
      <c r="BC29">
        <v>0</v>
      </c>
      <c r="BD29">
        <v>0</v>
      </c>
      <c r="BE29">
        <v>3.4335112193551778</v>
      </c>
      <c r="BF29">
        <v>0</v>
      </c>
      <c r="BG29">
        <v>0</v>
      </c>
      <c r="BH29">
        <v>0.1213289389021226</v>
      </c>
      <c r="BI29">
        <v>0</v>
      </c>
      <c r="BJ29">
        <v>0</v>
      </c>
      <c r="BK29">
        <v>0</v>
      </c>
      <c r="BL29">
        <v>0</v>
      </c>
      <c r="BM29">
        <v>1.5307239243671318</v>
      </c>
      <c r="BN29">
        <v>1070.9402747480435</v>
      </c>
      <c r="BO29">
        <v>0</v>
      </c>
      <c r="BP29">
        <v>0</v>
      </c>
      <c r="BQ29">
        <v>0</v>
      </c>
      <c r="BR29">
        <v>0</v>
      </c>
      <c r="BS29">
        <v>0</v>
      </c>
      <c r="BT29">
        <v>0</v>
      </c>
      <c r="BU29">
        <v>0</v>
      </c>
      <c r="BV29">
        <v>0</v>
      </c>
      <c r="BW29">
        <v>0</v>
      </c>
      <c r="BX29">
        <v>0</v>
      </c>
      <c r="DC29">
        <f t="shared" si="0"/>
        <v>1077.410338007056</v>
      </c>
    </row>
    <row r="30" spans="2:107" x14ac:dyDescent="0.25">
      <c r="B30" t="s">
        <v>44</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2.8722506576909775E-2</v>
      </c>
      <c r="BN30">
        <v>0</v>
      </c>
      <c r="BO30">
        <v>208.58638061826335</v>
      </c>
      <c r="BP30">
        <v>0</v>
      </c>
      <c r="BQ30">
        <v>0</v>
      </c>
      <c r="BR30">
        <v>0</v>
      </c>
      <c r="BS30">
        <v>0</v>
      </c>
      <c r="BT30">
        <v>0</v>
      </c>
      <c r="BU30">
        <v>0</v>
      </c>
      <c r="BV30">
        <v>0</v>
      </c>
      <c r="BW30">
        <v>0</v>
      </c>
      <c r="BX30">
        <v>0</v>
      </c>
      <c r="DC30">
        <f t="shared" si="0"/>
        <v>208.61510312484026</v>
      </c>
    </row>
    <row r="31" spans="2:107" x14ac:dyDescent="0.25">
      <c r="B31" t="s">
        <v>45</v>
      </c>
      <c r="AN31">
        <v>0</v>
      </c>
      <c r="AO31">
        <v>0</v>
      </c>
      <c r="AP31">
        <v>0</v>
      </c>
      <c r="AQ31">
        <v>0</v>
      </c>
      <c r="AR31">
        <v>0</v>
      </c>
      <c r="AS31">
        <v>0</v>
      </c>
      <c r="AT31">
        <v>0</v>
      </c>
      <c r="AU31">
        <v>0</v>
      </c>
      <c r="AV31">
        <v>0</v>
      </c>
      <c r="AW31">
        <v>0</v>
      </c>
      <c r="AX31">
        <v>0</v>
      </c>
      <c r="AY31">
        <v>0</v>
      </c>
      <c r="AZ31">
        <v>0</v>
      </c>
      <c r="BA31">
        <v>0</v>
      </c>
      <c r="BB31">
        <v>0</v>
      </c>
      <c r="BC31">
        <v>0</v>
      </c>
      <c r="BD31">
        <v>0</v>
      </c>
      <c r="BE31">
        <v>1.0890464929764005</v>
      </c>
      <c r="BF31">
        <v>29.618897704563043</v>
      </c>
      <c r="BG31">
        <v>0</v>
      </c>
      <c r="BH31">
        <v>6.5147789603215975E-2</v>
      </c>
      <c r="BI31">
        <v>4.0895772649641914E-2</v>
      </c>
      <c r="BJ31">
        <v>0</v>
      </c>
      <c r="BK31">
        <v>0</v>
      </c>
      <c r="BL31">
        <v>0</v>
      </c>
      <c r="BM31">
        <v>2.9118920452024279E-2</v>
      </c>
      <c r="BN31">
        <v>0</v>
      </c>
      <c r="BO31">
        <v>0</v>
      </c>
      <c r="BP31">
        <v>620.74350454354578</v>
      </c>
      <c r="BQ31">
        <v>0</v>
      </c>
      <c r="BR31">
        <v>0</v>
      </c>
      <c r="BS31">
        <v>0</v>
      </c>
      <c r="BT31">
        <v>0</v>
      </c>
      <c r="BU31">
        <v>0</v>
      </c>
      <c r="BV31">
        <v>0</v>
      </c>
      <c r="BW31">
        <v>0</v>
      </c>
      <c r="BX31">
        <v>0</v>
      </c>
      <c r="DC31">
        <f t="shared" si="0"/>
        <v>651.5866112237901</v>
      </c>
    </row>
    <row r="32" spans="2:107" x14ac:dyDescent="0.25">
      <c r="B32" t="s">
        <v>46</v>
      </c>
      <c r="AN32">
        <v>0</v>
      </c>
      <c r="AO32">
        <v>0</v>
      </c>
      <c r="AP32">
        <v>0</v>
      </c>
      <c r="AQ32">
        <v>0</v>
      </c>
      <c r="AR32">
        <v>0</v>
      </c>
      <c r="AS32">
        <v>0</v>
      </c>
      <c r="AT32">
        <v>0</v>
      </c>
      <c r="AU32">
        <v>0</v>
      </c>
      <c r="AV32">
        <v>0</v>
      </c>
      <c r="AW32">
        <v>0</v>
      </c>
      <c r="AX32">
        <v>0</v>
      </c>
      <c r="AY32">
        <v>0</v>
      </c>
      <c r="AZ32">
        <v>0</v>
      </c>
      <c r="BA32">
        <v>0</v>
      </c>
      <c r="BB32">
        <v>0</v>
      </c>
      <c r="BC32">
        <v>0</v>
      </c>
      <c r="BD32">
        <v>0</v>
      </c>
      <c r="BE32">
        <v>36.767352743223398</v>
      </c>
      <c r="BF32">
        <v>24.888631398355056</v>
      </c>
      <c r="BG32">
        <v>0.53470638029749629</v>
      </c>
      <c r="BH32">
        <v>0.73853703511449043</v>
      </c>
      <c r="BI32">
        <v>0</v>
      </c>
      <c r="BJ32">
        <v>0</v>
      </c>
      <c r="BK32">
        <v>102.53789157439704</v>
      </c>
      <c r="BL32">
        <v>0</v>
      </c>
      <c r="BM32">
        <v>0.23639904857294541</v>
      </c>
      <c r="BN32">
        <v>0</v>
      </c>
      <c r="BO32">
        <v>0</v>
      </c>
      <c r="BP32">
        <v>0.18701831065609772</v>
      </c>
      <c r="BQ32">
        <v>897.3046955206479</v>
      </c>
      <c r="BR32">
        <v>0</v>
      </c>
      <c r="BS32">
        <v>0</v>
      </c>
      <c r="BT32">
        <v>0</v>
      </c>
      <c r="BU32">
        <v>0</v>
      </c>
      <c r="BV32">
        <v>0</v>
      </c>
      <c r="BW32">
        <v>0</v>
      </c>
      <c r="BX32">
        <v>0</v>
      </c>
      <c r="DC32">
        <f t="shared" si="0"/>
        <v>1063.1952320112644</v>
      </c>
    </row>
    <row r="33" spans="2:107" x14ac:dyDescent="0.25">
      <c r="B33" t="s">
        <v>47</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5793.2353793724478</v>
      </c>
      <c r="BS33">
        <v>0</v>
      </c>
      <c r="BT33">
        <v>0</v>
      </c>
      <c r="BU33">
        <v>0</v>
      </c>
      <c r="BV33">
        <v>0</v>
      </c>
      <c r="BW33">
        <v>0</v>
      </c>
      <c r="BX33">
        <v>0</v>
      </c>
      <c r="DC33">
        <f t="shared" si="0"/>
        <v>5793.2353793724478</v>
      </c>
    </row>
    <row r="34" spans="2:107" x14ac:dyDescent="0.25">
      <c r="B34" t="s">
        <v>48</v>
      </c>
      <c r="AN34">
        <v>0</v>
      </c>
      <c r="AO34">
        <v>0</v>
      </c>
      <c r="AP34">
        <v>0</v>
      </c>
      <c r="AQ34">
        <v>0</v>
      </c>
      <c r="AR34">
        <v>0</v>
      </c>
      <c r="AS34">
        <v>0</v>
      </c>
      <c r="AT34">
        <v>0</v>
      </c>
      <c r="AU34">
        <v>0</v>
      </c>
      <c r="AV34">
        <v>0</v>
      </c>
      <c r="AW34">
        <v>0</v>
      </c>
      <c r="AX34">
        <v>0</v>
      </c>
      <c r="AY34">
        <v>0</v>
      </c>
      <c r="AZ34">
        <v>0</v>
      </c>
      <c r="BA34">
        <v>0</v>
      </c>
      <c r="BB34">
        <v>1.0725741287164965</v>
      </c>
      <c r="BC34">
        <v>0</v>
      </c>
      <c r="BD34">
        <v>0</v>
      </c>
      <c r="BE34">
        <v>0</v>
      </c>
      <c r="BF34">
        <v>0.19158371163381296</v>
      </c>
      <c r="BG34">
        <v>0</v>
      </c>
      <c r="BH34">
        <v>0.75204271339906303</v>
      </c>
      <c r="BI34">
        <v>0</v>
      </c>
      <c r="BJ34">
        <v>0</v>
      </c>
      <c r="BK34">
        <v>0</v>
      </c>
      <c r="BL34">
        <v>0</v>
      </c>
      <c r="BM34">
        <v>1.5107831086524806</v>
      </c>
      <c r="BN34">
        <v>2.7339969312516203E-3</v>
      </c>
      <c r="BO34">
        <v>0</v>
      </c>
      <c r="BP34">
        <v>6.2647982709855094E-3</v>
      </c>
      <c r="BQ34">
        <v>1.0901423920565879E-2</v>
      </c>
      <c r="BR34">
        <v>0</v>
      </c>
      <c r="BS34">
        <v>3370.196646792127</v>
      </c>
      <c r="BT34">
        <v>0.99397206258105697</v>
      </c>
      <c r="BU34">
        <v>0</v>
      </c>
      <c r="BV34">
        <v>0</v>
      </c>
      <c r="BW34">
        <v>0</v>
      </c>
      <c r="BX34">
        <v>0</v>
      </c>
      <c r="DC34">
        <f t="shared" si="0"/>
        <v>3374.7375027362327</v>
      </c>
    </row>
    <row r="35" spans="2:107" x14ac:dyDescent="0.25">
      <c r="B35" t="s">
        <v>49</v>
      </c>
      <c r="AN35">
        <v>0</v>
      </c>
      <c r="AO35">
        <v>0</v>
      </c>
      <c r="AP35">
        <v>0</v>
      </c>
      <c r="AQ35">
        <v>0</v>
      </c>
      <c r="AR35">
        <v>0</v>
      </c>
      <c r="AS35">
        <v>0</v>
      </c>
      <c r="AT35">
        <v>0</v>
      </c>
      <c r="AU35">
        <v>0</v>
      </c>
      <c r="AV35">
        <v>0</v>
      </c>
      <c r="AW35">
        <v>0</v>
      </c>
      <c r="AX35">
        <v>0</v>
      </c>
      <c r="AY35">
        <v>0</v>
      </c>
      <c r="AZ35">
        <v>0</v>
      </c>
      <c r="BA35">
        <v>0</v>
      </c>
      <c r="BB35">
        <v>0</v>
      </c>
      <c r="BC35">
        <v>0</v>
      </c>
      <c r="BD35">
        <v>0</v>
      </c>
      <c r="BE35">
        <v>3.6666010058987206</v>
      </c>
      <c r="BF35">
        <v>17.119822992495603</v>
      </c>
      <c r="BG35">
        <v>0.61704968544441363</v>
      </c>
      <c r="BH35">
        <v>0.86442054039322613</v>
      </c>
      <c r="BI35">
        <v>0</v>
      </c>
      <c r="BJ35">
        <v>0</v>
      </c>
      <c r="BK35">
        <v>0</v>
      </c>
      <c r="BL35">
        <v>0</v>
      </c>
      <c r="BM35">
        <v>8.9832545389547125</v>
      </c>
      <c r="BN35">
        <v>0.27716368231338301</v>
      </c>
      <c r="BO35">
        <v>0.62867372549872069</v>
      </c>
      <c r="BP35">
        <v>0</v>
      </c>
      <c r="BQ35">
        <v>1.2724729123488954E-3</v>
      </c>
      <c r="BR35">
        <v>0</v>
      </c>
      <c r="BS35">
        <v>1.8977745846298915</v>
      </c>
      <c r="BT35">
        <v>3784.9365445358872</v>
      </c>
      <c r="BU35">
        <v>0</v>
      </c>
      <c r="BV35">
        <v>0</v>
      </c>
      <c r="BW35">
        <v>6.5871681095927819E-3</v>
      </c>
      <c r="BX35">
        <v>0</v>
      </c>
      <c r="DC35">
        <f t="shared" ref="DC35:DC66" si="1">SUM(C35:DA35)</f>
        <v>3818.9991649325375</v>
      </c>
    </row>
    <row r="36" spans="2:107" x14ac:dyDescent="0.25">
      <c r="B36" t="s">
        <v>50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0.32912742871960621</v>
      </c>
      <c r="BI36">
        <v>0</v>
      </c>
      <c r="BJ36">
        <v>0</v>
      </c>
      <c r="BK36">
        <v>0</v>
      </c>
      <c r="BL36">
        <v>0</v>
      </c>
      <c r="BM36">
        <v>0</v>
      </c>
      <c r="BN36">
        <v>0</v>
      </c>
      <c r="BO36">
        <v>0</v>
      </c>
      <c r="BP36">
        <v>0</v>
      </c>
      <c r="BQ36">
        <v>0</v>
      </c>
      <c r="BR36">
        <v>0</v>
      </c>
      <c r="BS36">
        <v>0</v>
      </c>
      <c r="BT36">
        <v>0</v>
      </c>
      <c r="BU36">
        <v>530.27846190686944</v>
      </c>
      <c r="BV36">
        <v>0</v>
      </c>
      <c r="BW36">
        <v>0</v>
      </c>
      <c r="BX36">
        <v>0</v>
      </c>
      <c r="DC36">
        <f t="shared" si="1"/>
        <v>530.60758933558907</v>
      </c>
    </row>
    <row r="37" spans="2:107" x14ac:dyDescent="0.25">
      <c r="B37" t="s">
        <v>51</v>
      </c>
      <c r="AN37">
        <v>0</v>
      </c>
      <c r="AO37">
        <v>0</v>
      </c>
      <c r="AP37">
        <v>0</v>
      </c>
      <c r="AQ37">
        <v>0</v>
      </c>
      <c r="AR37">
        <v>0</v>
      </c>
      <c r="AS37">
        <v>0</v>
      </c>
      <c r="AT37">
        <v>0</v>
      </c>
      <c r="AU37">
        <v>0</v>
      </c>
      <c r="AV37">
        <v>0</v>
      </c>
      <c r="AW37">
        <v>0</v>
      </c>
      <c r="AX37">
        <v>0</v>
      </c>
      <c r="AY37">
        <v>0</v>
      </c>
      <c r="AZ37">
        <v>0</v>
      </c>
      <c r="BA37">
        <v>0</v>
      </c>
      <c r="BB37">
        <v>0</v>
      </c>
      <c r="BC37">
        <v>0</v>
      </c>
      <c r="BD37">
        <v>0</v>
      </c>
      <c r="BE37">
        <v>0</v>
      </c>
      <c r="BF37">
        <v>0.43080932270154182</v>
      </c>
      <c r="BG37">
        <v>0</v>
      </c>
      <c r="BH37">
        <v>0.6747148120171832</v>
      </c>
      <c r="BI37">
        <v>0</v>
      </c>
      <c r="BJ37">
        <v>0</v>
      </c>
      <c r="BK37">
        <v>0</v>
      </c>
      <c r="BL37">
        <v>0</v>
      </c>
      <c r="BM37">
        <v>7.9415003773070278</v>
      </c>
      <c r="BN37">
        <v>0</v>
      </c>
      <c r="BO37">
        <v>0</v>
      </c>
      <c r="BP37">
        <v>3.9653898173385587</v>
      </c>
      <c r="BQ37">
        <v>0</v>
      </c>
      <c r="BR37">
        <v>0</v>
      </c>
      <c r="BS37">
        <v>2.0913184305326453</v>
      </c>
      <c r="BT37">
        <v>0</v>
      </c>
      <c r="BU37">
        <v>0</v>
      </c>
      <c r="BV37">
        <v>4211.0250025784726</v>
      </c>
      <c r="BW37">
        <v>0</v>
      </c>
      <c r="BX37">
        <v>0</v>
      </c>
      <c r="DC37">
        <f t="shared" si="1"/>
        <v>4226.1287353383696</v>
      </c>
    </row>
    <row r="38" spans="2:107" x14ac:dyDescent="0.25">
      <c r="B38" t="s">
        <v>52</v>
      </c>
      <c r="AN38">
        <v>0</v>
      </c>
      <c r="AO38">
        <v>0</v>
      </c>
      <c r="AP38">
        <v>0</v>
      </c>
      <c r="AQ38">
        <v>0</v>
      </c>
      <c r="AR38">
        <v>0</v>
      </c>
      <c r="AS38">
        <v>0</v>
      </c>
      <c r="AT38">
        <v>0</v>
      </c>
      <c r="AU38">
        <v>0</v>
      </c>
      <c r="AV38">
        <v>0</v>
      </c>
      <c r="AW38">
        <v>8.2112311791920954E-4</v>
      </c>
      <c r="AX38">
        <v>0</v>
      </c>
      <c r="AY38">
        <v>0</v>
      </c>
      <c r="AZ38">
        <v>0</v>
      </c>
      <c r="BA38">
        <v>0</v>
      </c>
      <c r="BB38">
        <v>0</v>
      </c>
      <c r="BC38">
        <v>0</v>
      </c>
      <c r="BD38">
        <v>0</v>
      </c>
      <c r="BE38">
        <v>0</v>
      </c>
      <c r="BF38">
        <v>12.008796879451387</v>
      </c>
      <c r="BG38">
        <v>2.4254713636998191E-2</v>
      </c>
      <c r="BH38">
        <v>1.0143788651536689</v>
      </c>
      <c r="BI38">
        <v>0</v>
      </c>
      <c r="BJ38">
        <v>0</v>
      </c>
      <c r="BK38">
        <v>0</v>
      </c>
      <c r="BL38">
        <v>0</v>
      </c>
      <c r="BM38">
        <v>7.0237361650691792</v>
      </c>
      <c r="BN38">
        <v>0</v>
      </c>
      <c r="BO38">
        <v>0</v>
      </c>
      <c r="BP38">
        <v>0</v>
      </c>
      <c r="BQ38">
        <v>0.71545659562218944</v>
      </c>
      <c r="BR38">
        <v>0</v>
      </c>
      <c r="BS38">
        <v>0</v>
      </c>
      <c r="BT38">
        <v>3.2559780239573417</v>
      </c>
      <c r="BU38">
        <v>0</v>
      </c>
      <c r="BV38">
        <v>0</v>
      </c>
      <c r="BW38">
        <v>985.47752605710957</v>
      </c>
      <c r="BX38">
        <v>0</v>
      </c>
      <c r="DC38">
        <f t="shared" si="1"/>
        <v>1009.5209484231183</v>
      </c>
    </row>
    <row r="39" spans="2:107" x14ac:dyDescent="0.25">
      <c r="B39" t="s">
        <v>53</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71.360067043184898</v>
      </c>
      <c r="DC39">
        <f t="shared" si="1"/>
        <v>71.360067043184898</v>
      </c>
    </row>
    <row r="40" spans="2:107" x14ac:dyDescent="0.25">
      <c r="B40" t="s">
        <v>54</v>
      </c>
      <c r="C40">
        <v>1193.6367314927884</v>
      </c>
      <c r="D40">
        <v>0</v>
      </c>
      <c r="E40">
        <v>3404.351327321539</v>
      </c>
      <c r="F40">
        <v>1.138291882825573</v>
      </c>
      <c r="G40">
        <v>0.58552074098458928</v>
      </c>
      <c r="H40">
        <v>0</v>
      </c>
      <c r="I40">
        <v>0</v>
      </c>
      <c r="J40">
        <v>8.6997780237491149</v>
      </c>
      <c r="K40">
        <v>9.0217751013476057</v>
      </c>
      <c r="L40">
        <v>0</v>
      </c>
      <c r="M40">
        <v>0</v>
      </c>
      <c r="N40">
        <v>0</v>
      </c>
      <c r="O40">
        <v>0</v>
      </c>
      <c r="P40">
        <v>0</v>
      </c>
      <c r="Q40">
        <v>0.88674671852114506</v>
      </c>
      <c r="R40">
        <v>2.1499961380148966E-2</v>
      </c>
      <c r="S40">
        <v>1.6519756794312758E-2</v>
      </c>
      <c r="T40">
        <v>0.84092271680253372</v>
      </c>
      <c r="U40">
        <v>70.454100381208747</v>
      </c>
      <c r="V40">
        <v>2.608083230830479E-2</v>
      </c>
      <c r="W40">
        <v>253.772399964437</v>
      </c>
      <c r="X40">
        <v>0</v>
      </c>
      <c r="Y40">
        <v>0</v>
      </c>
      <c r="Z40">
        <v>3.6423222410168292E-3</v>
      </c>
      <c r="AA40">
        <v>5.2461491035945811E-3</v>
      </c>
      <c r="AB40">
        <v>1.9716197824487809</v>
      </c>
      <c r="AC40">
        <v>0.41537305395838969</v>
      </c>
      <c r="AD40">
        <v>0.22951965543348241</v>
      </c>
      <c r="AE40">
        <v>4.900577746104768E-4</v>
      </c>
      <c r="AF40">
        <v>4.1518667215387612</v>
      </c>
      <c r="AG40">
        <v>0</v>
      </c>
      <c r="AH40">
        <v>12.624113072873609</v>
      </c>
      <c r="AI40">
        <v>5.6297499346833674E-2</v>
      </c>
      <c r="AJ40">
        <v>4.1535025094706901</v>
      </c>
      <c r="AK40">
        <v>31.534530494367733</v>
      </c>
      <c r="AL40">
        <v>0.37730860624234758</v>
      </c>
      <c r="AM40">
        <v>0</v>
      </c>
      <c r="CK40" s="7">
        <f>'HH Consumption'!D5</f>
        <v>99.163197911727906</v>
      </c>
      <c r="CL40" s="7">
        <f>'HH Consumption'!E5</f>
        <v>132.66347927857549</v>
      </c>
      <c r="CM40" s="7">
        <f>'HH Consumption'!F5</f>
        <v>165.26206673694915</v>
      </c>
      <c r="CN40" s="7">
        <f>'HH Consumption'!G5</f>
        <v>201.8800088325988</v>
      </c>
      <c r="CO40" s="7">
        <f>'HH Consumption'!H5</f>
        <v>306.659994978692</v>
      </c>
      <c r="CP40" s="7">
        <f>'HH Consumption'!I5</f>
        <v>118.30686405583447</v>
      </c>
      <c r="CQ40" s="7">
        <f>'HH Consumption'!J5</f>
        <v>233.38274886495364</v>
      </c>
      <c r="CR40" s="7">
        <f>'HH Consumption'!K5</f>
        <v>334.3864811320289</v>
      </c>
      <c r="CS40" s="7">
        <f>'HH Consumption'!L5</f>
        <v>432.24172543690207</v>
      </c>
      <c r="CT40" s="7">
        <f>'HH Consumption'!M5</f>
        <v>645.08533262751337</v>
      </c>
      <c r="CU40">
        <v>0</v>
      </c>
      <c r="CW40">
        <v>284.148840061214</v>
      </c>
      <c r="CX40">
        <v>177.35320171321575</v>
      </c>
      <c r="CY40">
        <v>105.65114182888097</v>
      </c>
      <c r="DA40">
        <v>990.99743950886875</v>
      </c>
      <c r="DC40">
        <f t="shared" si="1"/>
        <v>9226.1577277874421</v>
      </c>
    </row>
    <row r="41" spans="2:107" x14ac:dyDescent="0.25">
      <c r="B41" t="s">
        <v>55</v>
      </c>
      <c r="C41">
        <v>7.9900225284495443</v>
      </c>
      <c r="D41">
        <v>70.689986513613746</v>
      </c>
      <c r="E41">
        <v>1.3401058587581709E-2</v>
      </c>
      <c r="F41">
        <v>0</v>
      </c>
      <c r="G41">
        <v>1.4201756316661374E-3</v>
      </c>
      <c r="H41">
        <v>132.51902522908318</v>
      </c>
      <c r="I41">
        <v>0.31832244224100414</v>
      </c>
      <c r="J41">
        <v>0</v>
      </c>
      <c r="K41">
        <v>203.46761402932268</v>
      </c>
      <c r="L41">
        <v>414.79535007673309</v>
      </c>
      <c r="M41">
        <v>0</v>
      </c>
      <c r="N41">
        <v>0</v>
      </c>
      <c r="O41">
        <v>0</v>
      </c>
      <c r="P41">
        <v>0</v>
      </c>
      <c r="Q41">
        <v>0</v>
      </c>
      <c r="R41">
        <v>6.4570260446110363E-4</v>
      </c>
      <c r="S41">
        <v>1.0468793912745731E-4</v>
      </c>
      <c r="T41">
        <v>191.30244578635489</v>
      </c>
      <c r="U41">
        <v>8.7464731614740661</v>
      </c>
      <c r="V41">
        <v>30.01785196790539</v>
      </c>
      <c r="W41">
        <v>2.8509075354077502E-2</v>
      </c>
      <c r="X41">
        <v>0</v>
      </c>
      <c r="Y41">
        <v>0</v>
      </c>
      <c r="Z41">
        <v>0</v>
      </c>
      <c r="AA41">
        <v>1.0098458332232108E-3</v>
      </c>
      <c r="AB41">
        <v>6.2575379978321921</v>
      </c>
      <c r="AC41">
        <v>0.25008646247966393</v>
      </c>
      <c r="AD41">
        <v>0</v>
      </c>
      <c r="AE41">
        <v>0</v>
      </c>
      <c r="AF41">
        <v>0</v>
      </c>
      <c r="AG41">
        <v>0</v>
      </c>
      <c r="AH41">
        <v>8.2985029037149789E-3</v>
      </c>
      <c r="AI41">
        <v>0.13971679810423149</v>
      </c>
      <c r="AJ41">
        <v>0</v>
      </c>
      <c r="AK41">
        <v>1.0176731601112866E-2</v>
      </c>
      <c r="AL41">
        <v>1.4150303594339131</v>
      </c>
      <c r="AM41">
        <v>0</v>
      </c>
      <c r="CK41" s="7">
        <f>'HH Consumption'!D6</f>
        <v>0</v>
      </c>
      <c r="CL41" s="7">
        <f>'HH Consumption'!E6</f>
        <v>0</v>
      </c>
      <c r="CM41" s="7">
        <f>'HH Consumption'!F6</f>
        <v>0</v>
      </c>
      <c r="CN41" s="7">
        <f>'HH Consumption'!G6</f>
        <v>0</v>
      </c>
      <c r="CO41" s="7">
        <f>'HH Consumption'!H6</f>
        <v>0</v>
      </c>
      <c r="CP41" s="7">
        <f>'HH Consumption'!I6</f>
        <v>0</v>
      </c>
      <c r="CQ41" s="7">
        <f>'HH Consumption'!J6</f>
        <v>0</v>
      </c>
      <c r="CR41" s="7">
        <f>'HH Consumption'!K6</f>
        <v>0</v>
      </c>
      <c r="CS41" s="7">
        <f>'HH Consumption'!L6</f>
        <v>0</v>
      </c>
      <c r="CT41" s="7">
        <f>'HH Consumption'!M6</f>
        <v>0</v>
      </c>
      <c r="CU41">
        <v>0</v>
      </c>
      <c r="CW41">
        <v>0</v>
      </c>
      <c r="CX41">
        <v>0</v>
      </c>
      <c r="CY41">
        <v>82.006913340129856</v>
      </c>
      <c r="DA41">
        <v>3910.3783078574247</v>
      </c>
      <c r="DC41">
        <f t="shared" si="1"/>
        <v>5060.3582503310372</v>
      </c>
    </row>
    <row r="42" spans="2:107" x14ac:dyDescent="0.25">
      <c r="B42" t="s">
        <v>56</v>
      </c>
      <c r="C42">
        <v>440.95236323292477</v>
      </c>
      <c r="D42">
        <v>0</v>
      </c>
      <c r="E42">
        <v>3650.3535061065672</v>
      </c>
      <c r="F42">
        <v>7.5426071676327019E-2</v>
      </c>
      <c r="G42">
        <v>0</v>
      </c>
      <c r="H42">
        <v>0</v>
      </c>
      <c r="I42">
        <v>5.0209765845227572E-2</v>
      </c>
      <c r="J42">
        <v>1.0240358304637346E-3</v>
      </c>
      <c r="K42">
        <v>0.18620811672391724</v>
      </c>
      <c r="L42">
        <v>0</v>
      </c>
      <c r="M42">
        <v>0</v>
      </c>
      <c r="N42">
        <v>0</v>
      </c>
      <c r="O42">
        <v>0</v>
      </c>
      <c r="P42">
        <v>0</v>
      </c>
      <c r="Q42">
        <v>4.8009931234796552E-3</v>
      </c>
      <c r="R42">
        <v>0.13230569523942931</v>
      </c>
      <c r="S42">
        <v>21.929445956812142</v>
      </c>
      <c r="T42">
        <v>0.8675632058587035</v>
      </c>
      <c r="U42">
        <v>145.45986014241441</v>
      </c>
      <c r="V42">
        <v>0.39885715555523155</v>
      </c>
      <c r="W42">
        <v>892.7089593180317</v>
      </c>
      <c r="X42">
        <v>4.5761283382194522</v>
      </c>
      <c r="Y42">
        <v>0</v>
      </c>
      <c r="Z42">
        <v>0</v>
      </c>
      <c r="AA42">
        <v>0.68248171995390527</v>
      </c>
      <c r="AB42">
        <v>3.3701339047859395</v>
      </c>
      <c r="AC42">
        <v>0.92652867478253198</v>
      </c>
      <c r="AD42">
        <v>0</v>
      </c>
      <c r="AE42">
        <v>1.8978000630600007</v>
      </c>
      <c r="AF42">
        <v>2.1430207561069455E-2</v>
      </c>
      <c r="AG42">
        <v>0</v>
      </c>
      <c r="AH42">
        <v>66.912674706275766</v>
      </c>
      <c r="AI42">
        <v>2.4252569125962955</v>
      </c>
      <c r="AJ42">
        <v>160.49447202120859</v>
      </c>
      <c r="AK42">
        <v>84.866923492570521</v>
      </c>
      <c r="AL42">
        <v>2.4257069120350874</v>
      </c>
      <c r="AM42">
        <v>0</v>
      </c>
      <c r="CK42" s="7">
        <f>'HH Consumption'!D7</f>
        <v>477.92776721081441</v>
      </c>
      <c r="CL42" s="7">
        <f>'HH Consumption'!E7</f>
        <v>639.38599981888103</v>
      </c>
      <c r="CM42" s="7">
        <f>'HH Consumption'!F7</f>
        <v>796.49842102251773</v>
      </c>
      <c r="CN42" s="7">
        <f>'HH Consumption'!G7</f>
        <v>972.98255701425285</v>
      </c>
      <c r="CO42" s="7">
        <f>'HH Consumption'!H7</f>
        <v>1477.9810431639194</v>
      </c>
      <c r="CP42" s="7">
        <f>'HH Consumption'!I7</f>
        <v>570.19273858282008</v>
      </c>
      <c r="CQ42" s="7">
        <f>'HH Consumption'!J7</f>
        <v>1124.8134229176349</v>
      </c>
      <c r="CR42" s="7">
        <f>'HH Consumption'!K7</f>
        <v>1611.6118447004105</v>
      </c>
      <c r="CS42" s="7">
        <f>'HH Consumption'!L7</f>
        <v>2083.2357879109554</v>
      </c>
      <c r="CT42" s="7">
        <f>'HH Consumption'!M7</f>
        <v>3109.0585940719266</v>
      </c>
      <c r="CU42">
        <v>0</v>
      </c>
      <c r="CW42">
        <v>0</v>
      </c>
      <c r="CX42">
        <v>0</v>
      </c>
      <c r="CY42">
        <v>383.6555460762965</v>
      </c>
      <c r="DA42">
        <v>5360.9944889066091</v>
      </c>
      <c r="DC42">
        <f t="shared" si="1"/>
        <v>24090.058278146691</v>
      </c>
    </row>
    <row r="43" spans="2:107" x14ac:dyDescent="0.25">
      <c r="B43" t="s">
        <v>57</v>
      </c>
      <c r="C43">
        <v>8.7730967227363121E-2</v>
      </c>
      <c r="D43">
        <v>1.6671272494362542E-3</v>
      </c>
      <c r="E43">
        <v>0.51674901279867791</v>
      </c>
      <c r="F43">
        <v>513.40769409674726</v>
      </c>
      <c r="G43">
        <v>0.2095791161091031</v>
      </c>
      <c r="H43">
        <v>0</v>
      </c>
      <c r="I43">
        <v>0</v>
      </c>
      <c r="J43">
        <v>4.21667587358261E-2</v>
      </c>
      <c r="K43">
        <v>2.948490988848266</v>
      </c>
      <c r="L43">
        <v>4.4296342528858563</v>
      </c>
      <c r="M43">
        <v>0</v>
      </c>
      <c r="N43">
        <v>0</v>
      </c>
      <c r="O43">
        <v>0</v>
      </c>
      <c r="P43">
        <v>0</v>
      </c>
      <c r="Q43">
        <v>9.0411389183914004</v>
      </c>
      <c r="R43">
        <v>0.23167387466577161</v>
      </c>
      <c r="S43">
        <v>0.99629911426429019</v>
      </c>
      <c r="T43">
        <v>5.3426725625747418</v>
      </c>
      <c r="U43">
        <v>94.733401135660969</v>
      </c>
      <c r="V43">
        <v>1.1855436463464841</v>
      </c>
      <c r="W43">
        <v>7.293630968428138</v>
      </c>
      <c r="X43">
        <v>0.25578092667646574</v>
      </c>
      <c r="Y43">
        <v>0</v>
      </c>
      <c r="Z43">
        <v>0.12774567472316928</v>
      </c>
      <c r="AA43">
        <v>0.45642507047106035</v>
      </c>
      <c r="AB43">
        <v>3.2862011139593597E-2</v>
      </c>
      <c r="AC43">
        <v>0.37015626563101695</v>
      </c>
      <c r="AD43">
        <v>2.6362779999999999E-2</v>
      </c>
      <c r="AE43">
        <v>2.3150881164742252</v>
      </c>
      <c r="AF43">
        <v>0.40937859387483794</v>
      </c>
      <c r="AG43">
        <v>72.254482330000002</v>
      </c>
      <c r="AH43">
        <v>6.766424809181439</v>
      </c>
      <c r="AI43">
        <v>5.4310046607517002</v>
      </c>
      <c r="AJ43">
        <v>6.184360254155799E-2</v>
      </c>
      <c r="AK43">
        <v>16.293452107459917</v>
      </c>
      <c r="AL43">
        <v>14.228653319950094</v>
      </c>
      <c r="AM43">
        <v>0</v>
      </c>
      <c r="CK43" s="7">
        <f>'HH Consumption'!D8</f>
        <v>53.167970919258444</v>
      </c>
      <c r="CL43" s="7">
        <f>'HH Consumption'!E8</f>
        <v>97.538832677170987</v>
      </c>
      <c r="CM43" s="7">
        <f>'HH Consumption'!F8</f>
        <v>114.79964326157133</v>
      </c>
      <c r="CN43" s="7">
        <f>'HH Consumption'!G8</f>
        <v>135.16389941938149</v>
      </c>
      <c r="CO43" s="7">
        <f>'HH Consumption'!H8</f>
        <v>184.05751985159796</v>
      </c>
      <c r="CP43" s="7">
        <f>'HH Consumption'!I8</f>
        <v>67.941995428861716</v>
      </c>
      <c r="CQ43" s="7">
        <f>'HH Consumption'!J8</f>
        <v>152.25798266253628</v>
      </c>
      <c r="CR43" s="7">
        <f>'HH Consumption'!K8</f>
        <v>248.45103059305734</v>
      </c>
      <c r="CS43" s="7">
        <f>'HH Consumption'!L8</f>
        <v>310.16709183632042</v>
      </c>
      <c r="CT43" s="7">
        <f>'HH Consumption'!M8</f>
        <v>544.84355213402739</v>
      </c>
      <c r="CU43">
        <v>0</v>
      </c>
      <c r="CW43">
        <v>0</v>
      </c>
      <c r="CX43">
        <v>0</v>
      </c>
      <c r="CY43">
        <v>60.113584938822513</v>
      </c>
      <c r="DA43">
        <v>1563.308284916837</v>
      </c>
      <c r="DC43">
        <f t="shared" si="1"/>
        <v>4291.3091214492515</v>
      </c>
    </row>
    <row r="44" spans="2:107" x14ac:dyDescent="0.25">
      <c r="B44" t="s">
        <v>58</v>
      </c>
      <c r="C44">
        <v>32.93190184283069</v>
      </c>
      <c r="D44">
        <v>6.7358538971424817</v>
      </c>
      <c r="E44">
        <v>252.2366340052879</v>
      </c>
      <c r="F44">
        <v>1.7022429804553316</v>
      </c>
      <c r="G44">
        <v>287.07661077334478</v>
      </c>
      <c r="H44">
        <v>2.1150428107576955E-3</v>
      </c>
      <c r="I44">
        <v>0.30226851753373912</v>
      </c>
      <c r="J44">
        <v>3.4289478877686337</v>
      </c>
      <c r="K44">
        <v>28.220682575747894</v>
      </c>
      <c r="L44">
        <v>3.0774983128321183</v>
      </c>
      <c r="M44">
        <v>8.6536845603611915E-3</v>
      </c>
      <c r="N44">
        <v>9.7159535666906122E-3</v>
      </c>
      <c r="O44">
        <v>1.217238993410079E-2</v>
      </c>
      <c r="P44">
        <v>0.41338263021945232</v>
      </c>
      <c r="Q44">
        <v>146.88701041021437</v>
      </c>
      <c r="R44">
        <v>1.1728507836571911</v>
      </c>
      <c r="S44">
        <v>0.18997490463291225</v>
      </c>
      <c r="T44">
        <v>87.095271467884999</v>
      </c>
      <c r="U44">
        <v>115.66038696521969</v>
      </c>
      <c r="V44">
        <v>21.470358327691642</v>
      </c>
      <c r="W44">
        <v>32.874353957215355</v>
      </c>
      <c r="X44">
        <v>47.598600865906</v>
      </c>
      <c r="Y44">
        <v>0.7212164794896776</v>
      </c>
      <c r="Z44">
        <v>2.6107155083370532</v>
      </c>
      <c r="AA44">
        <v>33.755569362976992</v>
      </c>
      <c r="AB44">
        <v>12.064229718502764</v>
      </c>
      <c r="AC44">
        <v>4.2845055935122964</v>
      </c>
      <c r="AD44">
        <v>0.15878799312220093</v>
      </c>
      <c r="AE44">
        <v>37.47039819952424</v>
      </c>
      <c r="AF44">
        <v>20.06261191353655</v>
      </c>
      <c r="AG44">
        <v>11.479936559999999</v>
      </c>
      <c r="AH44">
        <v>29.551090681330521</v>
      </c>
      <c r="AI44">
        <v>21.260638418584584</v>
      </c>
      <c r="AJ44">
        <v>5.1496232953130434</v>
      </c>
      <c r="AK44">
        <v>36.745127481550576</v>
      </c>
      <c r="AL44">
        <v>32.034274962681486</v>
      </c>
      <c r="AM44">
        <v>0</v>
      </c>
      <c r="CK44" s="7">
        <f>'HH Consumption'!D9</f>
        <v>7.8448465098132161</v>
      </c>
      <c r="CL44" s="7">
        <f>'HH Consumption'!E9</f>
        <v>17.909710063675536</v>
      </c>
      <c r="CM44" s="7">
        <f>'HH Consumption'!F9</f>
        <v>22.274305413696073</v>
      </c>
      <c r="CN44" s="7">
        <f>'HH Consumption'!G9</f>
        <v>32.976844645331482</v>
      </c>
      <c r="CO44" s="7">
        <f>'HH Consumption'!H9</f>
        <v>71.202150412822306</v>
      </c>
      <c r="CP44" s="7">
        <f>'HH Consumption'!I9</f>
        <v>13.332430929712011</v>
      </c>
      <c r="CQ44" s="7">
        <f>'HH Consumption'!J9</f>
        <v>29.707411747539208</v>
      </c>
      <c r="CR44" s="7">
        <f>'HH Consumption'!K9</f>
        <v>42.653268469480651</v>
      </c>
      <c r="CS44" s="7">
        <f>'HH Consumption'!L9</f>
        <v>54.841495838160469</v>
      </c>
      <c r="CT44" s="7">
        <f>'HH Consumption'!M9</f>
        <v>152.83130042763054</v>
      </c>
      <c r="CU44">
        <v>0</v>
      </c>
      <c r="CW44">
        <v>0</v>
      </c>
      <c r="CX44">
        <v>0</v>
      </c>
      <c r="CY44">
        <v>12.83370054508109</v>
      </c>
      <c r="DA44">
        <v>370.25035045730704</v>
      </c>
      <c r="DC44">
        <f t="shared" si="1"/>
        <v>2145.1140298051682</v>
      </c>
    </row>
    <row r="45" spans="2:107" x14ac:dyDescent="0.25">
      <c r="B45" t="s">
        <v>59</v>
      </c>
      <c r="C45">
        <v>78.063856092105297</v>
      </c>
      <c r="D45">
        <v>214.50987822693779</v>
      </c>
      <c r="E45">
        <v>86.479857835301573</v>
      </c>
      <c r="F45">
        <v>1.5159043478937293</v>
      </c>
      <c r="G45">
        <v>2.7943341973679114</v>
      </c>
      <c r="H45">
        <v>0</v>
      </c>
      <c r="I45">
        <v>8.0511411611298875</v>
      </c>
      <c r="J45">
        <v>1.8208211108943395</v>
      </c>
      <c r="K45">
        <v>258.70150775168253</v>
      </c>
      <c r="L45">
        <v>109.64322840165788</v>
      </c>
      <c r="M45">
        <v>0</v>
      </c>
      <c r="N45">
        <v>0</v>
      </c>
      <c r="O45">
        <v>0.35812258707243788</v>
      </c>
      <c r="P45">
        <v>4.029473903994378E-2</v>
      </c>
      <c r="Q45">
        <v>1.3497289899824945</v>
      </c>
      <c r="R45">
        <v>17.53801830036188</v>
      </c>
      <c r="S45">
        <v>16.201773808690344</v>
      </c>
      <c r="T45">
        <v>348.65827931243166</v>
      </c>
      <c r="U45">
        <v>263.60121629251336</v>
      </c>
      <c r="V45">
        <v>1223.1589971929468</v>
      </c>
      <c r="W45">
        <v>15.078311166995833</v>
      </c>
      <c r="X45">
        <v>4.1495397368428995</v>
      </c>
      <c r="Y45">
        <v>7.3741524902365949</v>
      </c>
      <c r="Z45">
        <v>1.5900457316656835</v>
      </c>
      <c r="AA45">
        <v>7.7882552813754495</v>
      </c>
      <c r="AB45">
        <v>6.1571828309118342</v>
      </c>
      <c r="AC45">
        <v>12.803782243722392</v>
      </c>
      <c r="AD45">
        <v>1.3251318658096845</v>
      </c>
      <c r="AE45">
        <v>2.8370830257133979</v>
      </c>
      <c r="AF45">
        <v>21.50892124849938</v>
      </c>
      <c r="AG45">
        <v>180.31973859000001</v>
      </c>
      <c r="AH45">
        <v>8.1601379679260084</v>
      </c>
      <c r="AI45">
        <v>19.930137968709385</v>
      </c>
      <c r="AJ45">
        <v>7.2557754959648406</v>
      </c>
      <c r="AK45">
        <v>10.256901931504721</v>
      </c>
      <c r="AL45">
        <v>7.9771329990588438</v>
      </c>
      <c r="AM45">
        <v>0</v>
      </c>
      <c r="CK45" s="7">
        <f>'HH Consumption'!D10</f>
        <v>50.75364755461981</v>
      </c>
      <c r="CL45" s="7">
        <f>'HH Consumption'!E10</f>
        <v>115.87009525809809</v>
      </c>
      <c r="CM45" s="7">
        <f>'HH Consumption'!F10</f>
        <v>144.10763105135726</v>
      </c>
      <c r="CN45" s="7">
        <f>'HH Consumption'!G10</f>
        <v>213.34963641404067</v>
      </c>
      <c r="CO45" s="7">
        <f>'HH Consumption'!H10</f>
        <v>460.65513744123643</v>
      </c>
      <c r="CP45" s="7">
        <f>'HH Consumption'!I10</f>
        <v>86.256563414779521</v>
      </c>
      <c r="CQ45" s="7">
        <f>'HH Consumption'!J10</f>
        <v>192.19745137250322</v>
      </c>
      <c r="CR45" s="7">
        <f>'HH Consumption'!K10</f>
        <v>275.9530033181162</v>
      </c>
      <c r="CS45" s="7">
        <f>'HH Consumption'!L10</f>
        <v>354.80693569419725</v>
      </c>
      <c r="CT45" s="7">
        <f>'HH Consumption'!M10</f>
        <v>988.76962697933811</v>
      </c>
      <c r="CU45">
        <v>0</v>
      </c>
      <c r="CW45">
        <v>0</v>
      </c>
      <c r="CX45">
        <v>0</v>
      </c>
      <c r="CY45">
        <v>75.77561534609589</v>
      </c>
      <c r="DA45">
        <v>730.42125460263912</v>
      </c>
      <c r="DC45">
        <f t="shared" si="1"/>
        <v>6635.9157893699685</v>
      </c>
    </row>
    <row r="46" spans="2:107" x14ac:dyDescent="0.25">
      <c r="B46" t="s">
        <v>60</v>
      </c>
      <c r="C46">
        <v>219.6076116855979</v>
      </c>
      <c r="D46">
        <v>1.1125579437763549</v>
      </c>
      <c r="E46">
        <v>51.286737113877969</v>
      </c>
      <c r="F46">
        <v>2.0474830448394603</v>
      </c>
      <c r="G46">
        <v>26.071614532276048</v>
      </c>
      <c r="H46">
        <v>0</v>
      </c>
      <c r="I46">
        <v>178.68123855166868</v>
      </c>
      <c r="J46">
        <v>22.104277944108663</v>
      </c>
      <c r="K46">
        <v>219.9291045317627</v>
      </c>
      <c r="L46">
        <v>4.0347656614407992</v>
      </c>
      <c r="M46">
        <v>0</v>
      </c>
      <c r="N46">
        <v>0</v>
      </c>
      <c r="O46">
        <v>0.38516848629492911</v>
      </c>
      <c r="P46">
        <v>0.27518244040479606</v>
      </c>
      <c r="Q46">
        <v>31.504054594351871</v>
      </c>
      <c r="R46">
        <v>2.9853303884281113</v>
      </c>
      <c r="S46">
        <v>3.4547910969518538</v>
      </c>
      <c r="T46">
        <v>72.900501035852869</v>
      </c>
      <c r="U46">
        <v>147.47292624162998</v>
      </c>
      <c r="V46">
        <v>16.848135200650315</v>
      </c>
      <c r="W46">
        <v>52.675243043765008</v>
      </c>
      <c r="X46">
        <v>0.6668903542566228</v>
      </c>
      <c r="Y46">
        <v>0</v>
      </c>
      <c r="Z46">
        <v>5.0724821667108646</v>
      </c>
      <c r="AA46">
        <v>8.0812916541871349</v>
      </c>
      <c r="AB46">
        <v>27.319628442944968</v>
      </c>
      <c r="AC46">
        <v>3.2230635023204672</v>
      </c>
      <c r="AD46">
        <v>3.4548460000000003E-2</v>
      </c>
      <c r="AE46">
        <v>1.9346214877832142</v>
      </c>
      <c r="AF46">
        <v>13.381487169086096</v>
      </c>
      <c r="AG46">
        <v>24.161855942194649</v>
      </c>
      <c r="AH46">
        <v>3.3761861370362904</v>
      </c>
      <c r="AI46">
        <v>19.591647111146802</v>
      </c>
      <c r="AJ46">
        <v>9.2429892715374553</v>
      </c>
      <c r="AK46">
        <v>16.046109458058275</v>
      </c>
      <c r="AL46">
        <v>31.431412437040059</v>
      </c>
      <c r="AM46">
        <v>0</v>
      </c>
      <c r="CK46" s="7">
        <f>'HH Consumption'!D11</f>
        <v>24.465018139949656</v>
      </c>
      <c r="CL46" s="7">
        <f>'HH Consumption'!E11</f>
        <v>55.853404020200955</v>
      </c>
      <c r="CM46" s="7">
        <f>'HH Consumption'!F11</f>
        <v>69.464875484712095</v>
      </c>
      <c r="CN46" s="7">
        <f>'HH Consumption'!G11</f>
        <v>102.84192322145836</v>
      </c>
      <c r="CO46" s="7">
        <f>'HH Consumption'!H11</f>
        <v>222.05175069698049</v>
      </c>
      <c r="CP46" s="7">
        <f>'HH Consumption'!I11</f>
        <v>41.578654743213896</v>
      </c>
      <c r="CQ46" s="7">
        <f>'HH Consumption'!J11</f>
        <v>92.645836522785586</v>
      </c>
      <c r="CR46" s="7">
        <f>'HH Consumption'!K11</f>
        <v>133.01891700859201</v>
      </c>
      <c r="CS46" s="7">
        <f>'HH Consumption'!L11</f>
        <v>171.02924688510126</v>
      </c>
      <c r="CT46" s="7">
        <f>'HH Consumption'!M11</f>
        <v>476.62124843830782</v>
      </c>
      <c r="CU46">
        <v>0</v>
      </c>
      <c r="CW46">
        <v>0</v>
      </c>
      <c r="CX46">
        <v>0</v>
      </c>
      <c r="CY46">
        <v>37.424256530810418</v>
      </c>
      <c r="DA46">
        <v>2198.3230739319174</v>
      </c>
      <c r="DC46">
        <f t="shared" si="1"/>
        <v>4842.259142756011</v>
      </c>
    </row>
    <row r="47" spans="2:107" x14ac:dyDescent="0.25">
      <c r="B47" t="s">
        <v>61</v>
      </c>
      <c r="C47">
        <v>19.890184986985236</v>
      </c>
      <c r="D47">
        <v>0</v>
      </c>
      <c r="E47">
        <v>5.3782056937238449</v>
      </c>
      <c r="F47">
        <v>9.685794517685916E-3</v>
      </c>
      <c r="G47">
        <v>0</v>
      </c>
      <c r="H47">
        <v>0</v>
      </c>
      <c r="I47">
        <v>1.0846540305490793</v>
      </c>
      <c r="J47">
        <v>36.61270880965192</v>
      </c>
      <c r="K47">
        <v>0</v>
      </c>
      <c r="L47">
        <v>0</v>
      </c>
      <c r="M47">
        <v>0</v>
      </c>
      <c r="N47">
        <v>0</v>
      </c>
      <c r="O47">
        <v>0</v>
      </c>
      <c r="P47">
        <v>0</v>
      </c>
      <c r="Q47">
        <v>0</v>
      </c>
      <c r="R47">
        <v>2.1887031061297358E-3</v>
      </c>
      <c r="S47">
        <v>4.9430208328439799E-2</v>
      </c>
      <c r="T47">
        <v>8.0367238919175459E-3</v>
      </c>
      <c r="U47">
        <v>20.532948259402012</v>
      </c>
      <c r="V47">
        <v>5.0739219731203267E-2</v>
      </c>
      <c r="W47">
        <v>0.98724240563338361</v>
      </c>
      <c r="X47">
        <v>0</v>
      </c>
      <c r="Y47">
        <v>0</v>
      </c>
      <c r="Z47">
        <v>0</v>
      </c>
      <c r="AA47">
        <v>6.4804098159719405E-3</v>
      </c>
      <c r="AB47">
        <v>2.5208013977281643</v>
      </c>
      <c r="AC47">
        <v>0.61944557762990382</v>
      </c>
      <c r="AD47">
        <v>2.3968453022018305E-2</v>
      </c>
      <c r="AE47">
        <v>4.1839592263704599</v>
      </c>
      <c r="AF47">
        <v>1.9891806663654234E-2</v>
      </c>
      <c r="AG47">
        <v>0</v>
      </c>
      <c r="AH47">
        <v>-0.85173718374086094</v>
      </c>
      <c r="AI47">
        <v>649.02989560626031</v>
      </c>
      <c r="AJ47">
        <v>33.06111522508013</v>
      </c>
      <c r="AK47">
        <v>0.2694141167390971</v>
      </c>
      <c r="AL47">
        <v>29.268691468705384</v>
      </c>
      <c r="AM47">
        <v>0</v>
      </c>
      <c r="CK47" s="7">
        <f>'HH Consumption'!D12</f>
        <v>34.943897558078561</v>
      </c>
      <c r="CL47" s="7">
        <f>'HH Consumption'!E12</f>
        <v>79.776586192872188</v>
      </c>
      <c r="CM47" s="7">
        <f>'HH Consumption'!F12</f>
        <v>99.218135827119283</v>
      </c>
      <c r="CN47" s="7">
        <f>'HH Consumption'!G12</f>
        <v>146.89127182203742</v>
      </c>
      <c r="CO47" s="7">
        <f>'HH Consumption'!H12</f>
        <v>317.16116393458975</v>
      </c>
      <c r="CP47" s="7">
        <f>'HH Consumption'!I12</f>
        <v>59.387662974059545</v>
      </c>
      <c r="CQ47" s="7">
        <f>'HH Consumption'!J12</f>
        <v>132.32798774623652</v>
      </c>
      <c r="CR47" s="7">
        <f>'HH Consumption'!K12</f>
        <v>189.99370377104319</v>
      </c>
      <c r="CS47" s="7">
        <f>'HH Consumption'!L12</f>
        <v>244.28465363895305</v>
      </c>
      <c r="CT47" s="7">
        <f>'HH Consumption'!M12</f>
        <v>680.76810669660972</v>
      </c>
      <c r="CU47">
        <v>0</v>
      </c>
      <c r="CW47">
        <v>0</v>
      </c>
      <c r="CX47">
        <v>0</v>
      </c>
      <c r="CY47">
        <v>111.2325398229206</v>
      </c>
      <c r="DA47">
        <v>449.32717369859864</v>
      </c>
      <c r="DC47">
        <f t="shared" si="1"/>
        <v>3348.070834622913</v>
      </c>
    </row>
    <row r="48" spans="2:107" x14ac:dyDescent="0.25">
      <c r="B48" t="s">
        <v>62</v>
      </c>
      <c r="C48">
        <v>5.3683233506619361</v>
      </c>
      <c r="D48">
        <v>41.079764369012004</v>
      </c>
      <c r="E48">
        <v>438.10922966910061</v>
      </c>
      <c r="F48">
        <v>31.479649274790997</v>
      </c>
      <c r="G48">
        <v>2.1932241937371799</v>
      </c>
      <c r="H48">
        <v>0</v>
      </c>
      <c r="I48">
        <v>36.984462623155089</v>
      </c>
      <c r="J48">
        <v>2.621996602117973</v>
      </c>
      <c r="K48">
        <v>871.42354167604071</v>
      </c>
      <c r="L48">
        <v>92.786221843694122</v>
      </c>
      <c r="M48">
        <v>0</v>
      </c>
      <c r="N48">
        <v>86.330705747569681</v>
      </c>
      <c r="O48">
        <v>3.1205538728779603</v>
      </c>
      <c r="P48">
        <v>0.22483292796022569</v>
      </c>
      <c r="Q48">
        <v>10.859460812778233</v>
      </c>
      <c r="R48">
        <v>6.1411381145061021</v>
      </c>
      <c r="S48">
        <v>8.2492632004974276</v>
      </c>
      <c r="T48">
        <v>2900.3362093988967</v>
      </c>
      <c r="U48">
        <v>234.12225423969295</v>
      </c>
      <c r="V48">
        <v>10.927515191241794</v>
      </c>
      <c r="W48">
        <v>74.200238461415381</v>
      </c>
      <c r="X48">
        <v>4.7355161380595456</v>
      </c>
      <c r="Y48">
        <v>6.0175723245054803E-2</v>
      </c>
      <c r="Z48">
        <v>5.6268721871405303</v>
      </c>
      <c r="AA48">
        <v>12.396932579512191</v>
      </c>
      <c r="AB48">
        <v>66.553073226464505</v>
      </c>
      <c r="AC48">
        <v>11.541297419941936</v>
      </c>
      <c r="AD48">
        <v>1.9678191037849527E-2</v>
      </c>
      <c r="AE48">
        <v>6.4720661897143161</v>
      </c>
      <c r="AF48">
        <v>5.357335661196303</v>
      </c>
      <c r="AG48">
        <v>0</v>
      </c>
      <c r="AH48">
        <v>2.7594855470224715</v>
      </c>
      <c r="AI48">
        <v>5.9163014419687867</v>
      </c>
      <c r="AJ48">
        <v>6.4373338414767058</v>
      </c>
      <c r="AK48">
        <v>22.574171306656567</v>
      </c>
      <c r="AL48">
        <v>9.4051867738671806</v>
      </c>
      <c r="AM48">
        <v>0</v>
      </c>
      <c r="CK48" s="7">
        <f>'HH Consumption'!D13</f>
        <v>25.7131829217034</v>
      </c>
      <c r="CL48" s="7">
        <f>'HH Consumption'!E13</f>
        <v>58.702952360622547</v>
      </c>
      <c r="CM48" s="7">
        <f>'HH Consumption'!F13</f>
        <v>73.008858597781838</v>
      </c>
      <c r="CN48" s="7">
        <f>'HH Consumption'!G13</f>
        <v>108.08874813360661</v>
      </c>
      <c r="CO48" s="7">
        <f>'HH Consumption'!H13</f>
        <v>233.38046393811862</v>
      </c>
      <c r="CP48" s="7">
        <f>'HH Consumption'!I13</f>
        <v>43.699928973476311</v>
      </c>
      <c r="CQ48" s="7">
        <f>'HH Consumption'!J13</f>
        <v>97.372473946978943</v>
      </c>
      <c r="CR48" s="7">
        <f>'HH Consumption'!K13</f>
        <v>139.80532225740043</v>
      </c>
      <c r="CS48" s="7">
        <f>'HH Consumption'!L13</f>
        <v>179.75487632836186</v>
      </c>
      <c r="CT48" s="7">
        <f>'HH Consumption'!M13</f>
        <v>500.93767661886835</v>
      </c>
      <c r="CU48">
        <v>0</v>
      </c>
      <c r="CW48">
        <v>0</v>
      </c>
      <c r="CX48">
        <v>0</v>
      </c>
      <c r="CY48">
        <v>234.02539785371653</v>
      </c>
      <c r="DA48">
        <v>427.79549188376154</v>
      </c>
      <c r="DC48">
        <f t="shared" si="1"/>
        <v>7138.6993856114477</v>
      </c>
    </row>
    <row r="49" spans="2:107" x14ac:dyDescent="0.25">
      <c r="B49" t="s">
        <v>63</v>
      </c>
      <c r="C49">
        <v>21.305168527582335</v>
      </c>
      <c r="D49">
        <v>19.688381295822097</v>
      </c>
      <c r="E49">
        <v>119.86895177359334</v>
      </c>
      <c r="F49">
        <v>8.5794639570776656</v>
      </c>
      <c r="G49">
        <v>11.762980658731335</v>
      </c>
      <c r="H49">
        <v>0</v>
      </c>
      <c r="I49">
        <v>1.5644761967248844E-3</v>
      </c>
      <c r="J49">
        <v>0.18152815834107217</v>
      </c>
      <c r="K49">
        <v>72.320364407882764</v>
      </c>
      <c r="L49">
        <v>817.33688486066751</v>
      </c>
      <c r="M49">
        <v>5.354199611742902E-4</v>
      </c>
      <c r="N49">
        <v>72.745640502324761</v>
      </c>
      <c r="O49">
        <v>7.0545953598165614</v>
      </c>
      <c r="P49">
        <v>9.8405527539857971</v>
      </c>
      <c r="Q49">
        <v>93.333442386677703</v>
      </c>
      <c r="R49">
        <v>11.020199533784506</v>
      </c>
      <c r="S49">
        <v>14.949112033750747</v>
      </c>
      <c r="T49">
        <v>1204.5211769966268</v>
      </c>
      <c r="U49">
        <v>173.79400272078755</v>
      </c>
      <c r="V49">
        <v>11.191721106291329</v>
      </c>
      <c r="W49">
        <v>2.5105729638982419</v>
      </c>
      <c r="X49">
        <v>1.2336787910418883</v>
      </c>
      <c r="Y49">
        <v>5.1899025726534924E-2</v>
      </c>
      <c r="Z49">
        <v>1.4940925177355531</v>
      </c>
      <c r="AA49">
        <v>2.5853507044067037</v>
      </c>
      <c r="AB49">
        <v>33.86167624216931</v>
      </c>
      <c r="AC49">
        <v>13.340311048869289</v>
      </c>
      <c r="AD49">
        <v>5.7622534455943351</v>
      </c>
      <c r="AE49">
        <v>58.298580617780352</v>
      </c>
      <c r="AF49">
        <v>15.209696491506099</v>
      </c>
      <c r="AG49">
        <v>18.302087240000002</v>
      </c>
      <c r="AH49">
        <v>1.173821601231416</v>
      </c>
      <c r="AI49">
        <v>1.0408840896451883</v>
      </c>
      <c r="AJ49">
        <v>0.35297810529798557</v>
      </c>
      <c r="AK49">
        <v>2.5305052236956485</v>
      </c>
      <c r="AL49">
        <v>1.1632826557917124</v>
      </c>
      <c r="AM49">
        <v>0</v>
      </c>
      <c r="CK49" s="7">
        <f>'HH Consumption'!D14</f>
        <v>7.2364431204322308</v>
      </c>
      <c r="CL49" s="7">
        <f>'HH Consumption'!E14</f>
        <v>16.520730904944948</v>
      </c>
      <c r="CM49" s="7">
        <f>'HH Consumption'!F14</f>
        <v>20.546832110955496</v>
      </c>
      <c r="CN49" s="7">
        <f>'HH Consumption'!G14</f>
        <v>30.419340935321024</v>
      </c>
      <c r="CO49" s="7">
        <f>'HH Consumption'!H14</f>
        <v>65.680101053642773</v>
      </c>
      <c r="CP49" s="7">
        <f>'HH Consumption'!I14</f>
        <v>12.298440506039871</v>
      </c>
      <c r="CQ49" s="7">
        <f>'HH Consumption'!J14</f>
        <v>27.403467371530031</v>
      </c>
      <c r="CR49" s="7">
        <f>'HH Consumption'!K14</f>
        <v>39.345314251058724</v>
      </c>
      <c r="CS49" s="7">
        <f>'HH Consumption'!L14</f>
        <v>50.588289366252781</v>
      </c>
      <c r="CT49" s="7">
        <f>'HH Consumption'!M14</f>
        <v>140.97854064866476</v>
      </c>
      <c r="CU49">
        <v>0</v>
      </c>
      <c r="CW49">
        <v>0</v>
      </c>
      <c r="CX49">
        <v>0</v>
      </c>
      <c r="CY49">
        <v>687.10028441611212</v>
      </c>
      <c r="DA49">
        <v>2585.0467838336294</v>
      </c>
      <c r="DC49">
        <f t="shared" si="1"/>
        <v>6511.5725062128768</v>
      </c>
    </row>
    <row r="50" spans="2:107" x14ac:dyDescent="0.25">
      <c r="B50" t="s">
        <v>64</v>
      </c>
      <c r="C50">
        <v>2.4616785316033094E-2</v>
      </c>
      <c r="D50">
        <v>7.6897203444246725E-3</v>
      </c>
      <c r="E50">
        <v>0.96271385139673982</v>
      </c>
      <c r="F50">
        <v>2.0991700655187694E-2</v>
      </c>
      <c r="G50">
        <v>0.11752394105430636</v>
      </c>
      <c r="H50">
        <v>0</v>
      </c>
      <c r="I50">
        <v>3.9912225236973346E-2</v>
      </c>
      <c r="J50">
        <v>0.39044178349285741</v>
      </c>
      <c r="K50">
        <v>0.15545358573983406</v>
      </c>
      <c r="L50">
        <v>0.92508032614012747</v>
      </c>
      <c r="M50">
        <v>1.5606656956676122</v>
      </c>
      <c r="N50">
        <v>0</v>
      </c>
      <c r="O50">
        <v>7.9337844383669365E-2</v>
      </c>
      <c r="P50">
        <v>3.4536985776364962E-3</v>
      </c>
      <c r="Q50">
        <v>5.7906424482930582E-2</v>
      </c>
      <c r="R50">
        <v>6.7887486182346359</v>
      </c>
      <c r="S50">
        <v>3.20843664823727E-2</v>
      </c>
      <c r="T50">
        <v>17.668977962216392</v>
      </c>
      <c r="U50">
        <v>63.59153723217716</v>
      </c>
      <c r="V50">
        <v>1.8506234148939935</v>
      </c>
      <c r="W50">
        <v>6.2662353681486334</v>
      </c>
      <c r="X50">
        <v>0.95391280515011845</v>
      </c>
      <c r="Y50">
        <v>57.847691416513101</v>
      </c>
      <c r="Z50">
        <v>21.232620956794847</v>
      </c>
      <c r="AA50">
        <v>16.15604869187381</v>
      </c>
      <c r="AB50">
        <v>0.78803373475782756</v>
      </c>
      <c r="AC50">
        <v>7.5843236798307192</v>
      </c>
      <c r="AD50">
        <v>2.5855592374904431E-2</v>
      </c>
      <c r="AE50">
        <v>0.22414719851856416</v>
      </c>
      <c r="AF50">
        <v>4.1331408225123223</v>
      </c>
      <c r="AG50">
        <v>0</v>
      </c>
      <c r="AH50">
        <v>7.3965704980566809</v>
      </c>
      <c r="AI50">
        <v>3.5912638681985372</v>
      </c>
      <c r="AJ50">
        <v>2.1604682871641976</v>
      </c>
      <c r="AK50">
        <v>15.933019718494011</v>
      </c>
      <c r="AL50">
        <v>24.098280424131548</v>
      </c>
      <c r="AM50">
        <v>0</v>
      </c>
      <c r="CK50" s="7">
        <f>'HH Consumption'!D15</f>
        <v>16.930775413994695</v>
      </c>
      <c r="CL50" s="7">
        <f>'HH Consumption'!E15</f>
        <v>38.652799444647243</v>
      </c>
      <c r="CM50" s="7">
        <f>'HH Consumption'!F15</f>
        <v>48.07248452729683</v>
      </c>
      <c r="CN50" s="7">
        <f>'HH Consumption'!G15</f>
        <v>71.170742455430698</v>
      </c>
      <c r="CO50" s="7">
        <f>'HH Consumption'!H15</f>
        <v>153.66873222120785</v>
      </c>
      <c r="CP50" s="7">
        <f>'HH Consumption'!I15</f>
        <v>28.774099469146282</v>
      </c>
      <c r="CQ50" s="7">
        <f>'HH Consumption'!J15</f>
        <v>64.114640840898943</v>
      </c>
      <c r="CR50" s="7">
        <f>'HH Consumption'!K15</f>
        <v>92.054434491006035</v>
      </c>
      <c r="CS50" s="7">
        <f>'HH Consumption'!L15</f>
        <v>118.35910979799745</v>
      </c>
      <c r="CT50" s="7">
        <f>'HH Consumption'!M15</f>
        <v>329.84105176973981</v>
      </c>
      <c r="CU50">
        <v>0</v>
      </c>
      <c r="CW50">
        <v>895.93238016322027</v>
      </c>
      <c r="CX50">
        <v>559.20156530027759</v>
      </c>
      <c r="CY50">
        <v>2.8711172800940492</v>
      </c>
      <c r="DA50">
        <v>257.53484356458608</v>
      </c>
      <c r="DC50">
        <f t="shared" si="1"/>
        <v>2939.8481489785568</v>
      </c>
    </row>
    <row r="51" spans="2:107" x14ac:dyDescent="0.25">
      <c r="B51" t="s">
        <v>65</v>
      </c>
      <c r="C51">
        <v>0.60217600678056882</v>
      </c>
      <c r="D51">
        <v>0</v>
      </c>
      <c r="E51">
        <v>3.3446965019692732</v>
      </c>
      <c r="F51">
        <v>1.1504167408857005</v>
      </c>
      <c r="G51">
        <v>0.10964685726099442</v>
      </c>
      <c r="H51">
        <v>0</v>
      </c>
      <c r="I51">
        <v>1.1981875940338397E-2</v>
      </c>
      <c r="J51">
        <v>0.89035229675295458</v>
      </c>
      <c r="K51">
        <v>0.7300532549347829</v>
      </c>
      <c r="L51">
        <v>4.8876694307507327</v>
      </c>
      <c r="M51">
        <v>0</v>
      </c>
      <c r="N51">
        <v>23.459785919498273</v>
      </c>
      <c r="O51">
        <v>16.643521156415009</v>
      </c>
      <c r="P51">
        <v>0.72451811353479734</v>
      </c>
      <c r="Q51">
        <v>2.5558764122793356</v>
      </c>
      <c r="R51">
        <v>26.399946574916068</v>
      </c>
      <c r="S51">
        <v>6.292860676948103</v>
      </c>
      <c r="T51">
        <v>150.49680463200022</v>
      </c>
      <c r="U51">
        <v>90.576390756999416</v>
      </c>
      <c r="V51">
        <v>6.824109281439247</v>
      </c>
      <c r="W51">
        <v>13.498504094997223</v>
      </c>
      <c r="X51">
        <v>0.73959550397659979</v>
      </c>
      <c r="Y51">
        <v>2.2951203818912931</v>
      </c>
      <c r="Z51">
        <v>14.469580675801556</v>
      </c>
      <c r="AA51">
        <v>4.9274534764737332</v>
      </c>
      <c r="AB51">
        <v>2.2887372285255645</v>
      </c>
      <c r="AC51">
        <v>0.57475141785363171</v>
      </c>
      <c r="AD51">
        <v>8.7524499134094096E-3</v>
      </c>
      <c r="AE51">
        <v>0.24339462719852156</v>
      </c>
      <c r="AF51">
        <v>8.9242945925053672</v>
      </c>
      <c r="AG51">
        <v>0</v>
      </c>
      <c r="AH51">
        <v>2.6602406559000333</v>
      </c>
      <c r="AI51">
        <v>5.8282532557207212</v>
      </c>
      <c r="AJ51">
        <v>3.4033690336787159</v>
      </c>
      <c r="AK51">
        <v>24.571573351756772</v>
      </c>
      <c r="AL51">
        <v>2.4013705291704408</v>
      </c>
      <c r="AM51">
        <v>0</v>
      </c>
      <c r="CK51" s="7">
        <f>'HH Consumption'!D16</f>
        <v>22.037043398709709</v>
      </c>
      <c r="CL51" s="7">
        <f>'HH Consumption'!E16</f>
        <v>50.310360749291831</v>
      </c>
      <c r="CM51" s="7">
        <f>'HH Consumption'!F16</f>
        <v>62.570992875859623</v>
      </c>
      <c r="CN51" s="7">
        <f>'HH Consumption'!G16</f>
        <v>92.635611887705451</v>
      </c>
      <c r="CO51" s="7">
        <f>'HH Consumption'!H16</f>
        <v>200.01473282696276</v>
      </c>
      <c r="CP51" s="7">
        <f>'HH Consumption'!I16</f>
        <v>37.4522762989481</v>
      </c>
      <c r="CQ51" s="7">
        <f>'HH Consumption'!J16</f>
        <v>83.451412481421201</v>
      </c>
      <c r="CR51" s="7">
        <f>'HH Consumption'!K16</f>
        <v>119.81775898138528</v>
      </c>
      <c r="CS51" s="7">
        <f>'HH Consumption'!L16</f>
        <v>154.05584064951648</v>
      </c>
      <c r="CT51" s="7">
        <f>'HH Consumption'!M16</f>
        <v>429.32006330422467</v>
      </c>
      <c r="CU51">
        <v>0</v>
      </c>
      <c r="CW51">
        <v>357.05994761362348</v>
      </c>
      <c r="CX51">
        <v>222.86110652145186</v>
      </c>
      <c r="CY51">
        <v>17.174942451451301</v>
      </c>
      <c r="DA51">
        <v>298.64982061467344</v>
      </c>
      <c r="DC51">
        <f t="shared" si="1"/>
        <v>2569.9477084198948</v>
      </c>
    </row>
    <row r="52" spans="2:107" x14ac:dyDescent="0.25">
      <c r="B52" t="s">
        <v>66</v>
      </c>
      <c r="C52">
        <v>1.1284420362193119</v>
      </c>
      <c r="D52">
        <v>265.19689079140755</v>
      </c>
      <c r="E52">
        <v>9.6355778211115712</v>
      </c>
      <c r="F52">
        <v>0.44685301708807829</v>
      </c>
      <c r="G52">
        <v>3.7580694854689018</v>
      </c>
      <c r="H52">
        <v>0</v>
      </c>
      <c r="I52">
        <v>0</v>
      </c>
      <c r="J52">
        <v>4.2930685307833594</v>
      </c>
      <c r="K52">
        <v>3.835408548706484</v>
      </c>
      <c r="L52">
        <v>254.56129019467537</v>
      </c>
      <c r="M52">
        <v>0</v>
      </c>
      <c r="N52">
        <v>0</v>
      </c>
      <c r="O52">
        <v>0.41345963900178473</v>
      </c>
      <c r="P52">
        <v>0.13881086284999886</v>
      </c>
      <c r="Q52">
        <v>11.1783174027779</v>
      </c>
      <c r="R52">
        <v>2.4378352281779432E-2</v>
      </c>
      <c r="S52">
        <v>4.4383147063768718</v>
      </c>
      <c r="T52">
        <v>49.441703409790918</v>
      </c>
      <c r="U52">
        <v>81.264685370340459</v>
      </c>
      <c r="V52">
        <v>47.224410104233996</v>
      </c>
      <c r="W52">
        <v>12.186902337110322</v>
      </c>
      <c r="X52">
        <v>1.2801286858127277</v>
      </c>
      <c r="Y52">
        <v>0.17758852066569253</v>
      </c>
      <c r="Z52">
        <v>0</v>
      </c>
      <c r="AA52">
        <v>6.3928805435296923</v>
      </c>
      <c r="AB52">
        <v>0.50299102875428614</v>
      </c>
      <c r="AC52">
        <v>1.4940072997957363</v>
      </c>
      <c r="AD52">
        <v>0.37434536000000002</v>
      </c>
      <c r="AE52">
        <v>4.1510746502129479</v>
      </c>
      <c r="AF52">
        <v>0.22015971044685664</v>
      </c>
      <c r="AG52">
        <v>19.934885380000004</v>
      </c>
      <c r="AH52">
        <v>11.982285669437728</v>
      </c>
      <c r="AI52">
        <v>26.356898333079815</v>
      </c>
      <c r="AJ52">
        <v>0.2448547933465178</v>
      </c>
      <c r="AK52">
        <v>7.0738440715337108</v>
      </c>
      <c r="AL52">
        <v>3.6962019546841809</v>
      </c>
      <c r="AM52">
        <v>0</v>
      </c>
      <c r="CK52" s="7">
        <f>'HH Consumption'!D17</f>
        <v>16.868219858471466</v>
      </c>
      <c r="CL52" s="7">
        <f>'HH Consumption'!E17</f>
        <v>38.509985705603178</v>
      </c>
      <c r="CM52" s="7">
        <f>'HH Consumption'!F17</f>
        <v>47.894867087962005</v>
      </c>
      <c r="CN52" s="7">
        <f>'HH Consumption'!G17</f>
        <v>70.907781945800409</v>
      </c>
      <c r="CO52" s="7">
        <f>'HH Consumption'!H17</f>
        <v>153.10095947154974</v>
      </c>
      <c r="CP52" s="7">
        <f>'HH Consumption'!I17</f>
        <v>28.667785391204809</v>
      </c>
      <c r="CQ52" s="7">
        <f>'HH Consumption'!J17</f>
        <v>63.877751101539488</v>
      </c>
      <c r="CR52" s="7">
        <f>'HH Consumption'!K17</f>
        <v>91.71431325336907</v>
      </c>
      <c r="CS52" s="7">
        <f>'HH Consumption'!L17</f>
        <v>117.92179847092568</v>
      </c>
      <c r="CT52" s="7">
        <f>'HH Consumption'!M17</f>
        <v>328.62236037945854</v>
      </c>
      <c r="CU52">
        <v>0</v>
      </c>
      <c r="CW52">
        <v>299.67261807026398</v>
      </c>
      <c r="CX52">
        <v>187.04246080713671</v>
      </c>
      <c r="CY52">
        <v>73.417958141284032</v>
      </c>
      <c r="DA52">
        <v>350.29210645084879</v>
      </c>
      <c r="DC52">
        <f t="shared" si="1"/>
        <v>2701.5596947469426</v>
      </c>
    </row>
    <row r="53" spans="2:107" x14ac:dyDescent="0.25">
      <c r="B53" t="s">
        <v>67</v>
      </c>
      <c r="C53">
        <v>5.8090432442162703</v>
      </c>
      <c r="D53">
        <v>11.981678562477061</v>
      </c>
      <c r="E53">
        <v>4.0530907171286046</v>
      </c>
      <c r="F53">
        <v>8.439061447186702E-2</v>
      </c>
      <c r="G53">
        <v>0.13429281200368773</v>
      </c>
      <c r="H53">
        <v>0</v>
      </c>
      <c r="I53">
        <v>0.34067961349494674</v>
      </c>
      <c r="J53">
        <v>0.33077368612254249</v>
      </c>
      <c r="K53">
        <v>10.733272116851278</v>
      </c>
      <c r="L53">
        <v>63.960977899792901</v>
      </c>
      <c r="M53">
        <v>0</v>
      </c>
      <c r="N53">
        <v>0</v>
      </c>
      <c r="O53">
        <v>6.881343645522342E-2</v>
      </c>
      <c r="P53">
        <v>1.5322105095809481E-2</v>
      </c>
      <c r="Q53">
        <v>2.6697313263338716</v>
      </c>
      <c r="R53">
        <v>0.24075030404370462</v>
      </c>
      <c r="S53">
        <v>11.039815967829009</v>
      </c>
      <c r="T53">
        <v>51.061011352679458</v>
      </c>
      <c r="U53">
        <v>220.45937407515825</v>
      </c>
      <c r="V53">
        <v>245.27034473639691</v>
      </c>
      <c r="W53">
        <v>27.09889556516486</v>
      </c>
      <c r="X53">
        <v>0.34393780233018056</v>
      </c>
      <c r="Y53">
        <v>0.18498730987340445</v>
      </c>
      <c r="Z53">
        <v>0.93368120206779215</v>
      </c>
      <c r="AA53">
        <v>9.9680544283630663</v>
      </c>
      <c r="AB53">
        <v>0.16450083208583946</v>
      </c>
      <c r="AC53">
        <v>2.0267857139305367</v>
      </c>
      <c r="AD53">
        <v>0.38349655917278086</v>
      </c>
      <c r="AE53">
        <v>1.2213987578040357</v>
      </c>
      <c r="AF53">
        <v>10.25912448600538</v>
      </c>
      <c r="AG53">
        <v>25.358289309999996</v>
      </c>
      <c r="AH53">
        <v>3.1864795586914343</v>
      </c>
      <c r="AI53">
        <v>3.3135039284076706</v>
      </c>
      <c r="AJ53">
        <v>0.15574042256815804</v>
      </c>
      <c r="AK53">
        <v>1.3864443228872467</v>
      </c>
      <c r="AL53">
        <v>0.53435419224319936</v>
      </c>
      <c r="AM53">
        <v>0</v>
      </c>
      <c r="CK53" s="7">
        <f>'HH Consumption'!D18</f>
        <v>18.232820070367644</v>
      </c>
      <c r="CL53" s="7">
        <f>'HH Consumption'!E18</f>
        <v>41.625355027019346</v>
      </c>
      <c r="CM53" s="7">
        <f>'HH Consumption'!F18</f>
        <v>51.76945174036377</v>
      </c>
      <c r="CN53" s="7">
        <f>'HH Consumption'!G18</f>
        <v>76.64405851085435</v>
      </c>
      <c r="CO53" s="7">
        <f>'HH Consumption'!H18</f>
        <v>165.48647516255261</v>
      </c>
      <c r="CP53" s="7">
        <f>'HH Consumption'!I18</f>
        <v>30.986943331263646</v>
      </c>
      <c r="CQ53" s="7">
        <f>'HH Consumption'!J18</f>
        <v>69.045314331090069</v>
      </c>
      <c r="CR53" s="7">
        <f>'HH Consumption'!K18</f>
        <v>99.133790373629978</v>
      </c>
      <c r="CS53" s="7">
        <f>'HH Consumption'!L18</f>
        <v>127.46140090264221</v>
      </c>
      <c r="CT53" s="7">
        <f>'HH Consumption'!M18</f>
        <v>355.20715393622612</v>
      </c>
      <c r="CU53">
        <v>0</v>
      </c>
      <c r="CW53">
        <v>1499.6883447025837</v>
      </c>
      <c r="CX53">
        <v>936.03946948260341</v>
      </c>
      <c r="CY53">
        <v>171.08605155751744</v>
      </c>
      <c r="DA53">
        <v>3686.2151162154901</v>
      </c>
      <c r="DC53">
        <f t="shared" si="1"/>
        <v>8043.3947823063518</v>
      </c>
    </row>
    <row r="54" spans="2:107" x14ac:dyDescent="0.25">
      <c r="B54" t="s">
        <v>68</v>
      </c>
      <c r="C54">
        <v>2.3726214420360665</v>
      </c>
      <c r="D54">
        <v>3.2135418605896069</v>
      </c>
      <c r="E54">
        <v>12.414767188093929</v>
      </c>
      <c r="F54">
        <v>1.0505827660271891</v>
      </c>
      <c r="G54">
        <v>1.2870141550149421</v>
      </c>
      <c r="H54">
        <v>0</v>
      </c>
      <c r="I54">
        <v>1.3205883501658846</v>
      </c>
      <c r="J54">
        <v>3.9533279378108297</v>
      </c>
      <c r="K54">
        <v>4.5018791053652141</v>
      </c>
      <c r="L54">
        <v>8.7416717013759744</v>
      </c>
      <c r="M54">
        <v>0</v>
      </c>
      <c r="N54">
        <v>0</v>
      </c>
      <c r="O54">
        <v>1.2622836009568061</v>
      </c>
      <c r="P54">
        <v>5.4949149564942679E-2</v>
      </c>
      <c r="Q54">
        <v>17.54934160862906</v>
      </c>
      <c r="R54">
        <v>23.038012859740295</v>
      </c>
      <c r="S54">
        <v>31.776617086830775</v>
      </c>
      <c r="T54">
        <v>187.27614101720314</v>
      </c>
      <c r="U54">
        <v>127.69714867264997</v>
      </c>
      <c r="V54">
        <v>33.654330329494258</v>
      </c>
      <c r="W54">
        <v>72.930968092684608</v>
      </c>
      <c r="X54">
        <v>2.9880187306803885</v>
      </c>
      <c r="Y54">
        <v>1.8530976069463566E-3</v>
      </c>
      <c r="Z54">
        <v>0.69908302198256023</v>
      </c>
      <c r="AA54">
        <v>26.170791687362463</v>
      </c>
      <c r="AB54">
        <v>1.9580008655804817</v>
      </c>
      <c r="AC54">
        <v>22.263499275323401</v>
      </c>
      <c r="AD54">
        <v>1.3755643096671535</v>
      </c>
      <c r="AE54">
        <v>3.3811498923032315</v>
      </c>
      <c r="AF54">
        <v>2.3052784581979258</v>
      </c>
      <c r="AG54">
        <v>365.68320887311296</v>
      </c>
      <c r="AH54">
        <v>24.381305722374371</v>
      </c>
      <c r="AI54">
        <v>26.748264860715839</v>
      </c>
      <c r="AJ54">
        <v>3.4324157965870801</v>
      </c>
      <c r="AK54">
        <v>82.056402674371938</v>
      </c>
      <c r="AL54">
        <v>4.959618534707336</v>
      </c>
      <c r="AM54">
        <v>0</v>
      </c>
      <c r="CK54" s="7">
        <f>'HH Consumption'!D19</f>
        <v>14.745672591914653</v>
      </c>
      <c r="CL54" s="7">
        <f>'HH Consumption'!E19</f>
        <v>33.66423045813886</v>
      </c>
      <c r="CM54" s="7">
        <f>'HH Consumption'!F19</f>
        <v>41.868201555226435</v>
      </c>
      <c r="CN54" s="7">
        <f>'HH Consumption'!G19</f>
        <v>61.985375194558117</v>
      </c>
      <c r="CO54" s="7">
        <f>'HH Consumption'!H19</f>
        <v>133.83609182338699</v>
      </c>
      <c r="CP54" s="7">
        <f>'HH Consumption'!I19</f>
        <v>25.06048538973014</v>
      </c>
      <c r="CQ54" s="7">
        <f>'HH Consumption'!J19</f>
        <v>55.839941117323697</v>
      </c>
      <c r="CR54" s="7">
        <f>'HH Consumption'!K19</f>
        <v>80.173797032132555</v>
      </c>
      <c r="CS54" s="7">
        <f>'HH Consumption'!L19</f>
        <v>103.083564613888</v>
      </c>
      <c r="CT54" s="7">
        <f>'HH Consumption'!M19</f>
        <v>287.27143546828216</v>
      </c>
      <c r="CU54">
        <v>0</v>
      </c>
      <c r="CW54">
        <v>0</v>
      </c>
      <c r="CX54">
        <v>0</v>
      </c>
      <c r="CY54">
        <v>-7.5536431708143823</v>
      </c>
      <c r="DA54">
        <v>447.08078144412212</v>
      </c>
      <c r="DC54">
        <f t="shared" si="1"/>
        <v>2379.5561762426969</v>
      </c>
    </row>
    <row r="55" spans="2:107" x14ac:dyDescent="0.25">
      <c r="B55" t="s">
        <v>69</v>
      </c>
      <c r="C55">
        <v>34.01541556692046</v>
      </c>
      <c r="D55">
        <v>105.81208844424324</v>
      </c>
      <c r="E55">
        <v>244.59072644864725</v>
      </c>
      <c r="F55">
        <v>17.293833221110951</v>
      </c>
      <c r="G55">
        <v>8.5517071598042236</v>
      </c>
      <c r="H55">
        <v>1.7726865463468366</v>
      </c>
      <c r="I55">
        <v>286.57571249518418</v>
      </c>
      <c r="J55">
        <v>4.7941695920368774</v>
      </c>
      <c r="K55">
        <v>118.77151911957154</v>
      </c>
      <c r="L55">
        <v>427.74222052598043</v>
      </c>
      <c r="M55">
        <v>7.5238752714034242E-4</v>
      </c>
      <c r="N55">
        <v>3.1699671862400707</v>
      </c>
      <c r="O55">
        <v>3.1665779697713936</v>
      </c>
      <c r="P55">
        <v>2.3567117386732579</v>
      </c>
      <c r="Q55">
        <v>3.0360810580440929</v>
      </c>
      <c r="R55">
        <v>398.23078203104274</v>
      </c>
      <c r="S55">
        <v>39.343327369410076</v>
      </c>
      <c r="T55">
        <v>78.834413020839278</v>
      </c>
      <c r="U55">
        <v>490.89061702202832</v>
      </c>
      <c r="V55">
        <v>224.16119781652716</v>
      </c>
      <c r="W55">
        <v>347.84468435659721</v>
      </c>
      <c r="X55">
        <v>10.843362302787092</v>
      </c>
      <c r="Y55">
        <v>44.08842540767877</v>
      </c>
      <c r="Z55">
        <v>71.030324566630156</v>
      </c>
      <c r="AA55">
        <v>96.461144882502182</v>
      </c>
      <c r="AB55">
        <v>194.01143543179961</v>
      </c>
      <c r="AC55">
        <v>8.6325164811258617</v>
      </c>
      <c r="AD55">
        <v>3.2208171985204443</v>
      </c>
      <c r="AE55">
        <v>4.5487184163361309</v>
      </c>
      <c r="AF55">
        <v>10.960343107467422</v>
      </c>
      <c r="AG55">
        <v>235.23394600156701</v>
      </c>
      <c r="AH55">
        <v>61.43036596561835</v>
      </c>
      <c r="AI55">
        <v>74.026806979746752</v>
      </c>
      <c r="AJ55">
        <v>44.599262994688296</v>
      </c>
      <c r="AK55">
        <v>128.83302372436447</v>
      </c>
      <c r="AL55">
        <v>27.597365300871733</v>
      </c>
      <c r="AM55">
        <v>0</v>
      </c>
      <c r="CK55" s="7">
        <f>'HH Consumption'!D20</f>
        <v>37.451418030527485</v>
      </c>
      <c r="CL55" s="7">
        <f>'HH Consumption'!E20</f>
        <v>47.496386770752508</v>
      </c>
      <c r="CM55" s="7">
        <f>'HH Consumption'!F20</f>
        <v>54.381668582604362</v>
      </c>
      <c r="CN55" s="7">
        <f>'HH Consumption'!G20</f>
        <v>72.65583695034907</v>
      </c>
      <c r="CO55" s="7">
        <f>'HH Consumption'!H20</f>
        <v>120.49509837188916</v>
      </c>
      <c r="CP55" s="7">
        <f>'HH Consumption'!I20</f>
        <v>79.083761005937433</v>
      </c>
      <c r="CQ55" s="7">
        <f>'HH Consumption'!J20</f>
        <v>128.91463095681524</v>
      </c>
      <c r="CR55" s="7">
        <f>'HH Consumption'!K20</f>
        <v>154.98926103789174</v>
      </c>
      <c r="CS55" s="7">
        <f>'HH Consumption'!L20</f>
        <v>191.13123686624041</v>
      </c>
      <c r="CT55" s="7">
        <f>'HH Consumption'!M20</f>
        <v>269.64322554036966</v>
      </c>
      <c r="CU55">
        <v>0</v>
      </c>
      <c r="CW55">
        <v>0</v>
      </c>
      <c r="CX55">
        <v>0</v>
      </c>
      <c r="CY55">
        <v>0</v>
      </c>
      <c r="DA55">
        <v>253.65111043338371</v>
      </c>
      <c r="DC55">
        <f t="shared" si="1"/>
        <v>5266.3666843850115</v>
      </c>
    </row>
    <row r="56" spans="2:107" x14ac:dyDescent="0.25">
      <c r="B56" t="s">
        <v>70</v>
      </c>
      <c r="C56">
        <v>14.506488431433851</v>
      </c>
      <c r="D56">
        <v>0.75468559390455536</v>
      </c>
      <c r="E56">
        <v>16.00018378342401</v>
      </c>
      <c r="F56">
        <v>1.580516576815769</v>
      </c>
      <c r="G56">
        <v>0.43988569766002739</v>
      </c>
      <c r="H56">
        <v>3.2224590083614772E-2</v>
      </c>
      <c r="I56">
        <v>0.34805788834191553</v>
      </c>
      <c r="J56">
        <v>9.3650191086790013E-2</v>
      </c>
      <c r="K56">
        <v>2.0965079771996331</v>
      </c>
      <c r="L56">
        <v>1.4293362304187422</v>
      </c>
      <c r="M56">
        <v>0</v>
      </c>
      <c r="N56">
        <v>0</v>
      </c>
      <c r="O56">
        <v>0</v>
      </c>
      <c r="P56">
        <v>1.0254788252413523</v>
      </c>
      <c r="Q56">
        <v>0.28106499465014323</v>
      </c>
      <c r="R56">
        <v>1.1657037918991311</v>
      </c>
      <c r="S56">
        <v>5.6002592061625647</v>
      </c>
      <c r="T56">
        <v>7.4557812331890174</v>
      </c>
      <c r="U56">
        <v>22.589958034281153</v>
      </c>
      <c r="V56">
        <v>6.677530927257906</v>
      </c>
      <c r="W56">
        <v>27.650646185031455</v>
      </c>
      <c r="X56">
        <v>1.5061393734118063</v>
      </c>
      <c r="Y56">
        <v>7.4353057917945581E-2</v>
      </c>
      <c r="Z56">
        <v>1.1192784797418198</v>
      </c>
      <c r="AA56">
        <v>3.8248358402063465</v>
      </c>
      <c r="AB56">
        <v>9.8982141992955963</v>
      </c>
      <c r="AC56">
        <v>0.90333632316495827</v>
      </c>
      <c r="AD56">
        <v>1.0608196851776805</v>
      </c>
      <c r="AE56">
        <v>0.13250796886788871</v>
      </c>
      <c r="AF56">
        <v>3.4989273356725197</v>
      </c>
      <c r="AG56">
        <v>31.276535260000017</v>
      </c>
      <c r="AH56">
        <v>8.1308052717090824</v>
      </c>
      <c r="AI56">
        <v>9.8102087861700866</v>
      </c>
      <c r="AJ56">
        <v>2.9620859859270654</v>
      </c>
      <c r="AK56">
        <v>10.884095863624903</v>
      </c>
      <c r="AL56">
        <v>6.3495977144077287</v>
      </c>
      <c r="AM56">
        <v>0</v>
      </c>
      <c r="CK56" s="7">
        <f>'HH Consumption'!D21</f>
        <v>9.9184804063184355</v>
      </c>
      <c r="CL56" s="7">
        <f>'HH Consumption'!E21</f>
        <v>12.578748851982946</v>
      </c>
      <c r="CM56" s="7">
        <f>'HH Consumption'!F21</f>
        <v>14.402218732006377</v>
      </c>
      <c r="CN56" s="7">
        <f>'HH Consumption'!G21</f>
        <v>19.241874756499161</v>
      </c>
      <c r="CO56" s="7">
        <f>'HH Consumption'!H21</f>
        <v>31.911429128926962</v>
      </c>
      <c r="CP56" s="7">
        <f>'HH Consumption'!I21</f>
        <v>20.94421987856337</v>
      </c>
      <c r="CQ56" s="7">
        <f>'HH Consumption'!J21</f>
        <v>34.1412237098926</v>
      </c>
      <c r="CR56" s="7">
        <f>'HH Consumption'!K21</f>
        <v>41.046722117198584</v>
      </c>
      <c r="CS56" s="7">
        <f>'HH Consumption'!L21</f>
        <v>50.61841520521228</v>
      </c>
      <c r="CT56" s="7">
        <f>'HH Consumption'!M21</f>
        <v>71.411209237488819</v>
      </c>
      <c r="CU56">
        <v>108.78690118887253</v>
      </c>
      <c r="CW56">
        <v>0</v>
      </c>
      <c r="CX56">
        <v>0</v>
      </c>
      <c r="CY56">
        <v>5.2851944830639184</v>
      </c>
      <c r="DA56">
        <v>169.76348115974704</v>
      </c>
      <c r="DC56">
        <f t="shared" si="1"/>
        <v>791.20982015915013</v>
      </c>
    </row>
    <row r="57" spans="2:107" x14ac:dyDescent="0.25">
      <c r="B57" t="s">
        <v>71</v>
      </c>
      <c r="C57">
        <v>4.9745964135976886</v>
      </c>
      <c r="D57">
        <v>3.5186526924416341</v>
      </c>
      <c r="E57">
        <v>53.834800137875916</v>
      </c>
      <c r="F57">
        <v>2.671313593722239</v>
      </c>
      <c r="G57">
        <v>0.26228486272650886</v>
      </c>
      <c r="H57">
        <v>0</v>
      </c>
      <c r="I57">
        <v>6.1353349214984011E-2</v>
      </c>
      <c r="J57">
        <v>0.21631343467697706</v>
      </c>
      <c r="K57">
        <v>48.972696385313306</v>
      </c>
      <c r="L57">
        <v>4.9675949176189436</v>
      </c>
      <c r="M57">
        <v>0</v>
      </c>
      <c r="N57">
        <v>0.91955834864536801</v>
      </c>
      <c r="O57">
        <v>0.26741032876915921</v>
      </c>
      <c r="P57">
        <v>1.148023886793339</v>
      </c>
      <c r="Q57">
        <v>1.9961914057721819</v>
      </c>
      <c r="R57">
        <v>34.926910157813602</v>
      </c>
      <c r="S57">
        <v>10.225651728171641</v>
      </c>
      <c r="T57">
        <v>2037.6195803182047</v>
      </c>
      <c r="U57">
        <v>89.938330157413446</v>
      </c>
      <c r="V57">
        <v>28.222543199007738</v>
      </c>
      <c r="W57">
        <v>88.244533094787073</v>
      </c>
      <c r="X57">
        <v>4.4153948942272585</v>
      </c>
      <c r="Y57">
        <v>25.95278696805509</v>
      </c>
      <c r="Z57">
        <v>6.1070005682605331</v>
      </c>
      <c r="AA57">
        <v>17.207400986095081</v>
      </c>
      <c r="AB57">
        <v>162.39134420128798</v>
      </c>
      <c r="AC57">
        <v>28.224129690301556</v>
      </c>
      <c r="AD57">
        <v>0.62749134396471007</v>
      </c>
      <c r="AE57">
        <v>0.8174417855093995</v>
      </c>
      <c r="AF57">
        <v>4.7580024533234724</v>
      </c>
      <c r="AG57">
        <v>30.92869572</v>
      </c>
      <c r="AH57">
        <v>33.969128191416374</v>
      </c>
      <c r="AI57">
        <v>32.869645950761736</v>
      </c>
      <c r="AJ57">
        <v>21.076197688613938</v>
      </c>
      <c r="AK57">
        <v>41.655067250838684</v>
      </c>
      <c r="AL57">
        <v>2.6737150662911993</v>
      </c>
      <c r="AM57">
        <v>0</v>
      </c>
      <c r="CK57" s="7">
        <f>'HH Consumption'!D22</f>
        <v>18.786663610618149</v>
      </c>
      <c r="CL57" s="7">
        <f>'HH Consumption'!E22</f>
        <v>42.889774568449269</v>
      </c>
      <c r="CM57" s="7">
        <f>'HH Consumption'!F22</f>
        <v>53.342010253970194</v>
      </c>
      <c r="CN57" s="7">
        <f>'HH Consumption'!G22</f>
        <v>78.972212715250151</v>
      </c>
      <c r="CO57" s="7">
        <f>'HH Consumption'!H22</f>
        <v>170.51332317146611</v>
      </c>
      <c r="CP57" s="7">
        <f>'HH Consumption'!I22</f>
        <v>31.928208496492839</v>
      </c>
      <c r="CQ57" s="7">
        <f>'HH Consumption'!J22</f>
        <v>71.142647666210777</v>
      </c>
      <c r="CR57" s="7">
        <f>'HH Consumption'!K22</f>
        <v>102.14509686418296</v>
      </c>
      <c r="CS57" s="7">
        <f>'HH Consumption'!L22</f>
        <v>131.33319216964094</v>
      </c>
      <c r="CT57" s="7">
        <f>'HH Consumption'!M22</f>
        <v>365.99699263913055</v>
      </c>
      <c r="CU57">
        <v>12.583233988271335</v>
      </c>
      <c r="CW57">
        <v>5394.3156446408639</v>
      </c>
      <c r="CX57">
        <v>3366.8944431469272</v>
      </c>
      <c r="CY57">
        <v>1060.8950883172286</v>
      </c>
      <c r="DA57">
        <v>6.6678375443993865</v>
      </c>
      <c r="DC57">
        <f t="shared" si="1"/>
        <v>13735.068150964617</v>
      </c>
    </row>
    <row r="58" spans="2:107" x14ac:dyDescent="0.25">
      <c r="B58" t="s">
        <v>72</v>
      </c>
      <c r="C58">
        <v>8.311551492764977</v>
      </c>
      <c r="D58">
        <v>23.652956080591707</v>
      </c>
      <c r="E58">
        <v>82.739120644439851</v>
      </c>
      <c r="F58">
        <v>1.5470240058045623</v>
      </c>
      <c r="G58">
        <v>2.3289919521030553</v>
      </c>
      <c r="H58">
        <v>0.43261845973585955</v>
      </c>
      <c r="I58">
        <v>1.502863264891279</v>
      </c>
      <c r="J58">
        <v>1.4067634966407134E-2</v>
      </c>
      <c r="K58">
        <v>25.899153082290098</v>
      </c>
      <c r="L58">
        <v>16.890869933787982</v>
      </c>
      <c r="M58">
        <v>0</v>
      </c>
      <c r="N58">
        <v>3.4602479189600626</v>
      </c>
      <c r="O58">
        <v>5.1398390917864897E-2</v>
      </c>
      <c r="P58">
        <v>2.2374511304768144E-3</v>
      </c>
      <c r="Q58">
        <v>6.4185476622593924</v>
      </c>
      <c r="R58">
        <v>8.2955984649054404</v>
      </c>
      <c r="S58">
        <v>3.6271732247528234</v>
      </c>
      <c r="T58">
        <v>92.138963635800252</v>
      </c>
      <c r="U58">
        <v>324.90332204312517</v>
      </c>
      <c r="V58">
        <v>223.05293200963519</v>
      </c>
      <c r="W58">
        <v>5.5754917844410814</v>
      </c>
      <c r="X58">
        <v>1.0712882196286797</v>
      </c>
      <c r="Y58">
        <v>0.37705983447948077</v>
      </c>
      <c r="Z58">
        <v>3.1256456430616639</v>
      </c>
      <c r="AA58">
        <v>6.9679031877983677</v>
      </c>
      <c r="AB58">
        <v>2.9734646071151043</v>
      </c>
      <c r="AC58">
        <v>3.7800052453083421</v>
      </c>
      <c r="AD58">
        <v>0.36062194713547258</v>
      </c>
      <c r="AE58">
        <v>1.651357616597499</v>
      </c>
      <c r="AF58">
        <v>9.9461342275614424</v>
      </c>
      <c r="AG58">
        <v>47.711990429999993</v>
      </c>
      <c r="AH58">
        <v>2.8760351872875058</v>
      </c>
      <c r="AI58">
        <v>14.841772458349713</v>
      </c>
      <c r="AJ58">
        <v>6.2760121071755099</v>
      </c>
      <c r="AK58">
        <v>24.715122330405411</v>
      </c>
      <c r="AL58">
        <v>3.621716927965335</v>
      </c>
      <c r="AM58">
        <v>0</v>
      </c>
      <c r="AN58">
        <v>690.67162293300794</v>
      </c>
      <c r="AO58">
        <v>612.73806098746479</v>
      </c>
      <c r="AP58">
        <v>4433.3791069384115</v>
      </c>
      <c r="AQ58">
        <v>768.20193376301086</v>
      </c>
      <c r="AR58">
        <v>196.19480389661632</v>
      </c>
      <c r="AS58">
        <v>1156.9715126650822</v>
      </c>
      <c r="AT58">
        <v>756.793853647687</v>
      </c>
      <c r="AU58">
        <v>1258.4633108876442</v>
      </c>
      <c r="AV58">
        <v>1469.0237422437683</v>
      </c>
      <c r="AW58">
        <v>600.2570398918366</v>
      </c>
      <c r="AX58">
        <v>476.43425679285679</v>
      </c>
      <c r="AY58">
        <v>580.12258418325519</v>
      </c>
      <c r="AZ58">
        <v>278.42900953675104</v>
      </c>
      <c r="BA58">
        <v>1500.7051550656981</v>
      </c>
      <c r="BB58">
        <v>423.11392233186285</v>
      </c>
      <c r="BC58">
        <v>517.68551169102591</v>
      </c>
      <c r="BD58">
        <v>74.163019036750043</v>
      </c>
      <c r="BE58">
        <v>0</v>
      </c>
      <c r="BF58">
        <v>0</v>
      </c>
      <c r="BG58">
        <v>0</v>
      </c>
      <c r="BH58">
        <v>0</v>
      </c>
      <c r="BI58">
        <v>64.799026208294222</v>
      </c>
      <c r="BJ58">
        <v>0</v>
      </c>
      <c r="BK58">
        <v>0</v>
      </c>
      <c r="BL58">
        <v>0</v>
      </c>
      <c r="BM58">
        <v>0</v>
      </c>
      <c r="BN58">
        <v>0</v>
      </c>
      <c r="BO58">
        <v>0</v>
      </c>
      <c r="BP58">
        <v>0</v>
      </c>
      <c r="BQ58">
        <v>0</v>
      </c>
      <c r="BR58">
        <v>0</v>
      </c>
      <c r="BS58">
        <v>0</v>
      </c>
      <c r="BT58">
        <v>0</v>
      </c>
      <c r="BU58">
        <v>0</v>
      </c>
      <c r="BV58">
        <v>0</v>
      </c>
      <c r="BW58">
        <v>0</v>
      </c>
      <c r="BX58">
        <v>0</v>
      </c>
      <c r="CK58" s="7">
        <f>'HH Consumption'!D23</f>
        <v>5.4527763345172069</v>
      </c>
      <c r="CL58" s="7">
        <f>'HH Consumption'!E23</f>
        <v>12.448636575758808</v>
      </c>
      <c r="CM58" s="7">
        <f>'HH Consumption'!F23</f>
        <v>15.48236861940876</v>
      </c>
      <c r="CN58" s="7">
        <f>'HH Consumption'!G23</f>
        <v>22.921462879379568</v>
      </c>
      <c r="CO58" s="7">
        <f>'HH Consumption'!H23</f>
        <v>49.491013017540375</v>
      </c>
      <c r="CP58" s="7">
        <f>'HH Consumption'!I23</f>
        <v>9.2670728183373789</v>
      </c>
      <c r="CQ58" s="7">
        <f>'HH Consumption'!J23</f>
        <v>20.648953619947516</v>
      </c>
      <c r="CR58" s="7">
        <f>'HH Consumption'!K23</f>
        <v>29.647327402678616</v>
      </c>
      <c r="CS58" s="7">
        <f>'HH Consumption'!L23</f>
        <v>38.119090065277177</v>
      </c>
      <c r="CT58" s="7">
        <f>'HH Consumption'!M23</f>
        <v>106.22959889690885</v>
      </c>
      <c r="CU58">
        <v>0</v>
      </c>
      <c r="CW58">
        <v>0</v>
      </c>
      <c r="CX58">
        <v>0</v>
      </c>
      <c r="CY58">
        <v>0</v>
      </c>
      <c r="DA58">
        <v>0</v>
      </c>
      <c r="DC58">
        <f t="shared" si="1"/>
        <v>17128.997032037947</v>
      </c>
    </row>
    <row r="59" spans="2:107" x14ac:dyDescent="0.25">
      <c r="B59" t="s">
        <v>73</v>
      </c>
      <c r="C59">
        <v>274.3988943092636</v>
      </c>
      <c r="D59">
        <v>44.1958223799259</v>
      </c>
      <c r="E59">
        <v>225.4035886348143</v>
      </c>
      <c r="F59">
        <v>7.9656673447650377</v>
      </c>
      <c r="G59">
        <v>8.2134249876235508</v>
      </c>
      <c r="H59">
        <v>5.8746080177951612</v>
      </c>
      <c r="I59">
        <v>9.1077536536520523</v>
      </c>
      <c r="J59">
        <v>6.5306381495437869</v>
      </c>
      <c r="K59">
        <v>107.69480456211055</v>
      </c>
      <c r="L59">
        <v>140.22317016300624</v>
      </c>
      <c r="M59">
        <v>0</v>
      </c>
      <c r="N59">
        <v>0.66949931658520623</v>
      </c>
      <c r="O59">
        <v>3.4067456807726514E-2</v>
      </c>
      <c r="P59">
        <v>0.369641176131904</v>
      </c>
      <c r="Q59">
        <v>8.5563755540328224</v>
      </c>
      <c r="R59">
        <v>35.035881383029007</v>
      </c>
      <c r="S59">
        <v>3.9646107386179894</v>
      </c>
      <c r="T59">
        <v>156.95746670475009</v>
      </c>
      <c r="U59">
        <v>1264.4825613890007</v>
      </c>
      <c r="V59">
        <v>1311.4333141873735</v>
      </c>
      <c r="W59">
        <v>24.677309263957238</v>
      </c>
      <c r="X59">
        <v>12.018367283422311</v>
      </c>
      <c r="Y59">
        <v>1.2395107963503917</v>
      </c>
      <c r="Z59">
        <v>15.445558611764689</v>
      </c>
      <c r="AA59">
        <v>54.584899528957777</v>
      </c>
      <c r="AB59">
        <v>14.58784497680354</v>
      </c>
      <c r="AC59">
        <v>15.771900254994826</v>
      </c>
      <c r="AD59">
        <v>0.27793897111204846</v>
      </c>
      <c r="AE59">
        <v>8.9601570887755067</v>
      </c>
      <c r="AF59">
        <v>55.130189604403071</v>
      </c>
      <c r="AG59">
        <v>54.638660697499994</v>
      </c>
      <c r="AH59">
        <v>55.665480919335444</v>
      </c>
      <c r="AI59">
        <v>11.42161015998197</v>
      </c>
      <c r="AJ59">
        <v>16.922740457426109</v>
      </c>
      <c r="AK59">
        <v>97.158078115007982</v>
      </c>
      <c r="AL59">
        <v>13.485566028883586</v>
      </c>
      <c r="AM59">
        <v>0</v>
      </c>
      <c r="AN59">
        <v>137.02909740629343</v>
      </c>
      <c r="AO59">
        <v>121.56709593342987</v>
      </c>
      <c r="AP59">
        <v>879.58143539164143</v>
      </c>
      <c r="AQ59">
        <v>152.41109394692029</v>
      </c>
      <c r="AR59">
        <v>38.925005749607493</v>
      </c>
      <c r="AS59">
        <v>229.54289251386794</v>
      </c>
      <c r="AT59">
        <v>150.14773337232037</v>
      </c>
      <c r="AU59">
        <v>249.6788428595915</v>
      </c>
      <c r="AV59">
        <v>291.45398592350176</v>
      </c>
      <c r="AW59">
        <v>119.09086410537236</v>
      </c>
      <c r="AX59">
        <v>94.524451293542967</v>
      </c>
      <c r="AY59">
        <v>115.0961925409066</v>
      </c>
      <c r="AZ59">
        <v>55.240253981377073</v>
      </c>
      <c r="BA59">
        <v>297.73957122829472</v>
      </c>
      <c r="BB59">
        <v>83.945708716044066</v>
      </c>
      <c r="BC59">
        <v>102.70869115208619</v>
      </c>
      <c r="BD59">
        <v>14.713926592749752</v>
      </c>
      <c r="BE59">
        <v>0</v>
      </c>
      <c r="BF59">
        <v>0</v>
      </c>
      <c r="BG59">
        <v>0</v>
      </c>
      <c r="BH59">
        <v>0</v>
      </c>
      <c r="BI59">
        <v>12.856112484283383</v>
      </c>
      <c r="BJ59">
        <v>0</v>
      </c>
      <c r="BK59">
        <v>0</v>
      </c>
      <c r="BL59">
        <v>0</v>
      </c>
      <c r="BM59">
        <v>0</v>
      </c>
      <c r="BN59">
        <v>0</v>
      </c>
      <c r="BO59">
        <v>0</v>
      </c>
      <c r="BP59">
        <v>0</v>
      </c>
      <c r="BQ59">
        <v>0</v>
      </c>
      <c r="BR59">
        <v>0</v>
      </c>
      <c r="BS59">
        <v>0</v>
      </c>
      <c r="BT59">
        <v>0</v>
      </c>
      <c r="BU59">
        <v>0</v>
      </c>
      <c r="BV59">
        <v>0</v>
      </c>
      <c r="BW59">
        <v>0</v>
      </c>
      <c r="BX59">
        <v>0</v>
      </c>
      <c r="CK59" s="7">
        <f>'HH Consumption'!D24</f>
        <v>22.075928830028381</v>
      </c>
      <c r="CL59" s="7">
        <f>'HH Consumption'!E24</f>
        <v>45.702915164831559</v>
      </c>
      <c r="CM59" s="7">
        <f>'HH Consumption'!F24</f>
        <v>69.673176169780518</v>
      </c>
      <c r="CN59" s="7">
        <f>'HH Consumption'!G24</f>
        <v>116.18991286784836</v>
      </c>
      <c r="CO59" s="7">
        <f>'HH Consumption'!H24</f>
        <v>193.69959227824</v>
      </c>
      <c r="CP59" s="7">
        <f>'HH Consumption'!I24</f>
        <v>25.647736972329092</v>
      </c>
      <c r="CQ59" s="7">
        <f>'HH Consumption'!J24</f>
        <v>69.549332762324781</v>
      </c>
      <c r="CR59" s="7">
        <f>'HH Consumption'!K24</f>
        <v>138.77985616584098</v>
      </c>
      <c r="CS59" s="7">
        <f>'HH Consumption'!L24</f>
        <v>232.5496091345627</v>
      </c>
      <c r="CT59" s="7">
        <f>'HH Consumption'!M24</f>
        <v>409.52002895178515</v>
      </c>
      <c r="CU59">
        <v>0</v>
      </c>
      <c r="CW59">
        <v>0</v>
      </c>
      <c r="CX59">
        <v>0</v>
      </c>
      <c r="CY59">
        <v>0</v>
      </c>
      <c r="DA59">
        <v>5661.9024092254513</v>
      </c>
      <c r="DC59">
        <f t="shared" si="1"/>
        <v>14194.641056582361</v>
      </c>
    </row>
    <row r="60" spans="2:107" x14ac:dyDescent="0.25">
      <c r="B60" t="s">
        <v>74</v>
      </c>
      <c r="C60">
        <v>4.4622069846628936</v>
      </c>
      <c r="D60">
        <v>2.8702135050045103</v>
      </c>
      <c r="E60">
        <v>12.024239874223746</v>
      </c>
      <c r="F60">
        <v>9.447581895897299</v>
      </c>
      <c r="G60">
        <v>0.58785899413547127</v>
      </c>
      <c r="H60">
        <v>0</v>
      </c>
      <c r="I60">
        <v>1.9859573946370441</v>
      </c>
      <c r="J60">
        <v>1.1319080388119707</v>
      </c>
      <c r="K60">
        <v>6.928852714863126</v>
      </c>
      <c r="L60">
        <v>4.3889451934383512</v>
      </c>
      <c r="M60">
        <v>0</v>
      </c>
      <c r="N60">
        <v>0.85475454892901914</v>
      </c>
      <c r="O60">
        <v>2.4744902306810979E-2</v>
      </c>
      <c r="P60">
        <v>0.49999040253738142</v>
      </c>
      <c r="Q60">
        <v>1.1994327047501765</v>
      </c>
      <c r="R60">
        <v>4.6942420391262649</v>
      </c>
      <c r="S60">
        <v>0.58557630436331565</v>
      </c>
      <c r="T60">
        <v>21.984471146724776</v>
      </c>
      <c r="U60">
        <v>89.112673084501196</v>
      </c>
      <c r="V60">
        <v>122.86336122058377</v>
      </c>
      <c r="W60">
        <v>44.617196440447636</v>
      </c>
      <c r="X60">
        <v>11.3154944704524</v>
      </c>
      <c r="Y60">
        <v>2.9295472224792958</v>
      </c>
      <c r="Z60">
        <v>4.7632361073758087</v>
      </c>
      <c r="AA60">
        <v>62.176365567777125</v>
      </c>
      <c r="AB60">
        <v>3.3283345829204665</v>
      </c>
      <c r="AC60">
        <v>10.524191516026335</v>
      </c>
      <c r="AD60">
        <v>1.2393143116180387</v>
      </c>
      <c r="AE60">
        <v>2.0511151106839458</v>
      </c>
      <c r="AF60">
        <v>44.567676174104896</v>
      </c>
      <c r="AG60">
        <v>154.30081868529672</v>
      </c>
      <c r="AH60">
        <v>67.197664961461371</v>
      </c>
      <c r="AI60">
        <v>8.0503628340769851</v>
      </c>
      <c r="AJ60">
        <v>58.605132223686297</v>
      </c>
      <c r="AK60">
        <v>85.538229124545197</v>
      </c>
      <c r="AL60">
        <v>34.007378178489006</v>
      </c>
      <c r="AM60">
        <v>0</v>
      </c>
      <c r="CK60" s="7">
        <f>'HH Consumption'!D25</f>
        <v>52.119868337408406</v>
      </c>
      <c r="CL60" s="7">
        <f>'HH Consumption'!E25</f>
        <v>69.727512008405114</v>
      </c>
      <c r="CM60" s="7">
        <f>'HH Consumption'!F25</f>
        <v>86.861228166171216</v>
      </c>
      <c r="CN60" s="7">
        <f>'HH Consumption'!G25</f>
        <v>106.10750461755202</v>
      </c>
      <c r="CO60" s="7">
        <f>'HH Consumption'!H25</f>
        <v>161.17953937777807</v>
      </c>
      <c r="CP60" s="7">
        <f>'HH Consumption'!I25</f>
        <v>62.181719709066634</v>
      </c>
      <c r="CQ60" s="7">
        <f>'HH Consumption'!J25</f>
        <v>122.66524677725454</v>
      </c>
      <c r="CR60" s="7">
        <f>'HH Consumption'!K25</f>
        <v>175.75249424614853</v>
      </c>
      <c r="CS60" s="7">
        <f>'HH Consumption'!L25</f>
        <v>227.18490623668322</v>
      </c>
      <c r="CT60" s="7">
        <f>'HH Consumption'!M25</f>
        <v>339.05484404474714</v>
      </c>
      <c r="CU60">
        <v>0</v>
      </c>
      <c r="CW60">
        <v>0</v>
      </c>
      <c r="CX60">
        <v>0</v>
      </c>
      <c r="CY60">
        <v>0</v>
      </c>
      <c r="DA60">
        <v>2958.0040964579784</v>
      </c>
      <c r="DC60">
        <f t="shared" si="1"/>
        <v>5241.6980284401325</v>
      </c>
    </row>
    <row r="61" spans="2:107" x14ac:dyDescent="0.25">
      <c r="B61" t="s">
        <v>75</v>
      </c>
      <c r="C61">
        <v>0</v>
      </c>
      <c r="D61">
        <v>0</v>
      </c>
      <c r="E61">
        <v>14.28247633630105</v>
      </c>
      <c r="F61">
        <v>0</v>
      </c>
      <c r="G61">
        <v>6.6376822140619421E-2</v>
      </c>
      <c r="H61">
        <v>0</v>
      </c>
      <c r="I61">
        <v>0</v>
      </c>
      <c r="J61">
        <v>5.2092257462720403E-3</v>
      </c>
      <c r="K61">
        <v>0</v>
      </c>
      <c r="L61">
        <v>0</v>
      </c>
      <c r="M61">
        <v>0</v>
      </c>
      <c r="N61">
        <v>9.3313894710722198E-2</v>
      </c>
      <c r="O61">
        <v>0</v>
      </c>
      <c r="P61">
        <v>0</v>
      </c>
      <c r="Q61">
        <v>1.3527140288626589E-3</v>
      </c>
      <c r="R61">
        <v>0</v>
      </c>
      <c r="S61">
        <v>1.6143852727718584E-2</v>
      </c>
      <c r="T61">
        <v>2.6858973674797396E-2</v>
      </c>
      <c r="U61">
        <v>44.895221298159292</v>
      </c>
      <c r="V61">
        <v>1.5921404170703722E-2</v>
      </c>
      <c r="W61">
        <v>0.44965262852935894</v>
      </c>
      <c r="X61">
        <v>146.69376860498875</v>
      </c>
      <c r="Y61">
        <v>16.477860594502832</v>
      </c>
      <c r="Z61">
        <v>12.138850301576953</v>
      </c>
      <c r="AA61">
        <v>36.081045759751909</v>
      </c>
      <c r="AB61">
        <v>2.1637252890947346E-2</v>
      </c>
      <c r="AC61">
        <v>0.24809634675042669</v>
      </c>
      <c r="AD61">
        <v>2.3240608076071507</v>
      </c>
      <c r="AE61">
        <v>14.817573062081468</v>
      </c>
      <c r="AF61">
        <v>3.2631221359485631E-2</v>
      </c>
      <c r="AG61">
        <v>39.684520543125508</v>
      </c>
      <c r="AH61">
        <v>14.631780734168331</v>
      </c>
      <c r="AI61">
        <v>12.672316737574874</v>
      </c>
      <c r="AJ61">
        <v>2.0463928682467585</v>
      </c>
      <c r="AK61">
        <v>6.2396862280679972</v>
      </c>
      <c r="AL61">
        <v>1.6140194402736225</v>
      </c>
      <c r="AM61">
        <v>0</v>
      </c>
      <c r="CK61" s="7">
        <f>'HH Consumption'!D26</f>
        <v>8.8482241490028386</v>
      </c>
      <c r="CL61" s="7">
        <f>'HH Consumption'!E26</f>
        <v>12.244675264564455</v>
      </c>
      <c r="CM61" s="7">
        <f>'HH Consumption'!F26</f>
        <v>13.454967810941117</v>
      </c>
      <c r="CN61" s="7">
        <f>'HH Consumption'!G26</f>
        <v>17.332256273478066</v>
      </c>
      <c r="CO61" s="7">
        <f>'HH Consumption'!H26</f>
        <v>28.814390626547606</v>
      </c>
      <c r="CP61" s="7">
        <f>'HH Consumption'!I26</f>
        <v>13.464520801005436</v>
      </c>
      <c r="CQ61" s="7">
        <f>'HH Consumption'!J26</f>
        <v>27.117421102173605</v>
      </c>
      <c r="CR61" s="7">
        <f>'HH Consumption'!K26</f>
        <v>39.484938429148471</v>
      </c>
      <c r="CS61" s="7">
        <f>'HH Consumption'!L26</f>
        <v>56.134427483662328</v>
      </c>
      <c r="CT61" s="7">
        <f>'HH Consumption'!M26</f>
        <v>111.58926563959106</v>
      </c>
      <c r="CU61">
        <v>65.90477618221189</v>
      </c>
      <c r="CW61">
        <v>0</v>
      </c>
      <c r="CX61">
        <v>0</v>
      </c>
      <c r="CY61">
        <v>4.0474633846031329</v>
      </c>
      <c r="DA61">
        <v>230.1411080469322</v>
      </c>
      <c r="DC61">
        <f t="shared" si="1"/>
        <v>994.1552028470187</v>
      </c>
    </row>
    <row r="62" spans="2:107" x14ac:dyDescent="0.25">
      <c r="B62" t="s">
        <v>76</v>
      </c>
      <c r="C62">
        <v>0.3104554681277335</v>
      </c>
      <c r="D62">
        <v>0.22149888924394012</v>
      </c>
      <c r="E62">
        <v>7.4931808397222524</v>
      </c>
      <c r="F62">
        <v>0.6897018232995803</v>
      </c>
      <c r="G62">
        <v>0.22894241203749688</v>
      </c>
      <c r="H62">
        <v>3.3636003409791733E-3</v>
      </c>
      <c r="I62">
        <v>0.46017571129132279</v>
      </c>
      <c r="J62">
        <v>0.47550631453862202</v>
      </c>
      <c r="K62">
        <v>1.5543821509867763</v>
      </c>
      <c r="L62">
        <v>0.63216198264382983</v>
      </c>
      <c r="M62">
        <v>0</v>
      </c>
      <c r="N62">
        <v>0.17112819335084989</v>
      </c>
      <c r="O62">
        <v>2.5586973920754652E-2</v>
      </c>
      <c r="P62">
        <v>0.48718040140114338</v>
      </c>
      <c r="Q62">
        <v>0.38682748331189876</v>
      </c>
      <c r="R62">
        <v>27.540614307983724</v>
      </c>
      <c r="S62">
        <v>0.93283740310027818</v>
      </c>
      <c r="T62">
        <v>6.3330574038186409</v>
      </c>
      <c r="U62">
        <v>18.993851032454739</v>
      </c>
      <c r="V62">
        <v>5.3773509677199938</v>
      </c>
      <c r="W62">
        <v>7.473526833907763</v>
      </c>
      <c r="X62">
        <v>8.505231256823043</v>
      </c>
      <c r="Y62">
        <v>125.84399876487909</v>
      </c>
      <c r="Z62">
        <v>10.684421792342238</v>
      </c>
      <c r="AA62">
        <v>58.106380310368095</v>
      </c>
      <c r="AB62">
        <v>8.7221776629897807</v>
      </c>
      <c r="AC62">
        <v>4.0570930393408169</v>
      </c>
      <c r="AD62">
        <v>0.42667103411761309</v>
      </c>
      <c r="AE62">
        <v>0.58035842028221085</v>
      </c>
      <c r="AF62">
        <v>1.5828362024305611</v>
      </c>
      <c r="AG62">
        <v>37.572714669999982</v>
      </c>
      <c r="AH62">
        <v>11.462317362687118</v>
      </c>
      <c r="AI62">
        <v>5.7011724788968081</v>
      </c>
      <c r="AJ62">
        <v>2.3357145989682473</v>
      </c>
      <c r="AK62">
        <v>8.5009554781187227</v>
      </c>
      <c r="AL62">
        <v>5.5835987948500536</v>
      </c>
      <c r="AM62">
        <v>0</v>
      </c>
      <c r="CK62" s="7">
        <f>'HH Consumption'!D27</f>
        <v>32.351275169503602</v>
      </c>
      <c r="CL62" s="7">
        <f>'HH Consumption'!E27</f>
        <v>44.769532527019152</v>
      </c>
      <c r="CM62" s="7">
        <f>'HH Consumption'!F27</f>
        <v>49.194658579894195</v>
      </c>
      <c r="CN62" s="7">
        <f>'HH Consumption'!G27</f>
        <v>63.370975075810534</v>
      </c>
      <c r="CO62" s="7">
        <f>'HH Consumption'!H27</f>
        <v>105.35247121944352</v>
      </c>
      <c r="CP62" s="7">
        <f>'HH Consumption'!I27</f>
        <v>49.229586651907063</v>
      </c>
      <c r="CQ62" s="7">
        <f>'HH Consumption'!J27</f>
        <v>99.147934906530182</v>
      </c>
      <c r="CR62" s="7">
        <f>'HH Consumption'!K27</f>
        <v>144.36660810816437</v>
      </c>
      <c r="CS62" s="7">
        <f>'HH Consumption'!L27</f>
        <v>205.24121896382607</v>
      </c>
      <c r="CT62" s="7">
        <f>'HH Consumption'!M27</f>
        <v>407.99769285637763</v>
      </c>
      <c r="CU62">
        <v>0</v>
      </c>
      <c r="CW62">
        <v>0</v>
      </c>
      <c r="CX62">
        <v>0</v>
      </c>
      <c r="CY62">
        <v>0</v>
      </c>
      <c r="DA62">
        <v>435.69512572320258</v>
      </c>
      <c r="DC62">
        <f t="shared" si="1"/>
        <v>2006.1740518419756</v>
      </c>
    </row>
    <row r="63" spans="2:107" x14ac:dyDescent="0.25">
      <c r="B63" t="s">
        <v>77</v>
      </c>
      <c r="C63">
        <v>0.13836964367893159</v>
      </c>
      <c r="D63">
        <v>2.2756356642189282</v>
      </c>
      <c r="E63">
        <v>4.0353922901758956</v>
      </c>
      <c r="F63">
        <v>0.18821971799673418</v>
      </c>
      <c r="G63">
        <v>8.9004151300807761E-3</v>
      </c>
      <c r="H63">
        <v>0</v>
      </c>
      <c r="I63">
        <v>4.8298701755254525E-2</v>
      </c>
      <c r="J63">
        <v>0.25190293796998331</v>
      </c>
      <c r="K63">
        <v>0.43971282474272982</v>
      </c>
      <c r="L63">
        <v>5.8003824025590817E-2</v>
      </c>
      <c r="M63">
        <v>0</v>
      </c>
      <c r="N63">
        <v>3.8978320934673703E-2</v>
      </c>
      <c r="O63">
        <v>5.4689893569673798E-3</v>
      </c>
      <c r="P63">
        <v>2.3807353111241405E-4</v>
      </c>
      <c r="Q63">
        <v>6.7159231983096521E-2</v>
      </c>
      <c r="R63">
        <v>33.863936429637633</v>
      </c>
      <c r="S63">
        <v>3.5621297984504488E-2</v>
      </c>
      <c r="T63">
        <v>76.682970317892313</v>
      </c>
      <c r="U63">
        <v>11.677923601518501</v>
      </c>
      <c r="V63">
        <v>4.2503097893949047</v>
      </c>
      <c r="W63">
        <v>4.0645986905845914</v>
      </c>
      <c r="X63">
        <v>0.58772430639229212</v>
      </c>
      <c r="Y63">
        <v>6.3130228779844505E-2</v>
      </c>
      <c r="Z63">
        <v>83.699715437713706</v>
      </c>
      <c r="AA63">
        <v>69.429584534305278</v>
      </c>
      <c r="AB63">
        <v>2.3997265470740317</v>
      </c>
      <c r="AC63">
        <v>3.6183469832179846</v>
      </c>
      <c r="AD63">
        <v>6.6765606996135023E-3</v>
      </c>
      <c r="AE63">
        <v>0.21490878489950815</v>
      </c>
      <c r="AF63">
        <v>0.84839047190124728</v>
      </c>
      <c r="AG63">
        <v>0</v>
      </c>
      <c r="AH63">
        <v>1.7155432675307085</v>
      </c>
      <c r="AI63">
        <v>1.9812187719043515</v>
      </c>
      <c r="AJ63">
        <v>3.6776125104182655E-2</v>
      </c>
      <c r="AK63">
        <v>8.6619092272385174</v>
      </c>
      <c r="AL63">
        <v>0.89046538311906609</v>
      </c>
      <c r="AM63">
        <v>0</v>
      </c>
      <c r="CK63" s="7">
        <f>'HH Consumption'!D28</f>
        <v>4.8768725625126388</v>
      </c>
      <c r="CL63" s="7">
        <f>'HH Consumption'!E28</f>
        <v>6.7488933179163748</v>
      </c>
      <c r="CM63" s="7">
        <f>'HH Consumption'!F28</f>
        <v>7.4159698309704751</v>
      </c>
      <c r="CN63" s="7">
        <f>'HH Consumption'!G28</f>
        <v>9.5530135361781703</v>
      </c>
      <c r="CO63" s="7">
        <f>'HH Consumption'!H28</f>
        <v>15.881617450657359</v>
      </c>
      <c r="CP63" s="7">
        <f>'HH Consumption'!I28</f>
        <v>7.4212351491122961</v>
      </c>
      <c r="CQ63" s="7">
        <f>'HH Consumption'!J28</f>
        <v>14.946299360442348</v>
      </c>
      <c r="CR63" s="7">
        <f>'HH Consumption'!K28</f>
        <v>21.762899494280571</v>
      </c>
      <c r="CS63" s="7">
        <f>'HH Consumption'!L28</f>
        <v>30.939592464808872</v>
      </c>
      <c r="CT63" s="7">
        <f>'HH Consumption'!M28</f>
        <v>61.504615921149096</v>
      </c>
      <c r="CU63">
        <v>0</v>
      </c>
      <c r="CW63">
        <v>0</v>
      </c>
      <c r="CX63">
        <v>0</v>
      </c>
      <c r="CY63">
        <v>20.074315188444743</v>
      </c>
      <c r="DA63">
        <v>1839.4172519900362</v>
      </c>
      <c r="DC63">
        <f t="shared" si="1"/>
        <v>2352.828333658902</v>
      </c>
    </row>
    <row r="64" spans="2:107" x14ac:dyDescent="0.25">
      <c r="B64" t="s">
        <v>78</v>
      </c>
      <c r="C64">
        <v>212.72263423576774</v>
      </c>
      <c r="D64">
        <v>40.023312364495823</v>
      </c>
      <c r="E64">
        <v>176.99929523522474</v>
      </c>
      <c r="F64">
        <v>24.769663032045948</v>
      </c>
      <c r="G64">
        <v>16.481487959757601</v>
      </c>
      <c r="H64">
        <v>3.9177926939438645</v>
      </c>
      <c r="I64">
        <v>31.760376329837595</v>
      </c>
      <c r="J64">
        <v>9.8320180302324509</v>
      </c>
      <c r="K64">
        <v>69.816100179545629</v>
      </c>
      <c r="L64">
        <v>94.359646155043606</v>
      </c>
      <c r="M64">
        <v>4.8002885222181955E-2</v>
      </c>
      <c r="N64">
        <v>6.5077847150636039</v>
      </c>
      <c r="O64">
        <v>1.2098527490657598</v>
      </c>
      <c r="P64">
        <v>1.4468912142859049</v>
      </c>
      <c r="Q64">
        <v>15.3007404415727</v>
      </c>
      <c r="R64">
        <v>86.262636731235418</v>
      </c>
      <c r="S64">
        <v>14.512103567158924</v>
      </c>
      <c r="T64">
        <v>334.69676667872289</v>
      </c>
      <c r="U64">
        <v>376.52282826170381</v>
      </c>
      <c r="V64">
        <v>195.16000048363881</v>
      </c>
      <c r="W64">
        <v>68.154410773767211</v>
      </c>
      <c r="X64">
        <v>18.465485519948039</v>
      </c>
      <c r="Y64">
        <v>43.984986728847105</v>
      </c>
      <c r="Z64">
        <v>52.961108437243027</v>
      </c>
      <c r="AA64">
        <v>201.06785576820232</v>
      </c>
      <c r="AB64">
        <v>343.11374536890105</v>
      </c>
      <c r="AC64">
        <v>29.795319172145589</v>
      </c>
      <c r="AD64">
        <v>1.670199714816182</v>
      </c>
      <c r="AE64">
        <v>17.511432999511623</v>
      </c>
      <c r="AF64">
        <v>29.654969355464942</v>
      </c>
      <c r="AG64">
        <v>91.92644679606299</v>
      </c>
      <c r="AH64">
        <v>21.829862171525644</v>
      </c>
      <c r="AI64">
        <v>76.856148812726957</v>
      </c>
      <c r="AJ64">
        <v>1.7998801676173213E-3</v>
      </c>
      <c r="AK64">
        <v>104.84853259968622</v>
      </c>
      <c r="AL64">
        <v>6.3772111324509044</v>
      </c>
      <c r="AM64">
        <v>0</v>
      </c>
      <c r="AN64">
        <v>10.821658459668448</v>
      </c>
      <c r="AO64">
        <v>9.6005710978645524</v>
      </c>
      <c r="AP64">
        <v>69.463566946301071</v>
      </c>
      <c r="AQ64">
        <v>12.036427557190216</v>
      </c>
      <c r="AR64">
        <v>3.0740413951200463</v>
      </c>
      <c r="AS64">
        <v>18.127790605408883</v>
      </c>
      <c r="AT64">
        <v>11.857682198919512</v>
      </c>
      <c r="AU64">
        <v>19.717995762757127</v>
      </c>
      <c r="AV64">
        <v>23.017122290614282</v>
      </c>
      <c r="AW64">
        <v>9.4050145655848034</v>
      </c>
      <c r="AX64">
        <v>7.4649205705072941</v>
      </c>
      <c r="AY64">
        <v>9.0895416321170792</v>
      </c>
      <c r="AZ64">
        <v>4.3625125840196022</v>
      </c>
      <c r="BA64">
        <v>23.513516550483761</v>
      </c>
      <c r="BB64">
        <v>6.6294809356171056</v>
      </c>
      <c r="BC64">
        <v>8.1112581015687244</v>
      </c>
      <c r="BD64">
        <v>1.1620093191977625</v>
      </c>
      <c r="BE64">
        <v>0</v>
      </c>
      <c r="BF64">
        <v>0</v>
      </c>
      <c r="BG64">
        <v>0</v>
      </c>
      <c r="BH64">
        <v>0</v>
      </c>
      <c r="BI64">
        <v>1.0152913582396901</v>
      </c>
      <c r="BJ64">
        <v>0</v>
      </c>
      <c r="BK64">
        <v>0</v>
      </c>
      <c r="BL64">
        <v>0</v>
      </c>
      <c r="BM64">
        <v>0</v>
      </c>
      <c r="BN64">
        <v>0</v>
      </c>
      <c r="BO64">
        <v>0</v>
      </c>
      <c r="BP64">
        <v>0</v>
      </c>
      <c r="BQ64">
        <v>0</v>
      </c>
      <c r="BR64">
        <v>0</v>
      </c>
      <c r="BS64">
        <v>0</v>
      </c>
      <c r="BT64">
        <v>0</v>
      </c>
      <c r="BU64">
        <v>0</v>
      </c>
      <c r="BV64">
        <v>0</v>
      </c>
      <c r="BW64">
        <v>0</v>
      </c>
      <c r="BX64">
        <v>0</v>
      </c>
      <c r="CK64" s="7">
        <f>'HH Consumption'!D29</f>
        <v>47.137610378373388</v>
      </c>
      <c r="CL64" s="7">
        <f>'HH Consumption'!E29</f>
        <v>65.231703233443952</v>
      </c>
      <c r="CM64" s="7">
        <f>'HH Consumption'!F29</f>
        <v>71.679358439079977</v>
      </c>
      <c r="CN64" s="7">
        <f>'HH Consumption'!G29</f>
        <v>92.335041409343091</v>
      </c>
      <c r="CO64" s="7">
        <f>'HH Consumption'!H29</f>
        <v>153.50442029630585</v>
      </c>
      <c r="CP64" s="7">
        <f>'HH Consumption'!I29</f>
        <v>71.730250586025761</v>
      </c>
      <c r="CQ64" s="7">
        <f>'HH Consumption'!J29</f>
        <v>144.46406520167031</v>
      </c>
      <c r="CR64" s="7">
        <f>'HH Consumption'!K29</f>
        <v>210.35019142197206</v>
      </c>
      <c r="CS64" s="7">
        <f>'HH Consumption'!L29</f>
        <v>299.04789107723138</v>
      </c>
      <c r="CT64" s="7">
        <f>'HH Consumption'!M29</f>
        <v>594.47537014765157</v>
      </c>
      <c r="CU64">
        <v>0</v>
      </c>
      <c r="CW64">
        <v>0</v>
      </c>
      <c r="CX64">
        <v>0</v>
      </c>
      <c r="CY64">
        <v>0</v>
      </c>
      <c r="DA64">
        <v>394.21346203121612</v>
      </c>
      <c r="DC64">
        <f t="shared" si="1"/>
        <v>5213.2092153285257</v>
      </c>
    </row>
    <row r="65" spans="1:107" x14ac:dyDescent="0.25">
      <c r="B65" t="s">
        <v>79</v>
      </c>
      <c r="C65">
        <v>2.9971411408845476</v>
      </c>
      <c r="D65">
        <v>3.2154599865453526</v>
      </c>
      <c r="E65">
        <v>50.723833903011034</v>
      </c>
      <c r="F65">
        <v>13.09953343618238</v>
      </c>
      <c r="G65">
        <v>8.2614434917674107</v>
      </c>
      <c r="H65">
        <v>3.2014982589792018E-2</v>
      </c>
      <c r="I65">
        <v>32.135411958174245</v>
      </c>
      <c r="J65">
        <v>1.9273191193224972</v>
      </c>
      <c r="K65">
        <v>22.854412525530201</v>
      </c>
      <c r="L65">
        <v>10.408270748295742</v>
      </c>
      <c r="M65">
        <v>0</v>
      </c>
      <c r="N65">
        <v>1.8592988236939785</v>
      </c>
      <c r="O65">
        <v>0.19677954801332398</v>
      </c>
      <c r="P65">
        <v>0.8675715008390541</v>
      </c>
      <c r="Q65">
        <v>12.269647038589628</v>
      </c>
      <c r="R65">
        <v>7.5894446578845356</v>
      </c>
      <c r="S65">
        <v>2.5645408242767398</v>
      </c>
      <c r="T65">
        <v>125.57591418160591</v>
      </c>
      <c r="U65">
        <v>941.89506472128733</v>
      </c>
      <c r="V65">
        <v>146.57411729312682</v>
      </c>
      <c r="W65">
        <v>187.55754884163994</v>
      </c>
      <c r="X65">
        <v>20.917579176895416</v>
      </c>
      <c r="Y65">
        <v>19.232455379867552</v>
      </c>
      <c r="Z65">
        <v>74.987279188292675</v>
      </c>
      <c r="AA65">
        <v>312.55249752219464</v>
      </c>
      <c r="AB65">
        <v>207.72288064962294</v>
      </c>
      <c r="AC65">
        <v>31.125534961381291</v>
      </c>
      <c r="AD65">
        <v>2.9209721995875102E-2</v>
      </c>
      <c r="AE65">
        <v>11.997010629450164</v>
      </c>
      <c r="AF65">
        <v>103.40470241803061</v>
      </c>
      <c r="AG65">
        <v>141.31124054</v>
      </c>
      <c r="AH65">
        <v>23.310871782192965</v>
      </c>
      <c r="AI65">
        <v>64.235521503775914</v>
      </c>
      <c r="AJ65">
        <v>8.7269087326988419</v>
      </c>
      <c r="AK65">
        <v>125.3452721017407</v>
      </c>
      <c r="AL65">
        <v>106.73811128485674</v>
      </c>
      <c r="AM65">
        <v>0</v>
      </c>
      <c r="CK65" s="7">
        <f>'HH Consumption'!D30</f>
        <v>146.01535686114255</v>
      </c>
      <c r="CL65" s="7">
        <f>'HH Consumption'!E30</f>
        <v>202.06434627966274</v>
      </c>
      <c r="CM65" s="7">
        <f>'HH Consumption'!F30</f>
        <v>222.03686224327396</v>
      </c>
      <c r="CN65" s="7">
        <f>'HH Consumption'!G30</f>
        <v>286.02073617968693</v>
      </c>
      <c r="CO65" s="7">
        <f>'HH Consumption'!H30</f>
        <v>475.50146325642766</v>
      </c>
      <c r="CP65" s="7">
        <f>'HH Consumption'!I30</f>
        <v>222.19450780354038</v>
      </c>
      <c r="CQ65" s="7">
        <f>'HH Consumption'!J30</f>
        <v>447.49769588895231</v>
      </c>
      <c r="CR65" s="7">
        <f>'HH Consumption'!K30</f>
        <v>651.5892091208035</v>
      </c>
      <c r="CS65" s="7">
        <f>'HH Consumption'!L30</f>
        <v>926.34276926026962</v>
      </c>
      <c r="CT65" s="7">
        <f>'HH Consumption'!M30</f>
        <v>1841.4708047460535</v>
      </c>
      <c r="CU65">
        <v>1.9131159397511335</v>
      </c>
      <c r="CW65">
        <v>0</v>
      </c>
      <c r="CX65">
        <v>0</v>
      </c>
      <c r="CY65">
        <v>0</v>
      </c>
      <c r="DA65">
        <v>3.2808123747644999</v>
      </c>
      <c r="DC65">
        <f t="shared" si="1"/>
        <v>8250.1695242705846</v>
      </c>
    </row>
    <row r="66" spans="1:107" x14ac:dyDescent="0.25">
      <c r="B66" t="s">
        <v>80</v>
      </c>
      <c r="C66">
        <v>1.5574154648689098</v>
      </c>
      <c r="D66">
        <v>2.9925715387928111</v>
      </c>
      <c r="E66">
        <v>17.85968551565351</v>
      </c>
      <c r="F66">
        <v>0.82278837941798155</v>
      </c>
      <c r="G66">
        <v>0.24472374333398561</v>
      </c>
      <c r="H66">
        <v>6.1404468699416972E-2</v>
      </c>
      <c r="I66">
        <v>0.39906622306849793</v>
      </c>
      <c r="J66">
        <v>1.4799114265381819</v>
      </c>
      <c r="K66">
        <v>10.213438978274761</v>
      </c>
      <c r="L66">
        <v>2.0275466458478144</v>
      </c>
      <c r="M66">
        <v>0</v>
      </c>
      <c r="N66">
        <v>0.48254354705493807</v>
      </c>
      <c r="O66">
        <v>3.6319750391335261E-2</v>
      </c>
      <c r="P66">
        <v>8.1803684754952677</v>
      </c>
      <c r="Q66">
        <v>0.16845885884575612</v>
      </c>
      <c r="R66">
        <v>115.19671962886031</v>
      </c>
      <c r="S66">
        <v>1.8573461521494341</v>
      </c>
      <c r="T66">
        <v>69.060218708895931</v>
      </c>
      <c r="U66">
        <v>34.266060445739043</v>
      </c>
      <c r="V66">
        <v>77.274830175283185</v>
      </c>
      <c r="W66">
        <v>11.156325913643476</v>
      </c>
      <c r="X66">
        <v>1.2914431080019315</v>
      </c>
      <c r="Y66">
        <v>19.999852713741891</v>
      </c>
      <c r="Z66">
        <v>32.968241528201212</v>
      </c>
      <c r="AA66">
        <v>55.624856896729213</v>
      </c>
      <c r="AB66">
        <v>24.823165199902466</v>
      </c>
      <c r="AC66">
        <v>120.16043741982153</v>
      </c>
      <c r="AD66">
        <v>0.12736653460251104</v>
      </c>
      <c r="AE66">
        <v>3.6390706016578287</v>
      </c>
      <c r="AF66">
        <v>3.7415552674309014</v>
      </c>
      <c r="AG66">
        <v>1.3022482300000005</v>
      </c>
      <c r="AH66">
        <v>5.5406910331575947</v>
      </c>
      <c r="AI66">
        <v>2.1687979613450312</v>
      </c>
      <c r="AJ66">
        <v>0.67972490618301973</v>
      </c>
      <c r="AK66">
        <v>44.327613399271513</v>
      </c>
      <c r="AL66">
        <v>0.95822092803389958</v>
      </c>
      <c r="AM66">
        <v>0</v>
      </c>
      <c r="CK66" s="7">
        <f>'HH Consumption'!D31</f>
        <v>9.7766376603188281</v>
      </c>
      <c r="CL66" s="7">
        <f>'HH Consumption'!E31</f>
        <v>13.529466626747505</v>
      </c>
      <c r="CM66" s="7">
        <f>'HH Consumption'!F31</f>
        <v>14.866750977782253</v>
      </c>
      <c r="CN66" s="7">
        <f>'HH Consumption'!G31</f>
        <v>19.150869888471281</v>
      </c>
      <c r="CO66" s="7">
        <f>'HH Consumption'!H31</f>
        <v>31.837784827183718</v>
      </c>
      <c r="CP66" s="7">
        <f>'HH Consumption'!I31</f>
        <v>14.877306330004203</v>
      </c>
      <c r="CQ66" s="7">
        <f>'HH Consumption'!J31</f>
        <v>29.96275816861089</v>
      </c>
      <c r="CR66" s="7">
        <f>'HH Consumption'!K31</f>
        <v>43.627956249874977</v>
      </c>
      <c r="CS66" s="7">
        <f>'HH Consumption'!L31</f>
        <v>62.024418520077582</v>
      </c>
      <c r="CT66" s="7">
        <f>'HH Consumption'!M31</f>
        <v>123.29794075823628</v>
      </c>
      <c r="CU66">
        <v>0</v>
      </c>
      <c r="CW66">
        <v>3.5650245413158095E-2</v>
      </c>
      <c r="CX66">
        <v>2.2251314362301738E-2</v>
      </c>
      <c r="CY66">
        <v>7.6793732479622827</v>
      </c>
      <c r="DA66">
        <v>346.65274363886721</v>
      </c>
      <c r="DC66">
        <f t="shared" si="1"/>
        <v>1390.0329382228476</v>
      </c>
    </row>
    <row r="67" spans="1:107" x14ac:dyDescent="0.25">
      <c r="B67" t="s">
        <v>81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10.0602476230485</v>
      </c>
      <c r="AE67">
        <v>0</v>
      </c>
      <c r="AF67">
        <v>0</v>
      </c>
      <c r="AG67">
        <v>0</v>
      </c>
      <c r="AH67">
        <v>4.0911286540587548E-4</v>
      </c>
      <c r="AI67">
        <v>0</v>
      </c>
      <c r="AJ67">
        <v>0</v>
      </c>
      <c r="AK67">
        <v>0</v>
      </c>
      <c r="AL67">
        <v>0</v>
      </c>
      <c r="AM67">
        <v>0</v>
      </c>
      <c r="CK67" s="7">
        <f>'HH Consumption'!D32</f>
        <v>0</v>
      </c>
      <c r="CL67" s="7">
        <f>'HH Consumption'!E32</f>
        <v>0</v>
      </c>
      <c r="CM67" s="7">
        <f>'HH Consumption'!F32</f>
        <v>0</v>
      </c>
      <c r="CN67" s="7">
        <f>'HH Consumption'!G32</f>
        <v>0</v>
      </c>
      <c r="CO67" s="7">
        <f>'HH Consumption'!H32</f>
        <v>0</v>
      </c>
      <c r="CP67" s="7">
        <f>'HH Consumption'!I32</f>
        <v>0</v>
      </c>
      <c r="CQ67" s="7">
        <f>'HH Consumption'!J32</f>
        <v>0</v>
      </c>
      <c r="CR67" s="7">
        <f>'HH Consumption'!K32</f>
        <v>0</v>
      </c>
      <c r="CS67" s="7">
        <f>'HH Consumption'!L32</f>
        <v>0</v>
      </c>
      <c r="CT67" s="7">
        <f>'HH Consumption'!M32</f>
        <v>0</v>
      </c>
      <c r="CU67">
        <v>0</v>
      </c>
      <c r="CW67">
        <v>126.16686507861156</v>
      </c>
      <c r="CX67">
        <v>78.747805083387291</v>
      </c>
      <c r="CY67">
        <v>0.20908357227871849</v>
      </c>
      <c r="DA67">
        <v>12.102081736531659</v>
      </c>
      <c r="DC67">
        <f t="shared" ref="DC67:DC88" si="2">SUM(C67:DA67)</f>
        <v>227.28649220672312</v>
      </c>
    </row>
    <row r="68" spans="1:107" x14ac:dyDescent="0.25">
      <c r="B68" t="s">
        <v>82</v>
      </c>
      <c r="C68">
        <v>8.9402258966500039</v>
      </c>
      <c r="D68">
        <v>0.16932821228163511</v>
      </c>
      <c r="E68">
        <v>74.56148640900058</v>
      </c>
      <c r="F68">
        <v>0.42774327217554314</v>
      </c>
      <c r="G68">
        <v>0.71897178836947695</v>
      </c>
      <c r="H68">
        <v>0</v>
      </c>
      <c r="I68">
        <v>5.1201115566576059</v>
      </c>
      <c r="J68">
        <v>60.61268739922108</v>
      </c>
      <c r="K68">
        <v>3.1456217347881656</v>
      </c>
      <c r="L68">
        <v>2.2338135702112081</v>
      </c>
      <c r="M68">
        <v>0</v>
      </c>
      <c r="N68">
        <v>3.0893752712137412E-3</v>
      </c>
      <c r="O68">
        <v>1.8802809988834222E-3</v>
      </c>
      <c r="P68">
        <v>0.21422748888043228</v>
      </c>
      <c r="Q68">
        <v>0.81465119474219727</v>
      </c>
      <c r="R68">
        <v>7.6837026463993841</v>
      </c>
      <c r="S68">
        <v>0.31178473660597572</v>
      </c>
      <c r="T68">
        <v>15.162429924150093</v>
      </c>
      <c r="U68">
        <v>136.20586749792378</v>
      </c>
      <c r="V68">
        <v>4.7059151953110279</v>
      </c>
      <c r="W68">
        <v>11.000932982382858</v>
      </c>
      <c r="X68">
        <v>7.1067493291439447</v>
      </c>
      <c r="Y68">
        <v>6.3237720797891841</v>
      </c>
      <c r="Z68">
        <v>13.231020024860506</v>
      </c>
      <c r="AA68">
        <v>122.81371401830607</v>
      </c>
      <c r="AB68">
        <v>11.094700749857431</v>
      </c>
      <c r="AC68">
        <v>14.09494032346058</v>
      </c>
      <c r="AD68">
        <v>0.63946660474074835</v>
      </c>
      <c r="AE68">
        <v>95.460223022568471</v>
      </c>
      <c r="AF68">
        <v>2.644455649736277</v>
      </c>
      <c r="AG68">
        <v>27.243659099999991</v>
      </c>
      <c r="AH68">
        <v>7.1701052038339164</v>
      </c>
      <c r="AI68">
        <v>10.627005297545823</v>
      </c>
      <c r="AJ68">
        <v>1.510436600322896</v>
      </c>
      <c r="AK68">
        <v>50.503052243421244</v>
      </c>
      <c r="AL68">
        <v>9.2237728748827319</v>
      </c>
      <c r="AM68">
        <v>0</v>
      </c>
      <c r="CK68" s="7">
        <f>'HH Consumption'!D33</f>
        <v>0.57280059867404887</v>
      </c>
      <c r="CL68" s="7">
        <f>'HH Consumption'!E33</f>
        <v>0.79267401051342712</v>
      </c>
      <c r="CM68" s="7">
        <f>'HH Consumption'!F33</f>
        <v>0.87102377691411426</v>
      </c>
      <c r="CN68" s="7">
        <f>'HH Consumption'!G33</f>
        <v>1.1220247817681148</v>
      </c>
      <c r="CO68" s="7">
        <f>'HH Consumption'!H33</f>
        <v>1.8653347749078451</v>
      </c>
      <c r="CP68" s="7">
        <f>'HH Consumption'!I33</f>
        <v>0.87164220139521043</v>
      </c>
      <c r="CQ68" s="7">
        <f>'HH Consumption'!J33</f>
        <v>1.7554793798450306</v>
      </c>
      <c r="CR68" s="7">
        <f>'HH Consumption'!K33</f>
        <v>2.5561057213240974</v>
      </c>
      <c r="CS68" s="7">
        <f>'HH Consumption'!L33</f>
        <v>3.6339307331506037</v>
      </c>
      <c r="CT68" s="7">
        <f>'HH Consumption'!M33</f>
        <v>7.2238674210303078</v>
      </c>
      <c r="CU68">
        <v>0</v>
      </c>
      <c r="CW68">
        <v>0</v>
      </c>
      <c r="CX68">
        <v>0</v>
      </c>
      <c r="CY68">
        <v>0</v>
      </c>
      <c r="DA68">
        <v>1.249257995690168E-2</v>
      </c>
      <c r="DC68">
        <f t="shared" si="2"/>
        <v>732.99892026397049</v>
      </c>
    </row>
    <row r="69" spans="1:107" x14ac:dyDescent="0.25">
      <c r="B69" t="s">
        <v>83</v>
      </c>
      <c r="C69">
        <v>1.3048817972031124</v>
      </c>
      <c r="D69">
        <v>3.9371376919587506</v>
      </c>
      <c r="E69">
        <v>42.591448763710801</v>
      </c>
      <c r="F69">
        <v>1.0713334204666169</v>
      </c>
      <c r="G69">
        <v>0.7063858322569333</v>
      </c>
      <c r="H69">
        <v>0</v>
      </c>
      <c r="I69">
        <v>4.4014601055830598</v>
      </c>
      <c r="J69">
        <v>5.5241258635163879</v>
      </c>
      <c r="K69">
        <v>7.5567792746608164</v>
      </c>
      <c r="L69">
        <v>3.7428723765247076</v>
      </c>
      <c r="M69">
        <v>0</v>
      </c>
      <c r="N69">
        <v>4.7492554830595543E-2</v>
      </c>
      <c r="O69">
        <v>4.905915961065186E-2</v>
      </c>
      <c r="P69">
        <v>2.5117241561896302</v>
      </c>
      <c r="Q69">
        <v>4.182189542882579</v>
      </c>
      <c r="R69">
        <v>23.606057583807807</v>
      </c>
      <c r="S69">
        <v>1.785184871077784</v>
      </c>
      <c r="T69">
        <v>34.184004138084994</v>
      </c>
      <c r="U69">
        <v>132.93262943538855</v>
      </c>
      <c r="V69">
        <v>43.484890153379418</v>
      </c>
      <c r="W69">
        <v>38.293970147615752</v>
      </c>
      <c r="X69">
        <v>11.634567704834206</v>
      </c>
      <c r="Y69">
        <v>14.829270277125254</v>
      </c>
      <c r="Z69">
        <v>47.863152340975681</v>
      </c>
      <c r="AA69">
        <v>49.171942099146413</v>
      </c>
      <c r="AB69">
        <v>34.251250345674123</v>
      </c>
      <c r="AC69">
        <v>22.221848356853023</v>
      </c>
      <c r="AD69">
        <v>0.3992891138679131</v>
      </c>
      <c r="AE69">
        <v>11.124883553071919</v>
      </c>
      <c r="AF69">
        <v>32.545007067530371</v>
      </c>
      <c r="AG69">
        <v>57.689524720000001</v>
      </c>
      <c r="AH69">
        <v>15.843812425790201</v>
      </c>
      <c r="AI69">
        <v>34.676532615545405</v>
      </c>
      <c r="AJ69">
        <v>6.941636158245343</v>
      </c>
      <c r="AK69">
        <v>91.578554733839852</v>
      </c>
      <c r="AL69">
        <v>9.8936535657156526</v>
      </c>
      <c r="AM69">
        <v>0</v>
      </c>
      <c r="CK69" s="7">
        <f>'HH Consumption'!D34</f>
        <v>11.476354644816578</v>
      </c>
      <c r="CL69" s="7">
        <f>'HH Consumption'!E34</f>
        <v>15.881631554574877</v>
      </c>
      <c r="CM69" s="7">
        <f>'HH Consumption'!F34</f>
        <v>17.451409427772408</v>
      </c>
      <c r="CN69" s="7">
        <f>'HH Consumption'!G34</f>
        <v>22.480343675707825</v>
      </c>
      <c r="CO69" s="7">
        <f>'HH Consumption'!H34</f>
        <v>37.372941749198986</v>
      </c>
      <c r="CP69" s="7">
        <f>'HH Consumption'!I34</f>
        <v>17.463799880370615</v>
      </c>
      <c r="CQ69" s="7">
        <f>'HH Consumption'!J34</f>
        <v>35.171932399163872</v>
      </c>
      <c r="CR69" s="7">
        <f>'HH Consumption'!K34</f>
        <v>51.212892995338748</v>
      </c>
      <c r="CS69" s="7">
        <f>'HH Consumption'!L34</f>
        <v>72.80767154376943</v>
      </c>
      <c r="CT69" s="7">
        <f>'HH Consumption'!M34</f>
        <v>144.73389975986478</v>
      </c>
      <c r="CU69">
        <v>0</v>
      </c>
      <c r="CW69">
        <v>0</v>
      </c>
      <c r="CX69">
        <v>0</v>
      </c>
      <c r="CY69">
        <v>0</v>
      </c>
      <c r="DA69">
        <v>84.484709093080042</v>
      </c>
      <c r="DC69">
        <f t="shared" si="2"/>
        <v>1303.1161386706224</v>
      </c>
    </row>
    <row r="70" spans="1:107" x14ac:dyDescent="0.25">
      <c r="B70" t="s">
        <v>84</v>
      </c>
      <c r="C70">
        <v>0</v>
      </c>
      <c r="D70">
        <v>0</v>
      </c>
      <c r="E70">
        <v>0.202035919525788</v>
      </c>
      <c r="F70">
        <v>0</v>
      </c>
      <c r="G70">
        <v>0</v>
      </c>
      <c r="H70">
        <v>0</v>
      </c>
      <c r="I70">
        <v>0</v>
      </c>
      <c r="J70">
        <v>0</v>
      </c>
      <c r="K70">
        <v>0.13136078226676501</v>
      </c>
      <c r="L70">
        <v>0.17405418607675202</v>
      </c>
      <c r="M70">
        <v>0</v>
      </c>
      <c r="N70">
        <v>0</v>
      </c>
      <c r="O70">
        <v>0</v>
      </c>
      <c r="P70">
        <v>0</v>
      </c>
      <c r="Q70">
        <v>5.1190019870227976E-2</v>
      </c>
      <c r="R70">
        <v>0.30295927915369503</v>
      </c>
      <c r="S70">
        <v>0</v>
      </c>
      <c r="T70">
        <v>6.6090414261856134E-2</v>
      </c>
      <c r="U70">
        <v>15.867760798077573</v>
      </c>
      <c r="V70">
        <v>2.1559434267540203</v>
      </c>
      <c r="W70">
        <v>0.15763104875894904</v>
      </c>
      <c r="X70">
        <v>1.6725428364058874E-2</v>
      </c>
      <c r="Y70">
        <v>0</v>
      </c>
      <c r="Z70">
        <v>0</v>
      </c>
      <c r="AA70">
        <v>4.7573950352263221</v>
      </c>
      <c r="AB70">
        <v>0</v>
      </c>
      <c r="AC70">
        <v>0</v>
      </c>
      <c r="AD70">
        <v>0.10444875000000001</v>
      </c>
      <c r="AE70">
        <v>0</v>
      </c>
      <c r="AF70">
        <v>5.6047664211311909</v>
      </c>
      <c r="AG70">
        <v>7.3583518300000001</v>
      </c>
      <c r="AH70">
        <v>0.4405463876910119</v>
      </c>
      <c r="AI70">
        <v>5.6954919389580139E-2</v>
      </c>
      <c r="AJ70">
        <v>0</v>
      </c>
      <c r="AK70">
        <v>0.25183761055646925</v>
      </c>
      <c r="AL70">
        <v>4.171630188212986E-2</v>
      </c>
      <c r="AM70">
        <v>0</v>
      </c>
      <c r="CK70" s="7">
        <f>'HH Consumption'!D35</f>
        <v>24.498375916091096</v>
      </c>
      <c r="CL70" s="7">
        <f>'HH Consumption'!E35</f>
        <v>33.902244399580248</v>
      </c>
      <c r="CM70" s="7">
        <f>'HH Consumption'!F35</f>
        <v>37.253222095248141</v>
      </c>
      <c r="CN70" s="7">
        <f>'HH Consumption'!G35</f>
        <v>47.988401119963257</v>
      </c>
      <c r="CO70" s="7">
        <f>'HH Consumption'!H35</f>
        <v>79.77937284079853</v>
      </c>
      <c r="CP70" s="7">
        <f>'HH Consumption'!I35</f>
        <v>37.279671780267115</v>
      </c>
      <c r="CQ70" s="7">
        <f>'HH Consumption'!J35</f>
        <v>75.080916221008948</v>
      </c>
      <c r="CR70" s="7">
        <f>'HH Consumption'!K35</f>
        <v>109.32327757203161</v>
      </c>
      <c r="CS70" s="7">
        <f>'HH Consumption'!L35</f>
        <v>155.42127811989201</v>
      </c>
      <c r="CT70" s="7">
        <f>'HH Consumption'!M35</f>
        <v>308.96095440205738</v>
      </c>
      <c r="CU70">
        <v>4882.7550416838985</v>
      </c>
      <c r="CW70">
        <v>0</v>
      </c>
      <c r="CX70">
        <v>0</v>
      </c>
      <c r="CY70">
        <v>0</v>
      </c>
      <c r="DA70">
        <v>0</v>
      </c>
      <c r="DC70">
        <f t="shared" si="2"/>
        <v>5829.9845247098228</v>
      </c>
    </row>
    <row r="71" spans="1:107" x14ac:dyDescent="0.25">
      <c r="B71" t="s">
        <v>85</v>
      </c>
      <c r="C71">
        <v>2.9749600699915817E-2</v>
      </c>
      <c r="D71">
        <v>0</v>
      </c>
      <c r="E71">
        <v>0.27181633136760236</v>
      </c>
      <c r="F71">
        <v>2.3778546279097975E-3</v>
      </c>
      <c r="G71">
        <v>0.10858977521128917</v>
      </c>
      <c r="H71">
        <v>0</v>
      </c>
      <c r="I71">
        <v>0</v>
      </c>
      <c r="J71">
        <v>0</v>
      </c>
      <c r="K71">
        <v>1.256999974960519</v>
      </c>
      <c r="L71">
        <v>0</v>
      </c>
      <c r="M71">
        <v>0</v>
      </c>
      <c r="N71">
        <v>0</v>
      </c>
      <c r="O71">
        <v>0</v>
      </c>
      <c r="P71">
        <v>0</v>
      </c>
      <c r="Q71">
        <v>6.4037953757558339E-3</v>
      </c>
      <c r="R71">
        <v>0.41489823181527008</v>
      </c>
      <c r="S71">
        <v>4.4799999999999994E-4</v>
      </c>
      <c r="T71">
        <v>1.405973478855459</v>
      </c>
      <c r="U71">
        <v>1.2104330843168765</v>
      </c>
      <c r="V71">
        <v>1.3059838012946954</v>
      </c>
      <c r="W71">
        <v>0.72381999894904858</v>
      </c>
      <c r="X71">
        <v>1.8093370075674342</v>
      </c>
      <c r="Y71">
        <v>3.0995611594589307E-3</v>
      </c>
      <c r="Z71">
        <v>11.805429542500343</v>
      </c>
      <c r="AA71">
        <v>12.33024109886982</v>
      </c>
      <c r="AB71">
        <v>0.81902055410157215</v>
      </c>
      <c r="AC71">
        <v>1.7405443731767483</v>
      </c>
      <c r="AD71">
        <v>3.7163844682882169E-2</v>
      </c>
      <c r="AE71">
        <v>0.8013034692170774</v>
      </c>
      <c r="AF71">
        <v>0.36180093907333538</v>
      </c>
      <c r="AG71">
        <v>4.6598312799999997</v>
      </c>
      <c r="AH71">
        <v>10.337605745854766</v>
      </c>
      <c r="AI71">
        <v>1.6116037478605676</v>
      </c>
      <c r="AJ71">
        <v>37.800074115212915</v>
      </c>
      <c r="AK71">
        <v>0.19352089699504535</v>
      </c>
      <c r="AL71">
        <v>1.0448690016654769</v>
      </c>
      <c r="AM71">
        <v>0</v>
      </c>
      <c r="CK71" s="7">
        <f>'HH Consumption'!D36</f>
        <v>14.014438152935831</v>
      </c>
      <c r="CL71" s="7">
        <f>'HH Consumption'!E36</f>
        <v>24.925533621632884</v>
      </c>
      <c r="CM71" s="7">
        <f>'HH Consumption'!F36</f>
        <v>46.254172147529694</v>
      </c>
      <c r="CN71" s="7">
        <f>'HH Consumption'!G36</f>
        <v>85.096518440256546</v>
      </c>
      <c r="CO71" s="7">
        <f>'HH Consumption'!H36</f>
        <v>101.5654061542761</v>
      </c>
      <c r="CP71" s="7">
        <f>'HH Consumption'!I36</f>
        <v>50.401258941987642</v>
      </c>
      <c r="CQ71" s="7">
        <f>'HH Consumption'!J36</f>
        <v>71.906538675328875</v>
      </c>
      <c r="CR71" s="7">
        <f>'HH Consumption'!K36</f>
        <v>154.2049972003131</v>
      </c>
      <c r="CS71" s="7">
        <f>'HH Consumption'!L36</f>
        <v>398.56891691688702</v>
      </c>
      <c r="CT71" s="7">
        <f>'HH Consumption'!M36</f>
        <v>812.8046911038366</v>
      </c>
      <c r="CU71">
        <v>1710.0056673249337</v>
      </c>
      <c r="CW71">
        <v>0</v>
      </c>
      <c r="CX71">
        <v>0</v>
      </c>
      <c r="CY71">
        <v>0</v>
      </c>
      <c r="DA71">
        <v>58.979236200672077</v>
      </c>
      <c r="DC71">
        <f t="shared" si="2"/>
        <v>3620.8203139860016</v>
      </c>
    </row>
    <row r="72" spans="1:107" x14ac:dyDescent="0.25">
      <c r="B72" t="s">
        <v>86</v>
      </c>
      <c r="C72">
        <v>0</v>
      </c>
      <c r="D72">
        <v>9.6109049625514089</v>
      </c>
      <c r="E72">
        <v>0.53500107281737874</v>
      </c>
      <c r="F72">
        <v>4.6691553473636786E-2</v>
      </c>
      <c r="G72">
        <v>3.3358401867169318E-2</v>
      </c>
      <c r="H72">
        <v>0</v>
      </c>
      <c r="I72">
        <v>5.5850954920955717E-3</v>
      </c>
      <c r="J72">
        <v>0.12214448609934934</v>
      </c>
      <c r="K72">
        <v>2.4448800471497978</v>
      </c>
      <c r="L72">
        <v>0.27035409645900871</v>
      </c>
      <c r="M72">
        <v>0</v>
      </c>
      <c r="N72">
        <v>0</v>
      </c>
      <c r="O72">
        <v>3.1054963594461676E-2</v>
      </c>
      <c r="P72">
        <v>1.3518704021762199E-3</v>
      </c>
      <c r="Q72">
        <v>8.1779889162656751E-3</v>
      </c>
      <c r="R72">
        <v>1.7392712211254717</v>
      </c>
      <c r="S72">
        <v>4.2987930000000008E-2</v>
      </c>
      <c r="T72">
        <v>3.1113614542145029</v>
      </c>
      <c r="U72">
        <v>0.90107651406643186</v>
      </c>
      <c r="V72">
        <v>4.4217589779078024</v>
      </c>
      <c r="W72">
        <v>5.993165630759961</v>
      </c>
      <c r="X72">
        <v>5.1580000000000003E-3</v>
      </c>
      <c r="Y72">
        <v>8.4108272546884064E-2</v>
      </c>
      <c r="Z72">
        <v>0</v>
      </c>
      <c r="AA72">
        <v>0.30561974296667238</v>
      </c>
      <c r="AB72">
        <v>0.15851129266758893</v>
      </c>
      <c r="AC72">
        <v>1.7675472254420499</v>
      </c>
      <c r="AD72">
        <v>3.104136E-2</v>
      </c>
      <c r="AE72">
        <v>0</v>
      </c>
      <c r="AF72">
        <v>0.23818038569568561</v>
      </c>
      <c r="AG72">
        <v>25.160249520000001</v>
      </c>
      <c r="AH72">
        <v>8.3813781976462387</v>
      </c>
      <c r="AI72">
        <v>293.9057177206995</v>
      </c>
      <c r="AJ72">
        <v>0.31898087108452777</v>
      </c>
      <c r="AK72">
        <v>1.7183696665149835</v>
      </c>
      <c r="AL72">
        <v>0</v>
      </c>
      <c r="AM72">
        <v>0</v>
      </c>
      <c r="CK72" s="7">
        <f>'HH Consumption'!D37</f>
        <v>53.130674804497744</v>
      </c>
      <c r="CL72" s="7">
        <f>'HH Consumption'!E37</f>
        <v>79.520484502459908</v>
      </c>
      <c r="CM72" s="7">
        <f>'HH Consumption'!F37</f>
        <v>113.11876928217426</v>
      </c>
      <c r="CN72" s="7">
        <f>'HH Consumption'!G37</f>
        <v>124.578614070282</v>
      </c>
      <c r="CO72" s="7">
        <f>'HH Consumption'!H37</f>
        <v>171.60294861649405</v>
      </c>
      <c r="CP72" s="7">
        <f>'HH Consumption'!I37</f>
        <v>69.347046691384364</v>
      </c>
      <c r="CQ72" s="7">
        <f>'HH Consumption'!J37</f>
        <v>107.62797594194389</v>
      </c>
      <c r="CR72" s="7">
        <f>'HH Consumption'!K37</f>
        <v>157.93103960350959</v>
      </c>
      <c r="CS72" s="7">
        <f>'HH Consumption'!L37</f>
        <v>222.79226001368724</v>
      </c>
      <c r="CT72" s="7">
        <f>'HH Consumption'!M37</f>
        <v>319.67862638300875</v>
      </c>
      <c r="CU72">
        <v>2077.1184345027282</v>
      </c>
      <c r="CW72">
        <v>0</v>
      </c>
      <c r="CX72">
        <v>0</v>
      </c>
      <c r="CY72">
        <v>0</v>
      </c>
      <c r="DA72">
        <v>18.476001337344243</v>
      </c>
      <c r="DC72">
        <f t="shared" si="2"/>
        <v>3876.3168642716755</v>
      </c>
    </row>
    <row r="73" spans="1:107" x14ac:dyDescent="0.25">
      <c r="B73" t="s">
        <v>87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CK73" s="7">
        <f>'HH Consumption'!D38</f>
        <v>14.164372913112864</v>
      </c>
      <c r="CL73" s="7">
        <f>'HH Consumption'!E38</f>
        <v>19.601463946503394</v>
      </c>
      <c r="CM73" s="7">
        <f>'HH Consumption'!F38</f>
        <v>21.538918815656089</v>
      </c>
      <c r="CN73" s="7">
        <f>'HH Consumption'!G38</f>
        <v>27.745741648153221</v>
      </c>
      <c r="CO73" s="7">
        <f>'HH Consumption'!H38</f>
        <v>46.126518409292295</v>
      </c>
      <c r="CP73" s="7">
        <f>'HH Consumption'!I38</f>
        <v>21.554211388654654</v>
      </c>
      <c r="CQ73" s="7">
        <f>'HH Consumption'!J38</f>
        <v>43.409983570137037</v>
      </c>
      <c r="CR73" s="7">
        <f>'HH Consumption'!K38</f>
        <v>63.208094974039319</v>
      </c>
      <c r="CS73" s="7">
        <f>'HH Consumption'!L38</f>
        <v>89.860852387231915</v>
      </c>
      <c r="CT73" s="7">
        <f>'HH Consumption'!M38</f>
        <v>178.63380775652098</v>
      </c>
      <c r="CU73">
        <v>4.4344960975677994</v>
      </c>
      <c r="CW73">
        <v>0</v>
      </c>
      <c r="CX73">
        <v>0</v>
      </c>
      <c r="CY73">
        <v>0</v>
      </c>
      <c r="DA73">
        <v>0</v>
      </c>
      <c r="DC73">
        <f t="shared" si="2"/>
        <v>530.27846190686967</v>
      </c>
    </row>
    <row r="74" spans="1:107" x14ac:dyDescent="0.25">
      <c r="B74" t="s">
        <v>88</v>
      </c>
      <c r="C74">
        <v>0</v>
      </c>
      <c r="D74">
        <v>0</v>
      </c>
      <c r="E74">
        <v>0.28204494484925857</v>
      </c>
      <c r="F74">
        <v>0</v>
      </c>
      <c r="G74">
        <v>0</v>
      </c>
      <c r="H74">
        <v>0</v>
      </c>
      <c r="I74">
        <v>0</v>
      </c>
      <c r="J74">
        <v>0</v>
      </c>
      <c r="K74">
        <v>0</v>
      </c>
      <c r="L74">
        <v>0</v>
      </c>
      <c r="M74">
        <v>0</v>
      </c>
      <c r="N74">
        <v>0</v>
      </c>
      <c r="O74">
        <v>0</v>
      </c>
      <c r="P74">
        <v>0</v>
      </c>
      <c r="Q74">
        <v>0</v>
      </c>
      <c r="R74">
        <v>7.7030385363803924E-2</v>
      </c>
      <c r="S74">
        <v>6.6562759999999999E-2</v>
      </c>
      <c r="T74">
        <v>3.7199200000000003E-3</v>
      </c>
      <c r="U74">
        <v>4.350344827092828E-2</v>
      </c>
      <c r="V74">
        <v>1.2919913777214634E-3</v>
      </c>
      <c r="W74">
        <v>0.46609440698529403</v>
      </c>
      <c r="X74">
        <v>18.232809890015783</v>
      </c>
      <c r="Y74">
        <v>0</v>
      </c>
      <c r="Z74">
        <v>0</v>
      </c>
      <c r="AA74">
        <v>2.6427846681082996</v>
      </c>
      <c r="AB74">
        <v>6.8612937426265983</v>
      </c>
      <c r="AC74">
        <v>0.31425027986428078</v>
      </c>
      <c r="AD74">
        <v>0.31194653999999999</v>
      </c>
      <c r="AE74">
        <v>1.9577263587050087E-2</v>
      </c>
      <c r="AF74">
        <v>0.40938681884288258</v>
      </c>
      <c r="AG74">
        <v>46.126903030000008</v>
      </c>
      <c r="AH74">
        <v>6.2326926083479162</v>
      </c>
      <c r="AI74">
        <v>0.13050086243282455</v>
      </c>
      <c r="AJ74">
        <v>5.9671000000000004E-3</v>
      </c>
      <c r="AK74">
        <v>456.32281866346534</v>
      </c>
      <c r="AL74">
        <v>0.74551473155001224</v>
      </c>
      <c r="AM74">
        <v>0</v>
      </c>
      <c r="CK74" s="7">
        <f>'HH Consumption'!D39</f>
        <v>43.359323086658904</v>
      </c>
      <c r="CL74" s="7">
        <f>'HH Consumption'!E39</f>
        <v>60.003094626315885</v>
      </c>
      <c r="CM74" s="7">
        <f>'HH Consumption'!F39</f>
        <v>65.933941840853834</v>
      </c>
      <c r="CN74" s="7">
        <f>'HH Consumption'!G39</f>
        <v>84.93398075445441</v>
      </c>
      <c r="CO74" s="7">
        <f>'HH Consumption'!H39</f>
        <v>141.20036424059995</v>
      </c>
      <c r="CP74" s="7">
        <f>'HH Consumption'!I39</f>
        <v>65.98075475784907</v>
      </c>
      <c r="CQ74" s="7">
        <f>'HH Consumption'!J39</f>
        <v>132.88463346383858</v>
      </c>
      <c r="CR74" s="7">
        <f>'HH Consumption'!K39</f>
        <v>193.48969618940123</v>
      </c>
      <c r="CS74" s="7">
        <f>'HH Consumption'!L39</f>
        <v>275.07788416764248</v>
      </c>
      <c r="CT74" s="7">
        <f>'HH Consumption'!M39</f>
        <v>546.8255483124608</v>
      </c>
      <c r="CU74">
        <v>263.9225962754121</v>
      </c>
      <c r="CW74">
        <v>2.9442906073051889</v>
      </c>
      <c r="CX74">
        <v>1.837696630636362</v>
      </c>
      <c r="CY74">
        <v>0</v>
      </c>
      <c r="DA74">
        <v>2043.5082990561348</v>
      </c>
      <c r="DC74">
        <f t="shared" si="2"/>
        <v>4461.1987980652511</v>
      </c>
    </row>
    <row r="75" spans="1:107" x14ac:dyDescent="0.25">
      <c r="B75" t="s">
        <v>89</v>
      </c>
      <c r="C75">
        <v>0.30381160708953064</v>
      </c>
      <c r="D75">
        <v>0.47983367675976496</v>
      </c>
      <c r="E75">
        <v>2.276186468312217</v>
      </c>
      <c r="F75">
        <v>0.69896368402111064</v>
      </c>
      <c r="G75">
        <v>8.0377732622081022E-3</v>
      </c>
      <c r="H75">
        <v>0</v>
      </c>
      <c r="I75">
        <v>0.21862346787915474</v>
      </c>
      <c r="J75">
        <v>3.3035724529879816E-2</v>
      </c>
      <c r="K75">
        <v>5.3692732714171194E-2</v>
      </c>
      <c r="L75">
        <v>8.599466227148303E-2</v>
      </c>
      <c r="M75">
        <v>0</v>
      </c>
      <c r="N75">
        <v>0</v>
      </c>
      <c r="O75">
        <v>0</v>
      </c>
      <c r="P75">
        <v>2.0804304146908242E-2</v>
      </c>
      <c r="Q75">
        <v>9.8081065583632956E-2</v>
      </c>
      <c r="R75">
        <v>33.762001875002881</v>
      </c>
      <c r="S75">
        <v>0.41721247461242661</v>
      </c>
      <c r="T75">
        <v>0.81505889942650755</v>
      </c>
      <c r="U75">
        <v>51.106758134301536</v>
      </c>
      <c r="V75">
        <v>0.82776408578760552</v>
      </c>
      <c r="W75">
        <v>10.586660268130275</v>
      </c>
      <c r="X75">
        <v>0.14160910624364903</v>
      </c>
      <c r="Y75">
        <v>9.0718545725445698E-3</v>
      </c>
      <c r="Z75">
        <v>40.38162927679673</v>
      </c>
      <c r="AA75">
        <v>51.341018060106983</v>
      </c>
      <c r="AB75">
        <v>1.5091538583973669</v>
      </c>
      <c r="AC75">
        <v>1.97633480878326</v>
      </c>
      <c r="AD75">
        <v>6.1987992643758112</v>
      </c>
      <c r="AE75">
        <v>0.1531151421921664</v>
      </c>
      <c r="AF75">
        <v>0.3223474971377116</v>
      </c>
      <c r="AG75">
        <v>9.6984846799999982</v>
      </c>
      <c r="AH75">
        <v>3.8981233589179123</v>
      </c>
      <c r="AI75">
        <v>10.168082922602396</v>
      </c>
      <c r="AJ75">
        <v>2.9210032843692037E-2</v>
      </c>
      <c r="AK75">
        <v>11.740026114949927</v>
      </c>
      <c r="AL75">
        <v>10.990005924489211</v>
      </c>
      <c r="AM75">
        <v>0</v>
      </c>
      <c r="CK75" s="7">
        <f>'HH Consumption'!D40</f>
        <v>18.287810067564759</v>
      </c>
      <c r="CL75" s="7">
        <f>'HH Consumption'!E40</f>
        <v>25.307710542414192</v>
      </c>
      <c r="CM75" s="7">
        <f>'HH Consumption'!F40</f>
        <v>27.809184266587433</v>
      </c>
      <c r="CN75" s="7">
        <f>'HH Consumption'!G40</f>
        <v>35.822895694549707</v>
      </c>
      <c r="CO75" s="7">
        <f>'HH Consumption'!H40</f>
        <v>59.554560792891571</v>
      </c>
      <c r="CP75" s="7">
        <f>'HH Consumption'!I40</f>
        <v>27.828928710775514</v>
      </c>
      <c r="CQ75" s="7">
        <f>'HH Consumption'!J40</f>
        <v>56.047206567954269</v>
      </c>
      <c r="CR75" s="7">
        <f>'HH Consumption'!K40</f>
        <v>81.608811255435157</v>
      </c>
      <c r="CS75" s="7">
        <f>'HH Consumption'!L40</f>
        <v>116.02054048194461</v>
      </c>
      <c r="CT75" s="7">
        <f>'HH Consumption'!M40</f>
        <v>230.63648266933353</v>
      </c>
      <c r="CU75">
        <v>1.4841096533024969</v>
      </c>
      <c r="CW75">
        <v>0</v>
      </c>
      <c r="CX75">
        <v>0</v>
      </c>
      <c r="CY75">
        <v>0</v>
      </c>
      <c r="DA75">
        <v>92.5438402073258</v>
      </c>
      <c r="DC75">
        <f t="shared" si="2"/>
        <v>1023.3016137163197</v>
      </c>
    </row>
    <row r="76" spans="1:107" x14ac:dyDescent="0.25">
      <c r="B76" t="s">
        <v>90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CK76" s="7">
        <f>'HH Consumption'!D41</f>
        <v>1.9221873149172237</v>
      </c>
      <c r="CL76" s="7">
        <f>'HH Consumption'!E41</f>
        <v>2.6600320100931181</v>
      </c>
      <c r="CM76" s="7">
        <f>'HH Consumption'!F41</f>
        <v>2.9229558398704487</v>
      </c>
      <c r="CN76" s="7">
        <f>'HH Consumption'!G41</f>
        <v>3.765257591437551</v>
      </c>
      <c r="CO76" s="7">
        <f>'HH Consumption'!H41</f>
        <v>6.2596352914117146</v>
      </c>
      <c r="CP76" s="7">
        <f>'HH Consumption'!I41</f>
        <v>2.9250311304611869</v>
      </c>
      <c r="CQ76" s="7">
        <f>'HH Consumption'!J41</f>
        <v>5.8909858043934165</v>
      </c>
      <c r="CR76" s="7">
        <f>'HH Consumption'!K41</f>
        <v>8.5777040116405896</v>
      </c>
      <c r="CS76" s="7">
        <f>'HH Consumption'!L41</f>
        <v>12.194637321817453</v>
      </c>
      <c r="CT76" s="7">
        <f>'HH Consumption'!M41</f>
        <v>24.241640727142201</v>
      </c>
      <c r="CU76">
        <v>0</v>
      </c>
      <c r="CW76">
        <v>0</v>
      </c>
      <c r="CX76">
        <v>0</v>
      </c>
      <c r="CY76">
        <v>0</v>
      </c>
      <c r="DA76">
        <v>0</v>
      </c>
      <c r="DC76">
        <f t="shared" si="2"/>
        <v>71.360067043184898</v>
      </c>
    </row>
    <row r="77" spans="1:107" x14ac:dyDescent="0.25">
      <c r="A77" s="11" t="s">
        <v>124</v>
      </c>
      <c r="B77" s="8" t="s">
        <v>107</v>
      </c>
      <c r="C77" s="9">
        <f>'factor payments'!C15</f>
        <v>66.66538369428676</v>
      </c>
      <c r="D77" s="9">
        <f>'factor payments'!D15</f>
        <v>12.637066940435009</v>
      </c>
      <c r="E77" s="9">
        <f>'factor payments'!E15</f>
        <v>19.619036898919301</v>
      </c>
      <c r="F77" s="9">
        <f>'factor payments'!F15</f>
        <v>8.3329174313239633</v>
      </c>
      <c r="G77" s="9">
        <f>'factor payments'!G15</f>
        <v>0</v>
      </c>
      <c r="H77" s="10">
        <f>SUM('SAM_temporary 2022'!H77:H78)*'SAM GTAP_2017'!AG198/(SUM('SAM GTAP_2017'!AG158:AG198))</f>
        <v>2.6199168113406319</v>
      </c>
      <c r="I77" s="9">
        <f>'factor payments'!I15</f>
        <v>0</v>
      </c>
      <c r="J77" s="9">
        <f>'factor payments'!J15</f>
        <v>0</v>
      </c>
      <c r="K77" s="9">
        <f>'factor payments'!K15</f>
        <v>0</v>
      </c>
      <c r="L77" s="9">
        <f>'factor payments'!L15</f>
        <v>0</v>
      </c>
      <c r="M77" s="10">
        <f>SUM('SAM_temporary 2022'!M77:M78)*'SAM GTAP_2017'!AO198/(SUM('SAM GTAP_2017'!AO158:AO198))</f>
        <v>1.5022587697431545E-2</v>
      </c>
      <c r="N77" s="9">
        <f>'factor payments'!N15</f>
        <v>0</v>
      </c>
      <c r="O77" s="9">
        <f>'factor payments'!O15</f>
        <v>0</v>
      </c>
      <c r="P77" s="9">
        <f>'factor payments'!P15</f>
        <v>0</v>
      </c>
      <c r="Q77" s="9">
        <f>'factor payments'!Q15</f>
        <v>0</v>
      </c>
      <c r="R77" s="9">
        <f>'factor payments'!R15</f>
        <v>0</v>
      </c>
      <c r="S77" s="9">
        <f>'factor payments'!S15</f>
        <v>18.093385758068663</v>
      </c>
      <c r="T77" s="9">
        <f>'factor payments'!T15</f>
        <v>1.1247184056825652</v>
      </c>
      <c r="U77" s="9">
        <f>'factor payments'!U15</f>
        <v>53.092812121812365</v>
      </c>
      <c r="V77" s="9">
        <f>'factor payments'!V15</f>
        <v>0</v>
      </c>
      <c r="W77" s="9">
        <f>'factor payments'!W15</f>
        <v>32.628367552269729</v>
      </c>
      <c r="X77" s="9">
        <f>'factor payments'!X15</f>
        <v>0</v>
      </c>
      <c r="Y77" s="9">
        <f>'factor payments'!Y15</f>
        <v>0</v>
      </c>
      <c r="Z77" s="9">
        <f>'factor payments'!Z15</f>
        <v>0</v>
      </c>
      <c r="AA77" s="9">
        <f>'factor payments'!AA15</f>
        <v>4.5220525556728672</v>
      </c>
      <c r="AB77" s="9">
        <f>'factor payments'!AB15</f>
        <v>0</v>
      </c>
      <c r="AC77" s="9">
        <f>'factor payments'!AC15</f>
        <v>0</v>
      </c>
      <c r="AD77" s="9">
        <f>'factor payments'!AD15</f>
        <v>0</v>
      </c>
      <c r="AE77" s="9">
        <f>'factor payments'!AE15</f>
        <v>0</v>
      </c>
      <c r="AF77" s="9">
        <f>'factor payments'!AF15</f>
        <v>2.7629030061531479</v>
      </c>
      <c r="AG77" s="9">
        <f>'factor payments'!AG15</f>
        <v>6.9836948942071722</v>
      </c>
      <c r="AH77" s="9">
        <f>'factor payments'!AH15</f>
        <v>7.0851000107768218</v>
      </c>
      <c r="AI77" s="9">
        <f>'factor payments'!AI15</f>
        <v>4.8156090510923546</v>
      </c>
      <c r="AJ77" s="9">
        <f>'factor payments'!AJ15</f>
        <v>0.43697800349092869</v>
      </c>
      <c r="AK77" s="9">
        <f>'factor payments'!AK15</f>
        <v>10.880081706203928</v>
      </c>
      <c r="AL77" s="9">
        <f>'factor payments'!AL15</f>
        <v>17.426339670773519</v>
      </c>
      <c r="AM77" s="9">
        <f>'factor payments'!AM15</f>
        <v>3.1312679009949878</v>
      </c>
      <c r="DC77">
        <f t="shared" si="2"/>
        <v>272.87265500120213</v>
      </c>
    </row>
    <row r="78" spans="1:107" x14ac:dyDescent="0.25">
      <c r="A78" s="11" t="s">
        <v>125</v>
      </c>
      <c r="B78" s="8" t="s">
        <v>108</v>
      </c>
      <c r="C78" s="9">
        <f>'factor payments'!C16</f>
        <v>615.44354334234413</v>
      </c>
      <c r="D78" s="9">
        <f>'factor payments'!D16</f>
        <v>62.312097500221057</v>
      </c>
      <c r="E78" s="9">
        <f>'factor payments'!E16</f>
        <v>624.57652233300325</v>
      </c>
      <c r="F78" s="9">
        <f>'factor payments'!F16</f>
        <v>130.24054218105115</v>
      </c>
      <c r="G78" s="9">
        <f>'factor payments'!G16</f>
        <v>42.002304863631281</v>
      </c>
      <c r="H78" s="10">
        <f>SUM('SAM_temporary 2022'!H77:H78)*('SAM GTAP_2017'!AG192+'SAM GTAP_2017'!AG194)/(SUM('SAM GTAP_2017'!AG158:AG198))</f>
        <v>1.0225662080243385</v>
      </c>
      <c r="I78" s="9">
        <f>'factor payments'!I16</f>
        <v>44.057089543286708</v>
      </c>
      <c r="J78" s="9">
        <f>'factor payments'!J16</f>
        <v>0</v>
      </c>
      <c r="K78" s="9">
        <f>'factor payments'!K16</f>
        <v>18.323731249743176</v>
      </c>
      <c r="L78" s="9">
        <f>'factor payments'!L16</f>
        <v>10.008997078785796</v>
      </c>
      <c r="M78" s="10">
        <f>SUM('SAM_temporary 2022'!M77:M78)*('SAM GTAP_2017'!AO192+'SAM GTAP_2017'!AO194)/(SUM('SAM GTAP_2017'!AO158:AO198))</f>
        <v>5.8744516626019518E-3</v>
      </c>
      <c r="N78" s="9">
        <f>'factor payments'!N16</f>
        <v>3.5246048854295911</v>
      </c>
      <c r="O78" s="9">
        <f>'factor payments'!O16</f>
        <v>0</v>
      </c>
      <c r="P78" s="9">
        <f>'factor payments'!P16</f>
        <v>0</v>
      </c>
      <c r="Q78" s="9">
        <f>'factor payments'!Q16</f>
        <v>10.911538852723858</v>
      </c>
      <c r="R78" s="9">
        <f>'factor payments'!R16</f>
        <v>167.47221566120749</v>
      </c>
      <c r="S78" s="9">
        <f>'factor payments'!S16</f>
        <v>82.640025757949957</v>
      </c>
      <c r="T78" s="9">
        <f>'factor payments'!T16</f>
        <v>58.14927333128194</v>
      </c>
      <c r="U78" s="9">
        <f>'factor payments'!U16</f>
        <v>1364.3217424552913</v>
      </c>
      <c r="V78" s="9">
        <f>'factor payments'!V16</f>
        <v>98.014318547752367</v>
      </c>
      <c r="W78" s="9">
        <f>'factor payments'!W16</f>
        <v>775.4588752970526</v>
      </c>
      <c r="X78" s="9">
        <f>'factor payments'!X16</f>
        <v>32.321216847853684</v>
      </c>
      <c r="Y78" s="9">
        <f>'factor payments'!Y16</f>
        <v>88.885917574315044</v>
      </c>
      <c r="Z78" s="9">
        <f>'factor payments'!Z16</f>
        <v>0</v>
      </c>
      <c r="AA78" s="9">
        <f>'factor payments'!AA16</f>
        <v>252.90374074533582</v>
      </c>
      <c r="AB78" s="9">
        <f>'factor payments'!AB16</f>
        <v>385.02981632938719</v>
      </c>
      <c r="AC78" s="9">
        <f>'factor payments'!AC16</f>
        <v>3.4892439297960407</v>
      </c>
      <c r="AD78" s="9">
        <f>'factor payments'!AD16</f>
        <v>0</v>
      </c>
      <c r="AE78" s="9">
        <f>'factor payments'!AE16</f>
        <v>8.1290357794659638</v>
      </c>
      <c r="AF78" s="9">
        <f>'factor payments'!AF16</f>
        <v>56.416061466998471</v>
      </c>
      <c r="AG78" s="9">
        <f>'factor payments'!AG16</f>
        <v>165.46969353145013</v>
      </c>
      <c r="AH78" s="9">
        <f>'factor payments'!AH16</f>
        <v>326.41588078091297</v>
      </c>
      <c r="AI78" s="9">
        <f>'factor payments'!AI16</f>
        <v>481.86336113665834</v>
      </c>
      <c r="AJ78" s="9">
        <f>'factor payments'!AJ16</f>
        <v>16.288690388932611</v>
      </c>
      <c r="AK78" s="9">
        <f>'factor payments'!AK16</f>
        <v>714.13137777295537</v>
      </c>
      <c r="AL78" s="9">
        <f>'factor payments'!AL16</f>
        <v>87.243776094340731</v>
      </c>
      <c r="AM78" s="9">
        <f>'factor payments'!AM16</f>
        <v>25.323674481834917</v>
      </c>
      <c r="DC78">
        <f t="shared" si="2"/>
        <v>6752.3973504006808</v>
      </c>
    </row>
    <row r="79" spans="1:107" x14ac:dyDescent="0.25">
      <c r="A79" s="11" t="s">
        <v>126</v>
      </c>
      <c r="B79" s="8" t="s">
        <v>109</v>
      </c>
      <c r="C79" s="9">
        <f>'factor payments'!C17</f>
        <v>182.63309850581481</v>
      </c>
      <c r="D79" s="9">
        <f>'factor payments'!D17</f>
        <v>17.956390289052031</v>
      </c>
      <c r="E79" s="9">
        <f>'factor payments'!E17</f>
        <v>315.56644880677806</v>
      </c>
      <c r="F79" s="9">
        <f>'factor payments'!F17</f>
        <v>86.715635358597908</v>
      </c>
      <c r="G79" s="9">
        <f>'factor payments'!G17</f>
        <v>91.309728681444412</v>
      </c>
      <c r="H79" s="10">
        <f>SUM('SAM_temporary 2022'!H77:H78)*('SAM GTAP_2017'!AG190+'SAM GTAP_2017'!AG196)/(SUM('SAM GTAP_2017'!AG158:AG198))</f>
        <v>1.1512115265902951</v>
      </c>
      <c r="I79" s="9">
        <f>'factor payments'!I17</f>
        <v>153.00187345244822</v>
      </c>
      <c r="J79" s="9">
        <f>'factor payments'!J17</f>
        <v>0</v>
      </c>
      <c r="K79" s="9">
        <f>'factor payments'!K17</f>
        <v>38.153029694542802</v>
      </c>
      <c r="L79" s="9">
        <f>'factor payments'!L17</f>
        <v>129.45586037870586</v>
      </c>
      <c r="M79" s="10">
        <f>SUM('SAM_temporary 2022'!M77:M78)*('SAM GTAP_2017'!AO190+'SAM GTAP_2017'!AO196)/(SUM('SAM GTAP_2017'!AO158:AO198))</f>
        <v>6.613173081273834E-3</v>
      </c>
      <c r="N79" s="9">
        <f>'factor payments'!N17</f>
        <v>0</v>
      </c>
      <c r="O79" s="9">
        <f>'factor payments'!O17</f>
        <v>0</v>
      </c>
      <c r="P79" s="9">
        <f>'factor payments'!P17</f>
        <v>3.6561378141917107</v>
      </c>
      <c r="Q79" s="9">
        <f>'factor payments'!Q17</f>
        <v>1.1729590676979924</v>
      </c>
      <c r="R79" s="9">
        <f>'factor payments'!R17</f>
        <v>236.11208823679178</v>
      </c>
      <c r="S79" s="9">
        <f>'factor payments'!S17</f>
        <v>21.881550473414851</v>
      </c>
      <c r="T79" s="9">
        <f>'factor payments'!T17</f>
        <v>196.52426297730327</v>
      </c>
      <c r="U79" s="9">
        <f>'factor payments'!U17</f>
        <v>1254.8652237400647</v>
      </c>
      <c r="V79" s="9">
        <f>'factor payments'!V17</f>
        <v>245.27168924888446</v>
      </c>
      <c r="W79" s="9">
        <f>'factor payments'!W17</f>
        <v>350.17538207783815</v>
      </c>
      <c r="X79" s="9">
        <f>'factor payments'!X17</f>
        <v>135.58829359818969</v>
      </c>
      <c r="Y79" s="9">
        <f>'factor payments'!Y17</f>
        <v>218.28480882265836</v>
      </c>
      <c r="Z79" s="9">
        <f>'factor payments'!Z17</f>
        <v>199.08473157915063</v>
      </c>
      <c r="AA79" s="9">
        <f>'factor payments'!AA17</f>
        <v>1512.4594044202365</v>
      </c>
      <c r="AB79" s="9">
        <f>'factor payments'!AB17</f>
        <v>188.27244477406447</v>
      </c>
      <c r="AC79" s="9">
        <f>'factor payments'!AC17</f>
        <v>164.0674426418332</v>
      </c>
      <c r="AD79" s="9">
        <f>'factor payments'!AD17</f>
        <v>20.481342781400947</v>
      </c>
      <c r="AE79" s="9">
        <f>'factor payments'!AE17</f>
        <v>52.476325040330259</v>
      </c>
      <c r="AF79" s="9">
        <f>'factor payments'!AF17</f>
        <v>70.249740310779742</v>
      </c>
      <c r="AG79" s="9">
        <f>'factor payments'!AG17</f>
        <v>1177.8207985078957</v>
      </c>
      <c r="AH79" s="9">
        <f>'factor payments'!AH17</f>
        <v>1778.327086274252</v>
      </c>
      <c r="AI79" s="9">
        <f>'factor payments'!AI17</f>
        <v>910.48042159303463</v>
      </c>
      <c r="AJ79" s="9">
        <f>'factor payments'!AJ17</f>
        <v>34.734998732068625</v>
      </c>
      <c r="AK79" s="9">
        <f>'factor payments'!AK17</f>
        <v>559.80830448421125</v>
      </c>
      <c r="AL79" s="9">
        <f>'factor payments'!AL17</f>
        <v>117.96565630054744</v>
      </c>
      <c r="AM79" s="9">
        <f>'factor payments'!AM17</f>
        <v>22.532630776639184</v>
      </c>
      <c r="DC79">
        <f t="shared" si="2"/>
        <v>10488.243614140536</v>
      </c>
    </row>
    <row r="80" spans="1:107" x14ac:dyDescent="0.25">
      <c r="A80" s="11" t="s">
        <v>127</v>
      </c>
      <c r="B80" s="8" t="s">
        <v>110</v>
      </c>
      <c r="C80" s="9">
        <f>'factor payments'!C18</f>
        <v>226.09184299797266</v>
      </c>
      <c r="D80" s="9">
        <f>'factor payments'!D18</f>
        <v>24.737025298936217</v>
      </c>
      <c r="E80" s="9">
        <f>'factor payments'!E18</f>
        <v>13.301816269908478</v>
      </c>
      <c r="F80" s="9">
        <f>'factor payments'!F18</f>
        <v>0</v>
      </c>
      <c r="G80" s="9">
        <f>'factor payments'!G18</f>
        <v>0</v>
      </c>
      <c r="H80" s="10">
        <f>SUM('SAM_temporary 2022'!H77:H78)*'SAM GTAP_2017'!AG197/(SUM('SAM GTAP_2017'!AG158:AG198))</f>
        <v>4.6903757085765809</v>
      </c>
      <c r="I80" s="9">
        <f>'factor payments'!I18</f>
        <v>0</v>
      </c>
      <c r="J80" s="9">
        <f>'factor payments'!J18</f>
        <v>0</v>
      </c>
      <c r="K80" s="9">
        <f>'factor payments'!K18</f>
        <v>45.287750419900462</v>
      </c>
      <c r="L80" s="9">
        <f>'factor payments'!L18</f>
        <v>4.5756868271744242</v>
      </c>
      <c r="M80" s="10">
        <f>SUM('SAM_temporary 2022'!M77:M78)*'SAM GTAP_2017'!AO197/(SUM('SAM GTAP_2017'!$AO$158:$AO$198))</f>
        <v>2.6969081674299591E-2</v>
      </c>
      <c r="N80" s="9">
        <f>'factor payments'!N18</f>
        <v>0</v>
      </c>
      <c r="O80" s="9">
        <f>'factor payments'!O18</f>
        <v>0</v>
      </c>
      <c r="P80" s="9">
        <f>'factor payments'!P18</f>
        <v>0</v>
      </c>
      <c r="Q80" s="9">
        <f>'factor payments'!Q18</f>
        <v>0</v>
      </c>
      <c r="R80" s="9">
        <f>'factor payments'!R18</f>
        <v>1.1921082882030727</v>
      </c>
      <c r="S80" s="9">
        <f>'factor payments'!S18</f>
        <v>42.607107269405041</v>
      </c>
      <c r="T80" s="9">
        <f>'factor payments'!T18</f>
        <v>101.42249953112972</v>
      </c>
      <c r="U80" s="9">
        <f>'factor payments'!U18</f>
        <v>55.418942401714979</v>
      </c>
      <c r="V80" s="9">
        <f>'factor payments'!V18</f>
        <v>39.672126507284815</v>
      </c>
      <c r="W80" s="9">
        <f>'factor payments'!W18</f>
        <v>21.368069589264788</v>
      </c>
      <c r="X80" s="9">
        <f>'factor payments'!X18</f>
        <v>0</v>
      </c>
      <c r="Y80" s="9">
        <f>'factor payments'!Y18</f>
        <v>5.68998742524529</v>
      </c>
      <c r="Z80" s="9">
        <f>'factor payments'!Z18</f>
        <v>0</v>
      </c>
      <c r="AA80" s="9">
        <f>'factor payments'!AA18</f>
        <v>0</v>
      </c>
      <c r="AB80" s="9">
        <f>'factor payments'!AB18</f>
        <v>0</v>
      </c>
      <c r="AC80" s="9">
        <f>'factor payments'!AC18</f>
        <v>0</v>
      </c>
      <c r="AD80" s="9">
        <f>'factor payments'!AD18</f>
        <v>0</v>
      </c>
      <c r="AE80" s="9">
        <f>'factor payments'!AE18</f>
        <v>0</v>
      </c>
      <c r="AF80" s="9">
        <f>'factor payments'!AF18</f>
        <v>9.042806917060858</v>
      </c>
      <c r="AG80" s="9">
        <f>'factor payments'!AG18</f>
        <v>18.112948734146613</v>
      </c>
      <c r="AH80" s="9">
        <f>'factor payments'!AH18</f>
        <v>8.6806067667786771E-2</v>
      </c>
      <c r="AI80" s="9">
        <f>'factor payments'!AI18</f>
        <v>0</v>
      </c>
      <c r="AJ80" s="9">
        <f>'factor payments'!AJ18</f>
        <v>0</v>
      </c>
      <c r="AK80" s="9">
        <f>'factor payments'!AK18</f>
        <v>3.6185121275338901</v>
      </c>
      <c r="AL80" s="9">
        <f>'factor payments'!AL18</f>
        <v>0.91642891327832443</v>
      </c>
      <c r="AM80" s="9">
        <f>'factor payments'!AM18</f>
        <v>8.1486393353000036E-2</v>
      </c>
      <c r="DC80">
        <f t="shared" si="2"/>
        <v>617.94129676943123</v>
      </c>
    </row>
    <row r="81" spans="1:107" x14ac:dyDescent="0.25">
      <c r="A81" s="11" t="s">
        <v>128</v>
      </c>
      <c r="B81" s="8" t="s">
        <v>111</v>
      </c>
      <c r="C81" s="9">
        <f>'factor payments'!C19</f>
        <v>1952.2716612788563</v>
      </c>
      <c r="D81" s="9">
        <f>'factor payments'!D19</f>
        <v>487.09105898708447</v>
      </c>
      <c r="E81" s="9">
        <f>'factor payments'!E19</f>
        <v>1167.3473855916322</v>
      </c>
      <c r="F81" s="9">
        <f>'factor payments'!F19</f>
        <v>35.458288523915094</v>
      </c>
      <c r="G81" s="9">
        <f>'factor payments'!G19</f>
        <v>50.75173560345555</v>
      </c>
      <c r="H81" s="10">
        <f>SUM('SAM_temporary 2022'!H77:H78)*('SAM GTAP_2017'!AG191+'SAM GTAP_2017'!AG193)/(SUM('SAM GTAP_2017'!AG158:AG198))</f>
        <v>0.56388259312095856</v>
      </c>
      <c r="I81" s="9">
        <f>'factor payments'!I19</f>
        <v>95.128479804996005</v>
      </c>
      <c r="J81" s="9">
        <f>'factor payments'!J19</f>
        <v>233.24760615230423</v>
      </c>
      <c r="K81" s="9">
        <f>'factor payments'!K19</f>
        <v>366.65741643636517</v>
      </c>
      <c r="L81" s="9">
        <f>'factor payments'!L19</f>
        <v>614.62656741962826</v>
      </c>
      <c r="M81" s="10">
        <f>SUM('SAM_temporary 2022'!M77:M78)*('SAM GTAP_2017'!AO191+'SAM GTAP_2017'!AO193)/(SUM('SAM GTAP_2017'!AO158:AO198))</f>
        <v>3.239164146253963E-3</v>
      </c>
      <c r="N81" s="9">
        <f>'factor payments'!N19</f>
        <v>0</v>
      </c>
      <c r="O81" s="9">
        <f>'factor payments'!O19</f>
        <v>0</v>
      </c>
      <c r="P81" s="9">
        <f>'factor payments'!P19</f>
        <v>14.32254824899773</v>
      </c>
      <c r="Q81" s="9">
        <f>'factor payments'!Q19</f>
        <v>79.554380077927974</v>
      </c>
      <c r="R81" s="9">
        <f>'factor payments'!R19</f>
        <v>509.04898991340053</v>
      </c>
      <c r="S81" s="9">
        <f>'factor payments'!S19</f>
        <v>168.23035250674312</v>
      </c>
      <c r="T81" s="9">
        <f>'factor payments'!T19</f>
        <v>1742.1841968062647</v>
      </c>
      <c r="U81" s="9">
        <f>'factor payments'!U19</f>
        <v>1801.4851809233305</v>
      </c>
      <c r="V81" s="9">
        <f>'factor payments'!V19</f>
        <v>1397.9865854215127</v>
      </c>
      <c r="W81" s="9">
        <f>'factor payments'!W19</f>
        <v>408.45624063374555</v>
      </c>
      <c r="X81" s="9">
        <f>'factor payments'!X19</f>
        <v>105.90914613918642</v>
      </c>
      <c r="Y81" s="9">
        <f>'factor payments'!Y19</f>
        <v>256.68499181948073</v>
      </c>
      <c r="Z81" s="9">
        <f>'factor payments'!Z19</f>
        <v>370.60678840027532</v>
      </c>
      <c r="AA81" s="9">
        <f>'factor payments'!AA19</f>
        <v>429.87621151560552</v>
      </c>
      <c r="AB81" s="9">
        <f>'factor payments'!AB19</f>
        <v>2151.2328949125103</v>
      </c>
      <c r="AC81" s="9">
        <f>'factor payments'!AC19</f>
        <v>47.305453533058689</v>
      </c>
      <c r="AD81" s="9">
        <f>'factor payments'!AD19</f>
        <v>35.116148060153094</v>
      </c>
      <c r="AE81" s="9">
        <f>'factor payments'!AE19</f>
        <v>51.69606633748441</v>
      </c>
      <c r="AF81" s="9">
        <f>'factor payments'!AF19</f>
        <v>245.55987645395038</v>
      </c>
      <c r="AG81" s="9">
        <f>'factor payments'!AG19</f>
        <v>837.54638151303129</v>
      </c>
      <c r="AH81" s="9">
        <f>'factor payments'!AH19</f>
        <v>115.38806295155447</v>
      </c>
      <c r="AI81" s="9">
        <f>'factor payments'!AI19</f>
        <v>67.460659549419972</v>
      </c>
      <c r="AJ81" s="9">
        <f>'factor payments'!AJ19</f>
        <v>1.2989355273982779</v>
      </c>
      <c r="AK81" s="9">
        <f>'factor payments'!AK19</f>
        <v>267.12225173258526</v>
      </c>
      <c r="AL81" s="9">
        <f>'factor payments'!AL19</f>
        <v>32.686182168234133</v>
      </c>
      <c r="AM81" s="9">
        <f>'factor payments'!AM19</f>
        <v>7.6228795444898134</v>
      </c>
      <c r="DC81">
        <f t="shared" si="2"/>
        <v>16147.528726245851</v>
      </c>
    </row>
    <row r="82" spans="1:107" x14ac:dyDescent="0.25">
      <c r="A82" s="11" t="s">
        <v>129</v>
      </c>
      <c r="B82" s="8" t="s">
        <v>112</v>
      </c>
      <c r="C82" s="9">
        <f>'factor payments'!C20</f>
        <v>878.18871979540472</v>
      </c>
      <c r="D82" s="9">
        <f>'factor payments'!D20</f>
        <v>179.13077308519962</v>
      </c>
      <c r="E82" s="9">
        <f>'factor payments'!E20</f>
        <v>616.12744375934074</v>
      </c>
      <c r="F82" s="9">
        <f>'factor payments'!F20</f>
        <v>2.0526050553854636</v>
      </c>
      <c r="G82" s="9">
        <f>'factor payments'!G20</f>
        <v>6.038133735849053</v>
      </c>
      <c r="H82" s="10">
        <f>SUM('SAM_temporary 2022'!H77:H78)*('SAM GTAP_2017'!AG189+'SAM GTAP_2017'!AG195)/(SUM('SAM GTAP_2017'!AG158:AG198))</f>
        <v>1.7217836713499379</v>
      </c>
      <c r="I82" s="9">
        <f>'factor payments'!I20</f>
        <v>86.554056878219058</v>
      </c>
      <c r="J82" s="9">
        <f>'factor payments'!J20</f>
        <v>0</v>
      </c>
      <c r="K82" s="9">
        <f>'factor payments'!K20</f>
        <v>89.507786685144353</v>
      </c>
      <c r="L82" s="9">
        <f>'factor payments'!L20</f>
        <v>216.59569747746681</v>
      </c>
      <c r="M82" s="10">
        <f>SUM('SAM_temporary 2022'!M77:M78)*('SAM GTAP_2017'!AO189+'SAM GTAP_2017'!AO195)/(SUM('SAM GTAP_2017'!AO158:AO198))</f>
        <v>9.8907439577425732E-3</v>
      </c>
      <c r="N82" s="9">
        <f>'factor payments'!N20</f>
        <v>39.810697768960949</v>
      </c>
      <c r="O82" s="9">
        <f>'factor payments'!O20</f>
        <v>11.011452361269365</v>
      </c>
      <c r="P82" s="9">
        <f>'factor payments'!P20</f>
        <v>4.4243359151328514</v>
      </c>
      <c r="Q82" s="9">
        <f>'factor payments'!Q20</f>
        <v>3.4641516199933142</v>
      </c>
      <c r="R82" s="9">
        <f>'factor payments'!R20</f>
        <v>1029.03499195376</v>
      </c>
      <c r="S82" s="9">
        <f>'factor payments'!S20</f>
        <v>102.500492144414</v>
      </c>
      <c r="T82" s="9">
        <f>'factor payments'!T20</f>
        <v>1006.3868382733763</v>
      </c>
      <c r="U82" s="9">
        <f>'factor payments'!U20</f>
        <v>1422.9501581203535</v>
      </c>
      <c r="V82" s="9">
        <f>'factor payments'!V20</f>
        <v>784.75905665617813</v>
      </c>
      <c r="W82" s="9">
        <f>'factor payments'!W20</f>
        <v>412.35319312576479</v>
      </c>
      <c r="X82" s="9">
        <f>'factor payments'!X20</f>
        <v>123.87676817771032</v>
      </c>
      <c r="Y82" s="9">
        <f>'factor payments'!Y20</f>
        <v>691.36435310917113</v>
      </c>
      <c r="Z82" s="9">
        <f>'factor payments'!Z20</f>
        <v>711.58667650174687</v>
      </c>
      <c r="AA82" s="9">
        <f>'factor payments'!AA20</f>
        <v>829.07757162730456</v>
      </c>
      <c r="AB82" s="9">
        <f>'factor payments'!AB20</f>
        <v>1299.0508860413127</v>
      </c>
      <c r="AC82" s="9">
        <f>'factor payments'!AC20</f>
        <v>215.68989580362728</v>
      </c>
      <c r="AD82" s="9">
        <f>'factor payments'!AD20</f>
        <v>113.85323299605524</v>
      </c>
      <c r="AE82" s="9">
        <f>'factor payments'!AE20</f>
        <v>133.39088383540118</v>
      </c>
      <c r="AF82" s="9">
        <f>'factor payments'!AF20</f>
        <v>119.42377141815406</v>
      </c>
      <c r="AG82" s="9">
        <f>'factor payments'!AG20</f>
        <v>1791.5317891228592</v>
      </c>
      <c r="AH82" s="9">
        <f>'factor payments'!AH20</f>
        <v>486.68573701153537</v>
      </c>
      <c r="AI82" s="9">
        <f>'factor payments'!AI20</f>
        <v>777.09684698335093</v>
      </c>
      <c r="AJ82" s="9">
        <f>'factor payments'!AJ20</f>
        <v>31.336400421390032</v>
      </c>
      <c r="AK82" s="9">
        <f>'factor payments'!AK20</f>
        <v>703.91801607951027</v>
      </c>
      <c r="AL82" s="9">
        <f>'factor payments'!AL20</f>
        <v>54.766820806304501</v>
      </c>
      <c r="AM82" s="9">
        <f>'factor payments'!AM20</f>
        <v>6.5062483657113948</v>
      </c>
      <c r="DC82">
        <f t="shared" si="2"/>
        <v>14981.778157127663</v>
      </c>
    </row>
    <row r="83" spans="1:107" x14ac:dyDescent="0.25">
      <c r="A83" s="11" t="s">
        <v>130</v>
      </c>
      <c r="B83" s="8" t="s">
        <v>113</v>
      </c>
      <c r="C83" s="9">
        <f>'factor payments'!C21</f>
        <v>916.23517193017472</v>
      </c>
      <c r="D83" s="9">
        <f>'factor payments'!D21</f>
        <v>11.640519379747339</v>
      </c>
      <c r="E83" s="9">
        <f>'factor payments'!E21</f>
        <v>342.26125788537695</v>
      </c>
      <c r="F83" s="9">
        <f>'factor payments'!F21</f>
        <v>105.06630857508995</v>
      </c>
      <c r="G83" s="9">
        <f>'factor payments'!G21</f>
        <v>98.646702960063593</v>
      </c>
      <c r="H83" s="10">
        <f>SUM('SAM_temporary 2022'!H77:H78)*'SAM GTAP_2017'!AG163/(SUM('SAM GTAP_2017'!AG158:AG198))</f>
        <v>8.070767287494915</v>
      </c>
      <c r="I83" s="9">
        <f>'factor payments'!I21</f>
        <v>341.2973967260985</v>
      </c>
      <c r="J83" s="9">
        <f>'factor payments'!J21</f>
        <v>0</v>
      </c>
      <c r="K83" s="9">
        <f>'factor payments'!K21</f>
        <v>244.27814118445229</v>
      </c>
      <c r="L83" s="9">
        <f>'factor payments'!L21</f>
        <v>259.94694970187464</v>
      </c>
      <c r="M83" s="10">
        <f>SUM('SAM_temporary 2022'!M77:M78)*'SAM GTAP_2017'!AO163/(SUM('SAM GTAP_2017'!AO158:AO198))</f>
        <v>6.9098049870569903E-2</v>
      </c>
      <c r="N83" s="9">
        <f>'factor payments'!N21</f>
        <v>0</v>
      </c>
      <c r="O83" s="9">
        <f>'factor payments'!O21</f>
        <v>0</v>
      </c>
      <c r="P83" s="9">
        <f>'factor payments'!P21</f>
        <v>0</v>
      </c>
      <c r="Q83" s="9">
        <f>'factor payments'!Q21</f>
        <v>88.780631725123243</v>
      </c>
      <c r="R83" s="9">
        <f>'factor payments'!R21</f>
        <v>73.239636370322145</v>
      </c>
      <c r="S83" s="9">
        <f>'factor payments'!S21</f>
        <v>0</v>
      </c>
      <c r="T83" s="9">
        <f>'factor payments'!T21</f>
        <v>1923.068096527312</v>
      </c>
      <c r="U83" s="9">
        <f>'factor payments'!U21</f>
        <v>3595.7785930251703</v>
      </c>
      <c r="V83" s="9">
        <f>'factor payments'!V21</f>
        <v>1499.6541922129952</v>
      </c>
      <c r="W83" s="9">
        <f>'factor payments'!W21</f>
        <v>361.1375585394938</v>
      </c>
      <c r="X83" s="9">
        <f>'factor payments'!X21</f>
        <v>107.51491509019509</v>
      </c>
      <c r="Y83" s="9">
        <f>'factor payments'!Y21</f>
        <v>0</v>
      </c>
      <c r="Z83" s="9">
        <f>'factor payments'!Z21</f>
        <v>116.97862571053371</v>
      </c>
      <c r="AA83" s="9">
        <f>'factor payments'!AA21</f>
        <v>95.368409948695117</v>
      </c>
      <c r="AB83" s="9">
        <f>'factor payments'!AB21</f>
        <v>2071.6319990741399</v>
      </c>
      <c r="AC83" s="9">
        <f>'factor payments'!AC21</f>
        <v>262.91137305572681</v>
      </c>
      <c r="AD83" s="9">
        <f>'factor payments'!AD21</f>
        <v>0</v>
      </c>
      <c r="AE83" s="9">
        <f>'factor payments'!AE21</f>
        <v>105.31509430909554</v>
      </c>
      <c r="AF83" s="9">
        <f>'factor payments'!AF21</f>
        <v>136.16445562021099</v>
      </c>
      <c r="AG83" s="9">
        <f>'factor payments'!AG21</f>
        <v>0</v>
      </c>
      <c r="AH83" s="9">
        <f>'factor payments'!AH21</f>
        <v>115.14725394044861</v>
      </c>
      <c r="AI83" s="9">
        <f>'factor payments'!AI21</f>
        <v>118.44231332437192</v>
      </c>
      <c r="AJ83" s="9">
        <f>'factor payments'!AJ21</f>
        <v>0</v>
      </c>
      <c r="AK83" s="9">
        <f>'factor payments'!AK21</f>
        <v>222.94973873287549</v>
      </c>
      <c r="AL83" s="9">
        <f>'factor payments'!AL21</f>
        <v>290.25587399710366</v>
      </c>
      <c r="AM83" s="9">
        <f>'factor payments'!AM21</f>
        <v>6.1618795801615942</v>
      </c>
      <c r="DC83">
        <f t="shared" si="2"/>
        <v>13518.012954464219</v>
      </c>
    </row>
    <row r="84" spans="1:107" x14ac:dyDescent="0.25">
      <c r="B84" t="s">
        <v>93</v>
      </c>
      <c r="C84">
        <v>-5.1954438862667178</v>
      </c>
      <c r="D84">
        <v>7.3081554253590602</v>
      </c>
      <c r="E84">
        <v>26.660515941012338</v>
      </c>
      <c r="F84">
        <v>1.4282091956729337</v>
      </c>
      <c r="G84">
        <v>1.8631480899865764</v>
      </c>
      <c r="H84">
        <v>0.17260499639779606</v>
      </c>
      <c r="I84">
        <v>2.9955733503337041</v>
      </c>
      <c r="J84">
        <v>0.79100196255286326</v>
      </c>
      <c r="K84">
        <v>11.0314124846374</v>
      </c>
      <c r="L84">
        <v>9.2136723763326582</v>
      </c>
      <c r="M84">
        <v>5.6440248824645343E-2</v>
      </c>
      <c r="N84">
        <v>0.48300702362454279</v>
      </c>
      <c r="O84">
        <v>0.15340391070905796</v>
      </c>
      <c r="P84">
        <v>1.3427908708051062</v>
      </c>
      <c r="Q84">
        <v>1.44274706266264</v>
      </c>
      <c r="R84">
        <v>81.371613276935861</v>
      </c>
      <c r="S84">
        <v>19.710226510637039</v>
      </c>
      <c r="T84">
        <v>71.705633398116291</v>
      </c>
      <c r="U84">
        <v>47.612231158853568</v>
      </c>
      <c r="V84">
        <v>43.672540393291513</v>
      </c>
      <c r="W84">
        <v>36.333416289666289</v>
      </c>
      <c r="X84">
        <v>2.3246971091737265</v>
      </c>
      <c r="Y84">
        <v>15.729221472899198</v>
      </c>
      <c r="Z84">
        <v>0.83873155021750456</v>
      </c>
      <c r="AA84">
        <v>26.80027202560569</v>
      </c>
      <c r="AB84">
        <v>63.728974577212476</v>
      </c>
      <c r="AC84">
        <v>3.2726390122724576</v>
      </c>
      <c r="AD84">
        <v>0.26252323999999999</v>
      </c>
      <c r="AE84">
        <v>1.4671988764908455</v>
      </c>
      <c r="AF84">
        <v>7.3586963165281567</v>
      </c>
      <c r="AG84">
        <v>34.450767109999994</v>
      </c>
      <c r="AH84">
        <v>5.4489778635471549</v>
      </c>
      <c r="AI84">
        <v>2.3680070199855816</v>
      </c>
      <c r="AJ84">
        <v>3.0051114477525814E-2</v>
      </c>
      <c r="AK84">
        <v>92.536090846592984</v>
      </c>
      <c r="AL84">
        <v>1.0068657621151946</v>
      </c>
      <c r="AM84">
        <v>0</v>
      </c>
      <c r="DC84">
        <f t="shared" si="2"/>
        <v>617.77661397726365</v>
      </c>
    </row>
    <row r="85" spans="1:107" x14ac:dyDescent="0.25">
      <c r="B85" t="s">
        <v>94</v>
      </c>
      <c r="CK85" s="3"/>
      <c r="CL85" s="3"/>
      <c r="CM85" s="3"/>
      <c r="CN85" s="3"/>
      <c r="CO85" s="3"/>
      <c r="CP85" s="4">
        <v>5034</v>
      </c>
      <c r="CQ85" s="3"/>
      <c r="CR85" s="3"/>
      <c r="CS85" s="3"/>
      <c r="CT85" s="3"/>
      <c r="DC85">
        <f t="shared" si="2"/>
        <v>5034</v>
      </c>
    </row>
    <row r="86" spans="1:107" x14ac:dyDescent="0.25">
      <c r="B86" t="s">
        <v>95</v>
      </c>
      <c r="M86" s="9"/>
      <c r="CV86">
        <v>2270.5857277827872</v>
      </c>
      <c r="DC86">
        <f t="shared" si="2"/>
        <v>2270.5857277827872</v>
      </c>
    </row>
    <row r="87" spans="1:107" x14ac:dyDescent="0.25">
      <c r="B87" t="s">
        <v>96</v>
      </c>
      <c r="D87" s="9"/>
      <c r="H87" s="9"/>
      <c r="AN87">
        <v>297.32322452357391</v>
      </c>
      <c r="AO87">
        <v>245.63274879847935</v>
      </c>
      <c r="AP87">
        <v>2915.2742822228147</v>
      </c>
      <c r="AQ87">
        <v>318.39857325569147</v>
      </c>
      <c r="AR87">
        <v>123.22061028642804</v>
      </c>
      <c r="AS87">
        <v>1130.7182825199975</v>
      </c>
      <c r="AT87">
        <v>251.52180078156891</v>
      </c>
      <c r="AU87">
        <v>50.661487821170084</v>
      </c>
      <c r="AV87">
        <v>422.22870171609014</v>
      </c>
      <c r="AW87">
        <v>246.14479368685119</v>
      </c>
      <c r="AX87">
        <v>177.15589530225546</v>
      </c>
      <c r="AY87">
        <v>310.52666868704381</v>
      </c>
      <c r="AZ87">
        <v>164.81074823062701</v>
      </c>
      <c r="BA87">
        <v>302.00969212661533</v>
      </c>
      <c r="BB87">
        <v>181.61545238506071</v>
      </c>
      <c r="BC87">
        <v>316.07358479080239</v>
      </c>
      <c r="BD87">
        <v>65.100097654209165</v>
      </c>
      <c r="BE87">
        <v>415.20114554068937</v>
      </c>
      <c r="BF87">
        <v>27.842246944963861</v>
      </c>
      <c r="BG87">
        <v>383.92039341295072</v>
      </c>
      <c r="BH87">
        <v>231.95232080317854</v>
      </c>
      <c r="BI87">
        <v>49.593846480381302</v>
      </c>
      <c r="BJ87">
        <v>187.59276652056644</v>
      </c>
      <c r="BK87">
        <v>77.960437349170505</v>
      </c>
      <c r="BL87">
        <v>0</v>
      </c>
      <c r="BM87">
        <v>389.02260062341514</v>
      </c>
      <c r="BN87">
        <v>72.252707596560072</v>
      </c>
      <c r="BO87">
        <v>8.726108927926953</v>
      </c>
      <c r="BP87">
        <v>84.302376681857368</v>
      </c>
      <c r="BQ87">
        <v>91.651145674739411</v>
      </c>
      <c r="BR87">
        <v>22.971785390635137</v>
      </c>
      <c r="BS87">
        <v>0</v>
      </c>
      <c r="BT87">
        <v>0</v>
      </c>
      <c r="BU87">
        <v>0</v>
      </c>
      <c r="BV87">
        <v>217.47380112028119</v>
      </c>
      <c r="BW87">
        <v>5.1427988533987863</v>
      </c>
      <c r="BX87">
        <v>0</v>
      </c>
      <c r="DC87">
        <f t="shared" si="2"/>
        <v>9784.0231267099971</v>
      </c>
    </row>
    <row r="88" spans="1:107" ht="15.75" customHeight="1" x14ac:dyDescent="0.25">
      <c r="B88" t="s">
        <v>97</v>
      </c>
      <c r="D88" s="9"/>
      <c r="M88" s="9"/>
      <c r="AN88">
        <v>-212.82539434215781</v>
      </c>
      <c r="AO88">
        <v>0</v>
      </c>
      <c r="AP88">
        <v>-49.852258883317191</v>
      </c>
      <c r="AQ88">
        <v>0</v>
      </c>
      <c r="AR88">
        <v>0</v>
      </c>
      <c r="AS88">
        <v>0</v>
      </c>
      <c r="AT88">
        <v>0</v>
      </c>
      <c r="AU88">
        <v>0</v>
      </c>
      <c r="AV88">
        <v>0</v>
      </c>
      <c r="AW88">
        <v>0</v>
      </c>
      <c r="AX88">
        <v>0</v>
      </c>
      <c r="AY88">
        <v>0</v>
      </c>
      <c r="AZ88">
        <v>0</v>
      </c>
      <c r="BA88">
        <v>0</v>
      </c>
      <c r="BB88">
        <v>0</v>
      </c>
      <c r="BC88">
        <v>-15.81452271345554</v>
      </c>
      <c r="BD88">
        <v>-2.0257425428027878</v>
      </c>
      <c r="BE88">
        <v>0</v>
      </c>
      <c r="BF88">
        <v>0</v>
      </c>
      <c r="BG88">
        <v>-39.997549988317992</v>
      </c>
      <c r="BH88">
        <v>0</v>
      </c>
      <c r="BI88">
        <v>0</v>
      </c>
      <c r="BJ88">
        <v>0</v>
      </c>
      <c r="BK88">
        <v>0</v>
      </c>
      <c r="BL88">
        <v>0</v>
      </c>
      <c r="BM88">
        <v>0</v>
      </c>
      <c r="BN88">
        <v>0</v>
      </c>
      <c r="BO88">
        <v>0</v>
      </c>
      <c r="BP88">
        <v>0</v>
      </c>
      <c r="BQ88">
        <v>0</v>
      </c>
      <c r="BR88">
        <v>0</v>
      </c>
      <c r="BS88">
        <v>0</v>
      </c>
      <c r="BT88">
        <v>0</v>
      </c>
      <c r="BU88">
        <v>0</v>
      </c>
      <c r="BV88">
        <v>0</v>
      </c>
      <c r="BW88">
        <v>0</v>
      </c>
      <c r="BX88">
        <v>0</v>
      </c>
      <c r="CU88" s="3"/>
      <c r="DA88" s="3"/>
      <c r="DC88">
        <f t="shared" si="2"/>
        <v>-320.5154684700513</v>
      </c>
    </row>
    <row r="89" spans="1:107" ht="15.75" customHeight="1" x14ac:dyDescent="0.25">
      <c r="A89" s="12" t="s">
        <v>131</v>
      </c>
      <c r="B89" t="s">
        <v>114</v>
      </c>
      <c r="D89" s="6"/>
      <c r="BY89">
        <f>'factor income'!D6</f>
        <v>30.587164636965184</v>
      </c>
      <c r="BZ89">
        <f>'factor income'!E6</f>
        <v>368.37906219548734</v>
      </c>
      <c r="CA89">
        <f>'factor income'!F6</f>
        <v>158.21544018142816</v>
      </c>
      <c r="CB89">
        <f>'factor income'!G6</f>
        <v>72.979013269286938</v>
      </c>
      <c r="CC89">
        <f>'factor income'!H6</f>
        <v>933.55511845721821</v>
      </c>
      <c r="CD89">
        <f>'factor income'!I6</f>
        <v>185.50103124617604</v>
      </c>
      <c r="CE89">
        <f>SUM(BY89:CD89)/'factor income'!O22*'factor income'!P22</f>
        <v>313.56362588510507</v>
      </c>
      <c r="CU89" s="3"/>
      <c r="DA89" s="3"/>
    </row>
    <row r="90" spans="1:107" ht="15.75" customHeight="1" x14ac:dyDescent="0.25">
      <c r="A90" s="12" t="s">
        <v>132</v>
      </c>
      <c r="B90" t="s">
        <v>115</v>
      </c>
      <c r="BY90">
        <f>'factor income'!D7</f>
        <v>13.568231254673421</v>
      </c>
      <c r="BZ90">
        <f>'factor income'!E7</f>
        <v>344.58976500830795</v>
      </c>
      <c r="CA90">
        <f>'factor income'!F7</f>
        <v>243.2456948969344</v>
      </c>
      <c r="CB90">
        <f>'factor income'!G7</f>
        <v>117.75963753409832</v>
      </c>
      <c r="CC90">
        <f>'factor income'!H7</f>
        <v>1155.8488970642097</v>
      </c>
      <c r="CD90">
        <f>'factor income'!I7</f>
        <v>227.00018024495586</v>
      </c>
      <c r="CE90">
        <f>SUM(BY90:CD90)/'factor income'!O23*'factor income'!P23</f>
        <v>421.80529125014954</v>
      </c>
      <c r="CU90" s="3"/>
      <c r="DA90" s="3"/>
    </row>
    <row r="91" spans="1:107" ht="15.75" customHeight="1" x14ac:dyDescent="0.25">
      <c r="A91" s="12" t="s">
        <v>133</v>
      </c>
      <c r="B91" t="s">
        <v>116</v>
      </c>
      <c r="BY91">
        <f>'factor income'!D8</f>
        <v>14.640034274123787</v>
      </c>
      <c r="BZ91">
        <f>'factor income'!E8</f>
        <v>339.26982879759782</v>
      </c>
      <c r="CA91">
        <f>'factor income'!F8</f>
        <v>243.13808602401446</v>
      </c>
      <c r="CB91">
        <f>'factor income'!G8</f>
        <v>53.998875751796753</v>
      </c>
      <c r="CC91">
        <f>'factor income'!H8</f>
        <v>1132.5611071761307</v>
      </c>
      <c r="CD91">
        <f>'factor income'!I8</f>
        <v>275.53221651940663</v>
      </c>
      <c r="CE91">
        <f>SUM(BY91:CD91)/'factor income'!O24*'factor income'!P24</f>
        <v>568.0353096737739</v>
      </c>
      <c r="CU91" s="3"/>
      <c r="DA91" s="3"/>
    </row>
    <row r="92" spans="1:107" ht="15.75" customHeight="1" x14ac:dyDescent="0.25">
      <c r="A92" s="12" t="s">
        <v>134</v>
      </c>
      <c r="B92" t="s">
        <v>117</v>
      </c>
      <c r="BY92">
        <f>'factor income'!D9</f>
        <v>12.560312700870268</v>
      </c>
      <c r="BZ92">
        <f>'factor income'!E9</f>
        <v>447.23321416571935</v>
      </c>
      <c r="CA92">
        <f>'factor income'!F9</f>
        <v>393.94226766559478</v>
      </c>
      <c r="CB92">
        <f>'factor income'!G9</f>
        <v>50.384131190739325</v>
      </c>
      <c r="CC92">
        <f>'factor income'!H9</f>
        <v>1515.598909808577</v>
      </c>
      <c r="CD92">
        <f>'factor income'!I9</f>
        <v>540.25877119838935</v>
      </c>
      <c r="CE92">
        <f>SUM(BY92:CD92)/'factor income'!O25*'factor income'!P25</f>
        <v>669.8279319635202</v>
      </c>
      <c r="CU92" s="3"/>
      <c r="DA92" s="3"/>
    </row>
    <row r="93" spans="1:107" ht="15.75" customHeight="1" x14ac:dyDescent="0.25">
      <c r="A93" s="12" t="s">
        <v>135</v>
      </c>
      <c r="B93" t="s">
        <v>118</v>
      </c>
      <c r="BY93">
        <f>'factor income'!D10</f>
        <v>17.208511083167096</v>
      </c>
      <c r="BZ93">
        <f>'factor income'!E10</f>
        <v>335.60089803367617</v>
      </c>
      <c r="CA93">
        <f>'factor income'!F10</f>
        <v>824.91788580974151</v>
      </c>
      <c r="CB93">
        <f>'factor income'!G10</f>
        <v>33.217001337915903</v>
      </c>
      <c r="CC93">
        <f>'factor income'!H10</f>
        <v>1201.487531980526</v>
      </c>
      <c r="CD93">
        <f>'factor income'!I10</f>
        <v>1071.9931033855219</v>
      </c>
      <c r="CE93">
        <f>SUM(BY93:CD93)/'factor income'!O26*'factor income'!P26</f>
        <v>1029.5766889805907</v>
      </c>
      <c r="CU93" s="4">
        <v>3763.4968246170483</v>
      </c>
      <c r="DA93" s="4">
        <v>9598.7218630203715</v>
      </c>
    </row>
    <row r="94" spans="1:107" ht="15.75" customHeight="1" x14ac:dyDescent="0.25">
      <c r="A94" s="12" t="s">
        <v>136</v>
      </c>
      <c r="B94" t="s">
        <v>119</v>
      </c>
      <c r="BY94">
        <f>'factor income'!D11</f>
        <v>43.715062810990069</v>
      </c>
      <c r="BZ94">
        <f>'factor income'!E11</f>
        <v>701.29688460154682</v>
      </c>
      <c r="CA94">
        <f>'factor income'!F11</f>
        <v>290.2452910491964</v>
      </c>
      <c r="CB94">
        <f>'factor income'!G11</f>
        <v>54.124733071631894</v>
      </c>
      <c r="CC94">
        <f>'factor income'!H11</f>
        <v>1034.9916384779824</v>
      </c>
      <c r="CD94">
        <f>'factor income'!I11</f>
        <v>260.46149587914783</v>
      </c>
      <c r="CE94">
        <f>SUM(BY94:CD94)/'factor income'!O27*'factor income'!P27</f>
        <v>481.76372613229256</v>
      </c>
      <c r="CU94" s="3"/>
      <c r="DA94" s="3"/>
    </row>
    <row r="95" spans="1:107" ht="15.75" customHeight="1" x14ac:dyDescent="0.25">
      <c r="A95" s="12" t="s">
        <v>137</v>
      </c>
      <c r="B95" t="s">
        <v>120</v>
      </c>
      <c r="BY95">
        <f>'factor income'!D12</f>
        <v>64.815009959972144</v>
      </c>
      <c r="BZ95">
        <f>'factor income'!E12</f>
        <v>716.04600902178743</v>
      </c>
      <c r="CA95">
        <f>'factor income'!F12</f>
        <v>697.05229249887873</v>
      </c>
      <c r="CB95">
        <f>'factor income'!G12</f>
        <v>130.2970570869285</v>
      </c>
      <c r="CC95">
        <f>'factor income'!H12</f>
        <v>1687.0940970222634</v>
      </c>
      <c r="CD95">
        <f>'factor income'!I12</f>
        <v>889.60679175397695</v>
      </c>
      <c r="CE95">
        <f>SUM(BY95:CD95)/'factor income'!O28*'factor income'!P28</f>
        <v>899.35707533978689</v>
      </c>
      <c r="CU95" s="3"/>
      <c r="DA95" s="3"/>
    </row>
    <row r="96" spans="1:107" ht="15.75" customHeight="1" x14ac:dyDescent="0.25">
      <c r="A96" s="12" t="s">
        <v>138</v>
      </c>
      <c r="B96" t="s">
        <v>121</v>
      </c>
      <c r="BY96">
        <f>'factor income'!D13</f>
        <v>16.764671641219024</v>
      </c>
      <c r="BZ96">
        <f>'factor income'!E13</f>
        <v>1251.3392079031282</v>
      </c>
      <c r="CA96">
        <f>'factor income'!F13</f>
        <v>1366.9889633574244</v>
      </c>
      <c r="CB96">
        <f>'factor income'!G13</f>
        <v>30.592429504847743</v>
      </c>
      <c r="CC96">
        <f>'factor income'!H13</f>
        <v>2251.4995172944</v>
      </c>
      <c r="CD96">
        <f>'factor income'!I13</f>
        <v>2049.9595691822865</v>
      </c>
      <c r="CE96">
        <f>SUM(BY96:CD96)/'factor income'!O29*'factor income'!P29</f>
        <v>1543.0658147430768</v>
      </c>
      <c r="CU96" s="3"/>
      <c r="DA96" s="3"/>
    </row>
    <row r="97" spans="1:107" ht="15.75" customHeight="1" x14ac:dyDescent="0.25">
      <c r="A97" s="12" t="s">
        <v>139</v>
      </c>
      <c r="B97" t="s">
        <v>122</v>
      </c>
      <c r="BY97">
        <f>'factor income'!D14</f>
        <v>13.496975561756507</v>
      </c>
      <c r="BZ97">
        <f>'factor income'!E14</f>
        <v>1176.8566011303528</v>
      </c>
      <c r="CA97">
        <f>'factor income'!F14</f>
        <v>2056.1373349457731</v>
      </c>
      <c r="CB97">
        <f>'factor income'!G14</f>
        <v>16.461998722982145</v>
      </c>
      <c r="CC97">
        <f>'factor income'!H14</f>
        <v>2830.0911332740025</v>
      </c>
      <c r="CD97">
        <f>'factor income'!I14</f>
        <v>3026.6051272464388</v>
      </c>
      <c r="CE97">
        <f>SUM(BY97:CD97)/'factor income'!O30*'factor income'!P30</f>
        <v>1999.4553111011753</v>
      </c>
      <c r="CU97" s="3"/>
      <c r="DA97" s="3"/>
    </row>
    <row r="98" spans="1:107" ht="15.75" customHeight="1" x14ac:dyDescent="0.25">
      <c r="A98" s="12" t="s">
        <v>140</v>
      </c>
      <c r="B98" t="s">
        <v>123</v>
      </c>
      <c r="BY98">
        <f>'factor income'!D15</f>
        <v>45.516681077464632</v>
      </c>
      <c r="BZ98">
        <f>'factor income'!E15</f>
        <v>1071.7858795430757</v>
      </c>
      <c r="CA98">
        <f>'factor income'!F15</f>
        <v>4214.3603577115491</v>
      </c>
      <c r="CB98">
        <f>'factor income'!G15</f>
        <v>58.126419299203725</v>
      </c>
      <c r="CC98">
        <f>'factor income'!H15</f>
        <v>2404.8007756905386</v>
      </c>
      <c r="CD98">
        <f>'factor income'!I15</f>
        <v>6454.8598704713631</v>
      </c>
      <c r="CE98">
        <f>SUM(BY98:CD98)/'factor income'!O31*'factor income'!P31</f>
        <v>3674.8113246781372</v>
      </c>
      <c r="CU98" s="3"/>
      <c r="DA98" s="3"/>
    </row>
    <row r="99" spans="1:107" x14ac:dyDescent="0.25">
      <c r="B99" t="s">
        <v>99</v>
      </c>
      <c r="CF99">
        <v>617.77661397726365</v>
      </c>
      <c r="CG99">
        <v>5034</v>
      </c>
      <c r="CH99">
        <v>2270.5857277827872</v>
      </c>
      <c r="CI99">
        <v>9784.0231267099971</v>
      </c>
      <c r="CJ99">
        <v>-320.5154684700513</v>
      </c>
      <c r="CV99">
        <v>1351.8464689335196</v>
      </c>
      <c r="CZ99">
        <v>1865</v>
      </c>
      <c r="DA99">
        <v>540.88353106648117</v>
      </c>
      <c r="DC99">
        <f t="shared" ref="DC99:DC105" si="3">SUM(C99:DA99)</f>
        <v>21143.599999999999</v>
      </c>
    </row>
    <row r="100" spans="1:107" x14ac:dyDescent="0.25">
      <c r="B100" t="s">
        <v>100</v>
      </c>
      <c r="CE100" s="9">
        <f>SUM(C83:AM83)-SUM(CE89:CE98)</f>
        <v>1916.7508547166108</v>
      </c>
      <c r="CU100">
        <v>1193.328314923132</v>
      </c>
      <c r="CZ100">
        <v>524.72837305999997</v>
      </c>
      <c r="DA100">
        <v>3670.667426490003</v>
      </c>
      <c r="DC100">
        <f t="shared" si="3"/>
        <v>7305.4749691897459</v>
      </c>
    </row>
    <row r="101" spans="1:107" x14ac:dyDescent="0.25">
      <c r="B101" t="s">
        <v>101</v>
      </c>
      <c r="CK101" s="3"/>
      <c r="CL101" s="3"/>
      <c r="CM101" s="3"/>
      <c r="CN101" s="3"/>
      <c r="CO101" s="3"/>
      <c r="CP101" s="4">
        <v>8955.6352719819497</v>
      </c>
      <c r="CQ101" s="3"/>
      <c r="CR101" s="3"/>
      <c r="CS101" s="3"/>
      <c r="CT101" s="3"/>
      <c r="DA101">
        <v>3049.335234353131</v>
      </c>
      <c r="DC101">
        <f t="shared" si="3"/>
        <v>12004.970506335081</v>
      </c>
    </row>
    <row r="102" spans="1:107" x14ac:dyDescent="0.25">
      <c r="B102" t="s">
        <v>106</v>
      </c>
      <c r="CU102">
        <v>5530</v>
      </c>
      <c r="DC102">
        <f t="shared" si="3"/>
        <v>5530</v>
      </c>
    </row>
    <row r="103" spans="1:107" x14ac:dyDescent="0.25">
      <c r="B103" t="s">
        <v>103</v>
      </c>
      <c r="CW103">
        <v>3145.0059251519806</v>
      </c>
      <c r="DC103">
        <f t="shared" si="3"/>
        <v>3145.0059251519806</v>
      </c>
    </row>
    <row r="104" spans="1:107" x14ac:dyDescent="0.25">
      <c r="B104" t="s">
        <v>104</v>
      </c>
      <c r="CK104" s="3"/>
      <c r="CL104" s="3"/>
      <c r="CM104" s="3"/>
      <c r="CN104" s="3"/>
      <c r="CO104" s="3"/>
      <c r="CP104" s="17"/>
      <c r="CQ104" s="3"/>
      <c r="CR104" s="3"/>
      <c r="CS104" s="3"/>
      <c r="CT104" s="3"/>
      <c r="CU104">
        <v>761.08970909000004</v>
      </c>
      <c r="CV104">
        <v>1412</v>
      </c>
      <c r="DA104">
        <v>453</v>
      </c>
      <c r="DC104">
        <f t="shared" si="3"/>
        <v>2626.0897090899998</v>
      </c>
    </row>
    <row r="105" spans="1:107" x14ac:dyDescent="0.25">
      <c r="B105" t="s">
        <v>105</v>
      </c>
      <c r="AN105">
        <v>872.05890887313228</v>
      </c>
      <c r="AO105">
        <v>2518.911345337508</v>
      </c>
      <c r="AP105">
        <v>4114.9549471812552</v>
      </c>
      <c r="AQ105">
        <v>2041.8562782987838</v>
      </c>
      <c r="AR105">
        <v>1163.5983276587513</v>
      </c>
      <c r="AS105">
        <v>3944.0093877764971</v>
      </c>
      <c r="AT105">
        <v>2102.6844942760645</v>
      </c>
      <c r="AU105">
        <v>1353.6078174867298</v>
      </c>
      <c r="AV105">
        <v>2215.9591041915269</v>
      </c>
      <c r="AW105">
        <v>2824.8805859382855</v>
      </c>
      <c r="AX105">
        <v>2181.1520084371978</v>
      </c>
      <c r="AY105">
        <v>1310.4874253188952</v>
      </c>
      <c r="AZ105">
        <v>2153.8523618843042</v>
      </c>
      <c r="BA105">
        <v>5862.0692941491106</v>
      </c>
      <c r="BB105">
        <v>1125.8851874357472</v>
      </c>
      <c r="BC105">
        <v>1231.9932207031493</v>
      </c>
      <c r="BD105">
        <v>68.996551677483936</v>
      </c>
      <c r="BE105">
        <v>23.545089612332674</v>
      </c>
      <c r="BF105">
        <v>0</v>
      </c>
      <c r="BG105">
        <v>5859.935031753701</v>
      </c>
      <c r="BH105">
        <v>413.2891758780188</v>
      </c>
      <c r="BI105">
        <v>65.055385817265375</v>
      </c>
      <c r="BJ105">
        <v>120.20433478950498</v>
      </c>
      <c r="BK105">
        <v>263.62006394757304</v>
      </c>
      <c r="BL105">
        <v>687.07282627865527</v>
      </c>
      <c r="BM105">
        <v>9.9665180069605199</v>
      </c>
      <c r="BN105">
        <v>237.62932785645052</v>
      </c>
      <c r="BO105">
        <v>9.3295470985053228</v>
      </c>
      <c r="BP105">
        <v>5.5385876268799681</v>
      </c>
      <c r="BQ105">
        <v>164.47043380999688</v>
      </c>
      <c r="BR105">
        <v>0</v>
      </c>
      <c r="BS105">
        <v>246.43731410459907</v>
      </c>
      <c r="BT105">
        <v>85.548789273341754</v>
      </c>
      <c r="BU105">
        <v>0</v>
      </c>
      <c r="BV105">
        <v>21.818016839454366</v>
      </c>
      <c r="BW105">
        <v>30.566851082029181</v>
      </c>
      <c r="BX105">
        <v>0</v>
      </c>
      <c r="CK105" s="3"/>
      <c r="CL105" s="3"/>
      <c r="CM105" s="3"/>
      <c r="CN105" s="3"/>
      <c r="CO105" s="3"/>
      <c r="CP105" s="17">
        <v>810.3629607241736</v>
      </c>
      <c r="CQ105" s="3"/>
      <c r="CR105" s="3"/>
      <c r="CS105" s="3"/>
      <c r="CT105" s="3"/>
      <c r="CU105">
        <v>766.77677853286832</v>
      </c>
      <c r="CV105">
        <v>8404.2338559675936</v>
      </c>
      <c r="CZ105">
        <v>236.36133602999999</v>
      </c>
      <c r="DC105">
        <f t="shared" si="3"/>
        <v>55548.719471654316</v>
      </c>
    </row>
    <row r="107" spans="1:107" x14ac:dyDescent="0.25">
      <c r="C107">
        <f t="shared" ref="C107:AH107" si="4">SUM(C3:C105)</f>
        <v>7431.0786099339239</v>
      </c>
      <c r="D107">
        <f t="shared" si="4"/>
        <v>1680.7610788973675</v>
      </c>
      <c r="E107">
        <f t="shared" si="4"/>
        <v>12191.172416709145</v>
      </c>
      <c r="F107">
        <f t="shared" si="4"/>
        <v>1014.3265354228122</v>
      </c>
      <c r="G107">
        <f t="shared" si="4"/>
        <v>673.96495764260328</v>
      </c>
      <c r="H107">
        <f t="shared" si="4"/>
        <v>164.66096243432489</v>
      </c>
      <c r="I107">
        <f t="shared" si="4"/>
        <v>1324.3523005842001</v>
      </c>
      <c r="J107">
        <f t="shared" si="4"/>
        <v>412.45442924985514</v>
      </c>
      <c r="K107">
        <f t="shared" si="4"/>
        <v>2929.2455389927104</v>
      </c>
      <c r="L107">
        <f t="shared" si="4"/>
        <v>3733.2385594342659</v>
      </c>
      <c r="M107">
        <f t="shared" si="4"/>
        <v>1.8117575738532883</v>
      </c>
      <c r="N107">
        <f t="shared" si="4"/>
        <v>244.64181454524478</v>
      </c>
      <c r="O107">
        <f t="shared" si="4"/>
        <v>45.663086108712008</v>
      </c>
      <c r="P107">
        <f t="shared" si="4"/>
        <v>54.609553236040135</v>
      </c>
      <c r="Q107">
        <f t="shared" si="4"/>
        <v>568.04653815988434</v>
      </c>
      <c r="R107">
        <f t="shared" si="4"/>
        <v>3013.597722313657</v>
      </c>
      <c r="S107">
        <f t="shared" si="4"/>
        <v>661.16892043493374</v>
      </c>
      <c r="T107">
        <f t="shared" si="4"/>
        <v>13430.498337384644</v>
      </c>
      <c r="U107">
        <f t="shared" si="4"/>
        <v>15502.128029597476</v>
      </c>
      <c r="V107">
        <f t="shared" si="4"/>
        <v>8161.0970838005587</v>
      </c>
      <c r="W107">
        <f t="shared" si="4"/>
        <v>4746.7102691792907</v>
      </c>
      <c r="X107">
        <f t="shared" si="4"/>
        <v>853.63500062440994</v>
      </c>
      <c r="Y107">
        <f t="shared" si="4"/>
        <v>1666.8672544117906</v>
      </c>
      <c r="Z107">
        <f t="shared" si="4"/>
        <v>1935.2680075544622</v>
      </c>
      <c r="AA107">
        <f t="shared" si="4"/>
        <v>4497.8294199513139</v>
      </c>
      <c r="AB107">
        <f t="shared" si="4"/>
        <v>7353.4459261771881</v>
      </c>
      <c r="AC107">
        <f t="shared" si="4"/>
        <v>1077.410338007056</v>
      </c>
      <c r="AD107">
        <f t="shared" si="4"/>
        <v>208.61510312484029</v>
      </c>
      <c r="AE107">
        <f t="shared" si="4"/>
        <v>651.58661122379021</v>
      </c>
      <c r="AF107">
        <f t="shared" si="4"/>
        <v>1063.1952320112644</v>
      </c>
      <c r="AG107">
        <f t="shared" si="4"/>
        <v>5793.2353793724506</v>
      </c>
      <c r="AH107">
        <f t="shared" si="4"/>
        <v>3374.7375027362332</v>
      </c>
      <c r="AI107">
        <f t="shared" ref="AI107:BN107" si="5">SUM(AI3:AI105)</f>
        <v>3818.999164932538</v>
      </c>
      <c r="AJ107">
        <f t="shared" si="5"/>
        <v>530.60758933558895</v>
      </c>
      <c r="AK107">
        <f t="shared" si="5"/>
        <v>4226.1287353383696</v>
      </c>
      <c r="AL107">
        <f t="shared" si="5"/>
        <v>1009.5209484231184</v>
      </c>
      <c r="AM107">
        <f t="shared" si="5"/>
        <v>71.360067043184898</v>
      </c>
      <c r="AN107">
        <f t="shared" si="5"/>
        <v>9226.1577277874403</v>
      </c>
      <c r="AO107">
        <f t="shared" si="5"/>
        <v>5060.3582503310363</v>
      </c>
      <c r="AP107">
        <f t="shared" si="5"/>
        <v>24090.058278146687</v>
      </c>
      <c r="AQ107">
        <f t="shared" si="5"/>
        <v>4291.3091214492506</v>
      </c>
      <c r="AR107">
        <f t="shared" si="5"/>
        <v>2145.1140298051687</v>
      </c>
      <c r="AS107">
        <f t="shared" si="5"/>
        <v>6635.9157893699685</v>
      </c>
      <c r="AT107">
        <f t="shared" si="5"/>
        <v>4842.2591427560101</v>
      </c>
      <c r="AU107">
        <f t="shared" si="5"/>
        <v>3348.070834622913</v>
      </c>
      <c r="AV107">
        <f t="shared" si="5"/>
        <v>7138.6993856114495</v>
      </c>
      <c r="AW107">
        <f t="shared" si="5"/>
        <v>6511.5725062128768</v>
      </c>
      <c r="AX107">
        <f t="shared" si="5"/>
        <v>2939.8481489785563</v>
      </c>
      <c r="AY107">
        <f t="shared" si="5"/>
        <v>2569.9477084198943</v>
      </c>
      <c r="AZ107">
        <f t="shared" si="5"/>
        <v>2701.5596947469421</v>
      </c>
      <c r="BA107">
        <f t="shared" si="5"/>
        <v>8043.3947823063518</v>
      </c>
      <c r="BB107">
        <f t="shared" si="5"/>
        <v>2379.5561762426969</v>
      </c>
      <c r="BC107">
        <f t="shared" si="5"/>
        <v>5266.3666843850115</v>
      </c>
      <c r="BD107">
        <f t="shared" si="5"/>
        <v>791.20982015915013</v>
      </c>
      <c r="BE107">
        <f t="shared" si="5"/>
        <v>13735.068150964617</v>
      </c>
      <c r="BF107">
        <f t="shared" si="5"/>
        <v>17128.997032037918</v>
      </c>
      <c r="BG107">
        <f t="shared" si="5"/>
        <v>14194.641056582353</v>
      </c>
      <c r="BH107">
        <f t="shared" si="5"/>
        <v>5241.6980284401334</v>
      </c>
      <c r="BI107">
        <f t="shared" si="5"/>
        <v>994.15520284701847</v>
      </c>
      <c r="BJ107">
        <f t="shared" si="5"/>
        <v>2006.1740518419756</v>
      </c>
      <c r="BK107">
        <f t="shared" si="5"/>
        <v>2352.828333658902</v>
      </c>
      <c r="BL107">
        <f t="shared" si="5"/>
        <v>5213.2092153285212</v>
      </c>
      <c r="BM107">
        <f t="shared" si="5"/>
        <v>8250.1695242705846</v>
      </c>
      <c r="BN107">
        <f t="shared" si="5"/>
        <v>1390.0329382228476</v>
      </c>
      <c r="BO107">
        <f t="shared" ref="BO107:CJ107" si="6">SUM(BO3:BO105)</f>
        <v>227.28649220672312</v>
      </c>
      <c r="BP107">
        <f t="shared" si="6"/>
        <v>732.9989202639706</v>
      </c>
      <c r="BQ107">
        <f t="shared" si="6"/>
        <v>1303.1161386706228</v>
      </c>
      <c r="BR107">
        <f t="shared" si="6"/>
        <v>5829.9845247098228</v>
      </c>
      <c r="BS107">
        <f t="shared" si="6"/>
        <v>3620.8203139860025</v>
      </c>
      <c r="BT107">
        <f t="shared" si="6"/>
        <v>3876.316864271676</v>
      </c>
      <c r="BU107">
        <f t="shared" si="6"/>
        <v>530.27846190686944</v>
      </c>
      <c r="BV107">
        <f t="shared" si="6"/>
        <v>4461.1987980652511</v>
      </c>
      <c r="BW107">
        <f t="shared" si="6"/>
        <v>1023.3016137163198</v>
      </c>
      <c r="BX107">
        <f t="shared" si="6"/>
        <v>71.360067043184898</v>
      </c>
      <c r="BY107">
        <f t="shared" si="6"/>
        <v>272.87265500120213</v>
      </c>
      <c r="BZ107">
        <f t="shared" si="6"/>
        <v>6752.3973504006799</v>
      </c>
      <c r="CA107">
        <f t="shared" si="6"/>
        <v>10488.243614140534</v>
      </c>
      <c r="CB107">
        <f t="shared" si="6"/>
        <v>617.94129676943123</v>
      </c>
      <c r="CC107">
        <f t="shared" si="6"/>
        <v>16147.528726245848</v>
      </c>
      <c r="CD107">
        <f t="shared" si="6"/>
        <v>14981.778157127665</v>
      </c>
      <c r="CE107">
        <f t="shared" si="6"/>
        <v>13518.012954464219</v>
      </c>
      <c r="CF107">
        <f t="shared" si="6"/>
        <v>617.77661397726365</v>
      </c>
      <c r="CG107">
        <f t="shared" si="6"/>
        <v>5034</v>
      </c>
      <c r="CH107">
        <f t="shared" si="6"/>
        <v>2270.5857277827872</v>
      </c>
      <c r="CI107">
        <f t="shared" si="6"/>
        <v>9784.0231267099971</v>
      </c>
      <c r="CJ107">
        <f t="shared" si="6"/>
        <v>-320.5154684700513</v>
      </c>
      <c r="CU107">
        <f t="shared" ref="CU107:DA107" si="7">SUM(CU3:CU105)</f>
        <v>21143.599999999999</v>
      </c>
      <c r="CV107">
        <f t="shared" si="7"/>
        <v>13438.6660526839</v>
      </c>
      <c r="CW107">
        <f t="shared" si="7"/>
        <v>12004.970506335081</v>
      </c>
      <c r="CX107">
        <f t="shared" si="7"/>
        <v>5529.9999999999982</v>
      </c>
      <c r="CY107">
        <f t="shared" si="7"/>
        <v>3145.0059251519806</v>
      </c>
      <c r="CZ107">
        <f t="shared" si="7"/>
        <v>2626.0897090900003</v>
      </c>
      <c r="DA107">
        <f t="shared" si="7"/>
        <v>55548.719471654316</v>
      </c>
    </row>
    <row r="108" spans="1:107" x14ac:dyDescent="0.25">
      <c r="C108">
        <f t="array" ref="C108:DA108">TRANSPOSE(DC3:DC105)</f>
        <v>7431.0786099339239</v>
      </c>
      <c r="D108">
        <v>1680.7610788973668</v>
      </c>
      <c r="E108">
        <v>12191.172416709151</v>
      </c>
      <c r="F108">
        <v>1014.3265354228117</v>
      </c>
      <c r="G108">
        <v>673.96495764260305</v>
      </c>
      <c r="H108">
        <v>164.66096243432494</v>
      </c>
      <c r="I108">
        <v>1324.3523005842001</v>
      </c>
      <c r="J108">
        <v>412.45442924985525</v>
      </c>
      <c r="K108">
        <v>2929.2455389927109</v>
      </c>
      <c r="L108">
        <v>3733.2385594342663</v>
      </c>
      <c r="M108">
        <v>1.8117575738532889</v>
      </c>
      <c r="N108">
        <v>244.64181454524476</v>
      </c>
      <c r="O108">
        <v>45.663086108711994</v>
      </c>
      <c r="P108">
        <v>54.609553236040149</v>
      </c>
      <c r="Q108">
        <v>568.04653815988422</v>
      </c>
      <c r="R108">
        <v>3013.5977223136565</v>
      </c>
      <c r="S108">
        <v>661.16892043493363</v>
      </c>
      <c r="T108">
        <v>13430.498337384644</v>
      </c>
      <c r="U108">
        <v>15502.128029597445</v>
      </c>
      <c r="V108">
        <v>8161.0970838005524</v>
      </c>
      <c r="W108">
        <v>4746.7102691792925</v>
      </c>
      <c r="X108">
        <v>853.63500062440983</v>
      </c>
      <c r="Y108">
        <v>1666.8672544117901</v>
      </c>
      <c r="Z108">
        <v>1935.2680075544624</v>
      </c>
      <c r="AA108">
        <v>4497.8294199513102</v>
      </c>
      <c r="AB108">
        <v>7353.4459261771881</v>
      </c>
      <c r="AC108">
        <v>1077.410338007056</v>
      </c>
      <c r="AD108">
        <v>208.61510312484026</v>
      </c>
      <c r="AE108">
        <v>651.5866112237901</v>
      </c>
      <c r="AF108">
        <v>1063.1952320112644</v>
      </c>
      <c r="AG108">
        <v>5793.2353793724478</v>
      </c>
      <c r="AH108">
        <v>3374.7375027362327</v>
      </c>
      <c r="AI108">
        <v>3818.9991649325375</v>
      </c>
      <c r="AJ108">
        <v>530.60758933558907</v>
      </c>
      <c r="AK108">
        <v>4226.1287353383696</v>
      </c>
      <c r="AL108">
        <v>1009.5209484231183</v>
      </c>
      <c r="AM108">
        <v>71.360067043184898</v>
      </c>
      <c r="AN108">
        <v>9226.1577277874421</v>
      </c>
      <c r="AO108">
        <v>5060.3582503310372</v>
      </c>
      <c r="AP108">
        <v>24090.058278146691</v>
      </c>
      <c r="AQ108">
        <v>4291.3091214492515</v>
      </c>
      <c r="AR108">
        <v>2145.1140298051682</v>
      </c>
      <c r="AS108">
        <v>6635.9157893699685</v>
      </c>
      <c r="AT108">
        <v>4842.259142756011</v>
      </c>
      <c r="AU108">
        <v>3348.070834622913</v>
      </c>
      <c r="AV108">
        <v>7138.6993856114477</v>
      </c>
      <c r="AW108">
        <v>6511.5725062128768</v>
      </c>
      <c r="AX108">
        <v>2939.8481489785568</v>
      </c>
      <c r="AY108">
        <v>2569.9477084198948</v>
      </c>
      <c r="AZ108">
        <v>2701.5596947469426</v>
      </c>
      <c r="BA108">
        <v>8043.3947823063518</v>
      </c>
      <c r="BB108">
        <v>2379.5561762426969</v>
      </c>
      <c r="BC108">
        <v>5266.3666843850115</v>
      </c>
      <c r="BD108">
        <v>791.20982015915013</v>
      </c>
      <c r="BE108">
        <v>13735.068150964617</v>
      </c>
      <c r="BF108">
        <v>17128.997032037947</v>
      </c>
      <c r="BG108">
        <v>14194.641056582361</v>
      </c>
      <c r="BH108">
        <v>5241.6980284401325</v>
      </c>
      <c r="BI108">
        <v>994.1552028470187</v>
      </c>
      <c r="BJ108">
        <v>2006.1740518419756</v>
      </c>
      <c r="BK108">
        <v>2352.828333658902</v>
      </c>
      <c r="BL108">
        <v>5213.2092153285257</v>
      </c>
      <c r="BM108">
        <v>8250.1695242705846</v>
      </c>
      <c r="BN108">
        <v>1390.0329382228476</v>
      </c>
      <c r="BO108">
        <v>227.28649220672312</v>
      </c>
      <c r="BP108">
        <v>732.99892026397049</v>
      </c>
      <c r="BQ108">
        <v>1303.1161386706224</v>
      </c>
      <c r="BR108">
        <v>5829.9845247098228</v>
      </c>
      <c r="BS108">
        <v>3620.8203139860016</v>
      </c>
      <c r="BT108">
        <v>3876.3168642716755</v>
      </c>
      <c r="BU108">
        <v>530.27846190686967</v>
      </c>
      <c r="BV108">
        <v>4461.1987980652511</v>
      </c>
      <c r="BW108">
        <v>1023.3016137163197</v>
      </c>
      <c r="BX108">
        <v>71.360067043184898</v>
      </c>
      <c r="BY108">
        <v>272.87265500120213</v>
      </c>
      <c r="BZ108">
        <v>6752.3973504006808</v>
      </c>
      <c r="CA108">
        <v>10488.243614140536</v>
      </c>
      <c r="CB108">
        <v>617.94129676943123</v>
      </c>
      <c r="CC108">
        <v>16147.528726245851</v>
      </c>
      <c r="CD108">
        <v>14981.778157127663</v>
      </c>
      <c r="CE108">
        <v>13518.012954464219</v>
      </c>
      <c r="CF108">
        <v>617.77661397726365</v>
      </c>
      <c r="CG108">
        <v>5034</v>
      </c>
      <c r="CH108">
        <v>2270.5857277827872</v>
      </c>
      <c r="CI108">
        <v>9784.0231267099971</v>
      </c>
      <c r="CJ108">
        <v>-320.5154684700513</v>
      </c>
      <c r="CK108">
        <v>0</v>
      </c>
      <c r="CL108">
        <v>0</v>
      </c>
      <c r="CM108">
        <v>0</v>
      </c>
      <c r="CN108">
        <v>0</v>
      </c>
      <c r="CO108">
        <v>0</v>
      </c>
      <c r="CP108">
        <v>0</v>
      </c>
      <c r="CQ108">
        <v>0</v>
      </c>
      <c r="CR108">
        <v>0</v>
      </c>
      <c r="CS108">
        <v>0</v>
      </c>
      <c r="CT108">
        <v>0</v>
      </c>
      <c r="CU108">
        <v>21143.599999999999</v>
      </c>
      <c r="CV108">
        <v>7305.4749691897459</v>
      </c>
      <c r="CW108">
        <v>12004.970506335081</v>
      </c>
      <c r="CX108">
        <v>5530</v>
      </c>
      <c r="CY108">
        <v>3145.0059251519806</v>
      </c>
      <c r="CZ108">
        <v>2626.0897090899998</v>
      </c>
      <c r="DA108">
        <v>55548.719471654316</v>
      </c>
    </row>
    <row r="109" spans="1:107" x14ac:dyDescent="0.25">
      <c r="C109">
        <f>C107-C108</f>
        <v>0</v>
      </c>
      <c r="D109">
        <f t="shared" ref="D109:BO109" si="8">D107-D108</f>
        <v>0</v>
      </c>
      <c r="E109">
        <f t="shared" si="8"/>
        <v>0</v>
      </c>
      <c r="F109">
        <f t="shared" si="8"/>
        <v>0</v>
      </c>
      <c r="G109">
        <f t="shared" si="8"/>
        <v>0</v>
      </c>
      <c r="H109">
        <f t="shared" si="8"/>
        <v>0</v>
      </c>
      <c r="I109">
        <f t="shared" si="8"/>
        <v>0</v>
      </c>
      <c r="J109">
        <f t="shared" si="8"/>
        <v>0</v>
      </c>
      <c r="K109">
        <f t="shared" si="8"/>
        <v>0</v>
      </c>
      <c r="L109">
        <f t="shared" si="8"/>
        <v>0</v>
      </c>
      <c r="M109">
        <f t="shared" si="8"/>
        <v>0</v>
      </c>
      <c r="N109">
        <f t="shared" si="8"/>
        <v>0</v>
      </c>
      <c r="O109">
        <f t="shared" si="8"/>
        <v>0</v>
      </c>
      <c r="P109">
        <f t="shared" si="8"/>
        <v>0</v>
      </c>
      <c r="Q109">
        <f t="shared" si="8"/>
        <v>0</v>
      </c>
      <c r="R109">
        <f t="shared" si="8"/>
        <v>0</v>
      </c>
      <c r="S109">
        <f t="shared" si="8"/>
        <v>0</v>
      </c>
      <c r="T109">
        <f t="shared" si="8"/>
        <v>0</v>
      </c>
      <c r="U109">
        <f t="shared" si="8"/>
        <v>3.092281986027956E-11</v>
      </c>
      <c r="V109">
        <f t="shared" si="8"/>
        <v>0</v>
      </c>
      <c r="W109">
        <f t="shared" si="8"/>
        <v>0</v>
      </c>
      <c r="X109">
        <f t="shared" si="8"/>
        <v>0</v>
      </c>
      <c r="Y109">
        <f t="shared" si="8"/>
        <v>0</v>
      </c>
      <c r="Z109">
        <f t="shared" si="8"/>
        <v>0</v>
      </c>
      <c r="AA109">
        <f t="shared" si="8"/>
        <v>0</v>
      </c>
      <c r="AB109">
        <f t="shared" si="8"/>
        <v>0</v>
      </c>
      <c r="AC109">
        <f t="shared" si="8"/>
        <v>0</v>
      </c>
      <c r="AD109">
        <f t="shared" si="8"/>
        <v>0</v>
      </c>
      <c r="AE109">
        <f t="shared" si="8"/>
        <v>0</v>
      </c>
      <c r="AF109">
        <f t="shared" si="8"/>
        <v>0</v>
      </c>
      <c r="AG109">
        <f t="shared" si="8"/>
        <v>0</v>
      </c>
      <c r="AH109">
        <f t="shared" si="8"/>
        <v>0</v>
      </c>
      <c r="AI109">
        <f t="shared" si="8"/>
        <v>0</v>
      </c>
      <c r="AJ109">
        <f t="shared" si="8"/>
        <v>0</v>
      </c>
      <c r="AK109">
        <f t="shared" si="8"/>
        <v>0</v>
      </c>
      <c r="AL109">
        <f t="shared" si="8"/>
        <v>0</v>
      </c>
      <c r="AM109">
        <f t="shared" si="8"/>
        <v>0</v>
      </c>
      <c r="AN109">
        <f t="shared" si="8"/>
        <v>0</v>
      </c>
      <c r="AO109">
        <f t="shared" si="8"/>
        <v>0</v>
      </c>
      <c r="AP109">
        <f t="shared" si="8"/>
        <v>0</v>
      </c>
      <c r="AQ109">
        <f t="shared" si="8"/>
        <v>0</v>
      </c>
      <c r="AR109">
        <f t="shared" si="8"/>
        <v>0</v>
      </c>
      <c r="AS109">
        <f t="shared" si="8"/>
        <v>0</v>
      </c>
      <c r="AT109">
        <f t="shared" si="8"/>
        <v>0</v>
      </c>
      <c r="AU109">
        <f t="shared" si="8"/>
        <v>0</v>
      </c>
      <c r="AV109">
        <f t="shared" si="8"/>
        <v>0</v>
      </c>
      <c r="AW109">
        <f t="shared" si="8"/>
        <v>0</v>
      </c>
      <c r="AX109">
        <f t="shared" si="8"/>
        <v>0</v>
      </c>
      <c r="AY109">
        <f t="shared" si="8"/>
        <v>0</v>
      </c>
      <c r="AZ109">
        <f t="shared" si="8"/>
        <v>0</v>
      </c>
      <c r="BA109">
        <f t="shared" si="8"/>
        <v>0</v>
      </c>
      <c r="BB109">
        <f t="shared" si="8"/>
        <v>0</v>
      </c>
      <c r="BC109">
        <f t="shared" si="8"/>
        <v>0</v>
      </c>
      <c r="BD109">
        <f t="shared" si="8"/>
        <v>0</v>
      </c>
      <c r="BE109">
        <f t="shared" si="8"/>
        <v>0</v>
      </c>
      <c r="BF109">
        <f t="shared" si="8"/>
        <v>-2.9103830456733704E-11</v>
      </c>
      <c r="BG109">
        <f t="shared" si="8"/>
        <v>0</v>
      </c>
      <c r="BH109">
        <f t="shared" si="8"/>
        <v>0</v>
      </c>
      <c r="BI109">
        <f t="shared" si="8"/>
        <v>0</v>
      </c>
      <c r="BJ109">
        <f t="shared" si="8"/>
        <v>0</v>
      </c>
      <c r="BK109">
        <f t="shared" si="8"/>
        <v>0</v>
      </c>
      <c r="BL109">
        <f t="shared" si="8"/>
        <v>0</v>
      </c>
      <c r="BM109">
        <f t="shared" si="8"/>
        <v>0</v>
      </c>
      <c r="BN109">
        <f t="shared" si="8"/>
        <v>0</v>
      </c>
      <c r="BO109">
        <f t="shared" si="8"/>
        <v>0</v>
      </c>
      <c r="BP109">
        <f t="shared" ref="BP109:DA109" si="9">BP107-BP108</f>
        <v>0</v>
      </c>
      <c r="BQ109">
        <f t="shared" si="9"/>
        <v>0</v>
      </c>
      <c r="BR109">
        <f t="shared" si="9"/>
        <v>0</v>
      </c>
      <c r="BS109">
        <f t="shared" si="9"/>
        <v>0</v>
      </c>
      <c r="BT109">
        <f t="shared" si="9"/>
        <v>0</v>
      </c>
      <c r="BU109">
        <f t="shared" si="9"/>
        <v>0</v>
      </c>
      <c r="BV109">
        <f t="shared" si="9"/>
        <v>0</v>
      </c>
      <c r="BW109">
        <f t="shared" si="9"/>
        <v>0</v>
      </c>
      <c r="BX109">
        <f t="shared" si="9"/>
        <v>0</v>
      </c>
      <c r="BY109">
        <f t="shared" si="9"/>
        <v>0</v>
      </c>
      <c r="BZ109">
        <f t="shared" si="9"/>
        <v>0</v>
      </c>
      <c r="CA109">
        <f t="shared" si="9"/>
        <v>0</v>
      </c>
      <c r="CB109">
        <f t="shared" si="9"/>
        <v>0</v>
      </c>
      <c r="CC109">
        <f t="shared" si="9"/>
        <v>0</v>
      </c>
      <c r="CD109">
        <f t="shared" si="9"/>
        <v>0</v>
      </c>
      <c r="CE109">
        <f t="shared" si="9"/>
        <v>0</v>
      </c>
      <c r="CF109">
        <f t="shared" si="9"/>
        <v>0</v>
      </c>
      <c r="CG109">
        <f t="shared" si="9"/>
        <v>0</v>
      </c>
      <c r="CH109">
        <f t="shared" si="9"/>
        <v>0</v>
      </c>
      <c r="CI109">
        <f t="shared" si="9"/>
        <v>0</v>
      </c>
      <c r="CJ109">
        <f t="shared" si="9"/>
        <v>0</v>
      </c>
      <c r="CU109">
        <f t="shared" si="9"/>
        <v>0</v>
      </c>
      <c r="CV109">
        <f t="shared" si="9"/>
        <v>6133.1910834941546</v>
      </c>
      <c r="CW109">
        <f t="shared" si="9"/>
        <v>0</v>
      </c>
      <c r="CX109">
        <f t="shared" si="9"/>
        <v>0</v>
      </c>
      <c r="CY109">
        <f t="shared" si="9"/>
        <v>0</v>
      </c>
      <c r="CZ109">
        <f t="shared" si="9"/>
        <v>0</v>
      </c>
      <c r="DA109">
        <f t="shared" si="9"/>
        <v>0</v>
      </c>
    </row>
    <row r="114" spans="3:91" x14ac:dyDescent="0.25">
      <c r="C114" t="s">
        <v>141</v>
      </c>
      <c r="D114" s="9">
        <f>SUM(C77:AM82)</f>
        <v>49260.761799685373</v>
      </c>
      <c r="F114">
        <v>1596.1</v>
      </c>
      <c r="G114">
        <f>F114*12</f>
        <v>19153.199999999997</v>
      </c>
    </row>
    <row r="115" spans="3:91" x14ac:dyDescent="0.25">
      <c r="C115" t="s">
        <v>142</v>
      </c>
      <c r="D115" s="16">
        <f>1283.70644482971/1000</f>
        <v>1.2837064448297102</v>
      </c>
    </row>
    <row r="116" spans="3:91" x14ac:dyDescent="0.25">
      <c r="D116" s="9">
        <f>D114/D115/12</f>
        <v>3197.8210437758385</v>
      </c>
    </row>
    <row r="117" spans="3:91" x14ac:dyDescent="0.25">
      <c r="BY117">
        <f>SUM(CE89:CE98)/SUM(BY89:CE98)</f>
        <v>0.19061577904338628</v>
      </c>
    </row>
    <row r="118" spans="3:91" x14ac:dyDescent="0.25">
      <c r="BW118" s="15">
        <v>1204.3282345558398</v>
      </c>
      <c r="BX118">
        <f>BW118*12</f>
        <v>14451.938814670077</v>
      </c>
    </row>
    <row r="119" spans="3:91" x14ac:dyDescent="0.25">
      <c r="D119">
        <f>SUM(C107:AM107)</f>
        <v>116117.67078190309</v>
      </c>
      <c r="CL119" s="9">
        <f>SUM(C77:AM82)</f>
        <v>49260.761799685373</v>
      </c>
    </row>
    <row r="120" spans="3:91" x14ac:dyDescent="0.25">
      <c r="D120" s="9">
        <f>SUM(C77:AM82)</f>
        <v>49260.761799685373</v>
      </c>
      <c r="CL120" s="9">
        <f>CL119/CM120</f>
        <v>38.374045181650985</v>
      </c>
      <c r="CM120">
        <v>1283.7</v>
      </c>
    </row>
    <row r="121" spans="3:91" x14ac:dyDescent="0.25">
      <c r="D121" s="9">
        <f>D120/D119</f>
        <v>0.42423139792572084</v>
      </c>
      <c r="BW121" s="14">
        <v>1596.0700162850208</v>
      </c>
      <c r="BX121">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B2:P22"/>
  <sheetViews>
    <sheetView workbookViewId="0">
      <selection activeCell="E19" sqref="E19"/>
    </sheetView>
  </sheetViews>
  <sheetFormatPr defaultColWidth="11.42578125" defaultRowHeight="15" x14ac:dyDescent="0.25"/>
  <cols>
    <col min="2" max="2" width="13.28515625" customWidth="1"/>
    <col min="3" max="3" width="10.140625" customWidth="1"/>
    <col min="4" max="4" width="10.85546875" customWidth="1"/>
    <col min="5" max="5" width="9.85546875" customWidth="1"/>
    <col min="6" max="6" width="9.140625" customWidth="1"/>
    <col min="7" max="7" width="9.85546875" customWidth="1"/>
    <col min="8" max="8" width="10.85546875" customWidth="1"/>
    <col min="9" max="10" width="9.85546875" customWidth="1"/>
    <col min="11" max="11" width="10.140625" customWidth="1"/>
    <col min="12" max="13" width="9.85546875" customWidth="1"/>
    <col min="14" max="14" width="8.85546875" customWidth="1"/>
    <col min="15" max="15" width="9.85546875" customWidth="1"/>
    <col min="16" max="16" width="10.85546875" customWidth="1"/>
  </cols>
  <sheetData>
    <row r="2" spans="2:16" x14ac:dyDescent="0.25">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spans="2:16" x14ac:dyDescent="0.25">
      <c r="B3" s="11" t="s">
        <v>143</v>
      </c>
      <c r="C3" s="11"/>
      <c r="D3" s="23">
        <f>SUM('SAM_temporary 2022_V3'!AN3:BX40)</f>
        <v>116117.67078190307</v>
      </c>
      <c r="E3" s="11"/>
      <c r="F3" s="11"/>
      <c r="G3" s="11"/>
      <c r="H3" s="11"/>
      <c r="I3" s="11"/>
      <c r="J3" s="11"/>
      <c r="K3" s="11"/>
      <c r="L3" s="11"/>
      <c r="M3" s="11"/>
      <c r="N3" s="11"/>
      <c r="O3" s="11"/>
      <c r="P3" s="26">
        <f t="shared" ref="P3:P15" si="0">SUM(C3:O3)</f>
        <v>116117.67078190307</v>
      </c>
    </row>
    <row r="4" spans="2:16" x14ac:dyDescent="0.25">
      <c r="B4" s="11" t="s">
        <v>144</v>
      </c>
      <c r="C4" s="23">
        <f>SUM('SAM_temporary 2022_V3'!C40:AM76)</f>
        <v>52721.119413776229</v>
      </c>
      <c r="D4" s="23">
        <f>SUM('SAM_temporary 2022_V3'!AN40:BX76)</f>
        <v>19252.870829824034</v>
      </c>
      <c r="E4" s="11"/>
      <c r="F4" s="11"/>
      <c r="G4" s="11"/>
      <c r="H4" s="25">
        <f>SUM('SAM_temporary 2022_V3'!CK40:CT76)</f>
        <v>53291.053270870092</v>
      </c>
      <c r="I4" s="23"/>
      <c r="J4" s="23">
        <f>SUM('SAM_temporary 2022_V3'!CU40:CU76)</f>
        <v>9128.9083728369496</v>
      </c>
      <c r="K4" s="23">
        <f>SUM('SAM_temporary 2022_V3'!CX40:CX76)</f>
        <v>5529.9999999999982</v>
      </c>
      <c r="L4" s="23">
        <f>SUM('SAM_temporary 2022_V3'!CW40:CW76)</f>
        <v>8859.9645811830997</v>
      </c>
      <c r="M4" s="23">
        <f>SUM('SAM_temporary 2022_V3'!CY40:CY76)</f>
        <v>3145.0059251519806</v>
      </c>
      <c r="N4" s="22"/>
      <c r="O4" s="23">
        <f>SUM('SAM_temporary 2022_V3'!DA40:DA76)</f>
        <v>38236.111416724329</v>
      </c>
      <c r="P4" s="26">
        <f t="shared" si="0"/>
        <v>190165.03381036673</v>
      </c>
    </row>
    <row r="5" spans="2:16" x14ac:dyDescent="0.25">
      <c r="B5" s="20" t="s">
        <v>145</v>
      </c>
      <c r="C5" s="23">
        <f>SUM('SAM_temporary 2022_V3'!C77:AM82)</f>
        <v>49260.761799685373</v>
      </c>
      <c r="D5" s="11"/>
      <c r="E5" s="11"/>
      <c r="F5" s="11"/>
      <c r="G5" s="11"/>
      <c r="H5" s="11"/>
      <c r="I5" s="11"/>
      <c r="J5" s="11"/>
      <c r="K5" s="11"/>
      <c r="L5" s="11"/>
      <c r="M5" s="11"/>
      <c r="N5" s="11"/>
      <c r="O5" s="11"/>
      <c r="P5" s="26">
        <f t="shared" si="0"/>
        <v>49260.761799685373</v>
      </c>
    </row>
    <row r="6" spans="2:16" x14ac:dyDescent="0.25">
      <c r="B6" s="20" t="s">
        <v>146</v>
      </c>
      <c r="C6" s="23">
        <f>SUM('SAM_temporary 2022_V3'!C83:AM83)</f>
        <v>13518.012954464219</v>
      </c>
      <c r="D6" s="11"/>
      <c r="E6" s="11"/>
      <c r="F6" s="11"/>
      <c r="G6" s="11"/>
      <c r="H6" s="11"/>
      <c r="I6" s="11"/>
      <c r="J6" s="11"/>
      <c r="K6" s="11"/>
      <c r="L6" s="11"/>
      <c r="M6" s="11"/>
      <c r="N6" s="11"/>
      <c r="O6" s="11"/>
      <c r="P6" s="26">
        <f t="shared" si="0"/>
        <v>13518.012954464219</v>
      </c>
    </row>
    <row r="7" spans="2:16" x14ac:dyDescent="0.25">
      <c r="B7" s="11" t="s">
        <v>147</v>
      </c>
      <c r="C7" s="23">
        <f>SUM('SAM_temporary 2022_V3'!C84:AM88)</f>
        <v>617.77661397726365</v>
      </c>
      <c r="D7" s="23">
        <f>SUM('SAM_temporary 2022_V3'!AN85:BX88)</f>
        <v>9463.5076582399452</v>
      </c>
      <c r="E7" s="11"/>
      <c r="F7" s="11"/>
      <c r="G7" s="11"/>
      <c r="H7" s="24">
        <f>SUM('SAM_temporary 2022_V3'!CK85:CT85)</f>
        <v>5034</v>
      </c>
      <c r="I7" s="23">
        <f>SUM('SAM_temporary 2022_V3'!CV86)</f>
        <v>2270.5857277827872</v>
      </c>
      <c r="J7" s="11"/>
      <c r="K7" s="11"/>
      <c r="L7" s="11"/>
      <c r="M7" s="11"/>
      <c r="N7" s="11"/>
      <c r="O7" s="11"/>
      <c r="P7" s="26">
        <f t="shared" si="0"/>
        <v>17385.869999999995</v>
      </c>
    </row>
    <row r="8" spans="2:16" x14ac:dyDescent="0.25">
      <c r="B8" s="11" t="s">
        <v>148</v>
      </c>
      <c r="C8" s="11"/>
      <c r="D8" s="11"/>
      <c r="E8" s="23">
        <f>SUM('SAM_temporary 2022_V3'!BY89:CD98)</f>
        <v>49260.761799685351</v>
      </c>
      <c r="F8" s="23">
        <f>SUM('SAM_temporary 2022_V3'!CE89:CE98)</f>
        <v>11601.262099747608</v>
      </c>
      <c r="G8" s="11"/>
      <c r="H8" s="11"/>
      <c r="I8" s="19"/>
      <c r="J8" s="24">
        <f>SUM('SAM_temporary 2022_V3'!CU88:CU98)</f>
        <v>3763.4968246170483</v>
      </c>
      <c r="K8" s="11"/>
      <c r="L8" s="11"/>
      <c r="M8" s="11"/>
      <c r="N8" s="23"/>
      <c r="O8" s="24">
        <f>SUM('SAM_temporary 2022_V3'!DA88:DA98)</f>
        <v>9598.7218630203715</v>
      </c>
      <c r="P8" s="26">
        <f t="shared" si="0"/>
        <v>74224.242587070374</v>
      </c>
    </row>
    <row r="9" spans="2:16" x14ac:dyDescent="0.25">
      <c r="B9" s="11" t="s">
        <v>149</v>
      </c>
      <c r="C9" s="11"/>
      <c r="D9" s="11"/>
      <c r="E9" s="22"/>
      <c r="F9" s="24">
        <f>SUM('SAM_temporary 2022_V3'!CE100)</f>
        <v>1916.7508547166108</v>
      </c>
      <c r="G9" s="11"/>
      <c r="H9" s="11"/>
      <c r="I9" s="11"/>
      <c r="J9" s="23">
        <f>'SAM_temporary 2022_V3'!CU100</f>
        <v>1193.328314923132</v>
      </c>
      <c r="K9" s="11"/>
      <c r="L9" s="11"/>
      <c r="M9" s="11"/>
      <c r="N9" s="23">
        <f>'SAM_temporary 2022_V3'!CZ100</f>
        <v>524.72837305999997</v>
      </c>
      <c r="O9" s="23">
        <f>'SAM_temporary 2022_V3'!DA100</f>
        <v>3670.667426490003</v>
      </c>
      <c r="P9" s="26">
        <f t="shared" si="0"/>
        <v>7305.4749691897459</v>
      </c>
    </row>
    <row r="10" spans="2:16" x14ac:dyDescent="0.25">
      <c r="B10" s="11" t="s">
        <v>150</v>
      </c>
      <c r="C10" s="11"/>
      <c r="D10" s="11"/>
      <c r="E10" s="11"/>
      <c r="F10" s="11"/>
      <c r="G10" s="23">
        <f>SUM('SAM_temporary 2022_V3'!CF99:CJ99)</f>
        <v>17385.87</v>
      </c>
      <c r="H10" s="11"/>
      <c r="I10" s="23">
        <f>SUM('SAM_temporary 2022_V3'!CV99)</f>
        <v>1351.8464689335196</v>
      </c>
      <c r="J10" s="11"/>
      <c r="K10" s="11"/>
      <c r="L10" s="11"/>
      <c r="M10" s="11"/>
      <c r="N10" s="23">
        <f>'SAM_temporary 2022_V3'!CZ99</f>
        <v>1865</v>
      </c>
      <c r="O10" s="23">
        <f>'SAM_temporary 2022_V3'!DA99</f>
        <v>540.88353106648117</v>
      </c>
      <c r="P10" s="26">
        <f t="shared" si="0"/>
        <v>21143.599999999999</v>
      </c>
    </row>
    <row r="11" spans="2:16" x14ac:dyDescent="0.25">
      <c r="B11" s="20" t="s">
        <v>151</v>
      </c>
      <c r="C11" s="11"/>
      <c r="D11" s="11"/>
      <c r="E11" s="11"/>
      <c r="F11" s="11"/>
      <c r="G11" s="11"/>
      <c r="H11" s="11"/>
      <c r="I11" s="11"/>
      <c r="J11" s="23">
        <f>'SAM_temporary 2022_V3'!CU102</f>
        <v>5530</v>
      </c>
      <c r="K11" s="11"/>
      <c r="L11" s="11"/>
      <c r="M11" s="11"/>
      <c r="N11" s="11"/>
      <c r="O11" s="23"/>
      <c r="P11" s="26">
        <f t="shared" si="0"/>
        <v>5530</v>
      </c>
    </row>
    <row r="12" spans="2:16" x14ac:dyDescent="0.25">
      <c r="B12" s="20" t="s">
        <v>152</v>
      </c>
      <c r="C12" s="11"/>
      <c r="D12" s="11"/>
      <c r="E12" s="11"/>
      <c r="F12" s="11"/>
      <c r="G12" s="11"/>
      <c r="H12" s="24">
        <f>SUM('SAM_temporary 2022_V3'!CK101:CS101)</f>
        <v>8955.6352719819497</v>
      </c>
      <c r="I12" s="19"/>
      <c r="J12" s="11"/>
      <c r="K12" s="11"/>
      <c r="L12" s="11"/>
      <c r="M12" s="11"/>
      <c r="N12" s="11"/>
      <c r="O12" s="23">
        <f>'SAM_temporary 2022_V3'!DA101</f>
        <v>3049.335234353131</v>
      </c>
      <c r="P12" s="26">
        <f t="shared" si="0"/>
        <v>12004.970506335081</v>
      </c>
    </row>
    <row r="13" spans="2:16" x14ac:dyDescent="0.25">
      <c r="B13" s="11" t="s">
        <v>103</v>
      </c>
      <c r="C13" s="11"/>
      <c r="D13" s="11"/>
      <c r="E13" s="11"/>
      <c r="F13" s="11"/>
      <c r="G13" s="11"/>
      <c r="H13" s="11"/>
      <c r="I13" s="11"/>
      <c r="J13" s="11"/>
      <c r="K13" s="23"/>
      <c r="L13" s="23">
        <f>'SAM_temporary 2022_V3'!CW103</f>
        <v>3145.0059251519806</v>
      </c>
      <c r="M13" s="11"/>
      <c r="N13" s="11"/>
      <c r="O13" s="11"/>
      <c r="P13" s="26">
        <f t="shared" si="0"/>
        <v>3145.0059251519806</v>
      </c>
    </row>
    <row r="14" spans="2:16" x14ac:dyDescent="0.25">
      <c r="B14" s="20" t="s">
        <v>153</v>
      </c>
      <c r="C14" s="11"/>
      <c r="D14" s="11"/>
      <c r="E14" s="11"/>
      <c r="F14" s="11"/>
      <c r="G14" s="11"/>
      <c r="H14" s="23"/>
      <c r="I14" s="23">
        <f>'SAM_temporary 2022_V3'!CV104</f>
        <v>1412</v>
      </c>
      <c r="J14" s="23">
        <f>'SAM_temporary 2022_V3'!CU104</f>
        <v>761.08970909000004</v>
      </c>
      <c r="K14" s="11"/>
      <c r="L14" s="11"/>
      <c r="M14" s="11"/>
      <c r="N14" s="11"/>
      <c r="O14" s="23">
        <f>'SAM_temporary 2022_V3'!DA104</f>
        <v>453</v>
      </c>
      <c r="P14" s="26">
        <f t="shared" si="0"/>
        <v>2626.0897090899998</v>
      </c>
    </row>
    <row r="15" spans="2:16" x14ac:dyDescent="0.25">
      <c r="B15" s="20" t="s">
        <v>154</v>
      </c>
      <c r="C15" s="11"/>
      <c r="D15" s="23">
        <f>SUM('SAM_temporary 2022_V3'!AN105:BX105)</f>
        <v>45330.984540399681</v>
      </c>
      <c r="E15" s="11"/>
      <c r="F15" s="11"/>
      <c r="G15" s="11"/>
      <c r="H15" s="24">
        <f>SUM('SAM_temporary 2022_V3'!CK105:CT105)</f>
        <v>810.3629607241736</v>
      </c>
      <c r="I15" s="23">
        <f>SUM('SAM_temporary 2022_V3'!CV105)</f>
        <v>8404.2338559675936</v>
      </c>
      <c r="J15" s="23">
        <f>'SAM_temporary 2022_V3'!CU105</f>
        <v>766.77677853286832</v>
      </c>
      <c r="K15" s="11"/>
      <c r="L15" s="11"/>
      <c r="M15" s="11"/>
      <c r="N15" s="23">
        <f>'SAM_temporary 2022_V3'!CZ105</f>
        <v>236.36133602999999</v>
      </c>
      <c r="O15" s="11"/>
      <c r="P15" s="26">
        <f t="shared" si="0"/>
        <v>55548.719471654316</v>
      </c>
    </row>
    <row r="16" spans="2:16" x14ac:dyDescent="0.25">
      <c r="B16" s="21" t="s">
        <v>155</v>
      </c>
      <c r="C16" s="11">
        <f>SUM(C3:C15)</f>
        <v>116117.67078190307</v>
      </c>
      <c r="D16" s="11">
        <f t="shared" ref="D16:O16" si="1">SUM(D3:D15)</f>
        <v>190165.03381036673</v>
      </c>
      <c r="E16" s="11">
        <f t="shared" si="1"/>
        <v>49260.761799685351</v>
      </c>
      <c r="F16" s="11">
        <f t="shared" si="1"/>
        <v>13518.012954464219</v>
      </c>
      <c r="G16" s="11">
        <f t="shared" si="1"/>
        <v>17385.87</v>
      </c>
      <c r="H16" s="11">
        <f t="shared" si="1"/>
        <v>68091.051503576222</v>
      </c>
      <c r="I16" s="11">
        <f t="shared" si="1"/>
        <v>13438.6660526839</v>
      </c>
      <c r="J16" s="11">
        <f t="shared" si="1"/>
        <v>21143.599999999999</v>
      </c>
      <c r="K16" s="11">
        <f t="shared" si="1"/>
        <v>5529.9999999999982</v>
      </c>
      <c r="L16" s="11">
        <f t="shared" si="1"/>
        <v>12004.970506335081</v>
      </c>
      <c r="M16" s="11">
        <f t="shared" si="1"/>
        <v>3145.0059251519806</v>
      </c>
      <c r="N16" s="11">
        <f t="shared" si="1"/>
        <v>2626.0897090900003</v>
      </c>
      <c r="O16" s="11">
        <f t="shared" si="1"/>
        <v>55548.719471654309</v>
      </c>
      <c r="P16" s="11"/>
    </row>
    <row r="17" spans="3:15" x14ac:dyDescent="0.25">
      <c r="C17">
        <f t="array" ref="C17:O17">TRANSPOSE(P3:P15)</f>
        <v>116117.67078190307</v>
      </c>
      <c r="D17">
        <v>190165.03381036673</v>
      </c>
      <c r="E17">
        <v>49260.761799685373</v>
      </c>
      <c r="F17">
        <v>13518.012954464219</v>
      </c>
      <c r="G17">
        <v>17385.869999999995</v>
      </c>
      <c r="H17">
        <v>74224.242587070374</v>
      </c>
      <c r="I17">
        <v>7305.4749691897459</v>
      </c>
      <c r="J17">
        <v>21143.599999999999</v>
      </c>
      <c r="K17">
        <v>5530</v>
      </c>
      <c r="L17">
        <v>12004.970506335081</v>
      </c>
      <c r="M17">
        <v>3145.0059251519806</v>
      </c>
      <c r="N17">
        <v>2626.0897090899998</v>
      </c>
      <c r="O17">
        <v>55548.719471654316</v>
      </c>
    </row>
    <row r="18" spans="3:15" x14ac:dyDescent="0.25">
      <c r="C18">
        <f>C16-C17</f>
        <v>0</v>
      </c>
      <c r="D18">
        <f t="shared" ref="D18:O18" si="2">D16-D17</f>
        <v>0</v>
      </c>
      <c r="E18">
        <f t="shared" si="2"/>
        <v>0</v>
      </c>
      <c r="F18">
        <f t="shared" si="2"/>
        <v>0</v>
      </c>
      <c r="G18">
        <f t="shared" si="2"/>
        <v>0</v>
      </c>
      <c r="H18">
        <f t="shared" si="2"/>
        <v>-6133.1910834941518</v>
      </c>
      <c r="I18">
        <f t="shared" si="2"/>
        <v>6133.1910834941546</v>
      </c>
      <c r="J18">
        <f t="shared" si="2"/>
        <v>0</v>
      </c>
      <c r="K18">
        <f t="shared" si="2"/>
        <v>0</v>
      </c>
      <c r="L18">
        <f t="shared" si="2"/>
        <v>0</v>
      </c>
      <c r="M18">
        <f t="shared" si="2"/>
        <v>0</v>
      </c>
      <c r="N18">
        <f t="shared" si="2"/>
        <v>0</v>
      </c>
      <c r="O18">
        <f t="shared" si="2"/>
        <v>0</v>
      </c>
    </row>
    <row r="22" spans="3:15" x14ac:dyDescent="0.25">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2:DC12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ColWidth="11.42578125" defaultRowHeight="15" x14ac:dyDescent="0.25"/>
  <sheetData>
    <row r="2" spans="2:107" x14ac:dyDescent="0.25">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8" t="s">
        <v>107</v>
      </c>
      <c r="BZ2" s="8" t="s">
        <v>108</v>
      </c>
      <c r="CA2" s="8" t="s">
        <v>109</v>
      </c>
      <c r="CB2" s="8" t="s">
        <v>110</v>
      </c>
      <c r="CC2" s="8" t="s">
        <v>111</v>
      </c>
      <c r="CD2" s="8" t="s">
        <v>112</v>
      </c>
      <c r="CE2" s="8"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spans="2:107" x14ac:dyDescent="0.25">
      <c r="B3" t="s">
        <v>17</v>
      </c>
      <c r="AN3">
        <v>7431.0786099339239</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DC3">
        <f t="shared" ref="DC3:DC34" si="0">SUM(C3:DA3)</f>
        <v>7431.0786099339239</v>
      </c>
    </row>
    <row r="4" spans="2:107" x14ac:dyDescent="0.25">
      <c r="B4" t="s">
        <v>18</v>
      </c>
      <c r="AN4">
        <v>0</v>
      </c>
      <c r="AO4">
        <v>1517.6300695081129</v>
      </c>
      <c r="AP4">
        <v>0</v>
      </c>
      <c r="AQ4">
        <v>0</v>
      </c>
      <c r="AR4">
        <v>0</v>
      </c>
      <c r="AS4">
        <v>0</v>
      </c>
      <c r="AT4">
        <v>0</v>
      </c>
      <c r="AU4">
        <v>0</v>
      </c>
      <c r="AV4">
        <v>18.000459733201811</v>
      </c>
      <c r="AW4">
        <v>0</v>
      </c>
      <c r="AX4">
        <v>0</v>
      </c>
      <c r="AY4">
        <v>0</v>
      </c>
      <c r="AZ4">
        <v>0</v>
      </c>
      <c r="BA4">
        <v>0</v>
      </c>
      <c r="BB4">
        <v>0</v>
      </c>
      <c r="BC4">
        <v>0</v>
      </c>
      <c r="BD4">
        <v>0.12748014415044875</v>
      </c>
      <c r="BE4">
        <v>5.2570440532140772</v>
      </c>
      <c r="BF4">
        <v>36.213397589433562</v>
      </c>
      <c r="BG4">
        <v>5.5470825439165212</v>
      </c>
      <c r="BH4">
        <v>0</v>
      </c>
      <c r="BI4">
        <v>0</v>
      </c>
      <c r="BJ4">
        <v>0</v>
      </c>
      <c r="BK4">
        <v>0</v>
      </c>
      <c r="BL4">
        <v>0</v>
      </c>
      <c r="BM4">
        <v>0.6466782960824361</v>
      </c>
      <c r="BN4">
        <v>2.1681551562159783E-3</v>
      </c>
      <c r="BO4">
        <v>0</v>
      </c>
      <c r="BP4">
        <v>0</v>
      </c>
      <c r="BQ4">
        <v>97.336698874099142</v>
      </c>
      <c r="BR4">
        <v>0</v>
      </c>
      <c r="BS4">
        <v>0</v>
      </c>
      <c r="BT4">
        <v>0</v>
      </c>
      <c r="BU4">
        <v>0</v>
      </c>
      <c r="BV4">
        <v>0</v>
      </c>
      <c r="BW4">
        <v>0</v>
      </c>
      <c r="BX4">
        <v>0</v>
      </c>
      <c r="DC4">
        <f t="shared" si="0"/>
        <v>1680.7610788973668</v>
      </c>
    </row>
    <row r="5" spans="2:107" x14ac:dyDescent="0.25">
      <c r="B5" t="s">
        <v>19</v>
      </c>
      <c r="AN5">
        <v>0</v>
      </c>
      <c r="AO5">
        <v>1.0295423933014254E-2</v>
      </c>
      <c r="AP5">
        <v>11712.067448447586</v>
      </c>
      <c r="AQ5">
        <v>0.14363363106079433</v>
      </c>
      <c r="AR5">
        <v>0.17440371846083383</v>
      </c>
      <c r="AS5">
        <v>0</v>
      </c>
      <c r="AT5">
        <v>1.549993384619941</v>
      </c>
      <c r="AU5">
        <v>0</v>
      </c>
      <c r="AV5">
        <v>2.97468446589563</v>
      </c>
      <c r="AW5">
        <v>1.134204629782787</v>
      </c>
      <c r="AX5">
        <v>0</v>
      </c>
      <c r="AY5">
        <v>0</v>
      </c>
      <c r="AZ5">
        <v>0</v>
      </c>
      <c r="BA5">
        <v>0</v>
      </c>
      <c r="BB5">
        <v>0</v>
      </c>
      <c r="BC5">
        <v>0.42873012366469415</v>
      </c>
      <c r="BD5">
        <v>0.62676099924137829</v>
      </c>
      <c r="BE5">
        <v>0</v>
      </c>
      <c r="BF5">
        <v>434.8870212842271</v>
      </c>
      <c r="BG5">
        <v>0.53424591705012137</v>
      </c>
      <c r="BH5">
        <v>14.734850686070025</v>
      </c>
      <c r="BI5">
        <v>0</v>
      </c>
      <c r="BJ5">
        <v>0</v>
      </c>
      <c r="BK5">
        <v>5.7203232739950977E-3</v>
      </c>
      <c r="BL5">
        <v>0</v>
      </c>
      <c r="BM5">
        <v>13.135414463742187</v>
      </c>
      <c r="BN5">
        <v>0</v>
      </c>
      <c r="BO5">
        <v>0</v>
      </c>
      <c r="BP5">
        <v>0</v>
      </c>
      <c r="BQ5">
        <v>7.958269410488132</v>
      </c>
      <c r="BR5">
        <v>0</v>
      </c>
      <c r="BS5">
        <v>0</v>
      </c>
      <c r="BT5">
        <v>0</v>
      </c>
      <c r="BU5">
        <v>0</v>
      </c>
      <c r="BV5">
        <v>0</v>
      </c>
      <c r="BW5">
        <v>0.80673980005133483</v>
      </c>
      <c r="BX5">
        <v>0</v>
      </c>
      <c r="CH5" s="13"/>
      <c r="DC5">
        <f t="shared" si="0"/>
        <v>12191.172416709151</v>
      </c>
    </row>
    <row r="6" spans="2:107" x14ac:dyDescent="0.25">
      <c r="B6" t="s">
        <v>20</v>
      </c>
      <c r="AN6">
        <v>0</v>
      </c>
      <c r="AO6">
        <v>0</v>
      </c>
      <c r="AP6">
        <v>0</v>
      </c>
      <c r="AQ6">
        <v>993.63934924497198</v>
      </c>
      <c r="AR6">
        <v>0</v>
      </c>
      <c r="AS6">
        <v>0</v>
      </c>
      <c r="AT6">
        <v>0</v>
      </c>
      <c r="AU6">
        <v>0</v>
      </c>
      <c r="AV6">
        <v>8.0232996799578462</v>
      </c>
      <c r="AW6">
        <v>3.0229763934758842</v>
      </c>
      <c r="AX6">
        <v>0</v>
      </c>
      <c r="AY6">
        <v>0</v>
      </c>
      <c r="AZ6">
        <v>0</v>
      </c>
      <c r="BA6">
        <v>0</v>
      </c>
      <c r="BB6">
        <v>0</v>
      </c>
      <c r="BC6">
        <v>0</v>
      </c>
      <c r="BD6">
        <v>0</v>
      </c>
      <c r="BE6">
        <v>0</v>
      </c>
      <c r="BF6">
        <v>8.5963684150936768</v>
      </c>
      <c r="BG6">
        <v>0</v>
      </c>
      <c r="BH6">
        <v>0</v>
      </c>
      <c r="BI6">
        <v>0</v>
      </c>
      <c r="BJ6">
        <v>0</v>
      </c>
      <c r="BK6">
        <v>0</v>
      </c>
      <c r="BL6">
        <v>0</v>
      </c>
      <c r="BM6">
        <v>1.0445416893122372</v>
      </c>
      <c r="BN6">
        <v>0</v>
      </c>
      <c r="BO6">
        <v>0</v>
      </c>
      <c r="BP6">
        <v>0</v>
      </c>
      <c r="BQ6">
        <v>0</v>
      </c>
      <c r="BR6">
        <v>0</v>
      </c>
      <c r="BS6">
        <v>0</v>
      </c>
      <c r="BT6">
        <v>0</v>
      </c>
      <c r="BU6">
        <v>0</v>
      </c>
      <c r="BV6">
        <v>0</v>
      </c>
      <c r="BW6">
        <v>0</v>
      </c>
      <c r="BX6">
        <v>0</v>
      </c>
      <c r="CH6" s="13"/>
      <c r="DC6">
        <f t="shared" si="0"/>
        <v>1014.3265354228117</v>
      </c>
    </row>
    <row r="7" spans="2:107" x14ac:dyDescent="0.25">
      <c r="B7" t="s">
        <v>21</v>
      </c>
      <c r="AN7">
        <v>0</v>
      </c>
      <c r="AO7">
        <v>0</v>
      </c>
      <c r="AP7">
        <v>0.52849750676886109</v>
      </c>
      <c r="AQ7">
        <v>0</v>
      </c>
      <c r="AR7">
        <v>616.0604760836593</v>
      </c>
      <c r="AS7">
        <v>0</v>
      </c>
      <c r="AT7">
        <v>0</v>
      </c>
      <c r="AU7">
        <v>0</v>
      </c>
      <c r="AV7">
        <v>0</v>
      </c>
      <c r="AW7">
        <v>0</v>
      </c>
      <c r="AX7">
        <v>1.5695119584033435</v>
      </c>
      <c r="AY7">
        <v>0</v>
      </c>
      <c r="AZ7">
        <v>0</v>
      </c>
      <c r="BA7">
        <v>0</v>
      </c>
      <c r="BB7">
        <v>4.0465082295433792</v>
      </c>
      <c r="BC7">
        <v>0</v>
      </c>
      <c r="BD7">
        <v>0</v>
      </c>
      <c r="BE7">
        <v>1.5672878328624034</v>
      </c>
      <c r="BF7">
        <v>44.598978365010794</v>
      </c>
      <c r="BG7">
        <v>2.121386001190678</v>
      </c>
      <c r="BH7">
        <v>0</v>
      </c>
      <c r="BI7">
        <v>0</v>
      </c>
      <c r="BJ7">
        <v>0</v>
      </c>
      <c r="BK7">
        <v>0</v>
      </c>
      <c r="BL7">
        <v>0</v>
      </c>
      <c r="BM7">
        <v>1.1926196794991077</v>
      </c>
      <c r="BN7">
        <v>0</v>
      </c>
      <c r="BO7">
        <v>0</v>
      </c>
      <c r="BP7">
        <v>1.7910713304028707</v>
      </c>
      <c r="BQ7">
        <v>0.4876475874093929</v>
      </c>
      <c r="BR7">
        <v>0</v>
      </c>
      <c r="BS7">
        <v>9.7306785306469775E-4</v>
      </c>
      <c r="BT7">
        <v>0</v>
      </c>
      <c r="BU7">
        <v>0</v>
      </c>
      <c r="BV7">
        <v>0</v>
      </c>
      <c r="BW7">
        <v>0</v>
      </c>
      <c r="BX7">
        <v>0</v>
      </c>
      <c r="CH7" s="13"/>
      <c r="DC7">
        <f t="shared" si="0"/>
        <v>673.96495764260305</v>
      </c>
    </row>
    <row r="8" spans="2:107" x14ac:dyDescent="0.25">
      <c r="B8" t="s">
        <v>22</v>
      </c>
      <c r="AN8">
        <v>0</v>
      </c>
      <c r="AO8">
        <v>0</v>
      </c>
      <c r="AP8">
        <v>0</v>
      </c>
      <c r="AQ8">
        <v>0</v>
      </c>
      <c r="AR8">
        <v>0</v>
      </c>
      <c r="AS8">
        <v>156.12165171072928</v>
      </c>
      <c r="AT8">
        <v>0</v>
      </c>
      <c r="AU8">
        <v>0</v>
      </c>
      <c r="AV8">
        <v>0</v>
      </c>
      <c r="AW8">
        <v>0</v>
      </c>
      <c r="AX8">
        <v>0</v>
      </c>
      <c r="AY8">
        <v>0</v>
      </c>
      <c r="AZ8">
        <v>0</v>
      </c>
      <c r="BA8">
        <v>0</v>
      </c>
      <c r="BB8">
        <v>0</v>
      </c>
      <c r="BC8">
        <v>0</v>
      </c>
      <c r="BD8">
        <v>0</v>
      </c>
      <c r="BE8">
        <v>0.60994661472864553</v>
      </c>
      <c r="BF8">
        <v>7.9293641088670084</v>
      </c>
      <c r="BG8">
        <v>0</v>
      </c>
      <c r="BH8">
        <v>0</v>
      </c>
      <c r="BI8">
        <v>0</v>
      </c>
      <c r="BJ8">
        <v>0</v>
      </c>
      <c r="BK8">
        <v>0</v>
      </c>
      <c r="BL8">
        <v>0</v>
      </c>
      <c r="BM8">
        <v>0</v>
      </c>
      <c r="BN8">
        <v>0</v>
      </c>
      <c r="BO8">
        <v>0</v>
      </c>
      <c r="BP8">
        <v>0</v>
      </c>
      <c r="BQ8">
        <v>0</v>
      </c>
      <c r="BR8">
        <v>0</v>
      </c>
      <c r="BS8">
        <v>0</v>
      </c>
      <c r="BT8">
        <v>0</v>
      </c>
      <c r="BU8">
        <v>0</v>
      </c>
      <c r="BV8">
        <v>0</v>
      </c>
      <c r="BW8">
        <v>0</v>
      </c>
      <c r="BX8">
        <v>0</v>
      </c>
      <c r="CH8" s="13"/>
      <c r="DC8">
        <f t="shared" si="0"/>
        <v>164.66096243432494</v>
      </c>
    </row>
    <row r="9" spans="2:107" x14ac:dyDescent="0.25">
      <c r="B9" t="s">
        <v>23</v>
      </c>
      <c r="AN9">
        <v>0</v>
      </c>
      <c r="AO9">
        <v>0</v>
      </c>
      <c r="AP9">
        <v>0</v>
      </c>
      <c r="AQ9">
        <v>0</v>
      </c>
      <c r="AR9">
        <v>0</v>
      </c>
      <c r="AS9">
        <v>0</v>
      </c>
      <c r="AT9">
        <v>1259.9333331730122</v>
      </c>
      <c r="AU9">
        <v>7.1327519462818323</v>
      </c>
      <c r="AV9">
        <v>4.842686782717422</v>
      </c>
      <c r="AW9">
        <v>0</v>
      </c>
      <c r="AX9">
        <v>0</v>
      </c>
      <c r="AY9">
        <v>0</v>
      </c>
      <c r="AZ9">
        <v>0</v>
      </c>
      <c r="BA9">
        <v>0</v>
      </c>
      <c r="BB9">
        <v>3.1048253789608699E-2</v>
      </c>
      <c r="BC9">
        <v>0</v>
      </c>
      <c r="BD9">
        <v>0</v>
      </c>
      <c r="BE9">
        <v>0</v>
      </c>
      <c r="BF9">
        <v>46.650778786444505</v>
      </c>
      <c r="BG9">
        <v>2.3822906410152913</v>
      </c>
      <c r="BH9">
        <v>0</v>
      </c>
      <c r="BI9">
        <v>0</v>
      </c>
      <c r="BJ9">
        <v>0</v>
      </c>
      <c r="BK9">
        <v>0</v>
      </c>
      <c r="BL9">
        <v>0</v>
      </c>
      <c r="BM9">
        <v>2.512703396633186</v>
      </c>
      <c r="BN9">
        <v>0.78375456256890252</v>
      </c>
      <c r="BO9">
        <v>0</v>
      </c>
      <c r="BP9">
        <v>0</v>
      </c>
      <c r="BQ9">
        <v>8.2953041737075503E-2</v>
      </c>
      <c r="BR9">
        <v>0</v>
      </c>
      <c r="BS9">
        <v>0</v>
      </c>
      <c r="BT9">
        <v>0</v>
      </c>
      <c r="BU9">
        <v>0</v>
      </c>
      <c r="BV9">
        <v>0</v>
      </c>
      <c r="BW9">
        <v>0</v>
      </c>
      <c r="BX9">
        <v>0</v>
      </c>
      <c r="CH9" s="13"/>
      <c r="DC9">
        <f t="shared" si="0"/>
        <v>1324.3523005842001</v>
      </c>
    </row>
    <row r="10" spans="2:107" x14ac:dyDescent="0.25">
      <c r="B10" t="s">
        <v>24</v>
      </c>
      <c r="AN10">
        <v>0</v>
      </c>
      <c r="AO10">
        <v>0</v>
      </c>
      <c r="AP10">
        <v>0</v>
      </c>
      <c r="AQ10">
        <v>0</v>
      </c>
      <c r="AR10">
        <v>0</v>
      </c>
      <c r="AS10">
        <v>0</v>
      </c>
      <c r="AT10">
        <v>0</v>
      </c>
      <c r="AU10">
        <v>408.8086278587387</v>
      </c>
      <c r="AV10">
        <v>0</v>
      </c>
      <c r="AW10">
        <v>0</v>
      </c>
      <c r="AX10">
        <v>0</v>
      </c>
      <c r="AY10">
        <v>0</v>
      </c>
      <c r="AZ10">
        <v>0</v>
      </c>
      <c r="BA10">
        <v>0</v>
      </c>
      <c r="BB10">
        <v>0</v>
      </c>
      <c r="BC10">
        <v>0</v>
      </c>
      <c r="BD10">
        <v>0</v>
      </c>
      <c r="BE10">
        <v>0</v>
      </c>
      <c r="BF10">
        <v>3.5982776604200675</v>
      </c>
      <c r="BG10">
        <v>0</v>
      </c>
      <c r="BH10">
        <v>0</v>
      </c>
      <c r="BI10">
        <v>0</v>
      </c>
      <c r="BJ10">
        <v>0</v>
      </c>
      <c r="BK10">
        <v>0</v>
      </c>
      <c r="BL10">
        <v>0</v>
      </c>
      <c r="BM10">
        <v>4.7523730696475447E-2</v>
      </c>
      <c r="BN10">
        <v>0</v>
      </c>
      <c r="BO10">
        <v>0</v>
      </c>
      <c r="BP10">
        <v>0</v>
      </c>
      <c r="BQ10">
        <v>0</v>
      </c>
      <c r="BR10">
        <v>0</v>
      </c>
      <c r="BS10">
        <v>0</v>
      </c>
      <c r="BT10">
        <v>0</v>
      </c>
      <c r="BU10">
        <v>0</v>
      </c>
      <c r="BV10">
        <v>0</v>
      </c>
      <c r="BW10">
        <v>0</v>
      </c>
      <c r="BX10">
        <v>0</v>
      </c>
      <c r="CH10" s="13"/>
      <c r="DC10">
        <f t="shared" si="0"/>
        <v>412.45442924985525</v>
      </c>
    </row>
    <row r="11" spans="2:107" x14ac:dyDescent="0.25">
      <c r="B11" t="s">
        <v>25</v>
      </c>
      <c r="AN11">
        <v>0</v>
      </c>
      <c r="AO11">
        <v>21.585080365122781</v>
      </c>
      <c r="AP11">
        <v>0</v>
      </c>
      <c r="AQ11">
        <v>0</v>
      </c>
      <c r="AR11">
        <v>0</v>
      </c>
      <c r="AS11">
        <v>0</v>
      </c>
      <c r="AT11">
        <v>1.4776691217683373</v>
      </c>
      <c r="AU11">
        <v>0</v>
      </c>
      <c r="AV11">
        <v>2623.3730390197925</v>
      </c>
      <c r="AW11">
        <v>23.667834419456767</v>
      </c>
      <c r="AX11">
        <v>0</v>
      </c>
      <c r="AY11">
        <v>0</v>
      </c>
      <c r="AZ11">
        <v>0</v>
      </c>
      <c r="BA11">
        <v>0</v>
      </c>
      <c r="BB11">
        <v>4.1905933460372982</v>
      </c>
      <c r="BC11">
        <v>0</v>
      </c>
      <c r="BD11">
        <v>0</v>
      </c>
      <c r="BE11">
        <v>55.994658545590234</v>
      </c>
      <c r="BF11">
        <v>161.22620532062911</v>
      </c>
      <c r="BG11">
        <v>6.5002872628070021</v>
      </c>
      <c r="BH11">
        <v>9.3619492826578193E-2</v>
      </c>
      <c r="BI11">
        <v>0</v>
      </c>
      <c r="BJ11">
        <v>0</v>
      </c>
      <c r="BK11">
        <v>0</v>
      </c>
      <c r="BL11">
        <v>0</v>
      </c>
      <c r="BM11">
        <v>26.068341894363218</v>
      </c>
      <c r="BN11">
        <v>4.6246612914332252E-3</v>
      </c>
      <c r="BO11">
        <v>0</v>
      </c>
      <c r="BP11">
        <v>0</v>
      </c>
      <c r="BQ11">
        <v>5.0635855430253827</v>
      </c>
      <c r="BR11">
        <v>0</v>
      </c>
      <c r="BS11">
        <v>0</v>
      </c>
      <c r="BT11">
        <v>0</v>
      </c>
      <c r="BU11">
        <v>0</v>
      </c>
      <c r="BV11">
        <v>0</v>
      </c>
      <c r="BW11">
        <v>0</v>
      </c>
      <c r="BX11">
        <v>0</v>
      </c>
      <c r="CH11" s="13"/>
      <c r="DC11">
        <f t="shared" si="0"/>
        <v>2929.2455389927109</v>
      </c>
    </row>
    <row r="12" spans="2:107" x14ac:dyDescent="0.25">
      <c r="B12" t="s">
        <v>26</v>
      </c>
      <c r="AN12">
        <v>0</v>
      </c>
      <c r="AO12">
        <v>4.0523643866089344E-2</v>
      </c>
      <c r="AP12">
        <v>0</v>
      </c>
      <c r="AQ12">
        <v>2.8433537858827271E-2</v>
      </c>
      <c r="AR12">
        <v>0</v>
      </c>
      <c r="AS12">
        <v>0.42427157838530655</v>
      </c>
      <c r="AT12">
        <v>0</v>
      </c>
      <c r="AU12">
        <v>0</v>
      </c>
      <c r="AV12">
        <v>15.473779805538651</v>
      </c>
      <c r="AW12">
        <v>2671.2754947901485</v>
      </c>
      <c r="AX12">
        <v>0</v>
      </c>
      <c r="AY12">
        <v>0</v>
      </c>
      <c r="AZ12">
        <v>0</v>
      </c>
      <c r="BA12">
        <v>0</v>
      </c>
      <c r="BB12">
        <v>3.4340879544868446</v>
      </c>
      <c r="BC12">
        <v>0</v>
      </c>
      <c r="BD12">
        <v>0</v>
      </c>
      <c r="BE12">
        <v>14.274855006958029</v>
      </c>
      <c r="BF12">
        <v>1010.3047392476008</v>
      </c>
      <c r="BG12">
        <v>0.25381785253056038</v>
      </c>
      <c r="BH12">
        <v>0</v>
      </c>
      <c r="BI12">
        <v>0</v>
      </c>
      <c r="BJ12">
        <v>0</v>
      </c>
      <c r="BK12">
        <v>0</v>
      </c>
      <c r="BL12">
        <v>0</v>
      </c>
      <c r="BM12">
        <v>13.435389149774045</v>
      </c>
      <c r="BN12">
        <v>0</v>
      </c>
      <c r="BO12">
        <v>0</v>
      </c>
      <c r="BP12">
        <v>0</v>
      </c>
      <c r="BQ12">
        <v>4.2269576711555681</v>
      </c>
      <c r="BR12">
        <v>0</v>
      </c>
      <c r="BS12">
        <v>0</v>
      </c>
      <c r="BT12">
        <v>6.6209195962520714E-2</v>
      </c>
      <c r="BU12">
        <v>0</v>
      </c>
      <c r="BV12">
        <v>0</v>
      </c>
      <c r="BW12">
        <v>0</v>
      </c>
      <c r="BX12">
        <v>0</v>
      </c>
      <c r="DC12">
        <f t="shared" si="0"/>
        <v>3733.2385594342663</v>
      </c>
    </row>
    <row r="13" spans="2:107" x14ac:dyDescent="0.25">
      <c r="B13" t="s">
        <v>27</v>
      </c>
      <c r="AN13">
        <v>0</v>
      </c>
      <c r="AO13">
        <v>0</v>
      </c>
      <c r="AP13">
        <v>0</v>
      </c>
      <c r="AQ13">
        <v>0</v>
      </c>
      <c r="AR13">
        <v>0</v>
      </c>
      <c r="AS13">
        <v>0</v>
      </c>
      <c r="AT13">
        <v>0</v>
      </c>
      <c r="AU13">
        <v>0</v>
      </c>
      <c r="AV13">
        <v>0</v>
      </c>
      <c r="AW13">
        <v>0</v>
      </c>
      <c r="AX13">
        <v>1.5471046237928088</v>
      </c>
      <c r="AY13">
        <v>0</v>
      </c>
      <c r="AZ13">
        <v>0</v>
      </c>
      <c r="BA13">
        <v>0</v>
      </c>
      <c r="BB13">
        <v>9.0354811123572173E-2</v>
      </c>
      <c r="BC13">
        <v>0</v>
      </c>
      <c r="BD13">
        <v>0</v>
      </c>
      <c r="BE13">
        <v>0</v>
      </c>
      <c r="BF13">
        <v>0.13675330873368122</v>
      </c>
      <c r="BG13">
        <v>0</v>
      </c>
      <c r="BH13">
        <v>0</v>
      </c>
      <c r="BI13">
        <v>0</v>
      </c>
      <c r="BJ13">
        <v>0</v>
      </c>
      <c r="BK13">
        <v>0</v>
      </c>
      <c r="BL13">
        <v>0</v>
      </c>
      <c r="BM13">
        <v>0</v>
      </c>
      <c r="BN13">
        <v>0</v>
      </c>
      <c r="BO13">
        <v>0</v>
      </c>
      <c r="BP13">
        <v>0</v>
      </c>
      <c r="BQ13">
        <v>3.754483020322693E-2</v>
      </c>
      <c r="BR13">
        <v>0</v>
      </c>
      <c r="BS13">
        <v>0</v>
      </c>
      <c r="BT13">
        <v>0</v>
      </c>
      <c r="BU13">
        <v>0</v>
      </c>
      <c r="BV13">
        <v>0</v>
      </c>
      <c r="BW13">
        <v>0</v>
      </c>
      <c r="BX13">
        <v>0</v>
      </c>
      <c r="DC13">
        <f t="shared" si="0"/>
        <v>1.8117575738532889</v>
      </c>
    </row>
    <row r="14" spans="2:107" x14ac:dyDescent="0.25">
      <c r="B14" t="s">
        <v>28</v>
      </c>
      <c r="AN14">
        <v>0</v>
      </c>
      <c r="AO14">
        <v>0</v>
      </c>
      <c r="AP14">
        <v>0</v>
      </c>
      <c r="AQ14">
        <v>0</v>
      </c>
      <c r="AR14">
        <v>0</v>
      </c>
      <c r="AS14">
        <v>0</v>
      </c>
      <c r="AT14">
        <v>0</v>
      </c>
      <c r="AU14">
        <v>0</v>
      </c>
      <c r="AV14">
        <v>1.0156077661614136</v>
      </c>
      <c r="AW14">
        <v>0.13999769908193452</v>
      </c>
      <c r="AX14">
        <v>0</v>
      </c>
      <c r="AY14">
        <v>242.82589928281999</v>
      </c>
      <c r="AZ14">
        <v>0</v>
      </c>
      <c r="BA14">
        <v>0</v>
      </c>
      <c r="BB14">
        <v>0</v>
      </c>
      <c r="BC14">
        <v>0</v>
      </c>
      <c r="BD14">
        <v>0</v>
      </c>
      <c r="BE14">
        <v>0</v>
      </c>
      <c r="BF14">
        <v>0.66030979718141292</v>
      </c>
      <c r="BG14">
        <v>0</v>
      </c>
      <c r="BH14">
        <v>0</v>
      </c>
      <c r="BI14">
        <v>0</v>
      </c>
      <c r="BJ14">
        <v>0</v>
      </c>
      <c r="BK14">
        <v>0</v>
      </c>
      <c r="BL14">
        <v>0</v>
      </c>
      <c r="BM14">
        <v>0</v>
      </c>
      <c r="BN14">
        <v>0</v>
      </c>
      <c r="BO14">
        <v>0</v>
      </c>
      <c r="BP14">
        <v>0</v>
      </c>
      <c r="BQ14">
        <v>0</v>
      </c>
      <c r="BR14">
        <v>0</v>
      </c>
      <c r="BS14">
        <v>0</v>
      </c>
      <c r="BT14">
        <v>0</v>
      </c>
      <c r="BU14">
        <v>0</v>
      </c>
      <c r="BV14">
        <v>0</v>
      </c>
      <c r="BW14">
        <v>0</v>
      </c>
      <c r="BX14">
        <v>0</v>
      </c>
      <c r="DC14">
        <f t="shared" si="0"/>
        <v>244.64181454524476</v>
      </c>
    </row>
    <row r="15" spans="2:107" x14ac:dyDescent="0.25">
      <c r="B15" t="s">
        <v>29</v>
      </c>
      <c r="AN15">
        <v>0</v>
      </c>
      <c r="AO15">
        <v>0</v>
      </c>
      <c r="AP15">
        <v>0</v>
      </c>
      <c r="AQ15">
        <v>0</v>
      </c>
      <c r="AR15">
        <v>0</v>
      </c>
      <c r="AS15">
        <v>0</v>
      </c>
      <c r="AT15">
        <v>0</v>
      </c>
      <c r="AU15">
        <v>0</v>
      </c>
      <c r="AV15">
        <v>0</v>
      </c>
      <c r="AW15">
        <v>0</v>
      </c>
      <c r="AX15">
        <v>0</v>
      </c>
      <c r="AY15">
        <v>0</v>
      </c>
      <c r="AZ15">
        <v>43.564031595376065</v>
      </c>
      <c r="BA15">
        <v>0</v>
      </c>
      <c r="BB15">
        <v>0.27770900130832632</v>
      </c>
      <c r="BC15">
        <v>0</v>
      </c>
      <c r="BD15">
        <v>0</v>
      </c>
      <c r="BE15">
        <v>0</v>
      </c>
      <c r="BF15">
        <v>0.51916128216229429</v>
      </c>
      <c r="BG15">
        <v>0</v>
      </c>
      <c r="BH15">
        <v>0</v>
      </c>
      <c r="BI15">
        <v>0</v>
      </c>
      <c r="BJ15">
        <v>0</v>
      </c>
      <c r="BK15">
        <v>0</v>
      </c>
      <c r="BL15">
        <v>0</v>
      </c>
      <c r="BM15">
        <v>1.3021842298653086</v>
      </c>
      <c r="BN15">
        <v>0</v>
      </c>
      <c r="BO15">
        <v>0</v>
      </c>
      <c r="BP15">
        <v>0</v>
      </c>
      <c r="BQ15">
        <v>0</v>
      </c>
      <c r="BR15">
        <v>0</v>
      </c>
      <c r="BS15">
        <v>0</v>
      </c>
      <c r="BT15">
        <v>0</v>
      </c>
      <c r="BU15">
        <v>0</v>
      </c>
      <c r="BV15">
        <v>0</v>
      </c>
      <c r="BW15">
        <v>0</v>
      </c>
      <c r="BX15">
        <v>0</v>
      </c>
      <c r="DC15">
        <f t="shared" si="0"/>
        <v>45.663086108711994</v>
      </c>
    </row>
    <row r="16" spans="2:107" x14ac:dyDescent="0.25">
      <c r="B16" t="s">
        <v>30</v>
      </c>
      <c r="AN16">
        <v>0</v>
      </c>
      <c r="AO16">
        <v>0</v>
      </c>
      <c r="AP16">
        <v>0</v>
      </c>
      <c r="AQ16">
        <v>0</v>
      </c>
      <c r="AR16">
        <v>0</v>
      </c>
      <c r="AS16">
        <v>0</v>
      </c>
      <c r="AT16">
        <v>0</v>
      </c>
      <c r="AU16">
        <v>0</v>
      </c>
      <c r="AV16">
        <v>0</v>
      </c>
      <c r="AW16">
        <v>0</v>
      </c>
      <c r="AX16">
        <v>0</v>
      </c>
      <c r="AY16">
        <v>0</v>
      </c>
      <c r="AZ16">
        <v>0</v>
      </c>
      <c r="BA16">
        <v>54.1507758472993</v>
      </c>
      <c r="BB16">
        <v>0</v>
      </c>
      <c r="BC16">
        <v>0</v>
      </c>
      <c r="BD16">
        <v>0</v>
      </c>
      <c r="BE16">
        <v>0</v>
      </c>
      <c r="BF16">
        <v>6.2020013114845882E-2</v>
      </c>
      <c r="BG16">
        <v>0</v>
      </c>
      <c r="BH16">
        <v>0</v>
      </c>
      <c r="BI16">
        <v>0</v>
      </c>
      <c r="BJ16">
        <v>0</v>
      </c>
      <c r="BK16">
        <v>0</v>
      </c>
      <c r="BL16">
        <v>0</v>
      </c>
      <c r="BM16">
        <v>0.39675737562599983</v>
      </c>
      <c r="BN16">
        <v>0</v>
      </c>
      <c r="BO16">
        <v>0</v>
      </c>
      <c r="BP16">
        <v>0</v>
      </c>
      <c r="BQ16">
        <v>0</v>
      </c>
      <c r="BR16">
        <v>0</v>
      </c>
      <c r="BS16">
        <v>0</v>
      </c>
      <c r="BT16">
        <v>0</v>
      </c>
      <c r="BU16">
        <v>0</v>
      </c>
      <c r="BV16">
        <v>0</v>
      </c>
      <c r="BW16">
        <v>0</v>
      </c>
      <c r="BX16">
        <v>0</v>
      </c>
      <c r="DC16">
        <f t="shared" si="0"/>
        <v>54.609553236040149</v>
      </c>
    </row>
    <row r="17" spans="2:107" x14ac:dyDescent="0.25">
      <c r="B17" t="s">
        <v>31</v>
      </c>
      <c r="AN17">
        <v>0</v>
      </c>
      <c r="AO17">
        <v>0</v>
      </c>
      <c r="AP17">
        <v>0</v>
      </c>
      <c r="AQ17">
        <v>0</v>
      </c>
      <c r="AR17">
        <v>0</v>
      </c>
      <c r="AS17">
        <v>0</v>
      </c>
      <c r="AT17">
        <v>0.45831126843609854</v>
      </c>
      <c r="AU17">
        <v>0</v>
      </c>
      <c r="AV17">
        <v>5.9715050595965536E-3</v>
      </c>
      <c r="AW17">
        <v>0</v>
      </c>
      <c r="AX17">
        <v>0</v>
      </c>
      <c r="AY17">
        <v>0</v>
      </c>
      <c r="AZ17">
        <v>0</v>
      </c>
      <c r="BA17">
        <v>0</v>
      </c>
      <c r="BB17">
        <v>536.40297052697633</v>
      </c>
      <c r="BC17">
        <v>0</v>
      </c>
      <c r="BD17">
        <v>0</v>
      </c>
      <c r="BE17">
        <v>6.9854553808698299</v>
      </c>
      <c r="BF17">
        <v>20.97105815624834</v>
      </c>
      <c r="BG17">
        <v>2.0758215263375077</v>
      </c>
      <c r="BH17">
        <v>0</v>
      </c>
      <c r="BI17">
        <v>0</v>
      </c>
      <c r="BJ17">
        <v>0</v>
      </c>
      <c r="BK17">
        <v>0</v>
      </c>
      <c r="BL17">
        <v>0</v>
      </c>
      <c r="BM17">
        <v>1.0606994866944528</v>
      </c>
      <c r="BN17">
        <v>0</v>
      </c>
      <c r="BO17">
        <v>0</v>
      </c>
      <c r="BP17">
        <v>0</v>
      </c>
      <c r="BQ17">
        <v>0</v>
      </c>
      <c r="BR17">
        <v>0</v>
      </c>
      <c r="BS17">
        <v>8.6250309262027161E-2</v>
      </c>
      <c r="BT17">
        <v>0</v>
      </c>
      <c r="BU17">
        <v>0</v>
      </c>
      <c r="BV17">
        <v>0</v>
      </c>
      <c r="BW17">
        <v>0</v>
      </c>
      <c r="BX17">
        <v>0</v>
      </c>
      <c r="DC17">
        <f t="shared" si="0"/>
        <v>568.04653815988422</v>
      </c>
    </row>
    <row r="18" spans="2:107" x14ac:dyDescent="0.25">
      <c r="B18" t="s">
        <v>32</v>
      </c>
      <c r="AN18">
        <v>0</v>
      </c>
      <c r="AO18">
        <v>0</v>
      </c>
      <c r="AP18">
        <v>0</v>
      </c>
      <c r="AQ18">
        <v>0</v>
      </c>
      <c r="AR18">
        <v>0</v>
      </c>
      <c r="AS18">
        <v>0</v>
      </c>
      <c r="AT18">
        <v>0</v>
      </c>
      <c r="AU18">
        <v>0</v>
      </c>
      <c r="AV18">
        <v>2.526035902964365E-3</v>
      </c>
      <c r="AW18">
        <v>0</v>
      </c>
      <c r="AX18">
        <v>0</v>
      </c>
      <c r="AY18">
        <v>0</v>
      </c>
      <c r="AZ18">
        <v>0</v>
      </c>
      <c r="BA18">
        <v>0</v>
      </c>
      <c r="BB18">
        <v>0.21698414218558859</v>
      </c>
      <c r="BC18">
        <v>2936.2787588001211</v>
      </c>
      <c r="BD18">
        <v>0</v>
      </c>
      <c r="BE18">
        <v>75.168929065993524</v>
      </c>
      <c r="BF18">
        <v>9.1588760678910225E-3</v>
      </c>
      <c r="BG18">
        <v>0</v>
      </c>
      <c r="BH18">
        <v>0</v>
      </c>
      <c r="BI18">
        <v>0</v>
      </c>
      <c r="BJ18">
        <v>0</v>
      </c>
      <c r="BK18">
        <v>0</v>
      </c>
      <c r="BL18">
        <v>0</v>
      </c>
      <c r="BM18">
        <v>1.2160968079723575</v>
      </c>
      <c r="BN18">
        <v>0.38265931111334583</v>
      </c>
      <c r="BO18">
        <v>0</v>
      </c>
      <c r="BP18">
        <v>0</v>
      </c>
      <c r="BQ18">
        <v>0.32260927430001846</v>
      </c>
      <c r="BR18">
        <v>0</v>
      </c>
      <c r="BS18">
        <v>0</v>
      </c>
      <c r="BT18">
        <v>0</v>
      </c>
      <c r="BU18">
        <v>0</v>
      </c>
      <c r="BV18">
        <v>0</v>
      </c>
      <c r="BW18">
        <v>0</v>
      </c>
      <c r="BX18">
        <v>0</v>
      </c>
      <c r="DC18">
        <f t="shared" si="0"/>
        <v>3013.5977223136565</v>
      </c>
    </row>
    <row r="19" spans="2:107" x14ac:dyDescent="0.25">
      <c r="B19" t="s">
        <v>33</v>
      </c>
      <c r="AN19">
        <v>0</v>
      </c>
      <c r="AO19">
        <v>0</v>
      </c>
      <c r="AP19">
        <v>0</v>
      </c>
      <c r="AQ19">
        <v>0</v>
      </c>
      <c r="AR19">
        <v>0</v>
      </c>
      <c r="AS19">
        <v>0</v>
      </c>
      <c r="AT19">
        <v>0</v>
      </c>
      <c r="AU19">
        <v>0</v>
      </c>
      <c r="AV19">
        <v>0</v>
      </c>
      <c r="AW19">
        <v>0</v>
      </c>
      <c r="AX19">
        <v>0</v>
      </c>
      <c r="AY19">
        <v>0</v>
      </c>
      <c r="AZ19">
        <v>0</v>
      </c>
      <c r="BA19">
        <v>0</v>
      </c>
      <c r="BB19">
        <v>0</v>
      </c>
      <c r="BC19">
        <v>77.155131858152131</v>
      </c>
      <c r="BD19">
        <v>568.02657926589893</v>
      </c>
      <c r="BE19">
        <v>14.597810561146337</v>
      </c>
      <c r="BF19">
        <v>0</v>
      </c>
      <c r="BG19">
        <v>0</v>
      </c>
      <c r="BH19">
        <v>0</v>
      </c>
      <c r="BI19">
        <v>0</v>
      </c>
      <c r="BJ19">
        <v>0</v>
      </c>
      <c r="BK19">
        <v>0</v>
      </c>
      <c r="BL19">
        <v>0</v>
      </c>
      <c r="BM19">
        <v>0.19862170134261398</v>
      </c>
      <c r="BN19">
        <v>0</v>
      </c>
      <c r="BO19">
        <v>0</v>
      </c>
      <c r="BP19">
        <v>0</v>
      </c>
      <c r="BQ19">
        <v>1.0529352074196821</v>
      </c>
      <c r="BR19">
        <v>0</v>
      </c>
      <c r="BS19">
        <v>0</v>
      </c>
      <c r="BT19">
        <v>0</v>
      </c>
      <c r="BU19">
        <v>0</v>
      </c>
      <c r="BV19">
        <v>0</v>
      </c>
      <c r="BW19">
        <v>0.13784184097389848</v>
      </c>
      <c r="BX19">
        <v>0</v>
      </c>
      <c r="DC19">
        <f t="shared" si="0"/>
        <v>661.16892043493363</v>
      </c>
    </row>
    <row r="20" spans="2:107" x14ac:dyDescent="0.25">
      <c r="B20" t="s">
        <v>34</v>
      </c>
      <c r="AN20">
        <v>0</v>
      </c>
      <c r="AO20">
        <v>6.6501397760714926</v>
      </c>
      <c r="AP20">
        <v>0</v>
      </c>
      <c r="AQ20">
        <v>0</v>
      </c>
      <c r="AR20">
        <v>0</v>
      </c>
      <c r="AS20">
        <v>0</v>
      </c>
      <c r="AT20">
        <v>0</v>
      </c>
      <c r="AU20">
        <v>0</v>
      </c>
      <c r="AV20">
        <v>40.640825723172824</v>
      </c>
      <c r="AW20">
        <v>0</v>
      </c>
      <c r="AX20">
        <v>0</v>
      </c>
      <c r="AY20">
        <v>0</v>
      </c>
      <c r="AZ20">
        <v>0</v>
      </c>
      <c r="BA20">
        <v>0</v>
      </c>
      <c r="BB20">
        <v>0</v>
      </c>
      <c r="BC20">
        <v>3.6177826324316604</v>
      </c>
      <c r="BD20">
        <v>0</v>
      </c>
      <c r="BE20">
        <v>13022.970242877234</v>
      </c>
      <c r="BF20">
        <v>38.380818048633543</v>
      </c>
      <c r="BG20">
        <v>3.746442547064456</v>
      </c>
      <c r="BH20">
        <v>26.254113175732648</v>
      </c>
      <c r="BI20">
        <v>0</v>
      </c>
      <c r="BJ20">
        <v>0</v>
      </c>
      <c r="BK20">
        <v>0</v>
      </c>
      <c r="BL20">
        <v>0</v>
      </c>
      <c r="BM20">
        <v>280.4835674919251</v>
      </c>
      <c r="BN20">
        <v>4.3981149424903139</v>
      </c>
      <c r="BO20">
        <v>0</v>
      </c>
      <c r="BP20">
        <v>0</v>
      </c>
      <c r="BQ20">
        <v>2.1967206376016155</v>
      </c>
      <c r="BR20">
        <v>0</v>
      </c>
      <c r="BS20">
        <v>0</v>
      </c>
      <c r="BT20">
        <v>1.1595695322847805</v>
      </c>
      <c r="BU20">
        <v>0</v>
      </c>
      <c r="BV20">
        <v>0</v>
      </c>
      <c r="BW20">
        <v>0</v>
      </c>
      <c r="BX20">
        <v>0</v>
      </c>
      <c r="DC20">
        <f t="shared" si="0"/>
        <v>13430.498337384644</v>
      </c>
    </row>
    <row r="21" spans="2:107" x14ac:dyDescent="0.25">
      <c r="B21" t="s">
        <v>35</v>
      </c>
      <c r="AN21">
        <v>0</v>
      </c>
      <c r="AO21">
        <v>5.992319459183217</v>
      </c>
      <c r="AP21">
        <v>9.6016025909882412</v>
      </c>
      <c r="AQ21">
        <v>4.5933982137629012</v>
      </c>
      <c r="AR21">
        <v>3.8621605790763915</v>
      </c>
      <c r="AS21">
        <v>0</v>
      </c>
      <c r="AT21">
        <v>305.83427153161347</v>
      </c>
      <c r="AU21">
        <v>0</v>
      </c>
      <c r="AV21">
        <v>1.7323469092652868</v>
      </c>
      <c r="AW21">
        <v>12.552878969881718</v>
      </c>
      <c r="AX21">
        <v>0</v>
      </c>
      <c r="AY21">
        <v>0.35313666614622585</v>
      </c>
      <c r="AZ21">
        <v>1.3007769344872777</v>
      </c>
      <c r="BA21">
        <v>3.2067773388499741</v>
      </c>
      <c r="BB21">
        <v>3.5918028767722161</v>
      </c>
      <c r="BC21">
        <v>86.644247666943372</v>
      </c>
      <c r="BD21">
        <v>0.31913801227144922</v>
      </c>
      <c r="BE21">
        <v>12.199770072470095</v>
      </c>
      <c r="BF21">
        <v>14986.528171211099</v>
      </c>
      <c r="BG21">
        <v>17.878021075796987</v>
      </c>
      <c r="BH21">
        <v>1.9945250269568078</v>
      </c>
      <c r="BI21">
        <v>0</v>
      </c>
      <c r="BJ21">
        <v>0</v>
      </c>
      <c r="BK21">
        <v>0.94955061080552638</v>
      </c>
      <c r="BL21">
        <v>4.3984534127306484E-2</v>
      </c>
      <c r="BM21">
        <v>25.036792061621085</v>
      </c>
      <c r="BN21">
        <v>0.70160158575378462</v>
      </c>
      <c r="BO21">
        <v>1.5781836528787566E-2</v>
      </c>
      <c r="BP21">
        <v>10.946637620345371</v>
      </c>
      <c r="BQ21">
        <v>5.0569731902014183</v>
      </c>
      <c r="BR21">
        <v>0.17404712334770406</v>
      </c>
      <c r="BS21">
        <v>0</v>
      </c>
      <c r="BT21">
        <v>0.31461804169831264</v>
      </c>
      <c r="BU21">
        <v>0</v>
      </c>
      <c r="BV21">
        <v>3.8822778979947035E-2</v>
      </c>
      <c r="BW21">
        <v>0.66387507846747651</v>
      </c>
      <c r="BX21">
        <v>0</v>
      </c>
      <c r="DC21">
        <f t="shared" si="0"/>
        <v>15502.128029597445</v>
      </c>
    </row>
    <row r="22" spans="2:107" x14ac:dyDescent="0.25">
      <c r="B22" t="s">
        <v>36</v>
      </c>
      <c r="AN22">
        <v>0</v>
      </c>
      <c r="AO22">
        <v>0</v>
      </c>
      <c r="AP22">
        <v>0</v>
      </c>
      <c r="AQ22">
        <v>0</v>
      </c>
      <c r="AR22">
        <v>0</v>
      </c>
      <c r="AS22">
        <v>0</v>
      </c>
      <c r="AT22">
        <v>0</v>
      </c>
      <c r="AU22">
        <v>0</v>
      </c>
      <c r="AV22">
        <v>0.93150181928210352</v>
      </c>
      <c r="AW22">
        <v>0</v>
      </c>
      <c r="AX22">
        <v>0</v>
      </c>
      <c r="AY22">
        <v>1.4462601087104034</v>
      </c>
      <c r="AZ22">
        <v>0</v>
      </c>
      <c r="BA22">
        <v>0</v>
      </c>
      <c r="BB22">
        <v>3.6272919910372621</v>
      </c>
      <c r="BC22">
        <v>0</v>
      </c>
      <c r="BD22">
        <v>0</v>
      </c>
      <c r="BE22">
        <v>0.21424233800748496</v>
      </c>
      <c r="BF22">
        <v>114.05574150285014</v>
      </c>
      <c r="BG22">
        <v>7924.1410488025904</v>
      </c>
      <c r="BH22">
        <v>3.251267347318449</v>
      </c>
      <c r="BI22">
        <v>0</v>
      </c>
      <c r="BJ22">
        <v>1.946678037291296</v>
      </c>
      <c r="BK22">
        <v>0</v>
      </c>
      <c r="BL22">
        <v>28.262984564428429</v>
      </c>
      <c r="BM22">
        <v>64.759108195029327</v>
      </c>
      <c r="BN22">
        <v>0</v>
      </c>
      <c r="BO22">
        <v>0</v>
      </c>
      <c r="BP22">
        <v>0.40056356304266461</v>
      </c>
      <c r="BQ22">
        <v>17.331584974290518</v>
      </c>
      <c r="BR22">
        <v>0</v>
      </c>
      <c r="BS22">
        <v>0.11003669699883875</v>
      </c>
      <c r="BT22">
        <v>0</v>
      </c>
      <c r="BU22">
        <v>0</v>
      </c>
      <c r="BV22">
        <v>0.61877385967451726</v>
      </c>
      <c r="BW22">
        <v>0</v>
      </c>
      <c r="BX22">
        <v>0</v>
      </c>
      <c r="DC22">
        <f t="shared" si="0"/>
        <v>8161.0970838005524</v>
      </c>
    </row>
    <row r="23" spans="2:107" x14ac:dyDescent="0.25">
      <c r="B23" t="s">
        <v>37</v>
      </c>
      <c r="AN23">
        <v>0</v>
      </c>
      <c r="AO23">
        <v>0</v>
      </c>
      <c r="AP23">
        <v>5.0596498042390703</v>
      </c>
      <c r="AQ23">
        <v>0</v>
      </c>
      <c r="AR23">
        <v>0</v>
      </c>
      <c r="AS23">
        <v>0</v>
      </c>
      <c r="AT23">
        <v>0</v>
      </c>
      <c r="AU23">
        <v>0</v>
      </c>
      <c r="AV23">
        <v>0</v>
      </c>
      <c r="AW23">
        <v>0</v>
      </c>
      <c r="AX23">
        <v>0</v>
      </c>
      <c r="AY23">
        <v>0</v>
      </c>
      <c r="AZ23">
        <v>0</v>
      </c>
      <c r="BA23">
        <v>0</v>
      </c>
      <c r="BB23">
        <v>0</v>
      </c>
      <c r="BC23">
        <v>0</v>
      </c>
      <c r="BD23">
        <v>0</v>
      </c>
      <c r="BE23">
        <v>20.859193629391239</v>
      </c>
      <c r="BF23">
        <v>2.367899778818082</v>
      </c>
      <c r="BG23">
        <v>0</v>
      </c>
      <c r="BH23">
        <v>4530.5893687237785</v>
      </c>
      <c r="BI23">
        <v>0</v>
      </c>
      <c r="BJ23">
        <v>0</v>
      </c>
      <c r="BK23">
        <v>0</v>
      </c>
      <c r="BL23">
        <v>0</v>
      </c>
      <c r="BM23">
        <v>169.83144253484141</v>
      </c>
      <c r="BN23">
        <v>0</v>
      </c>
      <c r="BO23">
        <v>0</v>
      </c>
      <c r="BP23">
        <v>1.0389377050374662</v>
      </c>
      <c r="BQ23">
        <v>0</v>
      </c>
      <c r="BR23">
        <v>13.603312823392747</v>
      </c>
      <c r="BS23">
        <v>0</v>
      </c>
      <c r="BT23">
        <v>4.1183605963303088E-2</v>
      </c>
      <c r="BU23">
        <v>0</v>
      </c>
      <c r="BV23">
        <v>2.8198867376491474</v>
      </c>
      <c r="BW23">
        <v>0.49939383618005551</v>
      </c>
      <c r="BX23">
        <v>0</v>
      </c>
      <c r="DC23">
        <f t="shared" si="0"/>
        <v>4746.7102691792925</v>
      </c>
    </row>
    <row r="24" spans="2:107" x14ac:dyDescent="0.25">
      <c r="B24" t="s">
        <v>38</v>
      </c>
      <c r="AN24">
        <v>0</v>
      </c>
      <c r="AO24">
        <v>0</v>
      </c>
      <c r="AP24">
        <v>0</v>
      </c>
      <c r="AQ24">
        <v>0</v>
      </c>
      <c r="AR24">
        <v>4.2004374490533436E-3</v>
      </c>
      <c r="AS24">
        <v>0</v>
      </c>
      <c r="AT24">
        <v>0</v>
      </c>
      <c r="AU24">
        <v>0</v>
      </c>
      <c r="AV24">
        <v>0</v>
      </c>
      <c r="AW24">
        <v>0</v>
      </c>
      <c r="AX24">
        <v>0</v>
      </c>
      <c r="AY24">
        <v>0</v>
      </c>
      <c r="AZ24">
        <v>0</v>
      </c>
      <c r="BA24">
        <v>0</v>
      </c>
      <c r="BB24">
        <v>0</v>
      </c>
      <c r="BC24">
        <v>0</v>
      </c>
      <c r="BD24">
        <v>0</v>
      </c>
      <c r="BE24">
        <v>0</v>
      </c>
      <c r="BF24">
        <v>0</v>
      </c>
      <c r="BG24">
        <v>0</v>
      </c>
      <c r="BH24">
        <v>4.7636873283163856</v>
      </c>
      <c r="BI24">
        <v>800.65925582690056</v>
      </c>
      <c r="BJ24">
        <v>41.262716832588055</v>
      </c>
      <c r="BK24">
        <v>0</v>
      </c>
      <c r="BL24">
        <v>0</v>
      </c>
      <c r="BM24">
        <v>1.6303367360221519</v>
      </c>
      <c r="BN24">
        <v>0</v>
      </c>
      <c r="BO24">
        <v>0</v>
      </c>
      <c r="BP24">
        <v>3.7986306242866217</v>
      </c>
      <c r="BQ24">
        <v>0.93256508196669641</v>
      </c>
      <c r="BR24">
        <v>0</v>
      </c>
      <c r="BS24">
        <v>0</v>
      </c>
      <c r="BT24">
        <v>0</v>
      </c>
      <c r="BU24">
        <v>0</v>
      </c>
      <c r="BV24">
        <v>0.58360775688043642</v>
      </c>
      <c r="BW24">
        <v>0</v>
      </c>
      <c r="BX24">
        <v>0</v>
      </c>
      <c r="DC24">
        <f t="shared" si="0"/>
        <v>853.63500062440983</v>
      </c>
    </row>
    <row r="25" spans="2:107" x14ac:dyDescent="0.25">
      <c r="B25" t="s">
        <v>39</v>
      </c>
      <c r="AN25">
        <v>0</v>
      </c>
      <c r="AO25">
        <v>0</v>
      </c>
      <c r="AP25">
        <v>0</v>
      </c>
      <c r="AQ25">
        <v>0</v>
      </c>
      <c r="AR25">
        <v>0</v>
      </c>
      <c r="AS25">
        <v>0</v>
      </c>
      <c r="AT25">
        <v>0</v>
      </c>
      <c r="AU25">
        <v>0</v>
      </c>
      <c r="AV25">
        <v>0</v>
      </c>
      <c r="AW25">
        <v>0</v>
      </c>
      <c r="AX25">
        <v>0</v>
      </c>
      <c r="AY25">
        <v>0</v>
      </c>
      <c r="AZ25">
        <v>0</v>
      </c>
      <c r="BA25">
        <v>0</v>
      </c>
      <c r="BB25">
        <v>0</v>
      </c>
      <c r="BC25">
        <v>0</v>
      </c>
      <c r="BD25">
        <v>0</v>
      </c>
      <c r="BE25">
        <v>4.8094660087833088</v>
      </c>
      <c r="BF25">
        <v>0.21243984376437253</v>
      </c>
      <c r="BG25">
        <v>0</v>
      </c>
      <c r="BH25">
        <v>0</v>
      </c>
      <c r="BI25">
        <v>0.13538889900437023</v>
      </c>
      <c r="BJ25">
        <v>1655.1675556620248</v>
      </c>
      <c r="BK25">
        <v>0</v>
      </c>
      <c r="BL25">
        <v>0</v>
      </c>
      <c r="BM25">
        <v>4.9060567293484105</v>
      </c>
      <c r="BN25">
        <v>0</v>
      </c>
      <c r="BO25">
        <v>0</v>
      </c>
      <c r="BP25">
        <v>0</v>
      </c>
      <c r="BQ25">
        <v>1.6363472688648812</v>
      </c>
      <c r="BR25">
        <v>0</v>
      </c>
      <c r="BS25">
        <v>0</v>
      </c>
      <c r="BT25">
        <v>0</v>
      </c>
      <c r="BU25">
        <v>0</v>
      </c>
      <c r="BV25">
        <v>0</v>
      </c>
      <c r="BW25">
        <v>0</v>
      </c>
      <c r="BX25">
        <v>0</v>
      </c>
      <c r="DC25">
        <f t="shared" si="0"/>
        <v>1666.8672544117901</v>
      </c>
    </row>
    <row r="26" spans="2:107" x14ac:dyDescent="0.25">
      <c r="B26" t="s">
        <v>40</v>
      </c>
      <c r="AN26">
        <v>0</v>
      </c>
      <c r="AO26">
        <v>0</v>
      </c>
      <c r="AP26">
        <v>0</v>
      </c>
      <c r="AQ26">
        <v>0</v>
      </c>
      <c r="AR26">
        <v>0</v>
      </c>
      <c r="AS26">
        <v>0</v>
      </c>
      <c r="AT26">
        <v>0</v>
      </c>
      <c r="AU26">
        <v>0</v>
      </c>
      <c r="AV26">
        <v>0</v>
      </c>
      <c r="AW26">
        <v>0</v>
      </c>
      <c r="AX26">
        <v>0</v>
      </c>
      <c r="AY26">
        <v>0</v>
      </c>
      <c r="AZ26">
        <v>0</v>
      </c>
      <c r="BA26">
        <v>0</v>
      </c>
      <c r="BB26">
        <v>0</v>
      </c>
      <c r="BC26">
        <v>0</v>
      </c>
      <c r="BD26">
        <v>0</v>
      </c>
      <c r="BE26">
        <v>0</v>
      </c>
      <c r="BF26">
        <v>4.8056310497485351</v>
      </c>
      <c r="BG26">
        <v>17.592910987522433</v>
      </c>
      <c r="BH26">
        <v>0</v>
      </c>
      <c r="BI26">
        <v>0</v>
      </c>
      <c r="BJ26">
        <v>0</v>
      </c>
      <c r="BK26">
        <v>1907.7546698536817</v>
      </c>
      <c r="BL26">
        <v>0</v>
      </c>
      <c r="BM26">
        <v>3.0664848186886084E-2</v>
      </c>
      <c r="BN26">
        <v>2.6578071241747758</v>
      </c>
      <c r="BO26">
        <v>0</v>
      </c>
      <c r="BP26">
        <v>0.27993764230692086</v>
      </c>
      <c r="BQ26">
        <v>0.43381379161807693</v>
      </c>
      <c r="BR26">
        <v>0</v>
      </c>
      <c r="BS26">
        <v>0</v>
      </c>
      <c r="BT26">
        <v>0</v>
      </c>
      <c r="BU26">
        <v>0</v>
      </c>
      <c r="BV26">
        <v>1.7125722572230146</v>
      </c>
      <c r="BW26">
        <v>0</v>
      </c>
      <c r="BX26">
        <v>0</v>
      </c>
      <c r="DC26">
        <f t="shared" si="0"/>
        <v>1935.2680075544624</v>
      </c>
    </row>
    <row r="27" spans="2:107" x14ac:dyDescent="0.25">
      <c r="B27" t="s">
        <v>41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4497.8294199513102</v>
      </c>
      <c r="BM27">
        <v>0</v>
      </c>
      <c r="BN27">
        <v>0</v>
      </c>
      <c r="BO27">
        <v>0</v>
      </c>
      <c r="BP27">
        <v>0</v>
      </c>
      <c r="BQ27">
        <v>0</v>
      </c>
      <c r="BR27">
        <v>0</v>
      </c>
      <c r="BS27">
        <v>0</v>
      </c>
      <c r="BT27">
        <v>0</v>
      </c>
      <c r="BU27">
        <v>0</v>
      </c>
      <c r="BV27">
        <v>0</v>
      </c>
      <c r="BW27">
        <v>0</v>
      </c>
      <c r="BX27">
        <v>0</v>
      </c>
      <c r="DC27">
        <f t="shared" si="0"/>
        <v>4497.8294199513102</v>
      </c>
    </row>
    <row r="28" spans="2:107" x14ac:dyDescent="0.25">
      <c r="B28" t="s">
        <v>42</v>
      </c>
      <c r="AN28">
        <v>0</v>
      </c>
      <c r="AO28">
        <v>0</v>
      </c>
      <c r="AP28">
        <v>0</v>
      </c>
      <c r="AQ28">
        <v>0</v>
      </c>
      <c r="AR28">
        <v>0</v>
      </c>
      <c r="AS28">
        <v>0</v>
      </c>
      <c r="AT28">
        <v>0</v>
      </c>
      <c r="AU28">
        <v>0</v>
      </c>
      <c r="AV28">
        <v>0</v>
      </c>
      <c r="AW28">
        <v>0</v>
      </c>
      <c r="AX28">
        <v>0</v>
      </c>
      <c r="AY28">
        <v>0</v>
      </c>
      <c r="AZ28">
        <v>0</v>
      </c>
      <c r="BA28">
        <v>0</v>
      </c>
      <c r="BB28">
        <v>0</v>
      </c>
      <c r="BC28">
        <v>1.4842895785215104</v>
      </c>
      <c r="BD28">
        <v>0</v>
      </c>
      <c r="BE28">
        <v>15.856502362892138</v>
      </c>
      <c r="BF28">
        <v>94.181949437605013</v>
      </c>
      <c r="BG28">
        <v>6.8338154668199875</v>
      </c>
      <c r="BH28">
        <v>10.215401854632171</v>
      </c>
      <c r="BI28">
        <v>0</v>
      </c>
      <c r="BJ28">
        <v>0</v>
      </c>
      <c r="BK28">
        <v>0</v>
      </c>
      <c r="BL28">
        <v>0</v>
      </c>
      <c r="BM28">
        <v>7214.9606265516786</v>
      </c>
      <c r="BN28">
        <v>0</v>
      </c>
      <c r="BO28">
        <v>0</v>
      </c>
      <c r="BP28">
        <v>0</v>
      </c>
      <c r="BQ28">
        <v>4.8050267884025235</v>
      </c>
      <c r="BR28">
        <v>0</v>
      </c>
      <c r="BS28">
        <v>0</v>
      </c>
      <c r="BT28">
        <v>0</v>
      </c>
      <c r="BU28">
        <v>0</v>
      </c>
      <c r="BV28">
        <v>5.1083141366361007</v>
      </c>
      <c r="BW28">
        <v>0</v>
      </c>
      <c r="BX28">
        <v>0</v>
      </c>
      <c r="DC28">
        <f t="shared" si="0"/>
        <v>7353.4459261771881</v>
      </c>
    </row>
    <row r="29" spans="2:107" x14ac:dyDescent="0.25">
      <c r="B29" t="s">
        <v>43</v>
      </c>
      <c r="AN29">
        <v>0</v>
      </c>
      <c r="AO29">
        <v>0</v>
      </c>
      <c r="AP29">
        <v>0</v>
      </c>
      <c r="AQ29">
        <v>0</v>
      </c>
      <c r="AR29">
        <v>0</v>
      </c>
      <c r="AS29">
        <v>0</v>
      </c>
      <c r="AT29">
        <v>0</v>
      </c>
      <c r="AU29">
        <v>0</v>
      </c>
      <c r="AV29">
        <v>0</v>
      </c>
      <c r="AW29">
        <v>0</v>
      </c>
      <c r="AX29">
        <v>0</v>
      </c>
      <c r="AY29">
        <v>0</v>
      </c>
      <c r="AZ29">
        <v>0</v>
      </c>
      <c r="BA29">
        <v>0</v>
      </c>
      <c r="BB29">
        <v>1.3844991763879517</v>
      </c>
      <c r="BC29">
        <v>0</v>
      </c>
      <c r="BD29">
        <v>0</v>
      </c>
      <c r="BE29">
        <v>3.4335112193551778</v>
      </c>
      <c r="BF29">
        <v>0</v>
      </c>
      <c r="BG29">
        <v>0</v>
      </c>
      <c r="BH29">
        <v>0.1213289389021226</v>
      </c>
      <c r="BI29">
        <v>0</v>
      </c>
      <c r="BJ29">
        <v>0</v>
      </c>
      <c r="BK29">
        <v>0</v>
      </c>
      <c r="BL29">
        <v>0</v>
      </c>
      <c r="BM29">
        <v>1.5307239243671318</v>
      </c>
      <c r="BN29">
        <v>1070.9402747480435</v>
      </c>
      <c r="BO29">
        <v>0</v>
      </c>
      <c r="BP29">
        <v>0</v>
      </c>
      <c r="BQ29">
        <v>0</v>
      </c>
      <c r="BR29">
        <v>0</v>
      </c>
      <c r="BS29">
        <v>0</v>
      </c>
      <c r="BT29">
        <v>0</v>
      </c>
      <c r="BU29">
        <v>0</v>
      </c>
      <c r="BV29">
        <v>0</v>
      </c>
      <c r="BW29">
        <v>0</v>
      </c>
      <c r="BX29">
        <v>0</v>
      </c>
      <c r="DC29">
        <f t="shared" si="0"/>
        <v>1077.410338007056</v>
      </c>
    </row>
    <row r="30" spans="2:107" x14ac:dyDescent="0.25">
      <c r="B30" t="s">
        <v>44</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2.8722506576909775E-2</v>
      </c>
      <c r="BN30">
        <v>0</v>
      </c>
      <c r="BO30">
        <v>208.58638061826335</v>
      </c>
      <c r="BP30">
        <v>0</v>
      </c>
      <c r="BQ30">
        <v>0</v>
      </c>
      <c r="BR30">
        <v>0</v>
      </c>
      <c r="BS30">
        <v>0</v>
      </c>
      <c r="BT30">
        <v>0</v>
      </c>
      <c r="BU30">
        <v>0</v>
      </c>
      <c r="BV30">
        <v>0</v>
      </c>
      <c r="BW30">
        <v>0</v>
      </c>
      <c r="BX30">
        <v>0</v>
      </c>
      <c r="DC30">
        <f t="shared" si="0"/>
        <v>208.61510312484026</v>
      </c>
    </row>
    <row r="31" spans="2:107" x14ac:dyDescent="0.25">
      <c r="B31" t="s">
        <v>45</v>
      </c>
      <c r="AN31">
        <v>0</v>
      </c>
      <c r="AO31">
        <v>0</v>
      </c>
      <c r="AP31">
        <v>0</v>
      </c>
      <c r="AQ31">
        <v>0</v>
      </c>
      <c r="AR31">
        <v>0</v>
      </c>
      <c r="AS31">
        <v>0</v>
      </c>
      <c r="AT31">
        <v>0</v>
      </c>
      <c r="AU31">
        <v>0</v>
      </c>
      <c r="AV31">
        <v>0</v>
      </c>
      <c r="AW31">
        <v>0</v>
      </c>
      <c r="AX31">
        <v>0</v>
      </c>
      <c r="AY31">
        <v>0</v>
      </c>
      <c r="AZ31">
        <v>0</v>
      </c>
      <c r="BA31">
        <v>0</v>
      </c>
      <c r="BB31">
        <v>0</v>
      </c>
      <c r="BC31">
        <v>0</v>
      </c>
      <c r="BD31">
        <v>0</v>
      </c>
      <c r="BE31">
        <v>1.0890464929764005</v>
      </c>
      <c r="BF31">
        <v>29.618897704563043</v>
      </c>
      <c r="BG31">
        <v>0</v>
      </c>
      <c r="BH31">
        <v>6.5147789603215975E-2</v>
      </c>
      <c r="BI31">
        <v>4.0895772649641914E-2</v>
      </c>
      <c r="BJ31">
        <v>0</v>
      </c>
      <c r="BK31">
        <v>0</v>
      </c>
      <c r="BL31">
        <v>0</v>
      </c>
      <c r="BM31">
        <v>2.9118920452024279E-2</v>
      </c>
      <c r="BN31">
        <v>0</v>
      </c>
      <c r="BO31">
        <v>0</v>
      </c>
      <c r="BP31">
        <v>620.74350454354578</v>
      </c>
      <c r="BQ31">
        <v>0</v>
      </c>
      <c r="BR31">
        <v>0</v>
      </c>
      <c r="BS31">
        <v>0</v>
      </c>
      <c r="BT31">
        <v>0</v>
      </c>
      <c r="BU31">
        <v>0</v>
      </c>
      <c r="BV31">
        <v>0</v>
      </c>
      <c r="BW31">
        <v>0</v>
      </c>
      <c r="BX31">
        <v>0</v>
      </c>
      <c r="DC31">
        <f t="shared" si="0"/>
        <v>651.5866112237901</v>
      </c>
    </row>
    <row r="32" spans="2:107" x14ac:dyDescent="0.25">
      <c r="B32" t="s">
        <v>46</v>
      </c>
      <c r="AN32">
        <v>0</v>
      </c>
      <c r="AO32">
        <v>0</v>
      </c>
      <c r="AP32">
        <v>0</v>
      </c>
      <c r="AQ32">
        <v>0</v>
      </c>
      <c r="AR32">
        <v>0</v>
      </c>
      <c r="AS32">
        <v>0</v>
      </c>
      <c r="AT32">
        <v>0</v>
      </c>
      <c r="AU32">
        <v>0</v>
      </c>
      <c r="AV32">
        <v>0</v>
      </c>
      <c r="AW32">
        <v>0</v>
      </c>
      <c r="AX32">
        <v>0</v>
      </c>
      <c r="AY32">
        <v>0</v>
      </c>
      <c r="AZ32">
        <v>0</v>
      </c>
      <c r="BA32">
        <v>0</v>
      </c>
      <c r="BB32">
        <v>0</v>
      </c>
      <c r="BC32">
        <v>0</v>
      </c>
      <c r="BD32">
        <v>0</v>
      </c>
      <c r="BE32">
        <v>36.767352743223398</v>
      </c>
      <c r="BF32">
        <v>24.888631398355056</v>
      </c>
      <c r="BG32">
        <v>0.53470638029749629</v>
      </c>
      <c r="BH32">
        <v>0.73853703511449043</v>
      </c>
      <c r="BI32">
        <v>0</v>
      </c>
      <c r="BJ32">
        <v>0</v>
      </c>
      <c r="BK32">
        <v>102.53789157439704</v>
      </c>
      <c r="BL32">
        <v>0</v>
      </c>
      <c r="BM32">
        <v>0.23639904857294541</v>
      </c>
      <c r="BN32">
        <v>0</v>
      </c>
      <c r="BO32">
        <v>0</v>
      </c>
      <c r="BP32">
        <v>0.18701831065609772</v>
      </c>
      <c r="BQ32">
        <v>897.3046955206479</v>
      </c>
      <c r="BR32">
        <v>0</v>
      </c>
      <c r="BS32">
        <v>0</v>
      </c>
      <c r="BT32">
        <v>0</v>
      </c>
      <c r="BU32">
        <v>0</v>
      </c>
      <c r="BV32">
        <v>0</v>
      </c>
      <c r="BW32">
        <v>0</v>
      </c>
      <c r="BX32">
        <v>0</v>
      </c>
      <c r="DC32">
        <f t="shared" si="0"/>
        <v>1063.1952320112644</v>
      </c>
    </row>
    <row r="33" spans="2:107" x14ac:dyDescent="0.25">
      <c r="B33" t="s">
        <v>47</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5793.2353793724478</v>
      </c>
      <c r="BS33">
        <v>0</v>
      </c>
      <c r="BT33">
        <v>0</v>
      </c>
      <c r="BU33">
        <v>0</v>
      </c>
      <c r="BV33">
        <v>0</v>
      </c>
      <c r="BW33">
        <v>0</v>
      </c>
      <c r="BX33">
        <v>0</v>
      </c>
      <c r="DC33">
        <f t="shared" si="0"/>
        <v>5793.2353793724478</v>
      </c>
    </row>
    <row r="34" spans="2:107" x14ac:dyDescent="0.25">
      <c r="B34" t="s">
        <v>48</v>
      </c>
      <c r="AN34">
        <v>0</v>
      </c>
      <c r="AO34">
        <v>0</v>
      </c>
      <c r="AP34">
        <v>0</v>
      </c>
      <c r="AQ34">
        <v>0</v>
      </c>
      <c r="AR34">
        <v>0</v>
      </c>
      <c r="AS34">
        <v>0</v>
      </c>
      <c r="AT34">
        <v>0</v>
      </c>
      <c r="AU34">
        <v>0</v>
      </c>
      <c r="AV34">
        <v>0</v>
      </c>
      <c r="AW34">
        <v>0</v>
      </c>
      <c r="AX34">
        <v>0</v>
      </c>
      <c r="AY34">
        <v>0</v>
      </c>
      <c r="AZ34">
        <v>0</v>
      </c>
      <c r="BA34">
        <v>0</v>
      </c>
      <c r="BB34">
        <v>1.0725741287164965</v>
      </c>
      <c r="BC34">
        <v>0</v>
      </c>
      <c r="BD34">
        <v>0</v>
      </c>
      <c r="BE34">
        <v>0</v>
      </c>
      <c r="BF34">
        <v>0.19158371163381296</v>
      </c>
      <c r="BG34">
        <v>0</v>
      </c>
      <c r="BH34">
        <v>0.75204271339906303</v>
      </c>
      <c r="BI34">
        <v>0</v>
      </c>
      <c r="BJ34">
        <v>0</v>
      </c>
      <c r="BK34">
        <v>0</v>
      </c>
      <c r="BL34">
        <v>0</v>
      </c>
      <c r="BM34">
        <v>1.5107831086524806</v>
      </c>
      <c r="BN34">
        <v>2.7339969312516203E-3</v>
      </c>
      <c r="BO34">
        <v>0</v>
      </c>
      <c r="BP34">
        <v>6.2647982709855094E-3</v>
      </c>
      <c r="BQ34">
        <v>1.0901423920565879E-2</v>
      </c>
      <c r="BR34">
        <v>0</v>
      </c>
      <c r="BS34">
        <v>3370.196646792127</v>
      </c>
      <c r="BT34">
        <v>0.99397206258105697</v>
      </c>
      <c r="BU34">
        <v>0</v>
      </c>
      <c r="BV34">
        <v>0</v>
      </c>
      <c r="BW34">
        <v>0</v>
      </c>
      <c r="BX34">
        <v>0</v>
      </c>
      <c r="DC34">
        <f t="shared" si="0"/>
        <v>3374.7375027362327</v>
      </c>
    </row>
    <row r="35" spans="2:107" x14ac:dyDescent="0.25">
      <c r="B35" t="s">
        <v>49</v>
      </c>
      <c r="AN35">
        <v>0</v>
      </c>
      <c r="AO35">
        <v>0</v>
      </c>
      <c r="AP35">
        <v>0</v>
      </c>
      <c r="AQ35">
        <v>0</v>
      </c>
      <c r="AR35">
        <v>0</v>
      </c>
      <c r="AS35">
        <v>0</v>
      </c>
      <c r="AT35">
        <v>0</v>
      </c>
      <c r="AU35">
        <v>0</v>
      </c>
      <c r="AV35">
        <v>0</v>
      </c>
      <c r="AW35">
        <v>0</v>
      </c>
      <c r="AX35">
        <v>0</v>
      </c>
      <c r="AY35">
        <v>0</v>
      </c>
      <c r="AZ35">
        <v>0</v>
      </c>
      <c r="BA35">
        <v>0</v>
      </c>
      <c r="BB35">
        <v>0</v>
      </c>
      <c r="BC35">
        <v>0</v>
      </c>
      <c r="BD35">
        <v>0</v>
      </c>
      <c r="BE35">
        <v>3.6666010058987206</v>
      </c>
      <c r="BF35">
        <v>17.119822992495603</v>
      </c>
      <c r="BG35">
        <v>0.61704968544441363</v>
      </c>
      <c r="BH35">
        <v>0.86442054039322613</v>
      </c>
      <c r="BI35">
        <v>0</v>
      </c>
      <c r="BJ35">
        <v>0</v>
      </c>
      <c r="BK35">
        <v>0</v>
      </c>
      <c r="BL35">
        <v>0</v>
      </c>
      <c r="BM35">
        <v>8.9832545389547125</v>
      </c>
      <c r="BN35">
        <v>0.27716368231338301</v>
      </c>
      <c r="BO35">
        <v>0.62867372549872069</v>
      </c>
      <c r="BP35">
        <v>0</v>
      </c>
      <c r="BQ35">
        <v>1.2724729123488954E-3</v>
      </c>
      <c r="BR35">
        <v>0</v>
      </c>
      <c r="BS35">
        <v>1.8977745846298915</v>
      </c>
      <c r="BT35">
        <v>3784.9365445358872</v>
      </c>
      <c r="BU35">
        <v>0</v>
      </c>
      <c r="BV35">
        <v>0</v>
      </c>
      <c r="BW35">
        <v>6.5871681095927819E-3</v>
      </c>
      <c r="BX35">
        <v>0</v>
      </c>
      <c r="DC35">
        <f t="shared" ref="DC35:DC66" si="1">SUM(C35:DA35)</f>
        <v>3818.9991649325375</v>
      </c>
    </row>
    <row r="36" spans="2:107" x14ac:dyDescent="0.25">
      <c r="B36" t="s">
        <v>50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0.32912742871960621</v>
      </c>
      <c r="BI36">
        <v>0</v>
      </c>
      <c r="BJ36">
        <v>0</v>
      </c>
      <c r="BK36">
        <v>0</v>
      </c>
      <c r="BL36">
        <v>0</v>
      </c>
      <c r="BM36">
        <v>0</v>
      </c>
      <c r="BN36">
        <v>0</v>
      </c>
      <c r="BO36">
        <v>0</v>
      </c>
      <c r="BP36">
        <v>0</v>
      </c>
      <c r="BQ36">
        <v>0</v>
      </c>
      <c r="BR36">
        <v>0</v>
      </c>
      <c r="BS36">
        <v>0</v>
      </c>
      <c r="BT36">
        <v>0</v>
      </c>
      <c r="BU36">
        <v>530.27846190686944</v>
      </c>
      <c r="BV36">
        <v>0</v>
      </c>
      <c r="BW36">
        <v>0</v>
      </c>
      <c r="BX36">
        <v>0</v>
      </c>
      <c r="DC36">
        <f t="shared" si="1"/>
        <v>530.60758933558907</v>
      </c>
    </row>
    <row r="37" spans="2:107" x14ac:dyDescent="0.25">
      <c r="B37" t="s">
        <v>51</v>
      </c>
      <c r="AN37">
        <v>0</v>
      </c>
      <c r="AO37">
        <v>0</v>
      </c>
      <c r="AP37">
        <v>0</v>
      </c>
      <c r="AQ37">
        <v>0</v>
      </c>
      <c r="AR37">
        <v>0</v>
      </c>
      <c r="AS37">
        <v>0</v>
      </c>
      <c r="AT37">
        <v>0</v>
      </c>
      <c r="AU37">
        <v>0</v>
      </c>
      <c r="AV37">
        <v>0</v>
      </c>
      <c r="AW37">
        <v>0</v>
      </c>
      <c r="AX37">
        <v>0</v>
      </c>
      <c r="AY37">
        <v>0</v>
      </c>
      <c r="AZ37">
        <v>0</v>
      </c>
      <c r="BA37">
        <v>0</v>
      </c>
      <c r="BB37">
        <v>0</v>
      </c>
      <c r="BC37">
        <v>0</v>
      </c>
      <c r="BD37">
        <v>0</v>
      </c>
      <c r="BE37">
        <v>0</v>
      </c>
      <c r="BF37">
        <v>0.43080932270154182</v>
      </c>
      <c r="BG37">
        <v>0</v>
      </c>
      <c r="BH37">
        <v>0.6747148120171832</v>
      </c>
      <c r="BI37">
        <v>0</v>
      </c>
      <c r="BJ37">
        <v>0</v>
      </c>
      <c r="BK37">
        <v>0</v>
      </c>
      <c r="BL37">
        <v>0</v>
      </c>
      <c r="BM37">
        <v>7.9415003773070278</v>
      </c>
      <c r="BN37">
        <v>0</v>
      </c>
      <c r="BO37">
        <v>0</v>
      </c>
      <c r="BP37">
        <v>3.9653898173385587</v>
      </c>
      <c r="BQ37">
        <v>0</v>
      </c>
      <c r="BR37">
        <v>0</v>
      </c>
      <c r="BS37">
        <v>2.0913184305326453</v>
      </c>
      <c r="BT37">
        <v>0</v>
      </c>
      <c r="BU37">
        <v>0</v>
      </c>
      <c r="BV37">
        <v>4211.0250025784726</v>
      </c>
      <c r="BW37">
        <v>0</v>
      </c>
      <c r="BX37">
        <v>0</v>
      </c>
      <c r="DC37">
        <f t="shared" si="1"/>
        <v>4226.1287353383696</v>
      </c>
    </row>
    <row r="38" spans="2:107" x14ac:dyDescent="0.25">
      <c r="B38" t="s">
        <v>52</v>
      </c>
      <c r="AN38">
        <v>0</v>
      </c>
      <c r="AO38">
        <v>0</v>
      </c>
      <c r="AP38">
        <v>0</v>
      </c>
      <c r="AQ38">
        <v>0</v>
      </c>
      <c r="AR38">
        <v>0</v>
      </c>
      <c r="AS38">
        <v>0</v>
      </c>
      <c r="AT38">
        <v>0</v>
      </c>
      <c r="AU38">
        <v>0</v>
      </c>
      <c r="AV38">
        <v>0</v>
      </c>
      <c r="AW38">
        <v>8.2112311791920954E-4</v>
      </c>
      <c r="AX38">
        <v>0</v>
      </c>
      <c r="AY38">
        <v>0</v>
      </c>
      <c r="AZ38">
        <v>0</v>
      </c>
      <c r="BA38">
        <v>0</v>
      </c>
      <c r="BB38">
        <v>0</v>
      </c>
      <c r="BC38">
        <v>0</v>
      </c>
      <c r="BD38">
        <v>0</v>
      </c>
      <c r="BE38">
        <v>0</v>
      </c>
      <c r="BF38">
        <v>12.008796879451387</v>
      </c>
      <c r="BG38">
        <v>2.4254713636998191E-2</v>
      </c>
      <c r="BH38">
        <v>1.0143788651536689</v>
      </c>
      <c r="BI38">
        <v>0</v>
      </c>
      <c r="BJ38">
        <v>0</v>
      </c>
      <c r="BK38">
        <v>0</v>
      </c>
      <c r="BL38">
        <v>0</v>
      </c>
      <c r="BM38">
        <v>7.0237361650691792</v>
      </c>
      <c r="BN38">
        <v>0</v>
      </c>
      <c r="BO38">
        <v>0</v>
      </c>
      <c r="BP38">
        <v>0</v>
      </c>
      <c r="BQ38">
        <v>0.71545659562218944</v>
      </c>
      <c r="BR38">
        <v>0</v>
      </c>
      <c r="BS38">
        <v>0</v>
      </c>
      <c r="BT38">
        <v>3.2559780239573417</v>
      </c>
      <c r="BU38">
        <v>0</v>
      </c>
      <c r="BV38">
        <v>0</v>
      </c>
      <c r="BW38">
        <v>985.47752605710957</v>
      </c>
      <c r="BX38">
        <v>0</v>
      </c>
      <c r="DC38">
        <f t="shared" si="1"/>
        <v>1009.5209484231183</v>
      </c>
    </row>
    <row r="39" spans="2:107" x14ac:dyDescent="0.25">
      <c r="B39" t="s">
        <v>53</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71.360067043184898</v>
      </c>
      <c r="DC39">
        <f t="shared" si="1"/>
        <v>71.360067043184898</v>
      </c>
    </row>
    <row r="40" spans="2:107" x14ac:dyDescent="0.25">
      <c r="B40" t="s">
        <v>54</v>
      </c>
      <c r="C40">
        <v>1193.6367314927884</v>
      </c>
      <c r="D40">
        <v>0</v>
      </c>
      <c r="E40">
        <v>3404.351327321539</v>
      </c>
      <c r="F40">
        <v>1.138291882825573</v>
      </c>
      <c r="G40">
        <v>0.58552074098458928</v>
      </c>
      <c r="H40">
        <v>0</v>
      </c>
      <c r="I40">
        <v>0</v>
      </c>
      <c r="J40">
        <v>8.6997780237491149</v>
      </c>
      <c r="K40">
        <v>9.0217751013476057</v>
      </c>
      <c r="L40">
        <v>0</v>
      </c>
      <c r="M40">
        <v>0</v>
      </c>
      <c r="N40">
        <v>0</v>
      </c>
      <c r="O40">
        <v>0</v>
      </c>
      <c r="P40">
        <v>0</v>
      </c>
      <c r="Q40">
        <v>0.88674671852114506</v>
      </c>
      <c r="R40">
        <v>2.1499961380148966E-2</v>
      </c>
      <c r="S40">
        <v>1.6519756794312758E-2</v>
      </c>
      <c r="T40">
        <v>0.84092271680253372</v>
      </c>
      <c r="U40">
        <v>70.454100381208747</v>
      </c>
      <c r="V40">
        <v>2.608083230830479E-2</v>
      </c>
      <c r="W40">
        <v>253.772399964437</v>
      </c>
      <c r="X40">
        <v>0</v>
      </c>
      <c r="Y40">
        <v>0</v>
      </c>
      <c r="Z40">
        <v>3.6423222410168292E-3</v>
      </c>
      <c r="AA40">
        <v>5.2461491035945811E-3</v>
      </c>
      <c r="AB40">
        <v>1.9716197824487809</v>
      </c>
      <c r="AC40">
        <v>0.41537305395838969</v>
      </c>
      <c r="AD40">
        <v>0.22951965543348241</v>
      </c>
      <c r="AE40">
        <v>4.900577746104768E-4</v>
      </c>
      <c r="AF40">
        <v>4.1518667215387612</v>
      </c>
      <c r="AG40">
        <v>0</v>
      </c>
      <c r="AH40">
        <v>12.624113072873609</v>
      </c>
      <c r="AI40">
        <v>5.6297499346833674E-2</v>
      </c>
      <c r="AJ40">
        <v>4.1535025094706901</v>
      </c>
      <c r="AK40">
        <v>31.534530494367733</v>
      </c>
      <c r="AL40">
        <v>0.37730860624234758</v>
      </c>
      <c r="AM40">
        <v>0</v>
      </c>
      <c r="CK40" s="7">
        <f>'HH Consumption'!D5</f>
        <v>99.163197911727906</v>
      </c>
      <c r="CL40" s="7">
        <f>'HH Consumption'!E5</f>
        <v>132.66347927857549</v>
      </c>
      <c r="CM40" s="7">
        <f>'HH Consumption'!F5</f>
        <v>165.26206673694915</v>
      </c>
      <c r="CN40" s="7">
        <f>'HH Consumption'!G5</f>
        <v>201.8800088325988</v>
      </c>
      <c r="CO40" s="7">
        <f>'HH Consumption'!H5</f>
        <v>306.659994978692</v>
      </c>
      <c r="CP40" s="7">
        <f>'HH Consumption'!I5</f>
        <v>118.30686405583447</v>
      </c>
      <c r="CQ40" s="7">
        <f>'HH Consumption'!J5</f>
        <v>233.38274886495364</v>
      </c>
      <c r="CR40" s="7">
        <f>'HH Consumption'!K5</f>
        <v>334.3864811320289</v>
      </c>
      <c r="CS40" s="7">
        <f>'HH Consumption'!L5</f>
        <v>432.24172543690207</v>
      </c>
      <c r="CT40" s="7">
        <f>'HH Consumption'!M5</f>
        <v>645.08533262751337</v>
      </c>
      <c r="CU40">
        <v>0</v>
      </c>
      <c r="CW40">
        <v>284.148840061214</v>
      </c>
      <c r="CX40">
        <v>177.35320171321575</v>
      </c>
      <c r="CY40">
        <v>105.65114182888097</v>
      </c>
      <c r="DA40">
        <v>990.99743950886875</v>
      </c>
      <c r="DC40">
        <f t="shared" si="1"/>
        <v>9226.1577277874421</v>
      </c>
    </row>
    <row r="41" spans="2:107" x14ac:dyDescent="0.25">
      <c r="B41" t="s">
        <v>55</v>
      </c>
      <c r="C41">
        <v>7.9900225284495443</v>
      </c>
      <c r="D41">
        <v>70.689986513613746</v>
      </c>
      <c r="E41">
        <v>1.3401058587581709E-2</v>
      </c>
      <c r="F41">
        <v>0</v>
      </c>
      <c r="G41">
        <v>1.4201756316661374E-3</v>
      </c>
      <c r="H41">
        <v>132.51902522908318</v>
      </c>
      <c r="I41">
        <v>0.31832244224100414</v>
      </c>
      <c r="J41">
        <v>0</v>
      </c>
      <c r="K41">
        <v>203.46761402932268</v>
      </c>
      <c r="L41">
        <v>414.79535007673309</v>
      </c>
      <c r="M41">
        <v>0</v>
      </c>
      <c r="N41">
        <v>0</v>
      </c>
      <c r="O41">
        <v>0</v>
      </c>
      <c r="P41">
        <v>0</v>
      </c>
      <c r="Q41">
        <v>0</v>
      </c>
      <c r="R41">
        <v>6.4570260446110363E-4</v>
      </c>
      <c r="S41">
        <v>1.0468793912745731E-4</v>
      </c>
      <c r="T41">
        <v>191.30244578635489</v>
      </c>
      <c r="U41">
        <v>8.7464731614740661</v>
      </c>
      <c r="V41">
        <v>30.01785196790539</v>
      </c>
      <c r="W41">
        <v>2.8509075354077502E-2</v>
      </c>
      <c r="X41">
        <v>0</v>
      </c>
      <c r="Y41">
        <v>0</v>
      </c>
      <c r="Z41">
        <v>0</v>
      </c>
      <c r="AA41">
        <v>1.0098458332232108E-3</v>
      </c>
      <c r="AB41">
        <v>6.2575379978321921</v>
      </c>
      <c r="AC41">
        <v>0.25008646247966393</v>
      </c>
      <c r="AD41">
        <v>0</v>
      </c>
      <c r="AE41">
        <v>0</v>
      </c>
      <c r="AF41">
        <v>0</v>
      </c>
      <c r="AG41">
        <v>0</v>
      </c>
      <c r="AH41">
        <v>8.2985029037149789E-3</v>
      </c>
      <c r="AI41">
        <v>0.13971679810423149</v>
      </c>
      <c r="AJ41">
        <v>0</v>
      </c>
      <c r="AK41">
        <v>1.0176731601112866E-2</v>
      </c>
      <c r="AL41">
        <v>1.4150303594339131</v>
      </c>
      <c r="AM41">
        <v>0</v>
      </c>
      <c r="CK41" s="7">
        <f>'HH Consumption'!D6</f>
        <v>0</v>
      </c>
      <c r="CL41" s="7">
        <f>'HH Consumption'!E6</f>
        <v>0</v>
      </c>
      <c r="CM41" s="7">
        <f>'HH Consumption'!F6</f>
        <v>0</v>
      </c>
      <c r="CN41" s="7">
        <f>'HH Consumption'!G6</f>
        <v>0</v>
      </c>
      <c r="CO41" s="7">
        <f>'HH Consumption'!H6</f>
        <v>0</v>
      </c>
      <c r="CP41" s="7">
        <f>'HH Consumption'!I6</f>
        <v>0</v>
      </c>
      <c r="CQ41" s="7">
        <f>'HH Consumption'!J6</f>
        <v>0</v>
      </c>
      <c r="CR41" s="7">
        <f>'HH Consumption'!K6</f>
        <v>0</v>
      </c>
      <c r="CS41" s="7">
        <f>'HH Consumption'!L6</f>
        <v>0</v>
      </c>
      <c r="CT41" s="7">
        <f>'HH Consumption'!M6</f>
        <v>0</v>
      </c>
      <c r="CU41">
        <v>0</v>
      </c>
      <c r="CW41">
        <v>0</v>
      </c>
      <c r="CX41">
        <v>0</v>
      </c>
      <c r="CY41">
        <v>82.006913340129856</v>
      </c>
      <c r="DA41">
        <v>3910.3783078574247</v>
      </c>
      <c r="DC41">
        <f t="shared" si="1"/>
        <v>5060.3582503310372</v>
      </c>
    </row>
    <row r="42" spans="2:107" x14ac:dyDescent="0.25">
      <c r="B42" t="s">
        <v>56</v>
      </c>
      <c r="C42">
        <v>440.95236323292477</v>
      </c>
      <c r="D42">
        <v>0</v>
      </c>
      <c r="E42">
        <v>3650.3535061065672</v>
      </c>
      <c r="F42">
        <v>7.5426071676327019E-2</v>
      </c>
      <c r="G42">
        <v>0</v>
      </c>
      <c r="H42">
        <v>0</v>
      </c>
      <c r="I42">
        <v>5.0209765845227572E-2</v>
      </c>
      <c r="J42">
        <v>1.0240358304637346E-3</v>
      </c>
      <c r="K42">
        <v>0.18620811672391724</v>
      </c>
      <c r="L42">
        <v>0</v>
      </c>
      <c r="M42">
        <v>0</v>
      </c>
      <c r="N42">
        <v>0</v>
      </c>
      <c r="O42">
        <v>0</v>
      </c>
      <c r="P42">
        <v>0</v>
      </c>
      <c r="Q42">
        <v>4.8009931234796552E-3</v>
      </c>
      <c r="R42">
        <v>0.13230569523942931</v>
      </c>
      <c r="S42">
        <v>21.929445956812142</v>
      </c>
      <c r="T42">
        <v>0.8675632058587035</v>
      </c>
      <c r="U42">
        <v>145.45986014241441</v>
      </c>
      <c r="V42">
        <v>0.39885715555523155</v>
      </c>
      <c r="W42">
        <v>892.7089593180317</v>
      </c>
      <c r="X42">
        <v>4.5761283382194522</v>
      </c>
      <c r="Y42">
        <v>0</v>
      </c>
      <c r="Z42">
        <v>0</v>
      </c>
      <c r="AA42">
        <v>0.68248171995390527</v>
      </c>
      <c r="AB42">
        <v>3.3701339047859395</v>
      </c>
      <c r="AC42">
        <v>0.92652867478253198</v>
      </c>
      <c r="AD42">
        <v>0</v>
      </c>
      <c r="AE42">
        <v>1.8978000630600007</v>
      </c>
      <c r="AF42">
        <v>2.1430207561069455E-2</v>
      </c>
      <c r="AG42">
        <v>0</v>
      </c>
      <c r="AH42">
        <v>66.912674706275766</v>
      </c>
      <c r="AI42">
        <v>2.4252569125962955</v>
      </c>
      <c r="AJ42">
        <v>160.49447202120859</v>
      </c>
      <c r="AK42">
        <v>84.866923492570521</v>
      </c>
      <c r="AL42">
        <v>2.4257069120350874</v>
      </c>
      <c r="AM42">
        <v>0</v>
      </c>
      <c r="CK42" s="7">
        <f>'HH Consumption'!D7</f>
        <v>477.92776721081441</v>
      </c>
      <c r="CL42" s="7">
        <f>'HH Consumption'!E7</f>
        <v>639.38599981888103</v>
      </c>
      <c r="CM42" s="7">
        <f>'HH Consumption'!F7</f>
        <v>796.49842102251773</v>
      </c>
      <c r="CN42" s="7">
        <f>'HH Consumption'!G7</f>
        <v>972.98255701425285</v>
      </c>
      <c r="CO42" s="7">
        <f>'HH Consumption'!H7</f>
        <v>1477.9810431639194</v>
      </c>
      <c r="CP42" s="7">
        <f>'HH Consumption'!I7</f>
        <v>570.19273858282008</v>
      </c>
      <c r="CQ42" s="7">
        <f>'HH Consumption'!J7</f>
        <v>1124.8134229176349</v>
      </c>
      <c r="CR42" s="7">
        <f>'HH Consumption'!K7</f>
        <v>1611.6118447004105</v>
      </c>
      <c r="CS42" s="7">
        <f>'HH Consumption'!L7</f>
        <v>2083.2357879109554</v>
      </c>
      <c r="CT42" s="7">
        <f>'HH Consumption'!M7</f>
        <v>3109.0585940719266</v>
      </c>
      <c r="CU42">
        <v>0</v>
      </c>
      <c r="CW42">
        <v>0</v>
      </c>
      <c r="CX42">
        <v>0</v>
      </c>
      <c r="CY42">
        <v>383.6555460762965</v>
      </c>
      <c r="DA42">
        <v>5360.9944889066091</v>
      </c>
      <c r="DC42">
        <f t="shared" si="1"/>
        <v>24090.058278146691</v>
      </c>
    </row>
    <row r="43" spans="2:107" x14ac:dyDescent="0.25">
      <c r="B43" t="s">
        <v>57</v>
      </c>
      <c r="C43">
        <v>8.7730967227363121E-2</v>
      </c>
      <c r="D43">
        <v>1.6671272494362542E-3</v>
      </c>
      <c r="E43">
        <v>0.51674901279867791</v>
      </c>
      <c r="F43">
        <v>513.40769409674726</v>
      </c>
      <c r="G43">
        <v>0.2095791161091031</v>
      </c>
      <c r="H43">
        <v>0</v>
      </c>
      <c r="I43">
        <v>0</v>
      </c>
      <c r="J43">
        <v>4.21667587358261E-2</v>
      </c>
      <c r="K43">
        <v>2.948490988848266</v>
      </c>
      <c r="L43">
        <v>4.4296342528858563</v>
      </c>
      <c r="M43">
        <v>0</v>
      </c>
      <c r="N43">
        <v>0</v>
      </c>
      <c r="O43">
        <v>0</v>
      </c>
      <c r="P43">
        <v>0</v>
      </c>
      <c r="Q43">
        <v>9.0411389183914004</v>
      </c>
      <c r="R43">
        <v>0.23167387466577161</v>
      </c>
      <c r="S43">
        <v>0.99629911426429019</v>
      </c>
      <c r="T43">
        <v>5.3426725625747418</v>
      </c>
      <c r="U43">
        <v>94.733401135660969</v>
      </c>
      <c r="V43">
        <v>1.1855436463464841</v>
      </c>
      <c r="W43">
        <v>7.293630968428138</v>
      </c>
      <c r="X43">
        <v>0.25578092667646574</v>
      </c>
      <c r="Y43">
        <v>0</v>
      </c>
      <c r="Z43">
        <v>0.12774567472316928</v>
      </c>
      <c r="AA43">
        <v>0.45642507047106035</v>
      </c>
      <c r="AB43">
        <v>3.2862011139593597E-2</v>
      </c>
      <c r="AC43">
        <v>0.37015626563101695</v>
      </c>
      <c r="AD43">
        <v>2.6362779999999999E-2</v>
      </c>
      <c r="AE43">
        <v>2.3150881164742252</v>
      </c>
      <c r="AF43">
        <v>0.40937859387483794</v>
      </c>
      <c r="AG43">
        <v>72.254482330000002</v>
      </c>
      <c r="AH43">
        <v>6.766424809181439</v>
      </c>
      <c r="AI43">
        <v>5.4310046607517002</v>
      </c>
      <c r="AJ43">
        <v>6.184360254155799E-2</v>
      </c>
      <c r="AK43">
        <v>16.293452107459917</v>
      </c>
      <c r="AL43">
        <v>14.228653319950094</v>
      </c>
      <c r="AM43">
        <v>0</v>
      </c>
      <c r="CK43" s="7">
        <f>'HH Consumption'!D8</f>
        <v>53.167970919258444</v>
      </c>
      <c r="CL43" s="7">
        <f>'HH Consumption'!E8</f>
        <v>97.538832677170987</v>
      </c>
      <c r="CM43" s="7">
        <f>'HH Consumption'!F8</f>
        <v>114.79964326157133</v>
      </c>
      <c r="CN43" s="7">
        <f>'HH Consumption'!G8</f>
        <v>135.16389941938149</v>
      </c>
      <c r="CO43" s="7">
        <f>'HH Consumption'!H8</f>
        <v>184.05751985159796</v>
      </c>
      <c r="CP43" s="7">
        <f>'HH Consumption'!I8</f>
        <v>67.941995428861716</v>
      </c>
      <c r="CQ43" s="7">
        <f>'HH Consumption'!J8</f>
        <v>152.25798266253628</v>
      </c>
      <c r="CR43" s="7">
        <f>'HH Consumption'!K8</f>
        <v>248.45103059305734</v>
      </c>
      <c r="CS43" s="7">
        <f>'HH Consumption'!L8</f>
        <v>310.16709183632042</v>
      </c>
      <c r="CT43" s="7">
        <f>'HH Consumption'!M8</f>
        <v>544.84355213402739</v>
      </c>
      <c r="CU43">
        <v>0</v>
      </c>
      <c r="CW43">
        <v>0</v>
      </c>
      <c r="CX43">
        <v>0</v>
      </c>
      <c r="CY43">
        <v>60.113584938822513</v>
      </c>
      <c r="DA43">
        <v>1563.308284916837</v>
      </c>
      <c r="DC43">
        <f t="shared" si="1"/>
        <v>4291.3091214492515</v>
      </c>
    </row>
    <row r="44" spans="2:107" x14ac:dyDescent="0.25">
      <c r="B44" t="s">
        <v>58</v>
      </c>
      <c r="C44">
        <v>32.93190184283069</v>
      </c>
      <c r="D44">
        <v>6.7358538971424817</v>
      </c>
      <c r="E44">
        <v>252.2366340052879</v>
      </c>
      <c r="F44">
        <v>1.7022429804553316</v>
      </c>
      <c r="G44">
        <v>287.07661077334478</v>
      </c>
      <c r="H44">
        <v>2.1150428107576955E-3</v>
      </c>
      <c r="I44">
        <v>0.30226851753373912</v>
      </c>
      <c r="J44">
        <v>3.4289478877686337</v>
      </c>
      <c r="K44">
        <v>28.220682575747894</v>
      </c>
      <c r="L44">
        <v>3.0774983128321183</v>
      </c>
      <c r="M44">
        <v>8.6536845603611915E-3</v>
      </c>
      <c r="N44">
        <v>9.7159535666906122E-3</v>
      </c>
      <c r="O44">
        <v>1.217238993410079E-2</v>
      </c>
      <c r="P44">
        <v>0.41338263021945232</v>
      </c>
      <c r="Q44">
        <v>146.88701041021437</v>
      </c>
      <c r="R44">
        <v>1.1728507836571911</v>
      </c>
      <c r="S44">
        <v>0.18997490463291225</v>
      </c>
      <c r="T44">
        <v>87.095271467884999</v>
      </c>
      <c r="U44">
        <v>115.66038696521969</v>
      </c>
      <c r="V44">
        <v>21.470358327691642</v>
      </c>
      <c r="W44">
        <v>32.874353957215355</v>
      </c>
      <c r="X44">
        <v>47.598600865906</v>
      </c>
      <c r="Y44">
        <v>0.7212164794896776</v>
      </c>
      <c r="Z44">
        <v>2.6107155083370532</v>
      </c>
      <c r="AA44">
        <v>33.755569362976992</v>
      </c>
      <c r="AB44">
        <v>12.064229718502764</v>
      </c>
      <c r="AC44">
        <v>4.2845055935122964</v>
      </c>
      <c r="AD44">
        <v>0.15878799312220093</v>
      </c>
      <c r="AE44">
        <v>37.47039819952424</v>
      </c>
      <c r="AF44">
        <v>20.06261191353655</v>
      </c>
      <c r="AG44">
        <v>11.479936559999999</v>
      </c>
      <c r="AH44">
        <v>29.551090681330521</v>
      </c>
      <c r="AI44">
        <v>21.260638418584584</v>
      </c>
      <c r="AJ44">
        <v>5.1496232953130434</v>
      </c>
      <c r="AK44">
        <v>36.745127481550576</v>
      </c>
      <c r="AL44">
        <v>32.034274962681486</v>
      </c>
      <c r="AM44">
        <v>0</v>
      </c>
      <c r="CK44" s="7">
        <f>'HH Consumption'!D9</f>
        <v>7.8448465098132161</v>
      </c>
      <c r="CL44" s="7">
        <f>'HH Consumption'!E9</f>
        <v>17.909710063675536</v>
      </c>
      <c r="CM44" s="7">
        <f>'HH Consumption'!F9</f>
        <v>22.274305413696073</v>
      </c>
      <c r="CN44" s="7">
        <f>'HH Consumption'!G9</f>
        <v>32.976844645331482</v>
      </c>
      <c r="CO44" s="7">
        <f>'HH Consumption'!H9</f>
        <v>71.202150412822306</v>
      </c>
      <c r="CP44" s="7">
        <f>'HH Consumption'!I9</f>
        <v>13.332430929712011</v>
      </c>
      <c r="CQ44" s="7">
        <f>'HH Consumption'!J9</f>
        <v>29.707411747539208</v>
      </c>
      <c r="CR44" s="7">
        <f>'HH Consumption'!K9</f>
        <v>42.653268469480651</v>
      </c>
      <c r="CS44" s="7">
        <f>'HH Consumption'!L9</f>
        <v>54.841495838160469</v>
      </c>
      <c r="CT44" s="7">
        <f>'HH Consumption'!M9</f>
        <v>152.83130042763054</v>
      </c>
      <c r="CU44">
        <v>0</v>
      </c>
      <c r="CW44">
        <v>0</v>
      </c>
      <c r="CX44">
        <v>0</v>
      </c>
      <c r="CY44">
        <v>12.83370054508109</v>
      </c>
      <c r="DA44">
        <v>370.25035045730704</v>
      </c>
      <c r="DC44">
        <f t="shared" si="1"/>
        <v>2145.1140298051682</v>
      </c>
    </row>
    <row r="45" spans="2:107" x14ac:dyDescent="0.25">
      <c r="B45" t="s">
        <v>59</v>
      </c>
      <c r="C45">
        <v>78.063856092105297</v>
      </c>
      <c r="D45">
        <v>214.50987822693779</v>
      </c>
      <c r="E45">
        <v>86.479857835301573</v>
      </c>
      <c r="F45">
        <v>1.5159043478937293</v>
      </c>
      <c r="G45">
        <v>2.7943341973679114</v>
      </c>
      <c r="H45">
        <v>0</v>
      </c>
      <c r="I45">
        <v>8.0511411611298875</v>
      </c>
      <c r="J45">
        <v>1.8208211108943395</v>
      </c>
      <c r="K45">
        <v>258.70150775168253</v>
      </c>
      <c r="L45">
        <v>109.64322840165788</v>
      </c>
      <c r="M45">
        <v>0</v>
      </c>
      <c r="N45">
        <v>0</v>
      </c>
      <c r="O45">
        <v>0.35812258707243788</v>
      </c>
      <c r="P45">
        <v>4.029473903994378E-2</v>
      </c>
      <c r="Q45">
        <v>1.3497289899824945</v>
      </c>
      <c r="R45">
        <v>17.53801830036188</v>
      </c>
      <c r="S45">
        <v>16.201773808690344</v>
      </c>
      <c r="T45">
        <v>348.65827931243166</v>
      </c>
      <c r="U45">
        <v>263.60121629251336</v>
      </c>
      <c r="V45">
        <v>1223.1589971929468</v>
      </c>
      <c r="W45">
        <v>15.078311166995833</v>
      </c>
      <c r="X45">
        <v>4.1495397368428995</v>
      </c>
      <c r="Y45">
        <v>7.3741524902365949</v>
      </c>
      <c r="Z45">
        <v>1.5900457316656835</v>
      </c>
      <c r="AA45">
        <v>7.7882552813754495</v>
      </c>
      <c r="AB45">
        <v>6.1571828309118342</v>
      </c>
      <c r="AC45">
        <v>12.803782243722392</v>
      </c>
      <c r="AD45">
        <v>1.3251318658096845</v>
      </c>
      <c r="AE45">
        <v>2.8370830257133979</v>
      </c>
      <c r="AF45">
        <v>21.50892124849938</v>
      </c>
      <c r="AG45">
        <v>180.31973859000001</v>
      </c>
      <c r="AH45">
        <v>8.1601379679260084</v>
      </c>
      <c r="AI45">
        <v>19.930137968709385</v>
      </c>
      <c r="AJ45">
        <v>7.2557754959648406</v>
      </c>
      <c r="AK45">
        <v>10.256901931504721</v>
      </c>
      <c r="AL45">
        <v>7.9771329990588438</v>
      </c>
      <c r="AM45">
        <v>0</v>
      </c>
      <c r="CK45" s="7">
        <f>'HH Consumption'!D10</f>
        <v>50.75364755461981</v>
      </c>
      <c r="CL45" s="7">
        <f>'HH Consumption'!E10</f>
        <v>115.87009525809809</v>
      </c>
      <c r="CM45" s="7">
        <f>'HH Consumption'!F10</f>
        <v>144.10763105135726</v>
      </c>
      <c r="CN45" s="7">
        <f>'HH Consumption'!G10</f>
        <v>213.34963641404067</v>
      </c>
      <c r="CO45" s="7">
        <f>'HH Consumption'!H10</f>
        <v>460.65513744123643</v>
      </c>
      <c r="CP45" s="7">
        <f>'HH Consumption'!I10</f>
        <v>86.256563414779521</v>
      </c>
      <c r="CQ45" s="7">
        <f>'HH Consumption'!J10</f>
        <v>192.19745137250322</v>
      </c>
      <c r="CR45" s="7">
        <f>'HH Consumption'!K10</f>
        <v>275.9530033181162</v>
      </c>
      <c r="CS45" s="7">
        <f>'HH Consumption'!L10</f>
        <v>354.80693569419725</v>
      </c>
      <c r="CT45" s="7">
        <f>'HH Consumption'!M10</f>
        <v>988.76962697933811</v>
      </c>
      <c r="CU45">
        <v>0</v>
      </c>
      <c r="CW45">
        <v>0</v>
      </c>
      <c r="CX45">
        <v>0</v>
      </c>
      <c r="CY45">
        <v>75.77561534609589</v>
      </c>
      <c r="DA45">
        <v>730.42125460263912</v>
      </c>
      <c r="DC45">
        <f t="shared" si="1"/>
        <v>6635.9157893699685</v>
      </c>
    </row>
    <row r="46" spans="2:107" x14ac:dyDescent="0.25">
      <c r="B46" t="s">
        <v>60</v>
      </c>
      <c r="C46">
        <v>219.6076116855979</v>
      </c>
      <c r="D46">
        <v>1.1125579437763549</v>
      </c>
      <c r="E46">
        <v>51.286737113877969</v>
      </c>
      <c r="F46">
        <v>2.0474830448394603</v>
      </c>
      <c r="G46">
        <v>26.071614532276048</v>
      </c>
      <c r="H46">
        <v>0</v>
      </c>
      <c r="I46">
        <v>178.68123855166868</v>
      </c>
      <c r="J46">
        <v>22.104277944108663</v>
      </c>
      <c r="K46">
        <v>219.9291045317627</v>
      </c>
      <c r="L46">
        <v>4.0347656614407992</v>
      </c>
      <c r="M46">
        <v>0</v>
      </c>
      <c r="N46">
        <v>0</v>
      </c>
      <c r="O46">
        <v>0.38516848629492911</v>
      </c>
      <c r="P46">
        <v>0.27518244040479606</v>
      </c>
      <c r="Q46">
        <v>31.504054594351871</v>
      </c>
      <c r="R46">
        <v>2.9853303884281113</v>
      </c>
      <c r="S46">
        <v>3.4547910969518538</v>
      </c>
      <c r="T46">
        <v>72.900501035852869</v>
      </c>
      <c r="U46">
        <v>147.47292624162998</v>
      </c>
      <c r="V46">
        <v>16.848135200650315</v>
      </c>
      <c r="W46">
        <v>52.675243043765008</v>
      </c>
      <c r="X46">
        <v>0.6668903542566228</v>
      </c>
      <c r="Y46">
        <v>0</v>
      </c>
      <c r="Z46">
        <v>5.0724821667108646</v>
      </c>
      <c r="AA46">
        <v>8.0812916541871349</v>
      </c>
      <c r="AB46">
        <v>27.319628442944968</v>
      </c>
      <c r="AC46">
        <v>3.2230635023204672</v>
      </c>
      <c r="AD46">
        <v>3.4548460000000003E-2</v>
      </c>
      <c r="AE46">
        <v>1.9346214877832142</v>
      </c>
      <c r="AF46">
        <v>13.381487169086096</v>
      </c>
      <c r="AG46">
        <v>24.161855942194649</v>
      </c>
      <c r="AH46">
        <v>3.3761861370362904</v>
      </c>
      <c r="AI46">
        <v>19.591647111146802</v>
      </c>
      <c r="AJ46">
        <v>9.2429892715374553</v>
      </c>
      <c r="AK46">
        <v>16.046109458058275</v>
      </c>
      <c r="AL46">
        <v>31.431412437040059</v>
      </c>
      <c r="AM46">
        <v>0</v>
      </c>
      <c r="CK46" s="7">
        <f>'HH Consumption'!D11</f>
        <v>24.465018139949656</v>
      </c>
      <c r="CL46" s="7">
        <f>'HH Consumption'!E11</f>
        <v>55.853404020200955</v>
      </c>
      <c r="CM46" s="7">
        <f>'HH Consumption'!F11</f>
        <v>69.464875484712095</v>
      </c>
      <c r="CN46" s="7">
        <f>'HH Consumption'!G11</f>
        <v>102.84192322145836</v>
      </c>
      <c r="CO46" s="7">
        <f>'HH Consumption'!H11</f>
        <v>222.05175069698049</v>
      </c>
      <c r="CP46" s="7">
        <f>'HH Consumption'!I11</f>
        <v>41.578654743213896</v>
      </c>
      <c r="CQ46" s="7">
        <f>'HH Consumption'!J11</f>
        <v>92.645836522785586</v>
      </c>
      <c r="CR46" s="7">
        <f>'HH Consumption'!K11</f>
        <v>133.01891700859201</v>
      </c>
      <c r="CS46" s="7">
        <f>'HH Consumption'!L11</f>
        <v>171.02924688510126</v>
      </c>
      <c r="CT46" s="7">
        <f>'HH Consumption'!M11</f>
        <v>476.62124843830782</v>
      </c>
      <c r="CU46">
        <v>0</v>
      </c>
      <c r="CW46">
        <v>0</v>
      </c>
      <c r="CX46">
        <v>0</v>
      </c>
      <c r="CY46">
        <v>37.424256530810418</v>
      </c>
      <c r="DA46">
        <v>2198.3230739319174</v>
      </c>
      <c r="DC46">
        <f t="shared" si="1"/>
        <v>4842.259142756011</v>
      </c>
    </row>
    <row r="47" spans="2:107" x14ac:dyDescent="0.25">
      <c r="B47" t="s">
        <v>61</v>
      </c>
      <c r="C47">
        <v>19.890184986985236</v>
      </c>
      <c r="D47">
        <v>0</v>
      </c>
      <c r="E47">
        <v>5.3782056937238449</v>
      </c>
      <c r="F47">
        <v>9.685794517685916E-3</v>
      </c>
      <c r="G47">
        <v>0</v>
      </c>
      <c r="H47">
        <v>0</v>
      </c>
      <c r="I47">
        <v>1.0846540305490793</v>
      </c>
      <c r="J47">
        <v>36.61270880965192</v>
      </c>
      <c r="K47">
        <v>0</v>
      </c>
      <c r="L47">
        <v>0</v>
      </c>
      <c r="M47">
        <v>0</v>
      </c>
      <c r="N47">
        <v>0</v>
      </c>
      <c r="O47">
        <v>0</v>
      </c>
      <c r="P47">
        <v>0</v>
      </c>
      <c r="Q47">
        <v>0</v>
      </c>
      <c r="R47">
        <v>2.1887031061297358E-3</v>
      </c>
      <c r="S47">
        <v>4.9430208328439799E-2</v>
      </c>
      <c r="T47">
        <v>8.0367238919175459E-3</v>
      </c>
      <c r="U47">
        <v>20.532948259402012</v>
      </c>
      <c r="V47">
        <v>5.0739219731203267E-2</v>
      </c>
      <c r="W47">
        <v>0.98724240563338361</v>
      </c>
      <c r="X47">
        <v>0</v>
      </c>
      <c r="Y47">
        <v>0</v>
      </c>
      <c r="Z47">
        <v>0</v>
      </c>
      <c r="AA47">
        <v>6.4804098159719405E-3</v>
      </c>
      <c r="AB47">
        <v>2.5208013977281643</v>
      </c>
      <c r="AC47">
        <v>0.61944557762990382</v>
      </c>
      <c r="AD47">
        <v>2.3968453022018305E-2</v>
      </c>
      <c r="AE47">
        <v>4.1839592263704599</v>
      </c>
      <c r="AF47">
        <v>1.9891806663654234E-2</v>
      </c>
      <c r="AG47">
        <v>0</v>
      </c>
      <c r="AH47">
        <v>-0.85173718374086094</v>
      </c>
      <c r="AI47">
        <v>649.02989560626031</v>
      </c>
      <c r="AJ47">
        <v>33.06111522508013</v>
      </c>
      <c r="AK47">
        <v>0.2694141167390971</v>
      </c>
      <c r="AL47">
        <v>29.268691468705384</v>
      </c>
      <c r="AM47">
        <v>0</v>
      </c>
      <c r="CK47" s="7">
        <f>'HH Consumption'!D12</f>
        <v>34.943897558078561</v>
      </c>
      <c r="CL47" s="7">
        <f>'HH Consumption'!E12</f>
        <v>79.776586192872188</v>
      </c>
      <c r="CM47" s="7">
        <f>'HH Consumption'!F12</f>
        <v>99.218135827119283</v>
      </c>
      <c r="CN47" s="7">
        <f>'HH Consumption'!G12</f>
        <v>146.89127182203742</v>
      </c>
      <c r="CO47" s="7">
        <f>'HH Consumption'!H12</f>
        <v>317.16116393458975</v>
      </c>
      <c r="CP47" s="7">
        <f>'HH Consumption'!I12</f>
        <v>59.387662974059545</v>
      </c>
      <c r="CQ47" s="7">
        <f>'HH Consumption'!J12</f>
        <v>132.32798774623652</v>
      </c>
      <c r="CR47" s="7">
        <f>'HH Consumption'!K12</f>
        <v>189.99370377104319</v>
      </c>
      <c r="CS47" s="7">
        <f>'HH Consumption'!L12</f>
        <v>244.28465363895305</v>
      </c>
      <c r="CT47" s="7">
        <f>'HH Consumption'!M12</f>
        <v>680.76810669660972</v>
      </c>
      <c r="CU47">
        <v>0</v>
      </c>
      <c r="CW47">
        <v>0</v>
      </c>
      <c r="CX47">
        <v>0</v>
      </c>
      <c r="CY47">
        <v>111.2325398229206</v>
      </c>
      <c r="DA47">
        <v>449.32717369859864</v>
      </c>
      <c r="DC47">
        <f t="shared" si="1"/>
        <v>3348.070834622913</v>
      </c>
    </row>
    <row r="48" spans="2:107" x14ac:dyDescent="0.25">
      <c r="B48" t="s">
        <v>62</v>
      </c>
      <c r="C48">
        <v>5.3683233506619361</v>
      </c>
      <c r="D48">
        <v>41.079764369012004</v>
      </c>
      <c r="E48">
        <v>438.10922966910061</v>
      </c>
      <c r="F48">
        <v>31.479649274790997</v>
      </c>
      <c r="G48">
        <v>2.1932241937371799</v>
      </c>
      <c r="H48">
        <v>0</v>
      </c>
      <c r="I48">
        <v>36.984462623155089</v>
      </c>
      <c r="J48">
        <v>2.621996602117973</v>
      </c>
      <c r="K48">
        <v>871.42354167604071</v>
      </c>
      <c r="L48">
        <v>92.786221843694122</v>
      </c>
      <c r="M48">
        <v>0</v>
      </c>
      <c r="N48">
        <v>86.330705747569681</v>
      </c>
      <c r="O48">
        <v>3.1205538728779603</v>
      </c>
      <c r="P48">
        <v>0.22483292796022569</v>
      </c>
      <c r="Q48">
        <v>10.859460812778233</v>
      </c>
      <c r="R48">
        <v>6.1411381145061021</v>
      </c>
      <c r="S48">
        <v>8.2492632004974276</v>
      </c>
      <c r="T48">
        <v>2900.3362093988967</v>
      </c>
      <c r="U48">
        <v>234.12225423969295</v>
      </c>
      <c r="V48">
        <v>10.927515191241794</v>
      </c>
      <c r="W48">
        <v>74.200238461415381</v>
      </c>
      <c r="X48">
        <v>4.7355161380595456</v>
      </c>
      <c r="Y48">
        <v>6.0175723245054803E-2</v>
      </c>
      <c r="Z48">
        <v>5.6268721871405303</v>
      </c>
      <c r="AA48">
        <v>12.396932579512191</v>
      </c>
      <c r="AB48">
        <v>66.553073226464505</v>
      </c>
      <c r="AC48">
        <v>11.541297419941936</v>
      </c>
      <c r="AD48">
        <v>1.9678191037849527E-2</v>
      </c>
      <c r="AE48">
        <v>6.4720661897143161</v>
      </c>
      <c r="AF48">
        <v>5.357335661196303</v>
      </c>
      <c r="AG48">
        <v>0</v>
      </c>
      <c r="AH48">
        <v>2.7594855470224715</v>
      </c>
      <c r="AI48">
        <v>5.9163014419687867</v>
      </c>
      <c r="AJ48">
        <v>6.4373338414767058</v>
      </c>
      <c r="AK48">
        <v>22.574171306656567</v>
      </c>
      <c r="AL48">
        <v>9.4051867738671806</v>
      </c>
      <c r="AM48">
        <v>0</v>
      </c>
      <c r="CK48" s="7">
        <f>'HH Consumption'!D13</f>
        <v>25.7131829217034</v>
      </c>
      <c r="CL48" s="7">
        <f>'HH Consumption'!E13</f>
        <v>58.702952360622547</v>
      </c>
      <c r="CM48" s="7">
        <f>'HH Consumption'!F13</f>
        <v>73.008858597781838</v>
      </c>
      <c r="CN48" s="7">
        <f>'HH Consumption'!G13</f>
        <v>108.08874813360661</v>
      </c>
      <c r="CO48" s="7">
        <f>'HH Consumption'!H13</f>
        <v>233.38046393811862</v>
      </c>
      <c r="CP48" s="7">
        <f>'HH Consumption'!I13</f>
        <v>43.699928973476311</v>
      </c>
      <c r="CQ48" s="7">
        <f>'HH Consumption'!J13</f>
        <v>97.372473946978943</v>
      </c>
      <c r="CR48" s="7">
        <f>'HH Consumption'!K13</f>
        <v>139.80532225740043</v>
      </c>
      <c r="CS48" s="7">
        <f>'HH Consumption'!L13</f>
        <v>179.75487632836186</v>
      </c>
      <c r="CT48" s="7">
        <f>'HH Consumption'!M13</f>
        <v>500.93767661886835</v>
      </c>
      <c r="CU48">
        <v>0</v>
      </c>
      <c r="CW48">
        <v>0</v>
      </c>
      <c r="CX48">
        <v>0</v>
      </c>
      <c r="CY48">
        <v>234.02539785371653</v>
      </c>
      <c r="DA48">
        <v>427.79549188376154</v>
      </c>
      <c r="DC48">
        <f t="shared" si="1"/>
        <v>7138.6993856114477</v>
      </c>
    </row>
    <row r="49" spans="2:107" x14ac:dyDescent="0.25">
      <c r="B49" t="s">
        <v>63</v>
      </c>
      <c r="C49">
        <v>21.305168527582335</v>
      </c>
      <c r="D49">
        <v>19.688381295822097</v>
      </c>
      <c r="E49">
        <v>119.86895177359334</v>
      </c>
      <c r="F49">
        <v>8.5794639570776656</v>
      </c>
      <c r="G49">
        <v>11.762980658731335</v>
      </c>
      <c r="H49">
        <v>0</v>
      </c>
      <c r="I49">
        <v>1.5644761967248844E-3</v>
      </c>
      <c r="J49">
        <v>0.18152815834107217</v>
      </c>
      <c r="K49">
        <v>72.320364407882764</v>
      </c>
      <c r="L49">
        <v>817.33688486066751</v>
      </c>
      <c r="M49">
        <v>5.354199611742902E-4</v>
      </c>
      <c r="N49">
        <v>72.745640502324761</v>
      </c>
      <c r="O49">
        <v>7.0545953598165614</v>
      </c>
      <c r="P49">
        <v>9.8405527539857971</v>
      </c>
      <c r="Q49">
        <v>93.333442386677703</v>
      </c>
      <c r="R49">
        <v>11.020199533784506</v>
      </c>
      <c r="S49">
        <v>14.949112033750747</v>
      </c>
      <c r="T49">
        <v>1204.5211769966268</v>
      </c>
      <c r="U49">
        <v>173.79400272078755</v>
      </c>
      <c r="V49">
        <v>11.191721106291329</v>
      </c>
      <c r="W49">
        <v>2.5105729638982419</v>
      </c>
      <c r="X49">
        <v>1.2336787910418883</v>
      </c>
      <c r="Y49">
        <v>5.1899025726534924E-2</v>
      </c>
      <c r="Z49">
        <v>1.4940925177355531</v>
      </c>
      <c r="AA49">
        <v>2.5853507044067037</v>
      </c>
      <c r="AB49">
        <v>33.86167624216931</v>
      </c>
      <c r="AC49">
        <v>13.340311048869289</v>
      </c>
      <c r="AD49">
        <v>5.7622534455943351</v>
      </c>
      <c r="AE49">
        <v>58.298580617780352</v>
      </c>
      <c r="AF49">
        <v>15.209696491506099</v>
      </c>
      <c r="AG49">
        <v>18.302087240000002</v>
      </c>
      <c r="AH49">
        <v>1.173821601231416</v>
      </c>
      <c r="AI49">
        <v>1.0408840896451883</v>
      </c>
      <c r="AJ49">
        <v>0.35297810529798557</v>
      </c>
      <c r="AK49">
        <v>2.5305052236956485</v>
      </c>
      <c r="AL49">
        <v>1.1632826557917124</v>
      </c>
      <c r="AM49">
        <v>0</v>
      </c>
      <c r="CK49" s="7">
        <f>'HH Consumption'!D14</f>
        <v>7.2364431204322308</v>
      </c>
      <c r="CL49" s="7">
        <f>'HH Consumption'!E14</f>
        <v>16.520730904944948</v>
      </c>
      <c r="CM49" s="7">
        <f>'HH Consumption'!F14</f>
        <v>20.546832110955496</v>
      </c>
      <c r="CN49" s="7">
        <f>'HH Consumption'!G14</f>
        <v>30.419340935321024</v>
      </c>
      <c r="CO49" s="7">
        <f>'HH Consumption'!H14</f>
        <v>65.680101053642773</v>
      </c>
      <c r="CP49" s="7">
        <f>'HH Consumption'!I14</f>
        <v>12.298440506039871</v>
      </c>
      <c r="CQ49" s="7">
        <f>'HH Consumption'!J14</f>
        <v>27.403467371530031</v>
      </c>
      <c r="CR49" s="7">
        <f>'HH Consumption'!K14</f>
        <v>39.345314251058724</v>
      </c>
      <c r="CS49" s="7">
        <f>'HH Consumption'!L14</f>
        <v>50.588289366252781</v>
      </c>
      <c r="CT49" s="7">
        <f>'HH Consumption'!M14</f>
        <v>140.97854064866476</v>
      </c>
      <c r="CU49">
        <v>0</v>
      </c>
      <c r="CW49">
        <v>0</v>
      </c>
      <c r="CX49">
        <v>0</v>
      </c>
      <c r="CY49">
        <v>687.10028441611212</v>
      </c>
      <c r="DA49">
        <v>2585.0467838336294</v>
      </c>
      <c r="DC49">
        <f t="shared" si="1"/>
        <v>6511.5725062128768</v>
      </c>
    </row>
    <row r="50" spans="2:107" x14ac:dyDescent="0.25">
      <c r="B50" t="s">
        <v>64</v>
      </c>
      <c r="C50">
        <v>2.4616785316033094E-2</v>
      </c>
      <c r="D50">
        <v>7.6897203444246725E-3</v>
      </c>
      <c r="E50">
        <v>0.96271385139673982</v>
      </c>
      <c r="F50">
        <v>2.0991700655187694E-2</v>
      </c>
      <c r="G50">
        <v>0.11752394105430636</v>
      </c>
      <c r="H50">
        <v>0</v>
      </c>
      <c r="I50">
        <v>3.9912225236973346E-2</v>
      </c>
      <c r="J50">
        <v>0.39044178349285741</v>
      </c>
      <c r="K50">
        <v>0.15545358573983406</v>
      </c>
      <c r="L50">
        <v>0.92508032614012747</v>
      </c>
      <c r="M50">
        <v>1.5606656956676122</v>
      </c>
      <c r="N50">
        <v>0</v>
      </c>
      <c r="O50">
        <v>7.9337844383669365E-2</v>
      </c>
      <c r="P50">
        <v>3.4536985776364962E-3</v>
      </c>
      <c r="Q50">
        <v>5.7906424482930582E-2</v>
      </c>
      <c r="R50">
        <v>6.7887486182346359</v>
      </c>
      <c r="S50">
        <v>3.20843664823727E-2</v>
      </c>
      <c r="T50">
        <v>17.668977962216392</v>
      </c>
      <c r="U50">
        <v>63.59153723217716</v>
      </c>
      <c r="V50">
        <v>1.8506234148939935</v>
      </c>
      <c r="W50">
        <v>6.2662353681486334</v>
      </c>
      <c r="X50">
        <v>0.95391280515011845</v>
      </c>
      <c r="Y50">
        <v>57.847691416513101</v>
      </c>
      <c r="Z50">
        <v>21.232620956794847</v>
      </c>
      <c r="AA50">
        <v>16.15604869187381</v>
      </c>
      <c r="AB50">
        <v>0.78803373475782756</v>
      </c>
      <c r="AC50">
        <v>7.5843236798307192</v>
      </c>
      <c r="AD50">
        <v>2.5855592374904431E-2</v>
      </c>
      <c r="AE50">
        <v>0.22414719851856416</v>
      </c>
      <c r="AF50">
        <v>4.1331408225123223</v>
      </c>
      <c r="AG50">
        <v>0</v>
      </c>
      <c r="AH50">
        <v>7.3965704980566809</v>
      </c>
      <c r="AI50">
        <v>3.5912638681985372</v>
      </c>
      <c r="AJ50">
        <v>2.1604682871641976</v>
      </c>
      <c r="AK50">
        <v>15.933019718494011</v>
      </c>
      <c r="AL50">
        <v>24.098280424131548</v>
      </c>
      <c r="AM50">
        <v>0</v>
      </c>
      <c r="CK50" s="7">
        <f>'HH Consumption'!D15</f>
        <v>16.930775413994695</v>
      </c>
      <c r="CL50" s="7">
        <f>'HH Consumption'!E15</f>
        <v>38.652799444647243</v>
      </c>
      <c r="CM50" s="7">
        <f>'HH Consumption'!F15</f>
        <v>48.07248452729683</v>
      </c>
      <c r="CN50" s="7">
        <f>'HH Consumption'!G15</f>
        <v>71.170742455430698</v>
      </c>
      <c r="CO50" s="7">
        <f>'HH Consumption'!H15</f>
        <v>153.66873222120785</v>
      </c>
      <c r="CP50" s="7">
        <f>'HH Consumption'!I15</f>
        <v>28.774099469146282</v>
      </c>
      <c r="CQ50" s="7">
        <f>'HH Consumption'!J15</f>
        <v>64.114640840898943</v>
      </c>
      <c r="CR50" s="7">
        <f>'HH Consumption'!K15</f>
        <v>92.054434491006035</v>
      </c>
      <c r="CS50" s="7">
        <f>'HH Consumption'!L15</f>
        <v>118.35910979799745</v>
      </c>
      <c r="CT50" s="7">
        <f>'HH Consumption'!M15</f>
        <v>329.84105176973981</v>
      </c>
      <c r="CU50">
        <v>0</v>
      </c>
      <c r="CW50">
        <v>895.93238016322027</v>
      </c>
      <c r="CX50">
        <v>559.20156530027759</v>
      </c>
      <c r="CY50">
        <v>2.8711172800940492</v>
      </c>
      <c r="DA50">
        <v>257.53484356458608</v>
      </c>
      <c r="DC50">
        <f t="shared" si="1"/>
        <v>2939.8481489785568</v>
      </c>
    </row>
    <row r="51" spans="2:107" x14ac:dyDescent="0.25">
      <c r="B51" t="s">
        <v>65</v>
      </c>
      <c r="C51">
        <v>0.60217600678056882</v>
      </c>
      <c r="D51">
        <v>0</v>
      </c>
      <c r="E51">
        <v>3.3446965019692732</v>
      </c>
      <c r="F51">
        <v>1.1504167408857005</v>
      </c>
      <c r="G51">
        <v>0.10964685726099442</v>
      </c>
      <c r="H51">
        <v>0</v>
      </c>
      <c r="I51">
        <v>1.1981875940338397E-2</v>
      </c>
      <c r="J51">
        <v>0.89035229675295458</v>
      </c>
      <c r="K51">
        <v>0.7300532549347829</v>
      </c>
      <c r="L51">
        <v>4.8876694307507327</v>
      </c>
      <c r="M51">
        <v>0</v>
      </c>
      <c r="N51">
        <v>23.459785919498273</v>
      </c>
      <c r="O51">
        <v>16.643521156415009</v>
      </c>
      <c r="P51">
        <v>0.72451811353479734</v>
      </c>
      <c r="Q51">
        <v>2.5558764122793356</v>
      </c>
      <c r="R51">
        <v>26.399946574916068</v>
      </c>
      <c r="S51">
        <v>6.292860676948103</v>
      </c>
      <c r="T51">
        <v>150.49680463200022</v>
      </c>
      <c r="U51">
        <v>90.576390756999416</v>
      </c>
      <c r="V51">
        <v>6.824109281439247</v>
      </c>
      <c r="W51">
        <v>13.498504094997223</v>
      </c>
      <c r="X51">
        <v>0.73959550397659979</v>
      </c>
      <c r="Y51">
        <v>2.2951203818912931</v>
      </c>
      <c r="Z51">
        <v>14.469580675801556</v>
      </c>
      <c r="AA51">
        <v>4.9274534764737332</v>
      </c>
      <c r="AB51">
        <v>2.2887372285255645</v>
      </c>
      <c r="AC51">
        <v>0.57475141785363171</v>
      </c>
      <c r="AD51">
        <v>8.7524499134094096E-3</v>
      </c>
      <c r="AE51">
        <v>0.24339462719852156</v>
      </c>
      <c r="AF51">
        <v>8.9242945925053672</v>
      </c>
      <c r="AG51">
        <v>0</v>
      </c>
      <c r="AH51">
        <v>2.6602406559000333</v>
      </c>
      <c r="AI51">
        <v>5.8282532557207212</v>
      </c>
      <c r="AJ51">
        <v>3.4033690336787159</v>
      </c>
      <c r="AK51">
        <v>24.571573351756772</v>
      </c>
      <c r="AL51">
        <v>2.4013705291704408</v>
      </c>
      <c r="AM51">
        <v>0</v>
      </c>
      <c r="CK51" s="7">
        <f>'HH Consumption'!D16</f>
        <v>22.037043398709709</v>
      </c>
      <c r="CL51" s="7">
        <f>'HH Consumption'!E16</f>
        <v>50.310360749291831</v>
      </c>
      <c r="CM51" s="7">
        <f>'HH Consumption'!F16</f>
        <v>62.570992875859623</v>
      </c>
      <c r="CN51" s="7">
        <f>'HH Consumption'!G16</f>
        <v>92.635611887705451</v>
      </c>
      <c r="CO51" s="7">
        <f>'HH Consumption'!H16</f>
        <v>200.01473282696276</v>
      </c>
      <c r="CP51" s="7">
        <f>'HH Consumption'!I16</f>
        <v>37.4522762989481</v>
      </c>
      <c r="CQ51" s="7">
        <f>'HH Consumption'!J16</f>
        <v>83.451412481421201</v>
      </c>
      <c r="CR51" s="7">
        <f>'HH Consumption'!K16</f>
        <v>119.81775898138528</v>
      </c>
      <c r="CS51" s="7">
        <f>'HH Consumption'!L16</f>
        <v>154.05584064951648</v>
      </c>
      <c r="CT51" s="7">
        <f>'HH Consumption'!M16</f>
        <v>429.32006330422467</v>
      </c>
      <c r="CU51">
        <v>0</v>
      </c>
      <c r="CW51">
        <v>357.05994761362348</v>
      </c>
      <c r="CX51">
        <v>222.86110652145186</v>
      </c>
      <c r="CY51">
        <v>17.174942451451301</v>
      </c>
      <c r="DA51">
        <v>298.64982061467344</v>
      </c>
      <c r="DC51">
        <f t="shared" si="1"/>
        <v>2569.9477084198948</v>
      </c>
    </row>
    <row r="52" spans="2:107" x14ac:dyDescent="0.25">
      <c r="B52" t="s">
        <v>66</v>
      </c>
      <c r="C52">
        <v>1.1284420362193119</v>
      </c>
      <c r="D52">
        <v>265.19689079140755</v>
      </c>
      <c r="E52">
        <v>9.6355778211115712</v>
      </c>
      <c r="F52">
        <v>0.44685301708807829</v>
      </c>
      <c r="G52">
        <v>3.7580694854689018</v>
      </c>
      <c r="H52">
        <v>0</v>
      </c>
      <c r="I52">
        <v>0</v>
      </c>
      <c r="J52">
        <v>4.2930685307833594</v>
      </c>
      <c r="K52">
        <v>3.835408548706484</v>
      </c>
      <c r="L52">
        <v>254.56129019467537</v>
      </c>
      <c r="M52">
        <v>0</v>
      </c>
      <c r="N52">
        <v>0</v>
      </c>
      <c r="O52">
        <v>0.41345963900178473</v>
      </c>
      <c r="P52">
        <v>0.13881086284999886</v>
      </c>
      <c r="Q52">
        <v>11.1783174027779</v>
      </c>
      <c r="R52">
        <v>2.4378352281779432E-2</v>
      </c>
      <c r="S52">
        <v>4.4383147063768718</v>
      </c>
      <c r="T52">
        <v>49.441703409790918</v>
      </c>
      <c r="U52">
        <v>81.264685370340459</v>
      </c>
      <c r="V52">
        <v>47.224410104233996</v>
      </c>
      <c r="W52">
        <v>12.186902337110322</v>
      </c>
      <c r="X52">
        <v>1.2801286858127277</v>
      </c>
      <c r="Y52">
        <v>0.17758852066569253</v>
      </c>
      <c r="Z52">
        <v>0</v>
      </c>
      <c r="AA52">
        <v>6.3928805435296923</v>
      </c>
      <c r="AB52">
        <v>0.50299102875428614</v>
      </c>
      <c r="AC52">
        <v>1.4940072997957363</v>
      </c>
      <c r="AD52">
        <v>0.37434536000000002</v>
      </c>
      <c r="AE52">
        <v>4.1510746502129479</v>
      </c>
      <c r="AF52">
        <v>0.22015971044685664</v>
      </c>
      <c r="AG52">
        <v>19.934885380000004</v>
      </c>
      <c r="AH52">
        <v>11.982285669437728</v>
      </c>
      <c r="AI52">
        <v>26.356898333079815</v>
      </c>
      <c r="AJ52">
        <v>0.2448547933465178</v>
      </c>
      <c r="AK52">
        <v>7.0738440715337108</v>
      </c>
      <c r="AL52">
        <v>3.6962019546841809</v>
      </c>
      <c r="AM52">
        <v>0</v>
      </c>
      <c r="CK52" s="7">
        <f>'HH Consumption'!D17</f>
        <v>16.868219858471466</v>
      </c>
      <c r="CL52" s="7">
        <f>'HH Consumption'!E17</f>
        <v>38.509985705603178</v>
      </c>
      <c r="CM52" s="7">
        <f>'HH Consumption'!F17</f>
        <v>47.894867087962005</v>
      </c>
      <c r="CN52" s="7">
        <f>'HH Consumption'!G17</f>
        <v>70.907781945800409</v>
      </c>
      <c r="CO52" s="7">
        <f>'HH Consumption'!H17</f>
        <v>153.10095947154974</v>
      </c>
      <c r="CP52" s="7">
        <f>'HH Consumption'!I17</f>
        <v>28.667785391204809</v>
      </c>
      <c r="CQ52" s="7">
        <f>'HH Consumption'!J17</f>
        <v>63.877751101539488</v>
      </c>
      <c r="CR52" s="7">
        <f>'HH Consumption'!K17</f>
        <v>91.71431325336907</v>
      </c>
      <c r="CS52" s="7">
        <f>'HH Consumption'!L17</f>
        <v>117.92179847092568</v>
      </c>
      <c r="CT52" s="7">
        <f>'HH Consumption'!M17</f>
        <v>328.62236037945854</v>
      </c>
      <c r="CU52">
        <v>0</v>
      </c>
      <c r="CW52">
        <v>299.67261807026398</v>
      </c>
      <c r="CX52">
        <v>187.04246080713671</v>
      </c>
      <c r="CY52">
        <v>73.417958141284032</v>
      </c>
      <c r="DA52">
        <v>350.29210645084879</v>
      </c>
      <c r="DC52">
        <f t="shared" si="1"/>
        <v>2701.5596947469426</v>
      </c>
    </row>
    <row r="53" spans="2:107" x14ac:dyDescent="0.25">
      <c r="B53" t="s">
        <v>67</v>
      </c>
      <c r="C53">
        <v>5.8090432442162703</v>
      </c>
      <c r="D53">
        <v>11.981678562477061</v>
      </c>
      <c r="E53">
        <v>4.0530907171286046</v>
      </c>
      <c r="F53">
        <v>8.439061447186702E-2</v>
      </c>
      <c r="G53">
        <v>0.13429281200368773</v>
      </c>
      <c r="H53">
        <v>0</v>
      </c>
      <c r="I53">
        <v>0.34067961349494674</v>
      </c>
      <c r="J53">
        <v>0.33077368612254249</v>
      </c>
      <c r="K53">
        <v>10.733272116851278</v>
      </c>
      <c r="L53">
        <v>63.960977899792901</v>
      </c>
      <c r="M53">
        <v>0</v>
      </c>
      <c r="N53">
        <v>0</v>
      </c>
      <c r="O53">
        <v>6.881343645522342E-2</v>
      </c>
      <c r="P53">
        <v>1.5322105095809481E-2</v>
      </c>
      <c r="Q53">
        <v>2.6697313263338716</v>
      </c>
      <c r="R53">
        <v>0.24075030404370462</v>
      </c>
      <c r="S53">
        <v>11.039815967829009</v>
      </c>
      <c r="T53">
        <v>51.061011352679458</v>
      </c>
      <c r="U53">
        <v>220.45937407515825</v>
      </c>
      <c r="V53">
        <v>245.27034473639691</v>
      </c>
      <c r="W53">
        <v>27.09889556516486</v>
      </c>
      <c r="X53">
        <v>0.34393780233018056</v>
      </c>
      <c r="Y53">
        <v>0.18498730987340445</v>
      </c>
      <c r="Z53">
        <v>0.93368120206779215</v>
      </c>
      <c r="AA53">
        <v>9.9680544283630663</v>
      </c>
      <c r="AB53">
        <v>0.16450083208583946</v>
      </c>
      <c r="AC53">
        <v>2.0267857139305367</v>
      </c>
      <c r="AD53">
        <v>0.38349655917278086</v>
      </c>
      <c r="AE53">
        <v>1.2213987578040357</v>
      </c>
      <c r="AF53">
        <v>10.25912448600538</v>
      </c>
      <c r="AG53">
        <v>25.358289309999996</v>
      </c>
      <c r="AH53">
        <v>3.1864795586914343</v>
      </c>
      <c r="AI53">
        <v>3.3135039284076706</v>
      </c>
      <c r="AJ53">
        <v>0.15574042256815804</v>
      </c>
      <c r="AK53">
        <v>1.3864443228872467</v>
      </c>
      <c r="AL53">
        <v>0.53435419224319936</v>
      </c>
      <c r="AM53">
        <v>0</v>
      </c>
      <c r="CK53" s="7">
        <f>'HH Consumption'!D18</f>
        <v>18.232820070367644</v>
      </c>
      <c r="CL53" s="7">
        <f>'HH Consumption'!E18</f>
        <v>41.625355027019346</v>
      </c>
      <c r="CM53" s="7">
        <f>'HH Consumption'!F18</f>
        <v>51.76945174036377</v>
      </c>
      <c r="CN53" s="7">
        <f>'HH Consumption'!G18</f>
        <v>76.64405851085435</v>
      </c>
      <c r="CO53" s="7">
        <f>'HH Consumption'!H18</f>
        <v>165.48647516255261</v>
      </c>
      <c r="CP53" s="7">
        <f>'HH Consumption'!I18</f>
        <v>30.986943331263646</v>
      </c>
      <c r="CQ53" s="7">
        <f>'HH Consumption'!J18</f>
        <v>69.045314331090069</v>
      </c>
      <c r="CR53" s="7">
        <f>'HH Consumption'!K18</f>
        <v>99.133790373629978</v>
      </c>
      <c r="CS53" s="7">
        <f>'HH Consumption'!L18</f>
        <v>127.46140090264221</v>
      </c>
      <c r="CT53" s="7">
        <f>'HH Consumption'!M18</f>
        <v>355.20715393622612</v>
      </c>
      <c r="CU53">
        <v>0</v>
      </c>
      <c r="CW53">
        <v>1499.6883447025837</v>
      </c>
      <c r="CX53">
        <v>936.03946948260341</v>
      </c>
      <c r="CY53">
        <v>171.08605155751744</v>
      </c>
      <c r="DA53">
        <v>3686.2151162154901</v>
      </c>
      <c r="DC53">
        <f t="shared" si="1"/>
        <v>8043.3947823063518</v>
      </c>
    </row>
    <row r="54" spans="2:107" x14ac:dyDescent="0.25">
      <c r="B54" t="s">
        <v>68</v>
      </c>
      <c r="C54">
        <v>2.3726214420360665</v>
      </c>
      <c r="D54">
        <v>3.2135418605896069</v>
      </c>
      <c r="E54">
        <v>12.414767188093929</v>
      </c>
      <c r="F54">
        <v>1.0505827660271891</v>
      </c>
      <c r="G54">
        <v>1.2870141550149421</v>
      </c>
      <c r="H54">
        <v>0</v>
      </c>
      <c r="I54">
        <v>1.3205883501658846</v>
      </c>
      <c r="J54">
        <v>3.9533279378108297</v>
      </c>
      <c r="K54">
        <v>4.5018791053652141</v>
      </c>
      <c r="L54">
        <v>8.7416717013759744</v>
      </c>
      <c r="M54">
        <v>0</v>
      </c>
      <c r="N54">
        <v>0</v>
      </c>
      <c r="O54">
        <v>1.2622836009568061</v>
      </c>
      <c r="P54">
        <v>5.4949149564942679E-2</v>
      </c>
      <c r="Q54">
        <v>17.54934160862906</v>
      </c>
      <c r="R54">
        <v>23.038012859740295</v>
      </c>
      <c r="S54">
        <v>31.776617086830775</v>
      </c>
      <c r="T54">
        <v>187.27614101720314</v>
      </c>
      <c r="U54">
        <v>127.69714867264997</v>
      </c>
      <c r="V54">
        <v>33.654330329494258</v>
      </c>
      <c r="W54">
        <v>72.930968092684608</v>
      </c>
      <c r="X54">
        <v>2.9880187306803885</v>
      </c>
      <c r="Y54">
        <v>1.8530976069463566E-3</v>
      </c>
      <c r="Z54">
        <v>0.69908302198256023</v>
      </c>
      <c r="AA54">
        <v>26.170791687362463</v>
      </c>
      <c r="AB54">
        <v>1.9580008655804817</v>
      </c>
      <c r="AC54">
        <v>22.263499275323401</v>
      </c>
      <c r="AD54">
        <v>1.3755643096671535</v>
      </c>
      <c r="AE54">
        <v>3.3811498923032315</v>
      </c>
      <c r="AF54">
        <v>2.3052784581979258</v>
      </c>
      <c r="AG54">
        <v>365.68320887311296</v>
      </c>
      <c r="AH54">
        <v>24.381305722374371</v>
      </c>
      <c r="AI54">
        <v>26.748264860715839</v>
      </c>
      <c r="AJ54">
        <v>3.4324157965870801</v>
      </c>
      <c r="AK54">
        <v>82.056402674371938</v>
      </c>
      <c r="AL54">
        <v>4.959618534707336</v>
      </c>
      <c r="AM54">
        <v>0</v>
      </c>
      <c r="CK54" s="7">
        <f>'HH Consumption'!D19</f>
        <v>14.745672591914653</v>
      </c>
      <c r="CL54" s="7">
        <f>'HH Consumption'!E19</f>
        <v>33.66423045813886</v>
      </c>
      <c r="CM54" s="7">
        <f>'HH Consumption'!F19</f>
        <v>41.868201555226435</v>
      </c>
      <c r="CN54" s="7">
        <f>'HH Consumption'!G19</f>
        <v>61.985375194558117</v>
      </c>
      <c r="CO54" s="7">
        <f>'HH Consumption'!H19</f>
        <v>133.83609182338699</v>
      </c>
      <c r="CP54" s="7">
        <f>'HH Consumption'!I19</f>
        <v>25.06048538973014</v>
      </c>
      <c r="CQ54" s="7">
        <f>'HH Consumption'!J19</f>
        <v>55.839941117323697</v>
      </c>
      <c r="CR54" s="7">
        <f>'HH Consumption'!K19</f>
        <v>80.173797032132555</v>
      </c>
      <c r="CS54" s="7">
        <f>'HH Consumption'!L19</f>
        <v>103.083564613888</v>
      </c>
      <c r="CT54" s="7">
        <f>'HH Consumption'!M19</f>
        <v>287.27143546828216</v>
      </c>
      <c r="CU54">
        <v>0</v>
      </c>
      <c r="CW54">
        <v>0</v>
      </c>
      <c r="CX54">
        <v>0</v>
      </c>
      <c r="CY54">
        <v>-7.5536431708143823</v>
      </c>
      <c r="DA54">
        <v>447.08078144412212</v>
      </c>
      <c r="DC54">
        <f t="shared" si="1"/>
        <v>2379.5561762426969</v>
      </c>
    </row>
    <row r="55" spans="2:107" x14ac:dyDescent="0.25">
      <c r="B55" t="s">
        <v>69</v>
      </c>
      <c r="C55">
        <v>34.01541556692046</v>
      </c>
      <c r="D55">
        <v>105.81208844424324</v>
      </c>
      <c r="E55">
        <v>244.59072644864725</v>
      </c>
      <c r="F55">
        <v>17.293833221110951</v>
      </c>
      <c r="G55">
        <v>8.5517071598042236</v>
      </c>
      <c r="H55">
        <v>1.7726865463468366</v>
      </c>
      <c r="I55">
        <v>286.57571249518418</v>
      </c>
      <c r="J55">
        <v>4.7941695920368774</v>
      </c>
      <c r="K55">
        <v>118.77151911957154</v>
      </c>
      <c r="L55">
        <v>427.74222052598043</v>
      </c>
      <c r="M55">
        <v>7.5238752714034242E-4</v>
      </c>
      <c r="N55">
        <v>3.1699671862400707</v>
      </c>
      <c r="O55">
        <v>3.1665779697713936</v>
      </c>
      <c r="P55">
        <v>2.3567117386732579</v>
      </c>
      <c r="Q55">
        <v>3.0360810580440929</v>
      </c>
      <c r="R55">
        <v>398.23078203104274</v>
      </c>
      <c r="S55">
        <v>39.343327369410076</v>
      </c>
      <c r="T55">
        <v>78.834413020839278</v>
      </c>
      <c r="U55">
        <v>490.89061702202832</v>
      </c>
      <c r="V55">
        <v>224.16119781652716</v>
      </c>
      <c r="W55">
        <v>347.84468435659721</v>
      </c>
      <c r="X55">
        <v>10.843362302787092</v>
      </c>
      <c r="Y55">
        <v>44.08842540767877</v>
      </c>
      <c r="Z55">
        <v>71.030324566630156</v>
      </c>
      <c r="AA55">
        <v>96.461144882502182</v>
      </c>
      <c r="AB55">
        <v>194.01143543179961</v>
      </c>
      <c r="AC55">
        <v>8.6325164811258617</v>
      </c>
      <c r="AD55">
        <v>3.2208171985204443</v>
      </c>
      <c r="AE55">
        <v>4.5487184163361309</v>
      </c>
      <c r="AF55">
        <v>10.960343107467422</v>
      </c>
      <c r="AG55">
        <v>235.23394600156701</v>
      </c>
      <c r="AH55">
        <v>61.43036596561835</v>
      </c>
      <c r="AI55">
        <v>74.026806979746752</v>
      </c>
      <c r="AJ55">
        <v>44.599262994688296</v>
      </c>
      <c r="AK55">
        <v>128.83302372436447</v>
      </c>
      <c r="AL55">
        <v>27.597365300871733</v>
      </c>
      <c r="AM55">
        <v>0</v>
      </c>
      <c r="CK55" s="7">
        <f>'HH Consumption'!D20</f>
        <v>37.451418030527485</v>
      </c>
      <c r="CL55" s="7">
        <f>'HH Consumption'!E20</f>
        <v>47.496386770752508</v>
      </c>
      <c r="CM55" s="7">
        <f>'HH Consumption'!F20</f>
        <v>54.381668582604362</v>
      </c>
      <c r="CN55" s="7">
        <f>'HH Consumption'!G20</f>
        <v>72.65583695034907</v>
      </c>
      <c r="CO55" s="7">
        <f>'HH Consumption'!H20</f>
        <v>120.49509837188916</v>
      </c>
      <c r="CP55" s="7">
        <f>'HH Consumption'!I20</f>
        <v>79.083761005937433</v>
      </c>
      <c r="CQ55" s="7">
        <f>'HH Consumption'!J20</f>
        <v>128.91463095681524</v>
      </c>
      <c r="CR55" s="7">
        <f>'HH Consumption'!K20</f>
        <v>154.98926103789174</v>
      </c>
      <c r="CS55" s="7">
        <f>'HH Consumption'!L20</f>
        <v>191.13123686624041</v>
      </c>
      <c r="CT55" s="7">
        <f>'HH Consumption'!M20</f>
        <v>269.64322554036966</v>
      </c>
      <c r="CU55">
        <v>0</v>
      </c>
      <c r="CW55">
        <v>0</v>
      </c>
      <c r="CX55">
        <v>0</v>
      </c>
      <c r="CY55">
        <v>0</v>
      </c>
      <c r="DA55">
        <v>253.65111043338371</v>
      </c>
      <c r="DC55">
        <f t="shared" si="1"/>
        <v>5266.3666843850115</v>
      </c>
    </row>
    <row r="56" spans="2:107" x14ac:dyDescent="0.25">
      <c r="B56" t="s">
        <v>70</v>
      </c>
      <c r="C56">
        <v>14.506488431433851</v>
      </c>
      <c r="D56">
        <v>0.75468559390455536</v>
      </c>
      <c r="E56">
        <v>16.00018378342401</v>
      </c>
      <c r="F56">
        <v>1.580516576815769</v>
      </c>
      <c r="G56">
        <v>0.43988569766002739</v>
      </c>
      <c r="H56">
        <v>3.2224590083614772E-2</v>
      </c>
      <c r="I56">
        <v>0.34805788834191553</v>
      </c>
      <c r="J56">
        <v>9.3650191086790013E-2</v>
      </c>
      <c r="K56">
        <v>2.0965079771996331</v>
      </c>
      <c r="L56">
        <v>1.4293362304187422</v>
      </c>
      <c r="M56">
        <v>0</v>
      </c>
      <c r="N56">
        <v>0</v>
      </c>
      <c r="O56">
        <v>0</v>
      </c>
      <c r="P56">
        <v>1.0254788252413523</v>
      </c>
      <c r="Q56">
        <v>0.28106499465014323</v>
      </c>
      <c r="R56">
        <v>1.1657037918991311</v>
      </c>
      <c r="S56">
        <v>5.6002592061625647</v>
      </c>
      <c r="T56">
        <v>7.4557812331890174</v>
      </c>
      <c r="U56">
        <v>22.589958034281153</v>
      </c>
      <c r="V56">
        <v>6.677530927257906</v>
      </c>
      <c r="W56">
        <v>27.650646185031455</v>
      </c>
      <c r="X56">
        <v>1.5061393734118063</v>
      </c>
      <c r="Y56">
        <v>7.4353057917945581E-2</v>
      </c>
      <c r="Z56">
        <v>1.1192784797418198</v>
      </c>
      <c r="AA56">
        <v>3.8248358402063465</v>
      </c>
      <c r="AB56">
        <v>9.8982141992955963</v>
      </c>
      <c r="AC56">
        <v>0.90333632316495827</v>
      </c>
      <c r="AD56">
        <v>1.0608196851776805</v>
      </c>
      <c r="AE56">
        <v>0.13250796886788871</v>
      </c>
      <c r="AF56">
        <v>3.4989273356725197</v>
      </c>
      <c r="AG56">
        <v>31.276535260000017</v>
      </c>
      <c r="AH56">
        <v>8.1308052717090824</v>
      </c>
      <c r="AI56">
        <v>9.8102087861700866</v>
      </c>
      <c r="AJ56">
        <v>2.9620859859270654</v>
      </c>
      <c r="AK56">
        <v>10.884095863624903</v>
      </c>
      <c r="AL56">
        <v>6.3495977144077287</v>
      </c>
      <c r="AM56">
        <v>0</v>
      </c>
      <c r="CK56" s="7">
        <f>'HH Consumption'!D21</f>
        <v>9.9184804063184355</v>
      </c>
      <c r="CL56" s="7">
        <f>'HH Consumption'!E21</f>
        <v>12.578748851982946</v>
      </c>
      <c r="CM56" s="7">
        <f>'HH Consumption'!F21</f>
        <v>14.402218732006377</v>
      </c>
      <c r="CN56" s="7">
        <f>'HH Consumption'!G21</f>
        <v>19.241874756499161</v>
      </c>
      <c r="CO56" s="7">
        <f>'HH Consumption'!H21</f>
        <v>31.911429128926962</v>
      </c>
      <c r="CP56" s="7">
        <f>'HH Consumption'!I21</f>
        <v>20.94421987856337</v>
      </c>
      <c r="CQ56" s="7">
        <f>'HH Consumption'!J21</f>
        <v>34.1412237098926</v>
      </c>
      <c r="CR56" s="7">
        <f>'HH Consumption'!K21</f>
        <v>41.046722117198584</v>
      </c>
      <c r="CS56" s="7">
        <f>'HH Consumption'!L21</f>
        <v>50.61841520521228</v>
      </c>
      <c r="CT56" s="7">
        <f>'HH Consumption'!M21</f>
        <v>71.411209237488819</v>
      </c>
      <c r="CU56">
        <v>108.78690118887253</v>
      </c>
      <c r="CW56">
        <v>0</v>
      </c>
      <c r="CX56">
        <v>0</v>
      </c>
      <c r="CY56">
        <v>5.2851944830639184</v>
      </c>
      <c r="DA56">
        <v>169.76348115974704</v>
      </c>
      <c r="DC56">
        <f t="shared" si="1"/>
        <v>791.20982015915013</v>
      </c>
    </row>
    <row r="57" spans="2:107" x14ac:dyDescent="0.25">
      <c r="B57" t="s">
        <v>71</v>
      </c>
      <c r="C57">
        <v>4.9745964135976886</v>
      </c>
      <c r="D57">
        <v>3.5186526924416341</v>
      </c>
      <c r="E57">
        <v>53.834800137875916</v>
      </c>
      <c r="F57">
        <v>2.671313593722239</v>
      </c>
      <c r="G57">
        <v>0.26228486272650886</v>
      </c>
      <c r="H57">
        <v>0</v>
      </c>
      <c r="I57">
        <v>6.1353349214984011E-2</v>
      </c>
      <c r="J57">
        <v>0.21631343467697706</v>
      </c>
      <c r="K57">
        <v>48.972696385313306</v>
      </c>
      <c r="L57">
        <v>4.9675949176189436</v>
      </c>
      <c r="M57">
        <v>0</v>
      </c>
      <c r="N57">
        <v>0.91955834864536801</v>
      </c>
      <c r="O57">
        <v>0.26741032876915921</v>
      </c>
      <c r="P57">
        <v>1.148023886793339</v>
      </c>
      <c r="Q57">
        <v>1.9961914057721819</v>
      </c>
      <c r="R57">
        <v>34.926910157813602</v>
      </c>
      <c r="S57">
        <v>10.225651728171641</v>
      </c>
      <c r="T57">
        <v>2037.6195803182047</v>
      </c>
      <c r="U57">
        <v>89.938330157413446</v>
      </c>
      <c r="V57">
        <v>28.222543199007738</v>
      </c>
      <c r="W57">
        <v>88.244533094787073</v>
      </c>
      <c r="X57">
        <v>4.4153948942272585</v>
      </c>
      <c r="Y57">
        <v>25.95278696805509</v>
      </c>
      <c r="Z57">
        <v>6.1070005682605331</v>
      </c>
      <c r="AA57">
        <v>17.207400986095081</v>
      </c>
      <c r="AB57">
        <v>162.39134420128798</v>
      </c>
      <c r="AC57">
        <v>28.224129690301556</v>
      </c>
      <c r="AD57">
        <v>0.62749134396471007</v>
      </c>
      <c r="AE57">
        <v>0.8174417855093995</v>
      </c>
      <c r="AF57">
        <v>4.7580024533234724</v>
      </c>
      <c r="AG57">
        <v>30.92869572</v>
      </c>
      <c r="AH57">
        <v>33.969128191416374</v>
      </c>
      <c r="AI57">
        <v>32.869645950761736</v>
      </c>
      <c r="AJ57">
        <v>21.076197688613938</v>
      </c>
      <c r="AK57">
        <v>41.655067250838684</v>
      </c>
      <c r="AL57">
        <v>2.6737150662911993</v>
      </c>
      <c r="AM57">
        <v>0</v>
      </c>
      <c r="CK57" s="7">
        <f>'HH Consumption'!D22</f>
        <v>18.786663610618149</v>
      </c>
      <c r="CL57" s="7">
        <f>'HH Consumption'!E22</f>
        <v>42.889774568449269</v>
      </c>
      <c r="CM57" s="7">
        <f>'HH Consumption'!F22</f>
        <v>53.342010253970194</v>
      </c>
      <c r="CN57" s="7">
        <f>'HH Consumption'!G22</f>
        <v>78.972212715250151</v>
      </c>
      <c r="CO57" s="7">
        <f>'HH Consumption'!H22</f>
        <v>170.51332317146611</v>
      </c>
      <c r="CP57" s="7">
        <f>'HH Consumption'!I22</f>
        <v>31.928208496492839</v>
      </c>
      <c r="CQ57" s="7">
        <f>'HH Consumption'!J22</f>
        <v>71.142647666210777</v>
      </c>
      <c r="CR57" s="7">
        <f>'HH Consumption'!K22</f>
        <v>102.14509686418296</v>
      </c>
      <c r="CS57" s="7">
        <f>'HH Consumption'!L22</f>
        <v>131.33319216964094</v>
      </c>
      <c r="CT57" s="7">
        <f>'HH Consumption'!M22</f>
        <v>365.99699263913055</v>
      </c>
      <c r="CU57">
        <v>12.583233988271335</v>
      </c>
      <c r="CW57">
        <v>5394.3156446408639</v>
      </c>
      <c r="CX57">
        <v>3366.8944431469272</v>
      </c>
      <c r="CY57">
        <v>1060.8950883172286</v>
      </c>
      <c r="DA57">
        <v>6.6678375443993865</v>
      </c>
      <c r="DC57">
        <f t="shared" si="1"/>
        <v>13735.068150964617</v>
      </c>
    </row>
    <row r="58" spans="2:107" x14ac:dyDescent="0.25">
      <c r="B58" t="s">
        <v>72</v>
      </c>
      <c r="C58">
        <v>8.311551492764977</v>
      </c>
      <c r="D58">
        <v>23.652956080591707</v>
      </c>
      <c r="E58">
        <v>82.739120644439851</v>
      </c>
      <c r="F58">
        <v>1.5470240058045623</v>
      </c>
      <c r="G58">
        <v>2.3289919521030553</v>
      </c>
      <c r="H58">
        <v>0.43261845973585955</v>
      </c>
      <c r="I58">
        <v>1.502863264891279</v>
      </c>
      <c r="J58">
        <v>1.4067634966407134E-2</v>
      </c>
      <c r="K58">
        <v>25.899153082290098</v>
      </c>
      <c r="L58">
        <v>16.890869933787982</v>
      </c>
      <c r="M58">
        <v>0</v>
      </c>
      <c r="N58">
        <v>3.4602479189600626</v>
      </c>
      <c r="O58">
        <v>5.1398390917864897E-2</v>
      </c>
      <c r="P58">
        <v>2.2374511304768144E-3</v>
      </c>
      <c r="Q58">
        <v>6.4185476622593924</v>
      </c>
      <c r="R58">
        <v>8.2955984649054404</v>
      </c>
      <c r="S58">
        <v>3.6271732247528234</v>
      </c>
      <c r="T58">
        <v>92.138963635800252</v>
      </c>
      <c r="U58">
        <v>324.90332204312517</v>
      </c>
      <c r="V58">
        <v>223.05293200963519</v>
      </c>
      <c r="W58">
        <v>5.5754917844410814</v>
      </c>
      <c r="X58">
        <v>1.0712882196286797</v>
      </c>
      <c r="Y58">
        <v>0.37705983447948077</v>
      </c>
      <c r="Z58">
        <v>3.1256456430616639</v>
      </c>
      <c r="AA58">
        <v>6.9679031877983677</v>
      </c>
      <c r="AB58">
        <v>2.9734646071151043</v>
      </c>
      <c r="AC58">
        <v>3.7800052453083421</v>
      </c>
      <c r="AD58">
        <v>0.36062194713547258</v>
      </c>
      <c r="AE58">
        <v>1.651357616597499</v>
      </c>
      <c r="AF58">
        <v>9.9461342275614424</v>
      </c>
      <c r="AG58">
        <v>47.711990429999993</v>
      </c>
      <c r="AH58">
        <v>2.8760351872875058</v>
      </c>
      <c r="AI58">
        <v>14.841772458349713</v>
      </c>
      <c r="AJ58">
        <v>6.2760121071755099</v>
      </c>
      <c r="AK58">
        <v>24.715122330405411</v>
      </c>
      <c r="AL58">
        <v>3.621716927965335</v>
      </c>
      <c r="AM58">
        <v>0</v>
      </c>
      <c r="AN58">
        <v>690.67162293300794</v>
      </c>
      <c r="AO58">
        <v>612.73806098746479</v>
      </c>
      <c r="AP58">
        <v>4433.3791069384115</v>
      </c>
      <c r="AQ58">
        <v>768.20193376301086</v>
      </c>
      <c r="AR58">
        <v>196.19480389661632</v>
      </c>
      <c r="AS58">
        <v>1156.9715126650822</v>
      </c>
      <c r="AT58">
        <v>756.793853647687</v>
      </c>
      <c r="AU58">
        <v>1258.4633108876442</v>
      </c>
      <c r="AV58">
        <v>1469.0237422437683</v>
      </c>
      <c r="AW58">
        <v>600.2570398918366</v>
      </c>
      <c r="AX58">
        <v>476.43425679285679</v>
      </c>
      <c r="AY58">
        <v>580.12258418325519</v>
      </c>
      <c r="AZ58">
        <v>278.42900953675104</v>
      </c>
      <c r="BA58">
        <v>1500.7051550656981</v>
      </c>
      <c r="BB58">
        <v>423.11392233186285</v>
      </c>
      <c r="BC58">
        <v>517.68551169102591</v>
      </c>
      <c r="BD58">
        <v>74.163019036750043</v>
      </c>
      <c r="BE58">
        <v>0</v>
      </c>
      <c r="BF58">
        <v>0</v>
      </c>
      <c r="BG58">
        <v>0</v>
      </c>
      <c r="BH58">
        <v>0</v>
      </c>
      <c r="BI58">
        <v>64.799026208294222</v>
      </c>
      <c r="BJ58">
        <v>0</v>
      </c>
      <c r="BK58">
        <v>0</v>
      </c>
      <c r="BL58">
        <v>0</v>
      </c>
      <c r="BM58">
        <v>0</v>
      </c>
      <c r="BN58">
        <v>0</v>
      </c>
      <c r="BO58">
        <v>0</v>
      </c>
      <c r="BP58">
        <v>0</v>
      </c>
      <c r="BQ58">
        <v>0</v>
      </c>
      <c r="BR58">
        <v>0</v>
      </c>
      <c r="BS58">
        <v>0</v>
      </c>
      <c r="BT58">
        <v>0</v>
      </c>
      <c r="BU58">
        <v>0</v>
      </c>
      <c r="BV58">
        <v>0</v>
      </c>
      <c r="BW58">
        <v>0</v>
      </c>
      <c r="BX58">
        <v>0</v>
      </c>
      <c r="CK58" s="7">
        <f>'HH Consumption'!D23</f>
        <v>5.4527763345172069</v>
      </c>
      <c r="CL58" s="7">
        <f>'HH Consumption'!E23</f>
        <v>12.448636575758808</v>
      </c>
      <c r="CM58" s="7">
        <f>'HH Consumption'!F23</f>
        <v>15.48236861940876</v>
      </c>
      <c r="CN58" s="7">
        <f>'HH Consumption'!G23</f>
        <v>22.921462879379568</v>
      </c>
      <c r="CO58" s="7">
        <f>'HH Consumption'!H23</f>
        <v>49.491013017540375</v>
      </c>
      <c r="CP58" s="7">
        <f>'HH Consumption'!I23</f>
        <v>9.2670728183373789</v>
      </c>
      <c r="CQ58" s="7">
        <f>'HH Consumption'!J23</f>
        <v>20.648953619947516</v>
      </c>
      <c r="CR58" s="7">
        <f>'HH Consumption'!K23</f>
        <v>29.647327402678616</v>
      </c>
      <c r="CS58" s="7">
        <f>'HH Consumption'!L23</f>
        <v>38.119090065277177</v>
      </c>
      <c r="CT58" s="7">
        <f>'HH Consumption'!M23</f>
        <v>106.22959889690885</v>
      </c>
      <c r="CU58">
        <v>0</v>
      </c>
      <c r="CW58">
        <v>0</v>
      </c>
      <c r="CX58">
        <v>0</v>
      </c>
      <c r="CY58">
        <v>0</v>
      </c>
      <c r="DA58">
        <v>0</v>
      </c>
      <c r="DC58">
        <f t="shared" si="1"/>
        <v>17128.997032037947</v>
      </c>
    </row>
    <row r="59" spans="2:107" x14ac:dyDescent="0.25">
      <c r="B59" t="s">
        <v>73</v>
      </c>
      <c r="C59">
        <v>274.3988943092636</v>
      </c>
      <c r="D59">
        <v>44.1958223799259</v>
      </c>
      <c r="E59">
        <v>225.4035886348143</v>
      </c>
      <c r="F59">
        <v>7.9656673447650377</v>
      </c>
      <c r="G59">
        <v>8.2134249876235508</v>
      </c>
      <c r="H59">
        <v>5.8746080177951612</v>
      </c>
      <c r="I59">
        <v>9.1077536536520523</v>
      </c>
      <c r="J59">
        <v>6.5306381495437869</v>
      </c>
      <c r="K59">
        <v>107.69480456211055</v>
      </c>
      <c r="L59">
        <v>140.22317016300624</v>
      </c>
      <c r="M59">
        <v>0</v>
      </c>
      <c r="N59">
        <v>0.66949931658520623</v>
      </c>
      <c r="O59">
        <v>3.4067456807726514E-2</v>
      </c>
      <c r="P59">
        <v>0.369641176131904</v>
      </c>
      <c r="Q59">
        <v>8.5563755540328224</v>
      </c>
      <c r="R59">
        <v>35.035881383029007</v>
      </c>
      <c r="S59">
        <v>3.9646107386179894</v>
      </c>
      <c r="T59">
        <v>156.95746670475009</v>
      </c>
      <c r="U59">
        <v>1264.4825613890007</v>
      </c>
      <c r="V59">
        <v>1311.4333141873735</v>
      </c>
      <c r="W59">
        <v>24.677309263957238</v>
      </c>
      <c r="X59">
        <v>12.018367283422311</v>
      </c>
      <c r="Y59">
        <v>1.2395107963503917</v>
      </c>
      <c r="Z59">
        <v>15.445558611764689</v>
      </c>
      <c r="AA59">
        <v>54.584899528957777</v>
      </c>
      <c r="AB59">
        <v>14.58784497680354</v>
      </c>
      <c r="AC59">
        <v>15.771900254994826</v>
      </c>
      <c r="AD59">
        <v>0.27793897111204846</v>
      </c>
      <c r="AE59">
        <v>8.9601570887755067</v>
      </c>
      <c r="AF59">
        <v>55.130189604403071</v>
      </c>
      <c r="AG59">
        <v>54.638660697499994</v>
      </c>
      <c r="AH59">
        <v>55.665480919335444</v>
      </c>
      <c r="AI59">
        <v>11.42161015998197</v>
      </c>
      <c r="AJ59">
        <v>16.922740457426109</v>
      </c>
      <c r="AK59">
        <v>97.158078115007982</v>
      </c>
      <c r="AL59">
        <v>13.485566028883586</v>
      </c>
      <c r="AM59">
        <v>0</v>
      </c>
      <c r="AN59">
        <v>137.02909740629343</v>
      </c>
      <c r="AO59">
        <v>121.56709593342987</v>
      </c>
      <c r="AP59">
        <v>879.58143539164143</v>
      </c>
      <c r="AQ59">
        <v>152.41109394692029</v>
      </c>
      <c r="AR59">
        <v>38.925005749607493</v>
      </c>
      <c r="AS59">
        <v>229.54289251386794</v>
      </c>
      <c r="AT59">
        <v>150.14773337232037</v>
      </c>
      <c r="AU59">
        <v>249.6788428595915</v>
      </c>
      <c r="AV59">
        <v>291.45398592350176</v>
      </c>
      <c r="AW59">
        <v>119.09086410537236</v>
      </c>
      <c r="AX59">
        <v>94.524451293542967</v>
      </c>
      <c r="AY59">
        <v>115.0961925409066</v>
      </c>
      <c r="AZ59">
        <v>55.240253981377073</v>
      </c>
      <c r="BA59">
        <v>297.73957122829472</v>
      </c>
      <c r="BB59">
        <v>83.945708716044066</v>
      </c>
      <c r="BC59">
        <v>102.70869115208619</v>
      </c>
      <c r="BD59">
        <v>14.713926592749752</v>
      </c>
      <c r="BE59">
        <v>0</v>
      </c>
      <c r="BF59">
        <v>0</v>
      </c>
      <c r="BG59">
        <v>0</v>
      </c>
      <c r="BH59">
        <v>0</v>
      </c>
      <c r="BI59">
        <v>12.856112484283383</v>
      </c>
      <c r="BJ59">
        <v>0</v>
      </c>
      <c r="BK59">
        <v>0</v>
      </c>
      <c r="BL59">
        <v>0</v>
      </c>
      <c r="BM59">
        <v>0</v>
      </c>
      <c r="BN59">
        <v>0</v>
      </c>
      <c r="BO59">
        <v>0</v>
      </c>
      <c r="BP59">
        <v>0</v>
      </c>
      <c r="BQ59">
        <v>0</v>
      </c>
      <c r="BR59">
        <v>0</v>
      </c>
      <c r="BS59">
        <v>0</v>
      </c>
      <c r="BT59">
        <v>0</v>
      </c>
      <c r="BU59">
        <v>0</v>
      </c>
      <c r="BV59">
        <v>0</v>
      </c>
      <c r="BW59">
        <v>0</v>
      </c>
      <c r="BX59">
        <v>0</v>
      </c>
      <c r="CK59" s="7">
        <f>'HH Consumption'!D24</f>
        <v>22.075928830028381</v>
      </c>
      <c r="CL59" s="7">
        <f>'HH Consumption'!E24</f>
        <v>45.702915164831559</v>
      </c>
      <c r="CM59" s="7">
        <f>'HH Consumption'!F24</f>
        <v>69.673176169780518</v>
      </c>
      <c r="CN59" s="7">
        <f>'HH Consumption'!G24</f>
        <v>116.18991286784836</v>
      </c>
      <c r="CO59" s="7">
        <f>'HH Consumption'!H24</f>
        <v>193.69959227824</v>
      </c>
      <c r="CP59" s="7">
        <f>'HH Consumption'!I24</f>
        <v>25.647736972329092</v>
      </c>
      <c r="CQ59" s="7">
        <f>'HH Consumption'!J24</f>
        <v>69.549332762324781</v>
      </c>
      <c r="CR59" s="7">
        <f>'HH Consumption'!K24</f>
        <v>138.77985616584098</v>
      </c>
      <c r="CS59" s="7">
        <f>'HH Consumption'!L24</f>
        <v>232.5496091345627</v>
      </c>
      <c r="CT59" s="7">
        <f>'HH Consumption'!M24</f>
        <v>409.52002895178515</v>
      </c>
      <c r="CU59">
        <v>0</v>
      </c>
      <c r="CW59">
        <v>0</v>
      </c>
      <c r="CX59">
        <v>0</v>
      </c>
      <c r="CY59">
        <v>0</v>
      </c>
      <c r="DA59">
        <v>5661.9024092254513</v>
      </c>
      <c r="DC59">
        <f t="shared" si="1"/>
        <v>14194.641056582361</v>
      </c>
    </row>
    <row r="60" spans="2:107" x14ac:dyDescent="0.25">
      <c r="B60" t="s">
        <v>74</v>
      </c>
      <c r="C60">
        <v>4.4622069846628936</v>
      </c>
      <c r="D60">
        <v>2.8702135050045103</v>
      </c>
      <c r="E60">
        <v>12.024239874223746</v>
      </c>
      <c r="F60">
        <v>9.447581895897299</v>
      </c>
      <c r="G60">
        <v>0.58785899413547127</v>
      </c>
      <c r="H60">
        <v>0</v>
      </c>
      <c r="I60">
        <v>1.9859573946370441</v>
      </c>
      <c r="J60">
        <v>1.1319080388119707</v>
      </c>
      <c r="K60">
        <v>6.928852714863126</v>
      </c>
      <c r="L60">
        <v>4.3889451934383512</v>
      </c>
      <c r="M60">
        <v>0</v>
      </c>
      <c r="N60">
        <v>0.85475454892901914</v>
      </c>
      <c r="O60">
        <v>2.4744902306810979E-2</v>
      </c>
      <c r="P60">
        <v>0.49999040253738142</v>
      </c>
      <c r="Q60">
        <v>1.1994327047501765</v>
      </c>
      <c r="R60">
        <v>4.6942420391262649</v>
      </c>
      <c r="S60">
        <v>0.58557630436331565</v>
      </c>
      <c r="T60">
        <v>21.984471146724776</v>
      </c>
      <c r="U60">
        <v>89.112673084501196</v>
      </c>
      <c r="V60">
        <v>122.86336122058377</v>
      </c>
      <c r="W60">
        <v>44.617196440447636</v>
      </c>
      <c r="X60">
        <v>11.3154944704524</v>
      </c>
      <c r="Y60">
        <v>2.9295472224792958</v>
      </c>
      <c r="Z60">
        <v>4.7632361073758087</v>
      </c>
      <c r="AA60">
        <v>62.176365567777125</v>
      </c>
      <c r="AB60">
        <v>3.3283345829204665</v>
      </c>
      <c r="AC60">
        <v>10.524191516026335</v>
      </c>
      <c r="AD60">
        <v>1.2393143116180387</v>
      </c>
      <c r="AE60">
        <v>2.0511151106839458</v>
      </c>
      <c r="AF60">
        <v>44.567676174104896</v>
      </c>
      <c r="AG60">
        <v>154.30081868529672</v>
      </c>
      <c r="AH60">
        <v>67.197664961461371</v>
      </c>
      <c r="AI60">
        <v>8.0503628340769851</v>
      </c>
      <c r="AJ60">
        <v>58.605132223686297</v>
      </c>
      <c r="AK60">
        <v>85.538229124545197</v>
      </c>
      <c r="AL60">
        <v>34.007378178489006</v>
      </c>
      <c r="AM60">
        <v>0</v>
      </c>
      <c r="CK60" s="7">
        <f>'HH Consumption'!D25</f>
        <v>52.119868337408406</v>
      </c>
      <c r="CL60" s="7">
        <f>'HH Consumption'!E25</f>
        <v>69.727512008405114</v>
      </c>
      <c r="CM60" s="7">
        <f>'HH Consumption'!F25</f>
        <v>86.861228166171216</v>
      </c>
      <c r="CN60" s="7">
        <f>'HH Consumption'!G25</f>
        <v>106.10750461755202</v>
      </c>
      <c r="CO60" s="7">
        <f>'HH Consumption'!H25</f>
        <v>161.17953937777807</v>
      </c>
      <c r="CP60" s="7">
        <f>'HH Consumption'!I25</f>
        <v>62.181719709066634</v>
      </c>
      <c r="CQ60" s="7">
        <f>'HH Consumption'!J25</f>
        <v>122.66524677725454</v>
      </c>
      <c r="CR60" s="7">
        <f>'HH Consumption'!K25</f>
        <v>175.75249424614853</v>
      </c>
      <c r="CS60" s="7">
        <f>'HH Consumption'!L25</f>
        <v>227.18490623668322</v>
      </c>
      <c r="CT60" s="7">
        <f>'HH Consumption'!M25</f>
        <v>339.05484404474714</v>
      </c>
      <c r="CU60">
        <v>0</v>
      </c>
      <c r="CW60">
        <v>0</v>
      </c>
      <c r="CX60">
        <v>0</v>
      </c>
      <c r="CY60">
        <v>0</v>
      </c>
      <c r="DA60">
        <v>2958.0040964579784</v>
      </c>
      <c r="DC60">
        <f t="shared" si="1"/>
        <v>5241.6980284401325</v>
      </c>
    </row>
    <row r="61" spans="2:107" x14ac:dyDescent="0.25">
      <c r="B61" t="s">
        <v>75</v>
      </c>
      <c r="C61">
        <v>0</v>
      </c>
      <c r="D61">
        <v>0</v>
      </c>
      <c r="E61">
        <v>14.28247633630105</v>
      </c>
      <c r="F61">
        <v>0</v>
      </c>
      <c r="G61">
        <v>6.6376822140619421E-2</v>
      </c>
      <c r="H61">
        <v>0</v>
      </c>
      <c r="I61">
        <v>0</v>
      </c>
      <c r="J61">
        <v>5.2092257462720403E-3</v>
      </c>
      <c r="K61">
        <v>0</v>
      </c>
      <c r="L61">
        <v>0</v>
      </c>
      <c r="M61">
        <v>0</v>
      </c>
      <c r="N61">
        <v>9.3313894710722198E-2</v>
      </c>
      <c r="O61">
        <v>0</v>
      </c>
      <c r="P61">
        <v>0</v>
      </c>
      <c r="Q61">
        <v>1.3527140288626589E-3</v>
      </c>
      <c r="R61">
        <v>0</v>
      </c>
      <c r="S61">
        <v>1.6143852727718584E-2</v>
      </c>
      <c r="T61">
        <v>2.6858973674797396E-2</v>
      </c>
      <c r="U61">
        <v>44.895221298159292</v>
      </c>
      <c r="V61">
        <v>1.5921404170703722E-2</v>
      </c>
      <c r="W61">
        <v>0.44965262852935894</v>
      </c>
      <c r="X61">
        <v>146.69376860498875</v>
      </c>
      <c r="Y61">
        <v>16.477860594502832</v>
      </c>
      <c r="Z61">
        <v>12.138850301576953</v>
      </c>
      <c r="AA61">
        <v>36.081045759751909</v>
      </c>
      <c r="AB61">
        <v>2.1637252890947346E-2</v>
      </c>
      <c r="AC61">
        <v>0.24809634675042669</v>
      </c>
      <c r="AD61">
        <v>2.3240608076071507</v>
      </c>
      <c r="AE61">
        <v>14.817573062081468</v>
      </c>
      <c r="AF61">
        <v>3.2631221359485631E-2</v>
      </c>
      <c r="AG61">
        <v>39.684520543125508</v>
      </c>
      <c r="AH61">
        <v>14.631780734168331</v>
      </c>
      <c r="AI61">
        <v>12.672316737574874</v>
      </c>
      <c r="AJ61">
        <v>2.0463928682467585</v>
      </c>
      <c r="AK61">
        <v>6.2396862280679972</v>
      </c>
      <c r="AL61">
        <v>1.6140194402736225</v>
      </c>
      <c r="AM61">
        <v>0</v>
      </c>
      <c r="CK61" s="7">
        <f>'HH Consumption'!D26</f>
        <v>8.8482241490028386</v>
      </c>
      <c r="CL61" s="7">
        <f>'HH Consumption'!E26</f>
        <v>12.244675264564455</v>
      </c>
      <c r="CM61" s="7">
        <f>'HH Consumption'!F26</f>
        <v>13.454967810941117</v>
      </c>
      <c r="CN61" s="7">
        <f>'HH Consumption'!G26</f>
        <v>17.332256273478066</v>
      </c>
      <c r="CO61" s="7">
        <f>'HH Consumption'!H26</f>
        <v>28.814390626547606</v>
      </c>
      <c r="CP61" s="7">
        <f>'HH Consumption'!I26</f>
        <v>13.464520801005436</v>
      </c>
      <c r="CQ61" s="7">
        <f>'HH Consumption'!J26</f>
        <v>27.117421102173605</v>
      </c>
      <c r="CR61" s="7">
        <f>'HH Consumption'!K26</f>
        <v>39.484938429148471</v>
      </c>
      <c r="CS61" s="7">
        <f>'HH Consumption'!L26</f>
        <v>56.134427483662328</v>
      </c>
      <c r="CT61" s="7">
        <f>'HH Consumption'!M26</f>
        <v>111.58926563959106</v>
      </c>
      <c r="CU61">
        <v>65.90477618221189</v>
      </c>
      <c r="CW61">
        <v>0</v>
      </c>
      <c r="CX61">
        <v>0</v>
      </c>
      <c r="CY61">
        <v>4.0474633846031329</v>
      </c>
      <c r="DA61">
        <v>230.1411080469322</v>
      </c>
      <c r="DC61">
        <f t="shared" si="1"/>
        <v>994.1552028470187</v>
      </c>
    </row>
    <row r="62" spans="2:107" x14ac:dyDescent="0.25">
      <c r="B62" t="s">
        <v>76</v>
      </c>
      <c r="C62">
        <v>0.3104554681277335</v>
      </c>
      <c r="D62">
        <v>0.22149888924394012</v>
      </c>
      <c r="E62">
        <v>7.4931808397222524</v>
      </c>
      <c r="F62">
        <v>0.6897018232995803</v>
      </c>
      <c r="G62">
        <v>0.22894241203749688</v>
      </c>
      <c r="H62">
        <v>3.3636003409791733E-3</v>
      </c>
      <c r="I62">
        <v>0.46017571129132279</v>
      </c>
      <c r="J62">
        <v>0.47550631453862202</v>
      </c>
      <c r="K62">
        <v>1.5543821509867763</v>
      </c>
      <c r="L62">
        <v>0.63216198264382983</v>
      </c>
      <c r="M62">
        <v>0</v>
      </c>
      <c r="N62">
        <v>0.17112819335084989</v>
      </c>
      <c r="O62">
        <v>2.5586973920754652E-2</v>
      </c>
      <c r="P62">
        <v>0.48718040140114338</v>
      </c>
      <c r="Q62">
        <v>0.38682748331189876</v>
      </c>
      <c r="R62">
        <v>27.540614307983724</v>
      </c>
      <c r="S62">
        <v>0.93283740310027818</v>
      </c>
      <c r="T62">
        <v>6.3330574038186409</v>
      </c>
      <c r="U62">
        <v>18.993851032454739</v>
      </c>
      <c r="V62">
        <v>5.3773509677199938</v>
      </c>
      <c r="W62">
        <v>7.473526833907763</v>
      </c>
      <c r="X62">
        <v>8.505231256823043</v>
      </c>
      <c r="Y62">
        <v>125.84399876487909</v>
      </c>
      <c r="Z62">
        <v>10.684421792342238</v>
      </c>
      <c r="AA62">
        <v>58.106380310368095</v>
      </c>
      <c r="AB62">
        <v>8.7221776629897807</v>
      </c>
      <c r="AC62">
        <v>4.0570930393408169</v>
      </c>
      <c r="AD62">
        <v>0.42667103411761309</v>
      </c>
      <c r="AE62">
        <v>0.58035842028221085</v>
      </c>
      <c r="AF62">
        <v>1.5828362024305611</v>
      </c>
      <c r="AG62">
        <v>37.572714669999982</v>
      </c>
      <c r="AH62">
        <v>11.462317362687118</v>
      </c>
      <c r="AI62">
        <v>5.7011724788968081</v>
      </c>
      <c r="AJ62">
        <v>2.3357145989682473</v>
      </c>
      <c r="AK62">
        <v>8.5009554781187227</v>
      </c>
      <c r="AL62">
        <v>5.5835987948500536</v>
      </c>
      <c r="AM62">
        <v>0</v>
      </c>
      <c r="CK62" s="7">
        <f>'HH Consumption'!D27</f>
        <v>32.351275169503602</v>
      </c>
      <c r="CL62" s="7">
        <f>'HH Consumption'!E27</f>
        <v>44.769532527019152</v>
      </c>
      <c r="CM62" s="7">
        <f>'HH Consumption'!F27</f>
        <v>49.194658579894195</v>
      </c>
      <c r="CN62" s="7">
        <f>'HH Consumption'!G27</f>
        <v>63.370975075810534</v>
      </c>
      <c r="CO62" s="7">
        <f>'HH Consumption'!H27</f>
        <v>105.35247121944352</v>
      </c>
      <c r="CP62" s="7">
        <f>'HH Consumption'!I27</f>
        <v>49.229586651907063</v>
      </c>
      <c r="CQ62" s="7">
        <f>'HH Consumption'!J27</f>
        <v>99.147934906530182</v>
      </c>
      <c r="CR62" s="7">
        <f>'HH Consumption'!K27</f>
        <v>144.36660810816437</v>
      </c>
      <c r="CS62" s="7">
        <f>'HH Consumption'!L27</f>
        <v>205.24121896382607</v>
      </c>
      <c r="CT62" s="7">
        <f>'HH Consumption'!M27</f>
        <v>407.99769285637763</v>
      </c>
      <c r="CU62">
        <v>0</v>
      </c>
      <c r="CW62">
        <v>0</v>
      </c>
      <c r="CX62">
        <v>0</v>
      </c>
      <c r="CY62">
        <v>0</v>
      </c>
      <c r="DA62">
        <v>435.69512572320258</v>
      </c>
      <c r="DC62">
        <f t="shared" si="1"/>
        <v>2006.1740518419756</v>
      </c>
    </row>
    <row r="63" spans="2:107" x14ac:dyDescent="0.25">
      <c r="B63" t="s">
        <v>77</v>
      </c>
      <c r="C63">
        <v>0.13836964367893159</v>
      </c>
      <c r="D63">
        <v>2.2756356642189282</v>
      </c>
      <c r="E63">
        <v>4.0353922901758956</v>
      </c>
      <c r="F63">
        <v>0.18821971799673418</v>
      </c>
      <c r="G63">
        <v>8.9004151300807761E-3</v>
      </c>
      <c r="H63">
        <v>0</v>
      </c>
      <c r="I63">
        <v>4.8298701755254525E-2</v>
      </c>
      <c r="J63">
        <v>0.25190293796998331</v>
      </c>
      <c r="K63">
        <v>0.43971282474272982</v>
      </c>
      <c r="L63">
        <v>5.8003824025590817E-2</v>
      </c>
      <c r="M63">
        <v>0</v>
      </c>
      <c r="N63">
        <v>3.8978320934673703E-2</v>
      </c>
      <c r="O63">
        <v>5.4689893569673798E-3</v>
      </c>
      <c r="P63">
        <v>2.3807353111241405E-4</v>
      </c>
      <c r="Q63">
        <v>6.7159231983096521E-2</v>
      </c>
      <c r="R63">
        <v>33.863936429637633</v>
      </c>
      <c r="S63">
        <v>3.5621297984504488E-2</v>
      </c>
      <c r="T63">
        <v>76.682970317892313</v>
      </c>
      <c r="U63">
        <v>11.677923601518501</v>
      </c>
      <c r="V63">
        <v>4.2503097893949047</v>
      </c>
      <c r="W63">
        <v>4.0645986905845914</v>
      </c>
      <c r="X63">
        <v>0.58772430639229212</v>
      </c>
      <c r="Y63">
        <v>6.3130228779844505E-2</v>
      </c>
      <c r="Z63">
        <v>83.699715437713706</v>
      </c>
      <c r="AA63">
        <v>69.429584534305278</v>
      </c>
      <c r="AB63">
        <v>2.3997265470740317</v>
      </c>
      <c r="AC63">
        <v>3.6183469832179846</v>
      </c>
      <c r="AD63">
        <v>6.6765606996135023E-3</v>
      </c>
      <c r="AE63">
        <v>0.21490878489950815</v>
      </c>
      <c r="AF63">
        <v>0.84839047190124728</v>
      </c>
      <c r="AG63">
        <v>0</v>
      </c>
      <c r="AH63">
        <v>1.7155432675307085</v>
      </c>
      <c r="AI63">
        <v>1.9812187719043515</v>
      </c>
      <c r="AJ63">
        <v>3.6776125104182655E-2</v>
      </c>
      <c r="AK63">
        <v>8.6619092272385174</v>
      </c>
      <c r="AL63">
        <v>0.89046538311906609</v>
      </c>
      <c r="AM63">
        <v>0</v>
      </c>
      <c r="CK63" s="7">
        <f>'HH Consumption'!D28</f>
        <v>4.8768725625126388</v>
      </c>
      <c r="CL63" s="7">
        <f>'HH Consumption'!E28</f>
        <v>6.7488933179163748</v>
      </c>
      <c r="CM63" s="7">
        <f>'HH Consumption'!F28</f>
        <v>7.4159698309704751</v>
      </c>
      <c r="CN63" s="7">
        <f>'HH Consumption'!G28</f>
        <v>9.5530135361781703</v>
      </c>
      <c r="CO63" s="7">
        <f>'HH Consumption'!H28</f>
        <v>15.881617450657359</v>
      </c>
      <c r="CP63" s="7">
        <f>'HH Consumption'!I28</f>
        <v>7.4212351491122961</v>
      </c>
      <c r="CQ63" s="7">
        <f>'HH Consumption'!J28</f>
        <v>14.946299360442348</v>
      </c>
      <c r="CR63" s="7">
        <f>'HH Consumption'!K28</f>
        <v>21.762899494280571</v>
      </c>
      <c r="CS63" s="7">
        <f>'HH Consumption'!L28</f>
        <v>30.939592464808872</v>
      </c>
      <c r="CT63" s="7">
        <f>'HH Consumption'!M28</f>
        <v>61.504615921149096</v>
      </c>
      <c r="CU63">
        <v>0</v>
      </c>
      <c r="CW63">
        <v>0</v>
      </c>
      <c r="CX63">
        <v>0</v>
      </c>
      <c r="CY63">
        <v>20.074315188444743</v>
      </c>
      <c r="DA63">
        <v>1839.4172519900362</v>
      </c>
      <c r="DC63">
        <f t="shared" si="1"/>
        <v>2352.828333658902</v>
      </c>
    </row>
    <row r="64" spans="2:107" x14ac:dyDescent="0.25">
      <c r="B64" t="s">
        <v>78</v>
      </c>
      <c r="C64">
        <v>212.72263423576774</v>
      </c>
      <c r="D64">
        <v>40.023312364495823</v>
      </c>
      <c r="E64">
        <v>176.99929523522474</v>
      </c>
      <c r="F64">
        <v>24.769663032045948</v>
      </c>
      <c r="G64">
        <v>16.481487959757601</v>
      </c>
      <c r="H64">
        <v>3.9177926939438645</v>
      </c>
      <c r="I64">
        <v>31.760376329837595</v>
      </c>
      <c r="J64">
        <v>9.8320180302324509</v>
      </c>
      <c r="K64">
        <v>69.816100179545629</v>
      </c>
      <c r="L64">
        <v>94.359646155043606</v>
      </c>
      <c r="M64">
        <v>4.8002885222181955E-2</v>
      </c>
      <c r="N64">
        <v>6.5077847150636039</v>
      </c>
      <c r="O64">
        <v>1.2098527490657598</v>
      </c>
      <c r="P64">
        <v>1.4468912142859049</v>
      </c>
      <c r="Q64">
        <v>15.3007404415727</v>
      </c>
      <c r="R64">
        <v>86.262636731235418</v>
      </c>
      <c r="S64">
        <v>14.512103567158924</v>
      </c>
      <c r="T64">
        <v>334.69676667872289</v>
      </c>
      <c r="U64">
        <v>376.52282826170381</v>
      </c>
      <c r="V64">
        <v>195.16000048363881</v>
      </c>
      <c r="W64">
        <v>68.154410773767211</v>
      </c>
      <c r="X64">
        <v>18.465485519948039</v>
      </c>
      <c r="Y64">
        <v>43.984986728847105</v>
      </c>
      <c r="Z64">
        <v>52.961108437243027</v>
      </c>
      <c r="AA64">
        <v>201.06785576820232</v>
      </c>
      <c r="AB64">
        <v>343.11374536890105</v>
      </c>
      <c r="AC64">
        <v>29.795319172145589</v>
      </c>
      <c r="AD64">
        <v>1.670199714816182</v>
      </c>
      <c r="AE64">
        <v>17.511432999511623</v>
      </c>
      <c r="AF64">
        <v>29.654969355464942</v>
      </c>
      <c r="AG64">
        <v>91.92644679606299</v>
      </c>
      <c r="AH64">
        <v>21.829862171525644</v>
      </c>
      <c r="AI64">
        <v>76.856148812726957</v>
      </c>
      <c r="AJ64">
        <v>1.7998801676173213E-3</v>
      </c>
      <c r="AK64">
        <v>104.84853259968622</v>
      </c>
      <c r="AL64">
        <v>6.3772111324509044</v>
      </c>
      <c r="AM64">
        <v>0</v>
      </c>
      <c r="AN64">
        <v>10.821658459668448</v>
      </c>
      <c r="AO64">
        <v>9.6005710978645524</v>
      </c>
      <c r="AP64">
        <v>69.463566946301071</v>
      </c>
      <c r="AQ64">
        <v>12.036427557190216</v>
      </c>
      <c r="AR64">
        <v>3.0740413951200463</v>
      </c>
      <c r="AS64">
        <v>18.127790605408883</v>
      </c>
      <c r="AT64">
        <v>11.857682198919512</v>
      </c>
      <c r="AU64">
        <v>19.717995762757127</v>
      </c>
      <c r="AV64">
        <v>23.017122290614282</v>
      </c>
      <c r="AW64">
        <v>9.4050145655848034</v>
      </c>
      <c r="AX64">
        <v>7.4649205705072941</v>
      </c>
      <c r="AY64">
        <v>9.0895416321170792</v>
      </c>
      <c r="AZ64">
        <v>4.3625125840196022</v>
      </c>
      <c r="BA64">
        <v>23.513516550483761</v>
      </c>
      <c r="BB64">
        <v>6.6294809356171056</v>
      </c>
      <c r="BC64">
        <v>8.1112581015687244</v>
      </c>
      <c r="BD64">
        <v>1.1620093191977625</v>
      </c>
      <c r="BE64">
        <v>0</v>
      </c>
      <c r="BF64">
        <v>0</v>
      </c>
      <c r="BG64">
        <v>0</v>
      </c>
      <c r="BH64">
        <v>0</v>
      </c>
      <c r="BI64">
        <v>1.0152913582396901</v>
      </c>
      <c r="BJ64">
        <v>0</v>
      </c>
      <c r="BK64">
        <v>0</v>
      </c>
      <c r="BL64">
        <v>0</v>
      </c>
      <c r="BM64">
        <v>0</v>
      </c>
      <c r="BN64">
        <v>0</v>
      </c>
      <c r="BO64">
        <v>0</v>
      </c>
      <c r="BP64">
        <v>0</v>
      </c>
      <c r="BQ64">
        <v>0</v>
      </c>
      <c r="BR64">
        <v>0</v>
      </c>
      <c r="BS64">
        <v>0</v>
      </c>
      <c r="BT64">
        <v>0</v>
      </c>
      <c r="BU64">
        <v>0</v>
      </c>
      <c r="BV64">
        <v>0</v>
      </c>
      <c r="BW64">
        <v>0</v>
      </c>
      <c r="BX64">
        <v>0</v>
      </c>
      <c r="CK64" s="7">
        <f>'HH Consumption'!D29</f>
        <v>47.137610378373388</v>
      </c>
      <c r="CL64" s="7">
        <f>'HH Consumption'!E29</f>
        <v>65.231703233443952</v>
      </c>
      <c r="CM64" s="7">
        <f>'HH Consumption'!F29</f>
        <v>71.679358439079977</v>
      </c>
      <c r="CN64" s="7">
        <f>'HH Consumption'!G29</f>
        <v>92.335041409343091</v>
      </c>
      <c r="CO64" s="7">
        <f>'HH Consumption'!H29</f>
        <v>153.50442029630585</v>
      </c>
      <c r="CP64" s="7">
        <f>'HH Consumption'!I29</f>
        <v>71.730250586025761</v>
      </c>
      <c r="CQ64" s="7">
        <f>'HH Consumption'!J29</f>
        <v>144.46406520167031</v>
      </c>
      <c r="CR64" s="7">
        <f>'HH Consumption'!K29</f>
        <v>210.35019142197206</v>
      </c>
      <c r="CS64" s="7">
        <f>'HH Consumption'!L29</f>
        <v>299.04789107723138</v>
      </c>
      <c r="CT64" s="7">
        <f>'HH Consumption'!M29</f>
        <v>594.47537014765157</v>
      </c>
      <c r="CU64">
        <v>0</v>
      </c>
      <c r="CW64">
        <v>0</v>
      </c>
      <c r="CX64">
        <v>0</v>
      </c>
      <c r="CY64">
        <v>0</v>
      </c>
      <c r="DA64">
        <v>394.21346203121612</v>
      </c>
      <c r="DC64">
        <f t="shared" si="1"/>
        <v>5213.2092153285257</v>
      </c>
    </row>
    <row r="65" spans="1:107" x14ac:dyDescent="0.25">
      <c r="B65" t="s">
        <v>79</v>
      </c>
      <c r="C65">
        <v>2.9971411408845476</v>
      </c>
      <c r="D65">
        <v>3.2154599865453526</v>
      </c>
      <c r="E65">
        <v>50.723833903011034</v>
      </c>
      <c r="F65">
        <v>13.09953343618238</v>
      </c>
      <c r="G65">
        <v>8.2614434917674107</v>
      </c>
      <c r="H65">
        <v>3.2014982589792018E-2</v>
      </c>
      <c r="I65">
        <v>32.135411958174245</v>
      </c>
      <c r="J65">
        <v>1.9273191193224972</v>
      </c>
      <c r="K65">
        <v>22.854412525530201</v>
      </c>
      <c r="L65">
        <v>10.408270748295742</v>
      </c>
      <c r="M65">
        <v>0</v>
      </c>
      <c r="N65">
        <v>1.8592988236939785</v>
      </c>
      <c r="O65">
        <v>0.19677954801332398</v>
      </c>
      <c r="P65">
        <v>0.8675715008390541</v>
      </c>
      <c r="Q65">
        <v>12.269647038589628</v>
      </c>
      <c r="R65">
        <v>7.5894446578845356</v>
      </c>
      <c r="S65">
        <v>2.5645408242767398</v>
      </c>
      <c r="T65">
        <v>125.57591418160591</v>
      </c>
      <c r="U65">
        <v>941.89506472128733</v>
      </c>
      <c r="V65">
        <v>146.57411729312682</v>
      </c>
      <c r="W65">
        <v>187.55754884163994</v>
      </c>
      <c r="X65">
        <v>20.917579176895416</v>
      </c>
      <c r="Y65">
        <v>19.232455379867552</v>
      </c>
      <c r="Z65">
        <v>74.987279188292675</v>
      </c>
      <c r="AA65">
        <v>312.55249752219464</v>
      </c>
      <c r="AB65">
        <v>207.72288064962294</v>
      </c>
      <c r="AC65">
        <v>31.125534961381291</v>
      </c>
      <c r="AD65">
        <v>2.9209721995875102E-2</v>
      </c>
      <c r="AE65">
        <v>11.997010629450164</v>
      </c>
      <c r="AF65">
        <v>103.40470241803061</v>
      </c>
      <c r="AG65">
        <v>141.31124054</v>
      </c>
      <c r="AH65">
        <v>23.310871782192965</v>
      </c>
      <c r="AI65">
        <v>64.235521503775914</v>
      </c>
      <c r="AJ65">
        <v>8.7269087326988419</v>
      </c>
      <c r="AK65">
        <v>125.3452721017407</v>
      </c>
      <c r="AL65">
        <v>106.73811128485674</v>
      </c>
      <c r="AM65">
        <v>0</v>
      </c>
      <c r="CK65" s="7">
        <f>'HH Consumption'!D30</f>
        <v>146.01535686114255</v>
      </c>
      <c r="CL65" s="7">
        <f>'HH Consumption'!E30</f>
        <v>202.06434627966274</v>
      </c>
      <c r="CM65" s="7">
        <f>'HH Consumption'!F30</f>
        <v>222.03686224327396</v>
      </c>
      <c r="CN65" s="7">
        <f>'HH Consumption'!G30</f>
        <v>286.02073617968693</v>
      </c>
      <c r="CO65" s="7">
        <f>'HH Consumption'!H30</f>
        <v>475.50146325642766</v>
      </c>
      <c r="CP65" s="7">
        <f>'HH Consumption'!I30</f>
        <v>222.19450780354038</v>
      </c>
      <c r="CQ65" s="7">
        <f>'HH Consumption'!J30</f>
        <v>447.49769588895231</v>
      </c>
      <c r="CR65" s="7">
        <f>'HH Consumption'!K30</f>
        <v>651.5892091208035</v>
      </c>
      <c r="CS65" s="7">
        <f>'HH Consumption'!L30</f>
        <v>926.34276926026962</v>
      </c>
      <c r="CT65" s="7">
        <f>'HH Consumption'!M30</f>
        <v>1841.4708047460535</v>
      </c>
      <c r="CU65">
        <v>1.9131159397511335</v>
      </c>
      <c r="CW65">
        <v>0</v>
      </c>
      <c r="CX65">
        <v>0</v>
      </c>
      <c r="CY65">
        <v>0</v>
      </c>
      <c r="DA65">
        <v>3.2808123747644999</v>
      </c>
      <c r="DC65">
        <f t="shared" si="1"/>
        <v>8250.1695242705846</v>
      </c>
    </row>
    <row r="66" spans="1:107" x14ac:dyDescent="0.25">
      <c r="B66" t="s">
        <v>80</v>
      </c>
      <c r="C66">
        <v>1.5574154648689098</v>
      </c>
      <c r="D66">
        <v>2.9925715387928111</v>
      </c>
      <c r="E66">
        <v>17.85968551565351</v>
      </c>
      <c r="F66">
        <v>0.82278837941798155</v>
      </c>
      <c r="G66">
        <v>0.24472374333398561</v>
      </c>
      <c r="H66">
        <v>6.1404468699416972E-2</v>
      </c>
      <c r="I66">
        <v>0.39906622306849793</v>
      </c>
      <c r="J66">
        <v>1.4799114265381819</v>
      </c>
      <c r="K66">
        <v>10.213438978274761</v>
      </c>
      <c r="L66">
        <v>2.0275466458478144</v>
      </c>
      <c r="M66">
        <v>0</v>
      </c>
      <c r="N66">
        <v>0.48254354705493807</v>
      </c>
      <c r="O66">
        <v>3.6319750391335261E-2</v>
      </c>
      <c r="P66">
        <v>8.1803684754952677</v>
      </c>
      <c r="Q66">
        <v>0.16845885884575612</v>
      </c>
      <c r="R66">
        <v>115.19671962886031</v>
      </c>
      <c r="S66">
        <v>1.8573461521494341</v>
      </c>
      <c r="T66">
        <v>69.060218708895931</v>
      </c>
      <c r="U66">
        <v>34.266060445739043</v>
      </c>
      <c r="V66">
        <v>77.274830175283185</v>
      </c>
      <c r="W66">
        <v>11.156325913643476</v>
      </c>
      <c r="X66">
        <v>1.2914431080019315</v>
      </c>
      <c r="Y66">
        <v>19.999852713741891</v>
      </c>
      <c r="Z66">
        <v>32.968241528201212</v>
      </c>
      <c r="AA66">
        <v>55.624856896729213</v>
      </c>
      <c r="AB66">
        <v>24.823165199902466</v>
      </c>
      <c r="AC66">
        <v>120.16043741982153</v>
      </c>
      <c r="AD66">
        <v>0.12736653460251104</v>
      </c>
      <c r="AE66">
        <v>3.6390706016578287</v>
      </c>
      <c r="AF66">
        <v>3.7415552674309014</v>
      </c>
      <c r="AG66">
        <v>1.3022482300000005</v>
      </c>
      <c r="AH66">
        <v>5.5406910331575947</v>
      </c>
      <c r="AI66">
        <v>2.1687979613450312</v>
      </c>
      <c r="AJ66">
        <v>0.67972490618301973</v>
      </c>
      <c r="AK66">
        <v>44.327613399271513</v>
      </c>
      <c r="AL66">
        <v>0.95822092803389958</v>
      </c>
      <c r="AM66">
        <v>0</v>
      </c>
      <c r="CK66" s="7">
        <f>'HH Consumption'!D31</f>
        <v>9.7766376603188281</v>
      </c>
      <c r="CL66" s="7">
        <f>'HH Consumption'!E31</f>
        <v>13.529466626747505</v>
      </c>
      <c r="CM66" s="7">
        <f>'HH Consumption'!F31</f>
        <v>14.866750977782253</v>
      </c>
      <c r="CN66" s="7">
        <f>'HH Consumption'!G31</f>
        <v>19.150869888471281</v>
      </c>
      <c r="CO66" s="7">
        <f>'HH Consumption'!H31</f>
        <v>31.837784827183718</v>
      </c>
      <c r="CP66" s="7">
        <f>'HH Consumption'!I31</f>
        <v>14.877306330004203</v>
      </c>
      <c r="CQ66" s="7">
        <f>'HH Consumption'!J31</f>
        <v>29.96275816861089</v>
      </c>
      <c r="CR66" s="7">
        <f>'HH Consumption'!K31</f>
        <v>43.627956249874977</v>
      </c>
      <c r="CS66" s="7">
        <f>'HH Consumption'!L31</f>
        <v>62.024418520077582</v>
      </c>
      <c r="CT66" s="7">
        <f>'HH Consumption'!M31</f>
        <v>123.29794075823628</v>
      </c>
      <c r="CU66">
        <v>0</v>
      </c>
      <c r="CW66">
        <v>3.5650245413158095E-2</v>
      </c>
      <c r="CX66">
        <v>2.2251314362301738E-2</v>
      </c>
      <c r="CY66">
        <v>7.6793732479622827</v>
      </c>
      <c r="DA66">
        <v>346.65274363886721</v>
      </c>
      <c r="DC66">
        <f t="shared" si="1"/>
        <v>1390.0329382228476</v>
      </c>
    </row>
    <row r="67" spans="1:107" x14ac:dyDescent="0.25">
      <c r="B67" t="s">
        <v>81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10.0602476230485</v>
      </c>
      <c r="AE67">
        <v>0</v>
      </c>
      <c r="AF67">
        <v>0</v>
      </c>
      <c r="AG67">
        <v>0</v>
      </c>
      <c r="AH67">
        <v>4.0911286540587548E-4</v>
      </c>
      <c r="AI67">
        <v>0</v>
      </c>
      <c r="AJ67">
        <v>0</v>
      </c>
      <c r="AK67">
        <v>0</v>
      </c>
      <c r="AL67">
        <v>0</v>
      </c>
      <c r="AM67">
        <v>0</v>
      </c>
      <c r="CK67" s="7">
        <f>'HH Consumption'!D32</f>
        <v>0</v>
      </c>
      <c r="CL67" s="7">
        <f>'HH Consumption'!E32</f>
        <v>0</v>
      </c>
      <c r="CM67" s="7">
        <f>'HH Consumption'!F32</f>
        <v>0</v>
      </c>
      <c r="CN67" s="7">
        <f>'HH Consumption'!G32</f>
        <v>0</v>
      </c>
      <c r="CO67" s="7">
        <f>'HH Consumption'!H32</f>
        <v>0</v>
      </c>
      <c r="CP67" s="7">
        <f>'HH Consumption'!I32</f>
        <v>0</v>
      </c>
      <c r="CQ67" s="7">
        <f>'HH Consumption'!J32</f>
        <v>0</v>
      </c>
      <c r="CR67" s="7">
        <f>'HH Consumption'!K32</f>
        <v>0</v>
      </c>
      <c r="CS67" s="7">
        <f>'HH Consumption'!L32</f>
        <v>0</v>
      </c>
      <c r="CT67" s="7">
        <f>'HH Consumption'!M32</f>
        <v>0</v>
      </c>
      <c r="CU67">
        <v>0</v>
      </c>
      <c r="CW67">
        <v>126.16686507861156</v>
      </c>
      <c r="CX67">
        <v>78.747805083387291</v>
      </c>
      <c r="CY67">
        <v>0.20908357227871849</v>
      </c>
      <c r="DA67">
        <v>12.102081736531659</v>
      </c>
      <c r="DC67">
        <f t="shared" ref="DC67:DC88" si="2">SUM(C67:DA67)</f>
        <v>227.28649220672312</v>
      </c>
    </row>
    <row r="68" spans="1:107" x14ac:dyDescent="0.25">
      <c r="B68" t="s">
        <v>82</v>
      </c>
      <c r="C68">
        <v>8.9402258966500039</v>
      </c>
      <c r="D68">
        <v>0.16932821228163511</v>
      </c>
      <c r="E68">
        <v>74.56148640900058</v>
      </c>
      <c r="F68">
        <v>0.42774327217554314</v>
      </c>
      <c r="G68">
        <v>0.71897178836947695</v>
      </c>
      <c r="H68">
        <v>0</v>
      </c>
      <c r="I68">
        <v>5.1201115566576059</v>
      </c>
      <c r="J68">
        <v>60.61268739922108</v>
      </c>
      <c r="K68">
        <v>3.1456217347881656</v>
      </c>
      <c r="L68">
        <v>2.2338135702112081</v>
      </c>
      <c r="M68">
        <v>0</v>
      </c>
      <c r="N68">
        <v>3.0893752712137412E-3</v>
      </c>
      <c r="O68">
        <v>1.8802809988834222E-3</v>
      </c>
      <c r="P68">
        <v>0.21422748888043228</v>
      </c>
      <c r="Q68">
        <v>0.81465119474219727</v>
      </c>
      <c r="R68">
        <v>7.6837026463993841</v>
      </c>
      <c r="S68">
        <v>0.31178473660597572</v>
      </c>
      <c r="T68">
        <v>15.162429924150093</v>
      </c>
      <c r="U68">
        <v>136.20586749792378</v>
      </c>
      <c r="V68">
        <v>4.7059151953110279</v>
      </c>
      <c r="W68">
        <v>11.000932982382858</v>
      </c>
      <c r="X68">
        <v>7.1067493291439447</v>
      </c>
      <c r="Y68">
        <v>6.3237720797891841</v>
      </c>
      <c r="Z68">
        <v>13.231020024860506</v>
      </c>
      <c r="AA68">
        <v>122.81371401830607</v>
      </c>
      <c r="AB68">
        <v>11.094700749857431</v>
      </c>
      <c r="AC68">
        <v>14.09494032346058</v>
      </c>
      <c r="AD68">
        <v>0.63946660474074835</v>
      </c>
      <c r="AE68">
        <v>95.460223022568471</v>
      </c>
      <c r="AF68">
        <v>2.644455649736277</v>
      </c>
      <c r="AG68">
        <v>27.243659099999991</v>
      </c>
      <c r="AH68">
        <v>7.1701052038339164</v>
      </c>
      <c r="AI68">
        <v>10.627005297545823</v>
      </c>
      <c r="AJ68">
        <v>1.510436600322896</v>
      </c>
      <c r="AK68">
        <v>50.503052243421244</v>
      </c>
      <c r="AL68">
        <v>9.2237728748827319</v>
      </c>
      <c r="AM68">
        <v>0</v>
      </c>
      <c r="CK68" s="7">
        <f>'HH Consumption'!D33</f>
        <v>0.57280059867404887</v>
      </c>
      <c r="CL68" s="7">
        <f>'HH Consumption'!E33</f>
        <v>0.79267401051342712</v>
      </c>
      <c r="CM68" s="7">
        <f>'HH Consumption'!F33</f>
        <v>0.87102377691411426</v>
      </c>
      <c r="CN68" s="7">
        <f>'HH Consumption'!G33</f>
        <v>1.1220247817681148</v>
      </c>
      <c r="CO68" s="7">
        <f>'HH Consumption'!H33</f>
        <v>1.8653347749078451</v>
      </c>
      <c r="CP68" s="7">
        <f>'HH Consumption'!I33</f>
        <v>0.87164220139521043</v>
      </c>
      <c r="CQ68" s="7">
        <f>'HH Consumption'!J33</f>
        <v>1.7554793798450306</v>
      </c>
      <c r="CR68" s="7">
        <f>'HH Consumption'!K33</f>
        <v>2.5561057213240974</v>
      </c>
      <c r="CS68" s="7">
        <f>'HH Consumption'!L33</f>
        <v>3.6339307331506037</v>
      </c>
      <c r="CT68" s="7">
        <f>'HH Consumption'!M33</f>
        <v>7.2238674210303078</v>
      </c>
      <c r="CU68">
        <v>0</v>
      </c>
      <c r="CW68">
        <v>0</v>
      </c>
      <c r="CX68">
        <v>0</v>
      </c>
      <c r="CY68">
        <v>0</v>
      </c>
      <c r="DA68">
        <v>1.249257995690168E-2</v>
      </c>
      <c r="DC68">
        <f t="shared" si="2"/>
        <v>732.99892026397049</v>
      </c>
    </row>
    <row r="69" spans="1:107" x14ac:dyDescent="0.25">
      <c r="B69" t="s">
        <v>83</v>
      </c>
      <c r="C69">
        <v>1.3048817972031124</v>
      </c>
      <c r="D69">
        <v>3.9371376919587506</v>
      </c>
      <c r="E69">
        <v>42.591448763710801</v>
      </c>
      <c r="F69">
        <v>1.0713334204666169</v>
      </c>
      <c r="G69">
        <v>0.7063858322569333</v>
      </c>
      <c r="H69">
        <v>0</v>
      </c>
      <c r="I69">
        <v>4.4014601055830598</v>
      </c>
      <c r="J69">
        <v>5.5241258635163879</v>
      </c>
      <c r="K69">
        <v>7.5567792746608164</v>
      </c>
      <c r="L69">
        <v>3.7428723765247076</v>
      </c>
      <c r="M69">
        <v>0</v>
      </c>
      <c r="N69">
        <v>4.7492554830595543E-2</v>
      </c>
      <c r="O69">
        <v>4.905915961065186E-2</v>
      </c>
      <c r="P69">
        <v>2.5117241561896302</v>
      </c>
      <c r="Q69">
        <v>4.182189542882579</v>
      </c>
      <c r="R69">
        <v>23.606057583807807</v>
      </c>
      <c r="S69">
        <v>1.785184871077784</v>
      </c>
      <c r="T69">
        <v>34.184004138084994</v>
      </c>
      <c r="U69">
        <v>132.93262943538855</v>
      </c>
      <c r="V69">
        <v>43.484890153379418</v>
      </c>
      <c r="W69">
        <v>38.293970147615752</v>
      </c>
      <c r="X69">
        <v>11.634567704834206</v>
      </c>
      <c r="Y69">
        <v>14.829270277125254</v>
      </c>
      <c r="Z69">
        <v>47.863152340975681</v>
      </c>
      <c r="AA69">
        <v>49.171942099146413</v>
      </c>
      <c r="AB69">
        <v>34.251250345674123</v>
      </c>
      <c r="AC69">
        <v>22.221848356853023</v>
      </c>
      <c r="AD69">
        <v>0.3992891138679131</v>
      </c>
      <c r="AE69">
        <v>11.124883553071919</v>
      </c>
      <c r="AF69">
        <v>32.545007067530371</v>
      </c>
      <c r="AG69">
        <v>57.689524720000001</v>
      </c>
      <c r="AH69">
        <v>15.843812425790201</v>
      </c>
      <c r="AI69">
        <v>34.676532615545405</v>
      </c>
      <c r="AJ69">
        <v>6.941636158245343</v>
      </c>
      <c r="AK69">
        <v>91.578554733839852</v>
      </c>
      <c r="AL69">
        <v>9.8936535657156526</v>
      </c>
      <c r="AM69">
        <v>0</v>
      </c>
      <c r="CK69" s="7">
        <f>'HH Consumption'!D34</f>
        <v>11.476354644816578</v>
      </c>
      <c r="CL69" s="7">
        <f>'HH Consumption'!E34</f>
        <v>15.881631554574877</v>
      </c>
      <c r="CM69" s="7">
        <f>'HH Consumption'!F34</f>
        <v>17.451409427772408</v>
      </c>
      <c r="CN69" s="7">
        <f>'HH Consumption'!G34</f>
        <v>22.480343675707825</v>
      </c>
      <c r="CO69" s="7">
        <f>'HH Consumption'!H34</f>
        <v>37.372941749198986</v>
      </c>
      <c r="CP69" s="7">
        <f>'HH Consumption'!I34</f>
        <v>17.463799880370615</v>
      </c>
      <c r="CQ69" s="7">
        <f>'HH Consumption'!J34</f>
        <v>35.171932399163872</v>
      </c>
      <c r="CR69" s="7">
        <f>'HH Consumption'!K34</f>
        <v>51.212892995338748</v>
      </c>
      <c r="CS69" s="7">
        <f>'HH Consumption'!L34</f>
        <v>72.80767154376943</v>
      </c>
      <c r="CT69" s="7">
        <f>'HH Consumption'!M34</f>
        <v>144.73389975986478</v>
      </c>
      <c r="CU69">
        <v>0</v>
      </c>
      <c r="CW69">
        <v>0</v>
      </c>
      <c r="CX69">
        <v>0</v>
      </c>
      <c r="CY69">
        <v>0</v>
      </c>
      <c r="DA69">
        <v>84.484709093080042</v>
      </c>
      <c r="DC69">
        <f t="shared" si="2"/>
        <v>1303.1161386706224</v>
      </c>
    </row>
    <row r="70" spans="1:107" x14ac:dyDescent="0.25">
      <c r="B70" t="s">
        <v>84</v>
      </c>
      <c r="C70">
        <v>0</v>
      </c>
      <c r="D70">
        <v>0</v>
      </c>
      <c r="E70">
        <v>0.202035919525788</v>
      </c>
      <c r="F70">
        <v>0</v>
      </c>
      <c r="G70">
        <v>0</v>
      </c>
      <c r="H70">
        <v>0</v>
      </c>
      <c r="I70">
        <v>0</v>
      </c>
      <c r="J70">
        <v>0</v>
      </c>
      <c r="K70">
        <v>0.13136078226676501</v>
      </c>
      <c r="L70">
        <v>0.17405418607675202</v>
      </c>
      <c r="M70">
        <v>0</v>
      </c>
      <c r="N70">
        <v>0</v>
      </c>
      <c r="O70">
        <v>0</v>
      </c>
      <c r="P70">
        <v>0</v>
      </c>
      <c r="Q70">
        <v>5.1190019870227976E-2</v>
      </c>
      <c r="R70">
        <v>0.30295927915369503</v>
      </c>
      <c r="S70">
        <v>0</v>
      </c>
      <c r="T70">
        <v>6.6090414261856134E-2</v>
      </c>
      <c r="U70">
        <v>15.867760798077573</v>
      </c>
      <c r="V70">
        <v>2.1559434267540203</v>
      </c>
      <c r="W70">
        <v>0.15763104875894904</v>
      </c>
      <c r="X70">
        <v>1.6725428364058874E-2</v>
      </c>
      <c r="Y70">
        <v>0</v>
      </c>
      <c r="Z70">
        <v>0</v>
      </c>
      <c r="AA70">
        <v>4.7573950352263221</v>
      </c>
      <c r="AB70">
        <v>0</v>
      </c>
      <c r="AC70">
        <v>0</v>
      </c>
      <c r="AD70">
        <v>0.10444875000000001</v>
      </c>
      <c r="AE70">
        <v>0</v>
      </c>
      <c r="AF70">
        <v>5.6047664211311909</v>
      </c>
      <c r="AG70">
        <v>7.3583518300000001</v>
      </c>
      <c r="AH70">
        <v>0.4405463876910119</v>
      </c>
      <c r="AI70">
        <v>5.6954919389580139E-2</v>
      </c>
      <c r="AJ70">
        <v>0</v>
      </c>
      <c r="AK70">
        <v>0.25183761055646925</v>
      </c>
      <c r="AL70">
        <v>4.171630188212986E-2</v>
      </c>
      <c r="AM70">
        <v>0</v>
      </c>
      <c r="CK70" s="7">
        <f>'HH Consumption'!D35</f>
        <v>24.498375916091096</v>
      </c>
      <c r="CL70" s="7">
        <f>'HH Consumption'!E35</f>
        <v>33.902244399580248</v>
      </c>
      <c r="CM70" s="7">
        <f>'HH Consumption'!F35</f>
        <v>37.253222095248141</v>
      </c>
      <c r="CN70" s="7">
        <f>'HH Consumption'!G35</f>
        <v>47.988401119963257</v>
      </c>
      <c r="CO70" s="7">
        <f>'HH Consumption'!H35</f>
        <v>79.77937284079853</v>
      </c>
      <c r="CP70" s="7">
        <f>'HH Consumption'!I35</f>
        <v>37.279671780267115</v>
      </c>
      <c r="CQ70" s="7">
        <f>'HH Consumption'!J35</f>
        <v>75.080916221008948</v>
      </c>
      <c r="CR70" s="7">
        <f>'HH Consumption'!K35</f>
        <v>109.32327757203161</v>
      </c>
      <c r="CS70" s="7">
        <f>'HH Consumption'!L35</f>
        <v>155.42127811989201</v>
      </c>
      <c r="CT70" s="7">
        <f>'HH Consumption'!M35</f>
        <v>308.96095440205738</v>
      </c>
      <c r="CU70">
        <v>4882.7550416838985</v>
      </c>
      <c r="CW70">
        <v>0</v>
      </c>
      <c r="CX70">
        <v>0</v>
      </c>
      <c r="CY70">
        <v>0</v>
      </c>
      <c r="DA70">
        <v>0</v>
      </c>
      <c r="DC70">
        <f t="shared" si="2"/>
        <v>5829.9845247098228</v>
      </c>
    </row>
    <row r="71" spans="1:107" x14ac:dyDescent="0.25">
      <c r="B71" t="s">
        <v>85</v>
      </c>
      <c r="C71">
        <v>2.9749600699915817E-2</v>
      </c>
      <c r="D71">
        <v>0</v>
      </c>
      <c r="E71">
        <v>0.27181633136760236</v>
      </c>
      <c r="F71">
        <v>2.3778546279097975E-3</v>
      </c>
      <c r="G71">
        <v>0.10858977521128917</v>
      </c>
      <c r="H71">
        <v>0</v>
      </c>
      <c r="I71">
        <v>0</v>
      </c>
      <c r="J71">
        <v>0</v>
      </c>
      <c r="K71">
        <v>1.256999974960519</v>
      </c>
      <c r="L71">
        <v>0</v>
      </c>
      <c r="M71">
        <v>0</v>
      </c>
      <c r="N71">
        <v>0</v>
      </c>
      <c r="O71">
        <v>0</v>
      </c>
      <c r="P71">
        <v>0</v>
      </c>
      <c r="Q71">
        <v>6.4037953757558339E-3</v>
      </c>
      <c r="R71">
        <v>0.41489823181527008</v>
      </c>
      <c r="S71">
        <v>4.4799999999999994E-4</v>
      </c>
      <c r="T71">
        <v>1.405973478855459</v>
      </c>
      <c r="U71">
        <v>1.2104330843168765</v>
      </c>
      <c r="V71">
        <v>1.3059838012946954</v>
      </c>
      <c r="W71">
        <v>0.72381999894904858</v>
      </c>
      <c r="X71">
        <v>1.8093370075674342</v>
      </c>
      <c r="Y71">
        <v>3.0995611594589307E-3</v>
      </c>
      <c r="Z71">
        <v>11.805429542500343</v>
      </c>
      <c r="AA71">
        <v>12.33024109886982</v>
      </c>
      <c r="AB71">
        <v>0.81902055410157215</v>
      </c>
      <c r="AC71">
        <v>1.7405443731767483</v>
      </c>
      <c r="AD71">
        <v>3.7163844682882169E-2</v>
      </c>
      <c r="AE71">
        <v>0.8013034692170774</v>
      </c>
      <c r="AF71">
        <v>0.36180093907333538</v>
      </c>
      <c r="AG71">
        <v>4.6598312799999997</v>
      </c>
      <c r="AH71">
        <v>10.337605745854766</v>
      </c>
      <c r="AI71">
        <v>1.6116037478605676</v>
      </c>
      <c r="AJ71">
        <v>37.800074115212915</v>
      </c>
      <c r="AK71">
        <v>0.19352089699504535</v>
      </c>
      <c r="AL71">
        <v>1.0448690016654769</v>
      </c>
      <c r="AM71">
        <v>0</v>
      </c>
      <c r="CK71" s="7">
        <f>'HH Consumption'!D36</f>
        <v>14.014438152935831</v>
      </c>
      <c r="CL71" s="7">
        <f>'HH Consumption'!E36</f>
        <v>24.925533621632884</v>
      </c>
      <c r="CM71" s="7">
        <f>'HH Consumption'!F36</f>
        <v>46.254172147529694</v>
      </c>
      <c r="CN71" s="7">
        <f>'HH Consumption'!G36</f>
        <v>85.096518440256546</v>
      </c>
      <c r="CO71" s="7">
        <f>'HH Consumption'!H36</f>
        <v>101.5654061542761</v>
      </c>
      <c r="CP71" s="7">
        <f>'HH Consumption'!I36</f>
        <v>50.401258941987642</v>
      </c>
      <c r="CQ71" s="7">
        <f>'HH Consumption'!J36</f>
        <v>71.906538675328875</v>
      </c>
      <c r="CR71" s="7">
        <f>'HH Consumption'!K36</f>
        <v>154.2049972003131</v>
      </c>
      <c r="CS71" s="7">
        <f>'HH Consumption'!L36</f>
        <v>398.56891691688702</v>
      </c>
      <c r="CT71" s="7">
        <f>'HH Consumption'!M36</f>
        <v>812.8046911038366</v>
      </c>
      <c r="CU71">
        <v>1710.0056673249337</v>
      </c>
      <c r="CW71">
        <v>0</v>
      </c>
      <c r="CX71">
        <v>0</v>
      </c>
      <c r="CY71">
        <v>0</v>
      </c>
      <c r="DA71">
        <v>58.979236200672077</v>
      </c>
      <c r="DC71">
        <f t="shared" si="2"/>
        <v>3620.8203139860016</v>
      </c>
    </row>
    <row r="72" spans="1:107" x14ac:dyDescent="0.25">
      <c r="B72" t="s">
        <v>86</v>
      </c>
      <c r="C72">
        <v>0</v>
      </c>
      <c r="D72">
        <v>9.6109049625514089</v>
      </c>
      <c r="E72">
        <v>0.53500107281737874</v>
      </c>
      <c r="F72">
        <v>4.6691553473636786E-2</v>
      </c>
      <c r="G72">
        <v>3.3358401867169318E-2</v>
      </c>
      <c r="H72">
        <v>0</v>
      </c>
      <c r="I72">
        <v>5.5850954920955717E-3</v>
      </c>
      <c r="J72">
        <v>0.12214448609934934</v>
      </c>
      <c r="K72">
        <v>2.4448800471497978</v>
      </c>
      <c r="L72">
        <v>0.27035409645900871</v>
      </c>
      <c r="M72">
        <v>0</v>
      </c>
      <c r="N72">
        <v>0</v>
      </c>
      <c r="O72">
        <v>3.1054963594461676E-2</v>
      </c>
      <c r="P72">
        <v>1.3518704021762199E-3</v>
      </c>
      <c r="Q72">
        <v>8.1779889162656751E-3</v>
      </c>
      <c r="R72">
        <v>1.7392712211254717</v>
      </c>
      <c r="S72">
        <v>4.2987930000000008E-2</v>
      </c>
      <c r="T72">
        <v>3.1113614542145029</v>
      </c>
      <c r="U72">
        <v>0.90107651406643186</v>
      </c>
      <c r="V72">
        <v>4.4217589779078024</v>
      </c>
      <c r="W72">
        <v>5.993165630759961</v>
      </c>
      <c r="X72">
        <v>5.1580000000000003E-3</v>
      </c>
      <c r="Y72">
        <v>8.4108272546884064E-2</v>
      </c>
      <c r="Z72">
        <v>0</v>
      </c>
      <c r="AA72">
        <v>0.30561974296667238</v>
      </c>
      <c r="AB72">
        <v>0.15851129266758893</v>
      </c>
      <c r="AC72">
        <v>1.7675472254420499</v>
      </c>
      <c r="AD72">
        <v>3.104136E-2</v>
      </c>
      <c r="AE72">
        <v>0</v>
      </c>
      <c r="AF72">
        <v>0.23818038569568561</v>
      </c>
      <c r="AG72">
        <v>25.160249520000001</v>
      </c>
      <c r="AH72">
        <v>8.3813781976462387</v>
      </c>
      <c r="AI72">
        <v>293.9057177206995</v>
      </c>
      <c r="AJ72">
        <v>0.31898087108452777</v>
      </c>
      <c r="AK72">
        <v>1.7183696665149835</v>
      </c>
      <c r="AL72">
        <v>0</v>
      </c>
      <c r="AM72">
        <v>0</v>
      </c>
      <c r="CK72" s="7">
        <f>'HH Consumption'!D37</f>
        <v>53.130674804497744</v>
      </c>
      <c r="CL72" s="7">
        <f>'HH Consumption'!E37</f>
        <v>79.520484502459908</v>
      </c>
      <c r="CM72" s="7">
        <f>'HH Consumption'!F37</f>
        <v>113.11876928217426</v>
      </c>
      <c r="CN72" s="7">
        <f>'HH Consumption'!G37</f>
        <v>124.578614070282</v>
      </c>
      <c r="CO72" s="7">
        <f>'HH Consumption'!H37</f>
        <v>171.60294861649405</v>
      </c>
      <c r="CP72" s="7">
        <f>'HH Consumption'!I37</f>
        <v>69.347046691384364</v>
      </c>
      <c r="CQ72" s="7">
        <f>'HH Consumption'!J37</f>
        <v>107.62797594194389</v>
      </c>
      <c r="CR72" s="7">
        <f>'HH Consumption'!K37</f>
        <v>157.93103960350959</v>
      </c>
      <c r="CS72" s="7">
        <f>'HH Consumption'!L37</f>
        <v>222.79226001368724</v>
      </c>
      <c r="CT72" s="7">
        <f>'HH Consumption'!M37</f>
        <v>319.67862638300875</v>
      </c>
      <c r="CU72">
        <v>2077.1184345027282</v>
      </c>
      <c r="CW72">
        <v>0</v>
      </c>
      <c r="CX72">
        <v>0</v>
      </c>
      <c r="CY72">
        <v>0</v>
      </c>
      <c r="DA72">
        <v>18.476001337344243</v>
      </c>
      <c r="DC72">
        <f t="shared" si="2"/>
        <v>3876.3168642716755</v>
      </c>
    </row>
    <row r="73" spans="1:107" x14ac:dyDescent="0.25">
      <c r="B73" t="s">
        <v>87</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CK73" s="7">
        <f>'HH Consumption'!D38</f>
        <v>14.164372913112864</v>
      </c>
      <c r="CL73" s="7">
        <f>'HH Consumption'!E38</f>
        <v>19.601463946503394</v>
      </c>
      <c r="CM73" s="7">
        <f>'HH Consumption'!F38</f>
        <v>21.538918815656089</v>
      </c>
      <c r="CN73" s="7">
        <f>'HH Consumption'!G38</f>
        <v>27.745741648153221</v>
      </c>
      <c r="CO73" s="7">
        <f>'HH Consumption'!H38</f>
        <v>46.126518409292295</v>
      </c>
      <c r="CP73" s="7">
        <f>'HH Consumption'!I38</f>
        <v>21.554211388654654</v>
      </c>
      <c r="CQ73" s="7">
        <f>'HH Consumption'!J38</f>
        <v>43.409983570137037</v>
      </c>
      <c r="CR73" s="7">
        <f>'HH Consumption'!K38</f>
        <v>63.208094974039319</v>
      </c>
      <c r="CS73" s="7">
        <f>'HH Consumption'!L38</f>
        <v>89.860852387231915</v>
      </c>
      <c r="CT73" s="7">
        <f>'HH Consumption'!M38</f>
        <v>178.63380775652098</v>
      </c>
      <c r="CU73">
        <v>4.4344960975677994</v>
      </c>
      <c r="CW73">
        <v>0</v>
      </c>
      <c r="CX73">
        <v>0</v>
      </c>
      <c r="CY73">
        <v>0</v>
      </c>
      <c r="DA73">
        <v>0</v>
      </c>
      <c r="DC73">
        <f t="shared" si="2"/>
        <v>530.27846190686967</v>
      </c>
    </row>
    <row r="74" spans="1:107" x14ac:dyDescent="0.25">
      <c r="B74" t="s">
        <v>88</v>
      </c>
      <c r="C74">
        <v>0</v>
      </c>
      <c r="D74">
        <v>0</v>
      </c>
      <c r="E74">
        <v>0.28204494484925857</v>
      </c>
      <c r="F74">
        <v>0</v>
      </c>
      <c r="G74">
        <v>0</v>
      </c>
      <c r="H74">
        <v>0</v>
      </c>
      <c r="I74">
        <v>0</v>
      </c>
      <c r="J74">
        <v>0</v>
      </c>
      <c r="K74">
        <v>0</v>
      </c>
      <c r="L74">
        <v>0</v>
      </c>
      <c r="M74">
        <v>0</v>
      </c>
      <c r="N74">
        <v>0</v>
      </c>
      <c r="O74">
        <v>0</v>
      </c>
      <c r="P74">
        <v>0</v>
      </c>
      <c r="Q74">
        <v>0</v>
      </c>
      <c r="R74">
        <v>7.7030385363803924E-2</v>
      </c>
      <c r="S74">
        <v>6.6562759999999999E-2</v>
      </c>
      <c r="T74">
        <v>3.7199200000000003E-3</v>
      </c>
      <c r="U74">
        <v>4.350344827092828E-2</v>
      </c>
      <c r="V74">
        <v>1.2919913777214634E-3</v>
      </c>
      <c r="W74">
        <v>0.46609440698529403</v>
      </c>
      <c r="X74">
        <v>18.232809890015783</v>
      </c>
      <c r="Y74">
        <v>0</v>
      </c>
      <c r="Z74">
        <v>0</v>
      </c>
      <c r="AA74">
        <v>2.6427846681082996</v>
      </c>
      <c r="AB74">
        <v>6.8612937426265983</v>
      </c>
      <c r="AC74">
        <v>0.31425027986428078</v>
      </c>
      <c r="AD74">
        <v>0.31194653999999999</v>
      </c>
      <c r="AE74">
        <v>1.9577263587050087E-2</v>
      </c>
      <c r="AF74">
        <v>0.40938681884288258</v>
      </c>
      <c r="AG74">
        <v>46.126903030000008</v>
      </c>
      <c r="AH74">
        <v>6.2326926083479162</v>
      </c>
      <c r="AI74">
        <v>0.13050086243282455</v>
      </c>
      <c r="AJ74">
        <v>5.9671000000000004E-3</v>
      </c>
      <c r="AK74">
        <v>456.32281866346534</v>
      </c>
      <c r="AL74">
        <v>0.74551473155001224</v>
      </c>
      <c r="AM74">
        <v>0</v>
      </c>
      <c r="CK74" s="7">
        <f>'HH Consumption'!D39</f>
        <v>43.359323086658904</v>
      </c>
      <c r="CL74" s="7">
        <f>'HH Consumption'!E39</f>
        <v>60.003094626315885</v>
      </c>
      <c r="CM74" s="7">
        <f>'HH Consumption'!F39</f>
        <v>65.933941840853834</v>
      </c>
      <c r="CN74" s="7">
        <f>'HH Consumption'!G39</f>
        <v>84.93398075445441</v>
      </c>
      <c r="CO74" s="7">
        <f>'HH Consumption'!H39</f>
        <v>141.20036424059995</v>
      </c>
      <c r="CP74" s="7">
        <f>'HH Consumption'!I39</f>
        <v>65.98075475784907</v>
      </c>
      <c r="CQ74" s="7">
        <f>'HH Consumption'!J39</f>
        <v>132.88463346383858</v>
      </c>
      <c r="CR74" s="7">
        <f>'HH Consumption'!K39</f>
        <v>193.48969618940123</v>
      </c>
      <c r="CS74" s="7">
        <f>'HH Consumption'!L39</f>
        <v>275.07788416764248</v>
      </c>
      <c r="CT74" s="7">
        <f>'HH Consumption'!M39</f>
        <v>546.8255483124608</v>
      </c>
      <c r="CU74">
        <v>263.9225962754121</v>
      </c>
      <c r="CW74">
        <v>2.9442906073051889</v>
      </c>
      <c r="CX74">
        <v>1.837696630636362</v>
      </c>
      <c r="CY74">
        <v>0</v>
      </c>
      <c r="DA74">
        <v>2043.5082990561348</v>
      </c>
      <c r="DC74">
        <f t="shared" si="2"/>
        <v>4461.1987980652511</v>
      </c>
    </row>
    <row r="75" spans="1:107" x14ac:dyDescent="0.25">
      <c r="B75" t="s">
        <v>89</v>
      </c>
      <c r="C75">
        <v>0.30381160708953064</v>
      </c>
      <c r="D75">
        <v>0.47983367675976496</v>
      </c>
      <c r="E75">
        <v>2.276186468312217</v>
      </c>
      <c r="F75">
        <v>0.69896368402111064</v>
      </c>
      <c r="G75">
        <v>8.0377732622081022E-3</v>
      </c>
      <c r="H75">
        <v>0</v>
      </c>
      <c r="I75">
        <v>0.21862346787915474</v>
      </c>
      <c r="J75">
        <v>3.3035724529879816E-2</v>
      </c>
      <c r="K75">
        <v>5.3692732714171194E-2</v>
      </c>
      <c r="L75">
        <v>8.599466227148303E-2</v>
      </c>
      <c r="M75">
        <v>0</v>
      </c>
      <c r="N75">
        <v>0</v>
      </c>
      <c r="O75">
        <v>0</v>
      </c>
      <c r="P75">
        <v>2.0804304146908242E-2</v>
      </c>
      <c r="Q75">
        <v>9.8081065583632956E-2</v>
      </c>
      <c r="R75">
        <v>33.762001875002881</v>
      </c>
      <c r="S75">
        <v>0.41721247461242661</v>
      </c>
      <c r="T75">
        <v>0.81505889942650755</v>
      </c>
      <c r="U75">
        <v>51.106758134301536</v>
      </c>
      <c r="V75">
        <v>0.82776408578760552</v>
      </c>
      <c r="W75">
        <v>10.586660268130275</v>
      </c>
      <c r="X75">
        <v>0.14160910624364903</v>
      </c>
      <c r="Y75">
        <v>9.0718545725445698E-3</v>
      </c>
      <c r="Z75">
        <v>40.38162927679673</v>
      </c>
      <c r="AA75">
        <v>51.341018060106983</v>
      </c>
      <c r="AB75">
        <v>1.5091538583973669</v>
      </c>
      <c r="AC75">
        <v>1.97633480878326</v>
      </c>
      <c r="AD75">
        <v>6.1987992643758112</v>
      </c>
      <c r="AE75">
        <v>0.1531151421921664</v>
      </c>
      <c r="AF75">
        <v>0.3223474971377116</v>
      </c>
      <c r="AG75">
        <v>9.6984846799999982</v>
      </c>
      <c r="AH75">
        <v>3.8981233589179123</v>
      </c>
      <c r="AI75">
        <v>10.168082922602396</v>
      </c>
      <c r="AJ75">
        <v>2.9210032843692037E-2</v>
      </c>
      <c r="AK75">
        <v>11.740026114949927</v>
      </c>
      <c r="AL75">
        <v>10.990005924489211</v>
      </c>
      <c r="AM75">
        <v>0</v>
      </c>
      <c r="CK75" s="7">
        <f>'HH Consumption'!D40</f>
        <v>18.287810067564759</v>
      </c>
      <c r="CL75" s="7">
        <f>'HH Consumption'!E40</f>
        <v>25.307710542414192</v>
      </c>
      <c r="CM75" s="7">
        <f>'HH Consumption'!F40</f>
        <v>27.809184266587433</v>
      </c>
      <c r="CN75" s="7">
        <f>'HH Consumption'!G40</f>
        <v>35.822895694549707</v>
      </c>
      <c r="CO75" s="7">
        <f>'HH Consumption'!H40</f>
        <v>59.554560792891571</v>
      </c>
      <c r="CP75" s="7">
        <f>'HH Consumption'!I40</f>
        <v>27.828928710775514</v>
      </c>
      <c r="CQ75" s="7">
        <f>'HH Consumption'!J40</f>
        <v>56.047206567954269</v>
      </c>
      <c r="CR75" s="7">
        <f>'HH Consumption'!K40</f>
        <v>81.608811255435157</v>
      </c>
      <c r="CS75" s="7">
        <f>'HH Consumption'!L40</f>
        <v>116.02054048194461</v>
      </c>
      <c r="CT75" s="7">
        <f>'HH Consumption'!M40</f>
        <v>230.63648266933353</v>
      </c>
      <c r="CU75">
        <v>1.4841096533024969</v>
      </c>
      <c r="CW75">
        <v>0</v>
      </c>
      <c r="CX75">
        <v>0</v>
      </c>
      <c r="CY75">
        <v>0</v>
      </c>
      <c r="DA75">
        <v>92.5438402073258</v>
      </c>
      <c r="DC75">
        <f t="shared" si="2"/>
        <v>1023.3016137163197</v>
      </c>
    </row>
    <row r="76" spans="1:107" x14ac:dyDescent="0.25">
      <c r="B76" t="s">
        <v>90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CK76" s="7">
        <f>'HH Consumption'!D41</f>
        <v>1.9221873149172237</v>
      </c>
      <c r="CL76" s="7">
        <f>'HH Consumption'!E41</f>
        <v>2.6600320100931181</v>
      </c>
      <c r="CM76" s="7">
        <f>'HH Consumption'!F41</f>
        <v>2.9229558398704487</v>
      </c>
      <c r="CN76" s="7">
        <f>'HH Consumption'!G41</f>
        <v>3.765257591437551</v>
      </c>
      <c r="CO76" s="7">
        <f>'HH Consumption'!H41</f>
        <v>6.2596352914117146</v>
      </c>
      <c r="CP76" s="7">
        <f>'HH Consumption'!I41</f>
        <v>2.9250311304611869</v>
      </c>
      <c r="CQ76" s="7">
        <f>'HH Consumption'!J41</f>
        <v>5.8909858043934165</v>
      </c>
      <c r="CR76" s="7">
        <f>'HH Consumption'!K41</f>
        <v>8.5777040116405896</v>
      </c>
      <c r="CS76" s="7">
        <f>'HH Consumption'!L41</f>
        <v>12.194637321817453</v>
      </c>
      <c r="CT76" s="7">
        <f>'HH Consumption'!M41</f>
        <v>24.241640727142201</v>
      </c>
      <c r="CU76">
        <v>0</v>
      </c>
      <c r="CW76">
        <v>0</v>
      </c>
      <c r="CX76">
        <v>0</v>
      </c>
      <c r="CY76">
        <v>0</v>
      </c>
      <c r="DA76">
        <v>0</v>
      </c>
      <c r="DC76">
        <f t="shared" si="2"/>
        <v>71.360067043184898</v>
      </c>
    </row>
    <row r="77" spans="1:107" x14ac:dyDescent="0.25">
      <c r="A77" s="11" t="s">
        <v>124</v>
      </c>
      <c r="B77" s="8" t="s">
        <v>107</v>
      </c>
      <c r="C77" s="9">
        <f>'factor payments'!C15</f>
        <v>66.66538369428676</v>
      </c>
      <c r="D77" s="9">
        <f>'factor payments'!D15</f>
        <v>12.637066940435009</v>
      </c>
      <c r="E77" s="9">
        <f>'factor payments'!E15</f>
        <v>19.619036898919301</v>
      </c>
      <c r="F77" s="9">
        <f>'factor payments'!F15</f>
        <v>8.3329174313239633</v>
      </c>
      <c r="G77" s="9">
        <f>'factor payments'!G15</f>
        <v>0</v>
      </c>
      <c r="H77" s="10">
        <f>SUM('SAM_temporary 2022'!H77:H78)*'SAM GTAP_2017'!AG198/(SUM('SAM GTAP_2017'!AG158:AG198))</f>
        <v>2.6199168113406319</v>
      </c>
      <c r="I77" s="9">
        <f>'factor payments'!I15</f>
        <v>0</v>
      </c>
      <c r="J77" s="9">
        <f>'factor payments'!J15</f>
        <v>0</v>
      </c>
      <c r="K77" s="9">
        <f>'factor payments'!K15</f>
        <v>0</v>
      </c>
      <c r="L77" s="9">
        <f>'factor payments'!L15</f>
        <v>0</v>
      </c>
      <c r="M77" s="10">
        <f>SUM('SAM_temporary 2022'!M77:M78)*'SAM GTAP_2017'!AO198/(SUM('SAM GTAP_2017'!AO158:AO198))</f>
        <v>1.5022587697431545E-2</v>
      </c>
      <c r="N77" s="9">
        <f>'factor payments'!N15</f>
        <v>0</v>
      </c>
      <c r="O77" s="9">
        <f>'factor payments'!O15</f>
        <v>0</v>
      </c>
      <c r="P77" s="9">
        <f>'factor payments'!P15</f>
        <v>0</v>
      </c>
      <c r="Q77" s="9">
        <f>'factor payments'!Q15</f>
        <v>0</v>
      </c>
      <c r="R77" s="9">
        <f>'factor payments'!R15</f>
        <v>0</v>
      </c>
      <c r="S77" s="9">
        <f>'factor payments'!S15</f>
        <v>18.093385758068663</v>
      </c>
      <c r="T77" s="9">
        <f>'factor payments'!T15</f>
        <v>1.1247184056825652</v>
      </c>
      <c r="U77" s="9">
        <f>'factor payments'!U15</f>
        <v>53.092812121812365</v>
      </c>
      <c r="V77" s="9">
        <f>'factor payments'!V15</f>
        <v>0</v>
      </c>
      <c r="W77" s="9">
        <f>'factor payments'!W15</f>
        <v>32.628367552269729</v>
      </c>
      <c r="X77" s="9">
        <f>'factor payments'!X15</f>
        <v>0</v>
      </c>
      <c r="Y77" s="9">
        <f>'factor payments'!Y15</f>
        <v>0</v>
      </c>
      <c r="Z77" s="9">
        <f>'factor payments'!Z15</f>
        <v>0</v>
      </c>
      <c r="AA77" s="9">
        <f>'factor payments'!AA15</f>
        <v>4.5220525556728672</v>
      </c>
      <c r="AB77" s="9">
        <f>'factor payments'!AB15</f>
        <v>0</v>
      </c>
      <c r="AC77" s="9">
        <f>'factor payments'!AC15</f>
        <v>0</v>
      </c>
      <c r="AD77" s="9">
        <f>'factor payments'!AD15</f>
        <v>0</v>
      </c>
      <c r="AE77" s="9">
        <f>'factor payments'!AE15</f>
        <v>0</v>
      </c>
      <c r="AF77" s="9">
        <f>'factor payments'!AF15</f>
        <v>2.7629030061531479</v>
      </c>
      <c r="AG77" s="9">
        <f>'factor payments'!AG15</f>
        <v>6.9836948942071722</v>
      </c>
      <c r="AH77" s="9">
        <f>'factor payments'!AH15</f>
        <v>7.0851000107768218</v>
      </c>
      <c r="AI77" s="9">
        <f>'factor payments'!AI15</f>
        <v>4.8156090510923546</v>
      </c>
      <c r="AJ77" s="9">
        <f>'factor payments'!AJ15</f>
        <v>0.43697800349092869</v>
      </c>
      <c r="AK77" s="9">
        <f>'factor payments'!AK15</f>
        <v>10.880081706203928</v>
      </c>
      <c r="AL77" s="9">
        <f>'factor payments'!AL15</f>
        <v>17.426339670773519</v>
      </c>
      <c r="AM77" s="9">
        <f>'factor payments'!AM15</f>
        <v>3.1312679009949878</v>
      </c>
      <c r="DC77">
        <f t="shared" si="2"/>
        <v>272.87265500120213</v>
      </c>
    </row>
    <row r="78" spans="1:107" x14ac:dyDescent="0.25">
      <c r="A78" s="11" t="s">
        <v>125</v>
      </c>
      <c r="B78" s="8" t="s">
        <v>108</v>
      </c>
      <c r="C78" s="9">
        <f>'factor payments'!C16</f>
        <v>615.44354334234413</v>
      </c>
      <c r="D78" s="9">
        <f>'factor payments'!D16</f>
        <v>62.312097500221057</v>
      </c>
      <c r="E78" s="9">
        <f>'factor payments'!E16</f>
        <v>624.57652233300325</v>
      </c>
      <c r="F78" s="9">
        <f>'factor payments'!F16</f>
        <v>130.24054218105115</v>
      </c>
      <c r="G78" s="9">
        <f>'factor payments'!G16</f>
        <v>42.002304863631281</v>
      </c>
      <c r="H78" s="10">
        <f>SUM('SAM_temporary 2022'!H77:H78)*('SAM GTAP_2017'!AG192+'SAM GTAP_2017'!AG194)/(SUM('SAM GTAP_2017'!AG158:AG198))</f>
        <v>1.0225662080243385</v>
      </c>
      <c r="I78" s="9">
        <f>'factor payments'!I16</f>
        <v>44.057089543286708</v>
      </c>
      <c r="J78" s="9">
        <f>'factor payments'!J16</f>
        <v>0</v>
      </c>
      <c r="K78" s="9">
        <f>'factor payments'!K16</f>
        <v>18.323731249743176</v>
      </c>
      <c r="L78" s="9">
        <f>'factor payments'!L16</f>
        <v>10.008997078785796</v>
      </c>
      <c r="M78" s="10">
        <f>SUM('SAM_temporary 2022'!M77:M78)*('SAM GTAP_2017'!AO192+'SAM GTAP_2017'!AO194)/(SUM('SAM GTAP_2017'!AO158:AO198))</f>
        <v>5.8744516626019518E-3</v>
      </c>
      <c r="N78" s="9">
        <f>'factor payments'!N16</f>
        <v>3.5246048854295911</v>
      </c>
      <c r="O78" s="9">
        <f>'factor payments'!O16</f>
        <v>0</v>
      </c>
      <c r="P78" s="9">
        <f>'factor payments'!P16</f>
        <v>0</v>
      </c>
      <c r="Q78" s="9">
        <f>'factor payments'!Q16</f>
        <v>10.911538852723858</v>
      </c>
      <c r="R78" s="9">
        <f>'factor payments'!R16</f>
        <v>167.47221566120749</v>
      </c>
      <c r="S78" s="9">
        <f>'factor payments'!S16</f>
        <v>82.640025757949957</v>
      </c>
      <c r="T78" s="9">
        <f>'factor payments'!T16</f>
        <v>58.14927333128194</v>
      </c>
      <c r="U78" s="9">
        <f>'factor payments'!U16</f>
        <v>1364.3217424552913</v>
      </c>
      <c r="V78" s="9">
        <f>'factor payments'!V16</f>
        <v>98.014318547752367</v>
      </c>
      <c r="W78" s="9">
        <f>'factor payments'!W16</f>
        <v>775.4588752970526</v>
      </c>
      <c r="X78" s="9">
        <f>'factor payments'!X16</f>
        <v>32.321216847853684</v>
      </c>
      <c r="Y78" s="9">
        <f>'factor payments'!Y16</f>
        <v>88.885917574315044</v>
      </c>
      <c r="Z78" s="9">
        <f>'factor payments'!Z16</f>
        <v>0</v>
      </c>
      <c r="AA78" s="9">
        <f>'factor payments'!AA16</f>
        <v>252.90374074533582</v>
      </c>
      <c r="AB78" s="9">
        <f>'factor payments'!AB16</f>
        <v>385.02981632938719</v>
      </c>
      <c r="AC78" s="9">
        <f>'factor payments'!AC16</f>
        <v>3.4892439297960407</v>
      </c>
      <c r="AD78" s="9">
        <f>'factor payments'!AD16</f>
        <v>0</v>
      </c>
      <c r="AE78" s="9">
        <f>'factor payments'!AE16</f>
        <v>8.1290357794659638</v>
      </c>
      <c r="AF78" s="9">
        <f>'factor payments'!AF16</f>
        <v>56.416061466998471</v>
      </c>
      <c r="AG78" s="9">
        <f>'factor payments'!AG16</f>
        <v>165.46969353145013</v>
      </c>
      <c r="AH78" s="9">
        <f>'factor payments'!AH16</f>
        <v>326.41588078091297</v>
      </c>
      <c r="AI78" s="9">
        <f>'factor payments'!AI16</f>
        <v>481.86336113665834</v>
      </c>
      <c r="AJ78" s="9">
        <f>'factor payments'!AJ16</f>
        <v>16.288690388932611</v>
      </c>
      <c r="AK78" s="9">
        <f>'factor payments'!AK16</f>
        <v>714.13137777295537</v>
      </c>
      <c r="AL78" s="9">
        <f>'factor payments'!AL16</f>
        <v>87.243776094340731</v>
      </c>
      <c r="AM78" s="9">
        <f>'factor payments'!AM16</f>
        <v>25.323674481834917</v>
      </c>
      <c r="DC78">
        <f t="shared" si="2"/>
        <v>6752.3973504006808</v>
      </c>
    </row>
    <row r="79" spans="1:107" x14ac:dyDescent="0.25">
      <c r="A79" s="11" t="s">
        <v>126</v>
      </c>
      <c r="B79" s="8" t="s">
        <v>109</v>
      </c>
      <c r="C79" s="9">
        <f>'factor payments'!C17</f>
        <v>182.63309850581481</v>
      </c>
      <c r="D79" s="9">
        <f>'factor payments'!D17</f>
        <v>17.956390289052031</v>
      </c>
      <c r="E79" s="9">
        <f>'factor payments'!E17</f>
        <v>315.56644880677806</v>
      </c>
      <c r="F79" s="9">
        <f>'factor payments'!F17</f>
        <v>86.715635358597908</v>
      </c>
      <c r="G79" s="9">
        <f>'factor payments'!G17</f>
        <v>91.309728681444412</v>
      </c>
      <c r="H79" s="10">
        <f>SUM('SAM_temporary 2022'!H77:H78)*('SAM GTAP_2017'!AG190+'SAM GTAP_2017'!AG196)/(SUM('SAM GTAP_2017'!AG158:AG198))</f>
        <v>1.1512115265902951</v>
      </c>
      <c r="I79" s="9">
        <f>'factor payments'!I17</f>
        <v>153.00187345244822</v>
      </c>
      <c r="J79" s="9">
        <f>'factor payments'!J17</f>
        <v>0</v>
      </c>
      <c r="K79" s="9">
        <f>'factor payments'!K17</f>
        <v>38.153029694542802</v>
      </c>
      <c r="L79" s="9">
        <f>'factor payments'!L17</f>
        <v>129.45586037870586</v>
      </c>
      <c r="M79" s="10">
        <f>SUM('SAM_temporary 2022'!M77:M78)*('SAM GTAP_2017'!AO190+'SAM GTAP_2017'!AO196)/(SUM('SAM GTAP_2017'!AO158:AO198))</f>
        <v>6.613173081273834E-3</v>
      </c>
      <c r="N79" s="9">
        <f>'factor payments'!N17</f>
        <v>0</v>
      </c>
      <c r="O79" s="9">
        <f>'factor payments'!O17</f>
        <v>0</v>
      </c>
      <c r="P79" s="9">
        <f>'factor payments'!P17</f>
        <v>3.6561378141917107</v>
      </c>
      <c r="Q79" s="9">
        <f>'factor payments'!Q17</f>
        <v>1.1729590676979924</v>
      </c>
      <c r="R79" s="9">
        <f>'factor payments'!R17</f>
        <v>236.11208823679178</v>
      </c>
      <c r="S79" s="9">
        <f>'factor payments'!S17</f>
        <v>21.881550473414851</v>
      </c>
      <c r="T79" s="9">
        <f>'factor payments'!T17</f>
        <v>196.52426297730327</v>
      </c>
      <c r="U79" s="9">
        <f>'factor payments'!U17</f>
        <v>1254.8652237400647</v>
      </c>
      <c r="V79" s="9">
        <f>'factor payments'!V17</f>
        <v>245.27168924888446</v>
      </c>
      <c r="W79" s="9">
        <f>'factor payments'!W17</f>
        <v>350.17538207783815</v>
      </c>
      <c r="X79" s="9">
        <f>'factor payments'!X17</f>
        <v>135.58829359818969</v>
      </c>
      <c r="Y79" s="9">
        <f>'factor payments'!Y17</f>
        <v>218.28480882265836</v>
      </c>
      <c r="Z79" s="9">
        <f>'factor payments'!Z17</f>
        <v>199.08473157915063</v>
      </c>
      <c r="AA79" s="9">
        <f>'factor payments'!AA17</f>
        <v>1512.4594044202365</v>
      </c>
      <c r="AB79" s="9">
        <f>'factor payments'!AB17</f>
        <v>188.27244477406447</v>
      </c>
      <c r="AC79" s="9">
        <f>'factor payments'!AC17</f>
        <v>164.0674426418332</v>
      </c>
      <c r="AD79" s="9">
        <f>'factor payments'!AD17</f>
        <v>20.481342781400947</v>
      </c>
      <c r="AE79" s="9">
        <f>'factor payments'!AE17</f>
        <v>52.476325040330259</v>
      </c>
      <c r="AF79" s="9">
        <f>'factor payments'!AF17</f>
        <v>70.249740310779742</v>
      </c>
      <c r="AG79" s="9">
        <f>'factor payments'!AG17</f>
        <v>1177.8207985078957</v>
      </c>
      <c r="AH79" s="9">
        <f>'factor payments'!AH17</f>
        <v>1778.327086274252</v>
      </c>
      <c r="AI79" s="9">
        <f>'factor payments'!AI17</f>
        <v>910.48042159303463</v>
      </c>
      <c r="AJ79" s="9">
        <f>'factor payments'!AJ17</f>
        <v>34.734998732068625</v>
      </c>
      <c r="AK79" s="9">
        <f>'factor payments'!AK17</f>
        <v>559.80830448421125</v>
      </c>
      <c r="AL79" s="9">
        <f>'factor payments'!AL17</f>
        <v>117.96565630054744</v>
      </c>
      <c r="AM79" s="9">
        <f>'factor payments'!AM17</f>
        <v>22.532630776639184</v>
      </c>
      <c r="DC79">
        <f t="shared" si="2"/>
        <v>10488.243614140536</v>
      </c>
    </row>
    <row r="80" spans="1:107" x14ac:dyDescent="0.25">
      <c r="A80" s="11" t="s">
        <v>127</v>
      </c>
      <c r="B80" s="8" t="s">
        <v>110</v>
      </c>
      <c r="C80" s="9">
        <f>'factor payments'!C18</f>
        <v>226.09184299797266</v>
      </c>
      <c r="D80" s="9">
        <f>'factor payments'!D18</f>
        <v>24.737025298936217</v>
      </c>
      <c r="E80" s="9">
        <f>'factor payments'!E18</f>
        <v>13.301816269908478</v>
      </c>
      <c r="F80" s="9">
        <f>'factor payments'!F18</f>
        <v>0</v>
      </c>
      <c r="G80" s="9">
        <f>'factor payments'!G18</f>
        <v>0</v>
      </c>
      <c r="H80" s="10">
        <f>SUM('SAM_temporary 2022'!H77:H78)*'SAM GTAP_2017'!AG197/(SUM('SAM GTAP_2017'!AG158:AG198))</f>
        <v>4.6903757085765809</v>
      </c>
      <c r="I80" s="9">
        <f>'factor payments'!I18</f>
        <v>0</v>
      </c>
      <c r="J80" s="9">
        <f>'factor payments'!J18</f>
        <v>0</v>
      </c>
      <c r="K80" s="9">
        <f>'factor payments'!K18</f>
        <v>45.287750419900462</v>
      </c>
      <c r="L80" s="9">
        <f>'factor payments'!L18</f>
        <v>4.5756868271744242</v>
      </c>
      <c r="M80" s="10">
        <f>SUM('SAM_temporary 2022'!M77:M78)*'SAM GTAP_2017'!AO197/(SUM('SAM GTAP_2017'!$AO$158:$AO$198))</f>
        <v>2.6969081674299591E-2</v>
      </c>
      <c r="N80" s="9">
        <f>'factor payments'!N18</f>
        <v>0</v>
      </c>
      <c r="O80" s="9">
        <f>'factor payments'!O18</f>
        <v>0</v>
      </c>
      <c r="P80" s="9">
        <f>'factor payments'!P18</f>
        <v>0</v>
      </c>
      <c r="Q80" s="9">
        <f>'factor payments'!Q18</f>
        <v>0</v>
      </c>
      <c r="R80" s="9">
        <f>'factor payments'!R18</f>
        <v>1.1921082882030727</v>
      </c>
      <c r="S80" s="9">
        <f>'factor payments'!S18</f>
        <v>42.607107269405041</v>
      </c>
      <c r="T80" s="9">
        <f>'factor payments'!T18</f>
        <v>101.42249953112972</v>
      </c>
      <c r="U80" s="9">
        <f>'factor payments'!U18</f>
        <v>55.418942401714979</v>
      </c>
      <c r="V80" s="9">
        <f>'factor payments'!V18</f>
        <v>39.672126507284815</v>
      </c>
      <c r="W80" s="9">
        <f>'factor payments'!W18</f>
        <v>21.368069589264788</v>
      </c>
      <c r="X80" s="9">
        <f>'factor payments'!X18</f>
        <v>0</v>
      </c>
      <c r="Y80" s="9">
        <f>'factor payments'!Y18</f>
        <v>5.68998742524529</v>
      </c>
      <c r="Z80" s="9">
        <f>'factor payments'!Z18</f>
        <v>0</v>
      </c>
      <c r="AA80" s="9">
        <f>'factor payments'!AA18</f>
        <v>0</v>
      </c>
      <c r="AB80" s="9">
        <f>'factor payments'!AB18</f>
        <v>0</v>
      </c>
      <c r="AC80" s="9">
        <f>'factor payments'!AC18</f>
        <v>0</v>
      </c>
      <c r="AD80" s="9">
        <f>'factor payments'!AD18</f>
        <v>0</v>
      </c>
      <c r="AE80" s="9">
        <f>'factor payments'!AE18</f>
        <v>0</v>
      </c>
      <c r="AF80" s="9">
        <f>'factor payments'!AF18</f>
        <v>9.042806917060858</v>
      </c>
      <c r="AG80" s="9">
        <f>'factor payments'!AG18</f>
        <v>18.112948734146613</v>
      </c>
      <c r="AH80" s="9">
        <f>'factor payments'!AH18</f>
        <v>8.6806067667786771E-2</v>
      </c>
      <c r="AI80" s="9">
        <f>'factor payments'!AI18</f>
        <v>0</v>
      </c>
      <c r="AJ80" s="9">
        <f>'factor payments'!AJ18</f>
        <v>0</v>
      </c>
      <c r="AK80" s="9">
        <f>'factor payments'!AK18</f>
        <v>3.6185121275338901</v>
      </c>
      <c r="AL80" s="9">
        <f>'factor payments'!AL18</f>
        <v>0.91642891327832443</v>
      </c>
      <c r="AM80" s="9">
        <f>'factor payments'!AM18</f>
        <v>8.1486393353000036E-2</v>
      </c>
      <c r="DC80">
        <f t="shared" si="2"/>
        <v>617.94129676943123</v>
      </c>
    </row>
    <row r="81" spans="1:107" x14ac:dyDescent="0.25">
      <c r="A81" s="11" t="s">
        <v>128</v>
      </c>
      <c r="B81" s="8" t="s">
        <v>111</v>
      </c>
      <c r="C81" s="9">
        <f>'factor payments'!C19</f>
        <v>1952.2716612788563</v>
      </c>
      <c r="D81" s="9">
        <f>'factor payments'!D19</f>
        <v>487.09105898708447</v>
      </c>
      <c r="E81" s="9">
        <f>'factor payments'!E19</f>
        <v>1167.3473855916322</v>
      </c>
      <c r="F81" s="9">
        <f>'factor payments'!F19</f>
        <v>35.458288523915094</v>
      </c>
      <c r="G81" s="9">
        <f>'factor payments'!G19</f>
        <v>50.75173560345555</v>
      </c>
      <c r="H81" s="10">
        <f>SUM('SAM_temporary 2022'!H77:H78)*('SAM GTAP_2017'!AG191+'SAM GTAP_2017'!AG193)/(SUM('SAM GTAP_2017'!AG158:AG198))</f>
        <v>0.56388259312095856</v>
      </c>
      <c r="I81" s="9">
        <f>'factor payments'!I19</f>
        <v>95.128479804996005</v>
      </c>
      <c r="J81" s="9">
        <f>'factor payments'!J19</f>
        <v>233.24760615230423</v>
      </c>
      <c r="K81" s="9">
        <f>'factor payments'!K19</f>
        <v>366.65741643636517</v>
      </c>
      <c r="L81" s="9">
        <f>'factor payments'!L19</f>
        <v>614.62656741962826</v>
      </c>
      <c r="M81" s="10">
        <f>SUM('SAM_temporary 2022'!M77:M78)*('SAM GTAP_2017'!AO191+'SAM GTAP_2017'!AO193)/(SUM('SAM GTAP_2017'!AO158:AO198))</f>
        <v>3.239164146253963E-3</v>
      </c>
      <c r="N81" s="9">
        <f>'factor payments'!N19</f>
        <v>0</v>
      </c>
      <c r="O81" s="9">
        <f>'factor payments'!O19</f>
        <v>0</v>
      </c>
      <c r="P81" s="9">
        <f>'factor payments'!P19</f>
        <v>14.32254824899773</v>
      </c>
      <c r="Q81" s="9">
        <f>'factor payments'!Q19</f>
        <v>79.554380077927974</v>
      </c>
      <c r="R81" s="9">
        <f>'factor payments'!R19</f>
        <v>509.04898991340053</v>
      </c>
      <c r="S81" s="9">
        <f>'factor payments'!S19</f>
        <v>168.23035250674312</v>
      </c>
      <c r="T81" s="9">
        <f>'factor payments'!T19</f>
        <v>1742.1841968062647</v>
      </c>
      <c r="U81" s="9">
        <f>'factor payments'!U19</f>
        <v>1801.4851809233305</v>
      </c>
      <c r="V81" s="9">
        <f>'factor payments'!V19</f>
        <v>1397.9865854215127</v>
      </c>
      <c r="W81" s="9">
        <f>'factor payments'!W19</f>
        <v>408.45624063374555</v>
      </c>
      <c r="X81" s="9">
        <f>'factor payments'!X19</f>
        <v>105.90914613918642</v>
      </c>
      <c r="Y81" s="9">
        <f>'factor payments'!Y19</f>
        <v>256.68499181948073</v>
      </c>
      <c r="Z81" s="9">
        <f>'factor payments'!Z19</f>
        <v>370.60678840027532</v>
      </c>
      <c r="AA81" s="9">
        <f>'factor payments'!AA19</f>
        <v>429.87621151560552</v>
      </c>
      <c r="AB81" s="9">
        <f>'factor payments'!AB19</f>
        <v>2151.2328949125103</v>
      </c>
      <c r="AC81" s="9">
        <f>'factor payments'!AC19</f>
        <v>47.305453533058689</v>
      </c>
      <c r="AD81" s="9">
        <f>'factor payments'!AD19</f>
        <v>35.116148060153094</v>
      </c>
      <c r="AE81" s="9">
        <f>'factor payments'!AE19</f>
        <v>51.69606633748441</v>
      </c>
      <c r="AF81" s="9">
        <f>'factor payments'!AF19</f>
        <v>245.55987645395038</v>
      </c>
      <c r="AG81" s="9">
        <f>'factor payments'!AG19</f>
        <v>837.54638151303129</v>
      </c>
      <c r="AH81" s="9">
        <f>'factor payments'!AH19</f>
        <v>115.38806295155447</v>
      </c>
      <c r="AI81" s="9">
        <f>'factor payments'!AI19</f>
        <v>67.460659549419972</v>
      </c>
      <c r="AJ81" s="9">
        <f>'factor payments'!AJ19</f>
        <v>1.2989355273982779</v>
      </c>
      <c r="AK81" s="9">
        <f>'factor payments'!AK19</f>
        <v>267.12225173258526</v>
      </c>
      <c r="AL81" s="9">
        <f>'factor payments'!AL19</f>
        <v>32.686182168234133</v>
      </c>
      <c r="AM81" s="9">
        <f>'factor payments'!AM19</f>
        <v>7.6228795444898134</v>
      </c>
      <c r="DC81">
        <f t="shared" si="2"/>
        <v>16147.528726245851</v>
      </c>
    </row>
    <row r="82" spans="1:107" x14ac:dyDescent="0.25">
      <c r="A82" s="11" t="s">
        <v>129</v>
      </c>
      <c r="B82" s="8" t="s">
        <v>112</v>
      </c>
      <c r="C82" s="9">
        <f>'factor payments'!C20</f>
        <v>878.18871979540472</v>
      </c>
      <c r="D82" s="9">
        <f>'factor payments'!D20</f>
        <v>179.13077308519962</v>
      </c>
      <c r="E82" s="9">
        <f>'factor payments'!E20</f>
        <v>616.12744375934074</v>
      </c>
      <c r="F82" s="9">
        <f>'factor payments'!F20</f>
        <v>2.0526050553854636</v>
      </c>
      <c r="G82" s="9">
        <f>'factor payments'!G20</f>
        <v>6.038133735849053</v>
      </c>
      <c r="H82" s="10">
        <f>SUM('SAM_temporary 2022'!H77:H78)*('SAM GTAP_2017'!AG189+'SAM GTAP_2017'!AG195)/(SUM('SAM GTAP_2017'!AG158:AG198))</f>
        <v>1.7217836713499379</v>
      </c>
      <c r="I82" s="9">
        <f>'factor payments'!I20</f>
        <v>86.554056878219058</v>
      </c>
      <c r="J82" s="9">
        <f>'factor payments'!J20</f>
        <v>0</v>
      </c>
      <c r="K82" s="9">
        <f>'factor payments'!K20</f>
        <v>89.507786685144353</v>
      </c>
      <c r="L82" s="9">
        <f>'factor payments'!L20</f>
        <v>216.59569747746681</v>
      </c>
      <c r="M82" s="10">
        <f>SUM('SAM_temporary 2022'!M77:M78)*('SAM GTAP_2017'!AO189+'SAM GTAP_2017'!AO195)/(SUM('SAM GTAP_2017'!AO158:AO198))</f>
        <v>9.8907439577425732E-3</v>
      </c>
      <c r="N82" s="9">
        <f>'factor payments'!N20</f>
        <v>39.810697768960949</v>
      </c>
      <c r="O82" s="9">
        <f>'factor payments'!O20</f>
        <v>11.011452361269365</v>
      </c>
      <c r="P82" s="9">
        <f>'factor payments'!P20</f>
        <v>4.4243359151328514</v>
      </c>
      <c r="Q82" s="9">
        <f>'factor payments'!Q20</f>
        <v>3.4641516199933142</v>
      </c>
      <c r="R82" s="9">
        <f>'factor payments'!R20</f>
        <v>1029.03499195376</v>
      </c>
      <c r="S82" s="9">
        <f>'factor payments'!S20</f>
        <v>102.500492144414</v>
      </c>
      <c r="T82" s="9">
        <f>'factor payments'!T20</f>
        <v>1006.3868382733763</v>
      </c>
      <c r="U82" s="9">
        <f>'factor payments'!U20</f>
        <v>1422.9501581203535</v>
      </c>
      <c r="V82" s="9">
        <f>'factor payments'!V20</f>
        <v>784.75905665617813</v>
      </c>
      <c r="W82" s="9">
        <f>'factor payments'!W20</f>
        <v>412.35319312576479</v>
      </c>
      <c r="X82" s="9">
        <f>'factor payments'!X20</f>
        <v>123.87676817771032</v>
      </c>
      <c r="Y82" s="9">
        <f>'factor payments'!Y20</f>
        <v>691.36435310917113</v>
      </c>
      <c r="Z82" s="9">
        <f>'factor payments'!Z20</f>
        <v>711.58667650174687</v>
      </c>
      <c r="AA82" s="9">
        <f>'factor payments'!AA20</f>
        <v>829.07757162730456</v>
      </c>
      <c r="AB82" s="9">
        <f>'factor payments'!AB20</f>
        <v>1299.0508860413127</v>
      </c>
      <c r="AC82" s="9">
        <f>'factor payments'!AC20</f>
        <v>215.68989580362728</v>
      </c>
      <c r="AD82" s="9">
        <f>'factor payments'!AD20</f>
        <v>113.85323299605524</v>
      </c>
      <c r="AE82" s="9">
        <f>'factor payments'!AE20</f>
        <v>133.39088383540118</v>
      </c>
      <c r="AF82" s="9">
        <f>'factor payments'!AF20</f>
        <v>119.42377141815406</v>
      </c>
      <c r="AG82" s="9">
        <f>'factor payments'!AG20</f>
        <v>1791.5317891228592</v>
      </c>
      <c r="AH82" s="9">
        <f>'factor payments'!AH20</f>
        <v>486.68573701153537</v>
      </c>
      <c r="AI82" s="9">
        <f>'factor payments'!AI20</f>
        <v>777.09684698335093</v>
      </c>
      <c r="AJ82" s="9">
        <f>'factor payments'!AJ20</f>
        <v>31.336400421390032</v>
      </c>
      <c r="AK82" s="9">
        <f>'factor payments'!AK20</f>
        <v>703.91801607951027</v>
      </c>
      <c r="AL82" s="9">
        <f>'factor payments'!AL20</f>
        <v>54.766820806304501</v>
      </c>
      <c r="AM82" s="9">
        <f>'factor payments'!AM20</f>
        <v>6.5062483657113948</v>
      </c>
      <c r="DC82">
        <f t="shared" si="2"/>
        <v>14981.778157127663</v>
      </c>
    </row>
    <row r="83" spans="1:107" x14ac:dyDescent="0.25">
      <c r="A83" s="11" t="s">
        <v>130</v>
      </c>
      <c r="B83" s="8" t="s">
        <v>113</v>
      </c>
      <c r="C83" s="9">
        <f>'factor payments'!C21</f>
        <v>916.23517193017472</v>
      </c>
      <c r="D83" s="9">
        <f>'factor payments'!D21</f>
        <v>11.640519379747339</v>
      </c>
      <c r="E83" s="9">
        <f>'factor payments'!E21</f>
        <v>342.26125788537695</v>
      </c>
      <c r="F83" s="9">
        <f>'factor payments'!F21</f>
        <v>105.06630857508995</v>
      </c>
      <c r="G83" s="9">
        <f>'factor payments'!G21</f>
        <v>98.646702960063593</v>
      </c>
      <c r="H83" s="10">
        <f>SUM('SAM_temporary 2022'!H77:H78)*'SAM GTAP_2017'!AG163/(SUM('SAM GTAP_2017'!AG158:AG198))</f>
        <v>8.070767287494915</v>
      </c>
      <c r="I83" s="9">
        <f>'factor payments'!I21</f>
        <v>341.2973967260985</v>
      </c>
      <c r="J83" s="9">
        <f>'factor payments'!J21</f>
        <v>0</v>
      </c>
      <c r="K83" s="9">
        <f>'factor payments'!K21</f>
        <v>244.27814118445229</v>
      </c>
      <c r="L83" s="9">
        <f>'factor payments'!L21</f>
        <v>259.94694970187464</v>
      </c>
      <c r="M83" s="10">
        <f>SUM('SAM_temporary 2022'!M77:M78)*'SAM GTAP_2017'!AO163/(SUM('SAM GTAP_2017'!AO158:AO198))</f>
        <v>6.9098049870569903E-2</v>
      </c>
      <c r="N83" s="9">
        <f>'factor payments'!N21</f>
        <v>0</v>
      </c>
      <c r="O83" s="9">
        <f>'factor payments'!O21</f>
        <v>0</v>
      </c>
      <c r="P83" s="9">
        <f>'factor payments'!P21</f>
        <v>0</v>
      </c>
      <c r="Q83" s="9">
        <f>'factor payments'!Q21</f>
        <v>88.780631725123243</v>
      </c>
      <c r="R83" s="9">
        <f>'factor payments'!R21</f>
        <v>73.239636370322145</v>
      </c>
      <c r="S83" s="9">
        <f>'factor payments'!S21</f>
        <v>0</v>
      </c>
      <c r="T83" s="9">
        <f>'factor payments'!T21</f>
        <v>1923.068096527312</v>
      </c>
      <c r="U83" s="9">
        <f>'factor payments'!U21</f>
        <v>3595.7785930251703</v>
      </c>
      <c r="V83" s="9">
        <f>'factor payments'!V21</f>
        <v>1499.6541922129952</v>
      </c>
      <c r="W83" s="9">
        <f>'factor payments'!W21</f>
        <v>361.1375585394938</v>
      </c>
      <c r="X83" s="9">
        <f>'factor payments'!X21</f>
        <v>107.51491509019509</v>
      </c>
      <c r="Y83" s="9">
        <f>'factor payments'!Y21</f>
        <v>0</v>
      </c>
      <c r="Z83" s="9">
        <f>'factor payments'!Z21</f>
        <v>116.97862571053371</v>
      </c>
      <c r="AA83" s="9">
        <f>'factor payments'!AA21</f>
        <v>95.368409948695117</v>
      </c>
      <c r="AB83" s="9">
        <f>'factor payments'!AB21</f>
        <v>2071.6319990741399</v>
      </c>
      <c r="AC83" s="9">
        <f>'factor payments'!AC21</f>
        <v>262.91137305572681</v>
      </c>
      <c r="AD83" s="9">
        <f>'factor payments'!AD21</f>
        <v>0</v>
      </c>
      <c r="AE83" s="9">
        <f>'factor payments'!AE21</f>
        <v>105.31509430909554</v>
      </c>
      <c r="AF83" s="9">
        <f>'factor payments'!AF21</f>
        <v>136.16445562021099</v>
      </c>
      <c r="AG83" s="9">
        <f>'factor payments'!AG21</f>
        <v>0</v>
      </c>
      <c r="AH83" s="9">
        <f>'factor payments'!AH21</f>
        <v>115.14725394044861</v>
      </c>
      <c r="AI83" s="9">
        <f>'factor payments'!AI21</f>
        <v>118.44231332437192</v>
      </c>
      <c r="AJ83" s="9">
        <f>'factor payments'!AJ21</f>
        <v>0</v>
      </c>
      <c r="AK83" s="9">
        <f>'factor payments'!AK21</f>
        <v>222.94973873287549</v>
      </c>
      <c r="AL83" s="9">
        <f>'factor payments'!AL21</f>
        <v>290.25587399710366</v>
      </c>
      <c r="AM83" s="9">
        <f>'factor payments'!AM21</f>
        <v>6.1618795801615942</v>
      </c>
      <c r="DC83">
        <f t="shared" si="2"/>
        <v>13518.012954464219</v>
      </c>
    </row>
    <row r="84" spans="1:107" x14ac:dyDescent="0.25">
      <c r="B84" t="s">
        <v>93</v>
      </c>
      <c r="C84">
        <v>-5.1954438862667178</v>
      </c>
      <c r="D84">
        <v>7.3081554253590602</v>
      </c>
      <c r="E84">
        <v>26.660515941012338</v>
      </c>
      <c r="F84">
        <v>1.4282091956729337</v>
      </c>
      <c r="G84">
        <v>1.8631480899865764</v>
      </c>
      <c r="H84">
        <v>0.17260499639779606</v>
      </c>
      <c r="I84">
        <v>2.9955733503337041</v>
      </c>
      <c r="J84">
        <v>0.79100196255286326</v>
      </c>
      <c r="K84">
        <v>11.0314124846374</v>
      </c>
      <c r="L84">
        <v>9.2136723763326582</v>
      </c>
      <c r="M84">
        <v>5.6440248824645343E-2</v>
      </c>
      <c r="N84">
        <v>0.48300702362454279</v>
      </c>
      <c r="O84">
        <v>0.15340391070905796</v>
      </c>
      <c r="P84">
        <v>1.3427908708051062</v>
      </c>
      <c r="Q84">
        <v>1.44274706266264</v>
      </c>
      <c r="R84">
        <v>81.371613276935861</v>
      </c>
      <c r="S84">
        <v>19.710226510637039</v>
      </c>
      <c r="T84">
        <v>71.705633398116291</v>
      </c>
      <c r="U84">
        <v>47.612231158853568</v>
      </c>
      <c r="V84">
        <v>43.672540393291513</v>
      </c>
      <c r="W84">
        <v>36.333416289666289</v>
      </c>
      <c r="X84">
        <v>2.3246971091737265</v>
      </c>
      <c r="Y84">
        <v>15.729221472899198</v>
      </c>
      <c r="Z84">
        <v>0.83873155021750456</v>
      </c>
      <c r="AA84">
        <v>26.80027202560569</v>
      </c>
      <c r="AB84">
        <v>63.728974577212476</v>
      </c>
      <c r="AC84">
        <v>3.2726390122724576</v>
      </c>
      <c r="AD84">
        <v>0.26252323999999999</v>
      </c>
      <c r="AE84">
        <v>1.4671988764908455</v>
      </c>
      <c r="AF84">
        <v>7.3586963165281567</v>
      </c>
      <c r="AG84">
        <v>34.450767109999994</v>
      </c>
      <c r="AH84">
        <v>5.4489778635471549</v>
      </c>
      <c r="AI84">
        <v>2.3680070199855816</v>
      </c>
      <c r="AJ84">
        <v>3.0051114477525814E-2</v>
      </c>
      <c r="AK84">
        <v>92.536090846592984</v>
      </c>
      <c r="AL84">
        <v>1.0068657621151946</v>
      </c>
      <c r="AM84">
        <v>0</v>
      </c>
      <c r="DC84">
        <f t="shared" si="2"/>
        <v>617.77661397726365</v>
      </c>
    </row>
    <row r="85" spans="1:107" x14ac:dyDescent="0.25">
      <c r="B85" t="s">
        <v>94</v>
      </c>
      <c r="CK85" s="3"/>
      <c r="CL85" s="3"/>
      <c r="CM85" s="3"/>
      <c r="CN85" s="3"/>
      <c r="CO85" s="3"/>
      <c r="CP85" s="4">
        <v>5034</v>
      </c>
      <c r="CQ85" s="3"/>
      <c r="CR85" s="3"/>
      <c r="CS85" s="3"/>
      <c r="CT85" s="3"/>
      <c r="DC85">
        <f t="shared" si="2"/>
        <v>5034</v>
      </c>
    </row>
    <row r="86" spans="1:107" x14ac:dyDescent="0.25">
      <c r="B86" t="s">
        <v>95</v>
      </c>
      <c r="M86" s="9"/>
      <c r="CV86">
        <v>2270.5857277827872</v>
      </c>
      <c r="DC86">
        <f t="shared" si="2"/>
        <v>2270.5857277827872</v>
      </c>
    </row>
    <row r="87" spans="1:107" x14ac:dyDescent="0.25">
      <c r="B87" t="s">
        <v>96</v>
      </c>
      <c r="D87" s="9"/>
      <c r="H87" s="9"/>
      <c r="AN87">
        <v>297.32322452357391</v>
      </c>
      <c r="AO87">
        <v>245.63274879847935</v>
      </c>
      <c r="AP87">
        <v>2915.2742822228147</v>
      </c>
      <c r="AQ87">
        <v>318.39857325569147</v>
      </c>
      <c r="AR87">
        <v>123.22061028642804</v>
      </c>
      <c r="AS87">
        <v>1130.7182825199975</v>
      </c>
      <c r="AT87">
        <v>251.52180078156891</v>
      </c>
      <c r="AU87">
        <v>50.661487821170084</v>
      </c>
      <c r="AV87">
        <v>422.22870171609014</v>
      </c>
      <c r="AW87">
        <v>246.14479368685119</v>
      </c>
      <c r="AX87">
        <v>177.15589530225546</v>
      </c>
      <c r="AY87">
        <v>310.52666868704381</v>
      </c>
      <c r="AZ87">
        <v>164.81074823062701</v>
      </c>
      <c r="BA87">
        <v>302.00969212661533</v>
      </c>
      <c r="BB87">
        <v>181.61545238506071</v>
      </c>
      <c r="BC87">
        <v>316.07358479080239</v>
      </c>
      <c r="BD87">
        <v>65.100097654209165</v>
      </c>
      <c r="BE87">
        <v>415.20114554068937</v>
      </c>
      <c r="BF87">
        <v>27.842246944963861</v>
      </c>
      <c r="BG87">
        <v>383.92039341295072</v>
      </c>
      <c r="BH87">
        <v>231.95232080317854</v>
      </c>
      <c r="BI87">
        <v>49.593846480381302</v>
      </c>
      <c r="BJ87">
        <v>187.59276652056644</v>
      </c>
      <c r="BK87">
        <v>77.960437349170505</v>
      </c>
      <c r="BL87">
        <v>0</v>
      </c>
      <c r="BM87">
        <v>389.02260062341514</v>
      </c>
      <c r="BN87">
        <v>72.252707596560072</v>
      </c>
      <c r="BO87">
        <v>8.726108927926953</v>
      </c>
      <c r="BP87">
        <v>84.302376681857368</v>
      </c>
      <c r="BQ87">
        <v>91.651145674739411</v>
      </c>
      <c r="BR87">
        <v>22.971785390635137</v>
      </c>
      <c r="BS87">
        <v>0</v>
      </c>
      <c r="BT87">
        <v>0</v>
      </c>
      <c r="BU87">
        <v>0</v>
      </c>
      <c r="BV87">
        <v>217.47380112028119</v>
      </c>
      <c r="BW87">
        <v>5.1427988533987863</v>
      </c>
      <c r="BX87">
        <v>0</v>
      </c>
      <c r="DC87">
        <f t="shared" si="2"/>
        <v>9784.0231267099971</v>
      </c>
    </row>
    <row r="88" spans="1:107" ht="15.75" customHeight="1" x14ac:dyDescent="0.25">
      <c r="B88" t="s">
        <v>97</v>
      </c>
      <c r="D88" s="9"/>
      <c r="M88" s="9"/>
      <c r="AN88">
        <v>-212.82539434215781</v>
      </c>
      <c r="AO88">
        <v>0</v>
      </c>
      <c r="AP88">
        <v>-49.852258883317191</v>
      </c>
      <c r="AQ88">
        <v>0</v>
      </c>
      <c r="AR88">
        <v>0</v>
      </c>
      <c r="AS88">
        <v>0</v>
      </c>
      <c r="AT88">
        <v>0</v>
      </c>
      <c r="AU88">
        <v>0</v>
      </c>
      <c r="AV88">
        <v>0</v>
      </c>
      <c r="AW88">
        <v>0</v>
      </c>
      <c r="AX88">
        <v>0</v>
      </c>
      <c r="AY88">
        <v>0</v>
      </c>
      <c r="AZ88">
        <v>0</v>
      </c>
      <c r="BA88">
        <v>0</v>
      </c>
      <c r="BB88">
        <v>0</v>
      </c>
      <c r="BC88">
        <v>-15.81452271345554</v>
      </c>
      <c r="BD88">
        <v>-2.0257425428027878</v>
      </c>
      <c r="BE88">
        <v>0</v>
      </c>
      <c r="BF88">
        <v>0</v>
      </c>
      <c r="BG88">
        <v>-39.997549988317992</v>
      </c>
      <c r="BH88">
        <v>0</v>
      </c>
      <c r="BI88">
        <v>0</v>
      </c>
      <c r="BJ88">
        <v>0</v>
      </c>
      <c r="BK88">
        <v>0</v>
      </c>
      <c r="BL88">
        <v>0</v>
      </c>
      <c r="BM88">
        <v>0</v>
      </c>
      <c r="BN88">
        <v>0</v>
      </c>
      <c r="BO88">
        <v>0</v>
      </c>
      <c r="BP88">
        <v>0</v>
      </c>
      <c r="BQ88">
        <v>0</v>
      </c>
      <c r="BR88">
        <v>0</v>
      </c>
      <c r="BS88">
        <v>0</v>
      </c>
      <c r="BT88">
        <v>0</v>
      </c>
      <c r="BU88">
        <v>0</v>
      </c>
      <c r="BV88">
        <v>0</v>
      </c>
      <c r="BW88">
        <v>0</v>
      </c>
      <c r="BX88">
        <v>0</v>
      </c>
      <c r="DC88">
        <f t="shared" si="2"/>
        <v>-320.5154684700513</v>
      </c>
    </row>
    <row r="89" spans="1:107" ht="15.75" customHeight="1" x14ac:dyDescent="0.25">
      <c r="A89" s="12" t="s">
        <v>131</v>
      </c>
      <c r="B89" t="s">
        <v>114</v>
      </c>
      <c r="D89" s="6"/>
      <c r="BY89">
        <f>'factor income'!D6</f>
        <v>30.587164636965184</v>
      </c>
      <c r="BZ89">
        <f>'factor income'!E6</f>
        <v>368.37906219548734</v>
      </c>
      <c r="CA89">
        <f>'factor income'!F6</f>
        <v>158.21544018142816</v>
      </c>
      <c r="CB89">
        <f>'factor income'!G6</f>
        <v>72.979013269286938</v>
      </c>
      <c r="CC89">
        <f>'factor income'!H6</f>
        <v>933.55511845721821</v>
      </c>
      <c r="CD89">
        <f>'factor income'!I6</f>
        <v>185.50103124617604</v>
      </c>
      <c r="CE89">
        <f>'SAM_temporary 2022_V3'!CE89/SUM('SAM_temporary 2022_V3'!$CE$89:$CE$98)*'Macro SAM_V4'!$F$29</f>
        <v>68.290436963321056</v>
      </c>
      <c r="CU89" s="3"/>
      <c r="DA89" s="3"/>
    </row>
    <row r="90" spans="1:107" ht="15.75" customHeight="1" x14ac:dyDescent="0.25">
      <c r="A90" s="12" t="s">
        <v>132</v>
      </c>
      <c r="B90" t="s">
        <v>115</v>
      </c>
      <c r="BY90">
        <f>'factor income'!D7</f>
        <v>13.568231254673421</v>
      </c>
      <c r="BZ90">
        <f>'factor income'!E7</f>
        <v>344.58976500830795</v>
      </c>
      <c r="CA90">
        <f>'factor income'!F7</f>
        <v>243.2456948969344</v>
      </c>
      <c r="CB90">
        <f>'factor income'!G7</f>
        <v>117.75963753409832</v>
      </c>
      <c r="CC90">
        <f>'factor income'!H7</f>
        <v>1155.8488970642097</v>
      </c>
      <c r="CD90">
        <f>'factor income'!I7</f>
        <v>227.00018024495586</v>
      </c>
      <c r="CE90">
        <f>'SAM_temporary 2022_V3'!CE90/SUM('SAM_temporary 2022_V3'!$CE$89:$CE$98)*'Macro SAM_V4'!$F$29</f>
        <v>91.864187281302662</v>
      </c>
      <c r="CU90" s="3"/>
      <c r="DA90" s="3"/>
    </row>
    <row r="91" spans="1:107" ht="15.75" customHeight="1" x14ac:dyDescent="0.25">
      <c r="A91" s="12" t="s">
        <v>133</v>
      </c>
      <c r="B91" t="s">
        <v>116</v>
      </c>
      <c r="BY91">
        <f>'factor income'!D8</f>
        <v>14.640034274123787</v>
      </c>
      <c r="BZ91">
        <f>'factor income'!E8</f>
        <v>339.26982879759782</v>
      </c>
      <c r="CA91">
        <f>'factor income'!F8</f>
        <v>243.13808602401446</v>
      </c>
      <c r="CB91">
        <f>'factor income'!G8</f>
        <v>53.998875751796753</v>
      </c>
      <c r="CC91">
        <f>'factor income'!H8</f>
        <v>1132.5611071761307</v>
      </c>
      <c r="CD91">
        <f>'factor income'!I8</f>
        <v>275.53221651940663</v>
      </c>
      <c r="CE91">
        <f>'SAM_temporary 2022_V3'!CE91/SUM('SAM_temporary 2022_V3'!$CE$89:$CE$98)*'Macro SAM_V4'!$F$29</f>
        <v>123.71135012461943</v>
      </c>
      <c r="CU91" s="3"/>
      <c r="DA91" s="3"/>
    </row>
    <row r="92" spans="1:107" ht="15.75" customHeight="1" x14ac:dyDescent="0.25">
      <c r="A92" s="12" t="s">
        <v>134</v>
      </c>
      <c r="B92" t="s">
        <v>117</v>
      </c>
      <c r="BY92">
        <f>'factor income'!D9</f>
        <v>12.560312700870268</v>
      </c>
      <c r="BZ92">
        <f>'factor income'!E9</f>
        <v>447.23321416571935</v>
      </c>
      <c r="CA92">
        <f>'factor income'!F9</f>
        <v>393.94226766559478</v>
      </c>
      <c r="CB92">
        <f>'factor income'!G9</f>
        <v>50.384131190739325</v>
      </c>
      <c r="CC92">
        <f>'factor income'!H9</f>
        <v>1515.598909808577</v>
      </c>
      <c r="CD92">
        <f>'factor income'!I9</f>
        <v>540.25877119838935</v>
      </c>
      <c r="CE92">
        <f>'SAM_temporary 2022_V3'!CE92/SUM('SAM_temporary 2022_V3'!$CE$89:$CE$98)*'Macro SAM_V4'!$F$29</f>
        <v>145.88057538532044</v>
      </c>
      <c r="CU92" s="3"/>
      <c r="DA92" s="3"/>
    </row>
    <row r="93" spans="1:107" ht="15.75" customHeight="1" x14ac:dyDescent="0.25">
      <c r="A93" s="12" t="s">
        <v>135</v>
      </c>
      <c r="B93" t="s">
        <v>118</v>
      </c>
      <c r="BY93">
        <f>'factor income'!D10</f>
        <v>17.208511083167096</v>
      </c>
      <c r="BZ93">
        <f>'factor income'!E10</f>
        <v>335.60089803367617</v>
      </c>
      <c r="CA93">
        <f>'factor income'!F10</f>
        <v>824.91788580974151</v>
      </c>
      <c r="CB93">
        <f>'factor income'!G10</f>
        <v>33.217001337915903</v>
      </c>
      <c r="CC93">
        <f>'factor income'!H10</f>
        <v>1201.487531980526</v>
      </c>
      <c r="CD93">
        <f>'factor income'!I10</f>
        <v>1071.9931033855219</v>
      </c>
      <c r="CE93">
        <f>'SAM_temporary 2022_V3'!CE93/SUM('SAM_temporary 2022_V3'!$CE$89:$CE$98)*'Macro SAM_V4'!$F$29</f>
        <v>224.22958587516999</v>
      </c>
      <c r="CU93" s="4">
        <v>3763.4968246170483</v>
      </c>
      <c r="DA93" s="4">
        <v>9598.7218630203715</v>
      </c>
    </row>
    <row r="94" spans="1:107" ht="15.75" customHeight="1" x14ac:dyDescent="0.25">
      <c r="A94" s="12" t="s">
        <v>136</v>
      </c>
      <c r="B94" t="s">
        <v>119</v>
      </c>
      <c r="BY94">
        <f>'factor income'!D11</f>
        <v>43.715062810990069</v>
      </c>
      <c r="BZ94">
        <f>'factor income'!E11</f>
        <v>701.29688460154682</v>
      </c>
      <c r="CA94">
        <f>'factor income'!F11</f>
        <v>290.2452910491964</v>
      </c>
      <c r="CB94">
        <f>'factor income'!G11</f>
        <v>54.124733071631894</v>
      </c>
      <c r="CC94">
        <f>'factor income'!H11</f>
        <v>1034.9916384779824</v>
      </c>
      <c r="CD94">
        <f>'factor income'!I11</f>
        <v>260.46149587914783</v>
      </c>
      <c r="CE94">
        <f>'SAM_temporary 2022_V3'!CE94/SUM('SAM_temporary 2022_V3'!$CE$89:$CE$98)*'Macro SAM_V4'!$F$29</f>
        <v>104.92242293022548</v>
      </c>
      <c r="CU94" s="3"/>
      <c r="DA94" s="3"/>
    </row>
    <row r="95" spans="1:107" ht="15.75" customHeight="1" x14ac:dyDescent="0.25">
      <c r="A95" s="12" t="s">
        <v>137</v>
      </c>
      <c r="B95" t="s">
        <v>120</v>
      </c>
      <c r="BY95">
        <f>'factor income'!D12</f>
        <v>64.815009959972144</v>
      </c>
      <c r="BZ95">
        <f>'factor income'!E12</f>
        <v>716.04600902178743</v>
      </c>
      <c r="CA95">
        <f>'factor income'!F12</f>
        <v>697.05229249887873</v>
      </c>
      <c r="CB95">
        <f>'factor income'!G12</f>
        <v>130.2970570869285</v>
      </c>
      <c r="CC95">
        <f>'factor income'!H12</f>
        <v>1687.0940970222634</v>
      </c>
      <c r="CD95">
        <f>'factor income'!I12</f>
        <v>889.60679175397695</v>
      </c>
      <c r="CE95">
        <f>'SAM_temporary 2022_V3'!CE95/SUM('SAM_temporary 2022_V3'!$CE$89:$CE$98)*'Macro SAM_V4'!$F$29</f>
        <v>195.86929921365589</v>
      </c>
      <c r="CU95" s="3"/>
      <c r="DA95" s="3"/>
    </row>
    <row r="96" spans="1:107" ht="15.75" customHeight="1" x14ac:dyDescent="0.25">
      <c r="A96" s="12" t="s">
        <v>138</v>
      </c>
      <c r="B96" t="s">
        <v>121</v>
      </c>
      <c r="BY96">
        <f>'factor income'!D13</f>
        <v>16.764671641219024</v>
      </c>
      <c r="BZ96">
        <f>'factor income'!E13</f>
        <v>1251.3392079031282</v>
      </c>
      <c r="CA96">
        <f>'factor income'!F13</f>
        <v>1366.9889633574244</v>
      </c>
      <c r="CB96">
        <f>'factor income'!G13</f>
        <v>30.592429504847743</v>
      </c>
      <c r="CC96">
        <f>'factor income'!H13</f>
        <v>2251.4995172944</v>
      </c>
      <c r="CD96">
        <f>'factor income'!I13</f>
        <v>2049.9595691822865</v>
      </c>
      <c r="CE96">
        <f>'SAM_temporary 2022_V3'!CE96/SUM('SAM_temporary 2022_V3'!$CE$89:$CE$98)*'Macro SAM_V4'!$F$29</f>
        <v>336.06142439040264</v>
      </c>
      <c r="CU96" s="3"/>
      <c r="DA96" s="3"/>
    </row>
    <row r="97" spans="1:107" ht="15.75" customHeight="1" x14ac:dyDescent="0.25">
      <c r="A97" s="12" t="s">
        <v>139</v>
      </c>
      <c r="B97" t="s">
        <v>122</v>
      </c>
      <c r="BY97">
        <f>'factor income'!D14</f>
        <v>13.496975561756507</v>
      </c>
      <c r="BZ97">
        <f>'factor income'!E14</f>
        <v>1176.8566011303528</v>
      </c>
      <c r="CA97">
        <f>'factor income'!F14</f>
        <v>2056.1373349457731</v>
      </c>
      <c r="CB97">
        <f>'factor income'!G14</f>
        <v>16.461998722982145</v>
      </c>
      <c r="CC97">
        <f>'factor income'!H14</f>
        <v>2830.0911332740025</v>
      </c>
      <c r="CD97">
        <f>'factor income'!I14</f>
        <v>3026.6051272464388</v>
      </c>
      <c r="CE97">
        <f>'SAM_temporary 2022_V3'!CE97/SUM('SAM_temporary 2022_V3'!$CE$89:$CE$98)*'Macro SAM_V4'!$F$29</f>
        <v>435.45764116710461</v>
      </c>
      <c r="CU97" s="3"/>
      <c r="DA97" s="3"/>
    </row>
    <row r="98" spans="1:107" ht="15.75" customHeight="1" x14ac:dyDescent="0.25">
      <c r="A98" s="12" t="s">
        <v>140</v>
      </c>
      <c r="B98" t="s">
        <v>123</v>
      </c>
      <c r="BY98">
        <f>'factor income'!D15</f>
        <v>45.516681077464632</v>
      </c>
      <c r="BZ98">
        <f>'factor income'!E15</f>
        <v>1071.7858795430757</v>
      </c>
      <c r="CA98">
        <f>'factor income'!F15</f>
        <v>4214.3603577115491</v>
      </c>
      <c r="CB98">
        <f>'factor income'!G15</f>
        <v>58.126419299203725</v>
      </c>
      <c r="CC98">
        <f>'factor income'!H15</f>
        <v>2404.8007756905386</v>
      </c>
      <c r="CD98">
        <f>'factor income'!I15</f>
        <v>6454.8598704713631</v>
      </c>
      <c r="CE98">
        <f>'SAM_temporary 2022_V3'!CE98/SUM('SAM_temporary 2022_V3'!$CE$89:$CE$98)*'Macro SAM_V4'!$F$29</f>
        <v>800.33030110445452</v>
      </c>
      <c r="CU98" s="3"/>
      <c r="DA98" s="3"/>
    </row>
    <row r="99" spans="1:107" x14ac:dyDescent="0.25">
      <c r="B99" t="s">
        <v>99</v>
      </c>
      <c r="CF99">
        <v>617.77661397726365</v>
      </c>
      <c r="CG99">
        <v>5034</v>
      </c>
      <c r="CH99">
        <v>2270.5857277827872</v>
      </c>
      <c r="CI99">
        <v>9784.0231267099971</v>
      </c>
      <c r="CJ99">
        <v>-320.5154684700513</v>
      </c>
      <c r="CV99">
        <v>1351.8464689335196</v>
      </c>
      <c r="CZ99">
        <v>1865</v>
      </c>
      <c r="DA99">
        <v>540.88353106648117</v>
      </c>
      <c r="DC99">
        <f t="shared" ref="DC99:DC105" si="3">SUM(C99:DA99)</f>
        <v>21143.599999999999</v>
      </c>
    </row>
    <row r="100" spans="1:107" x14ac:dyDescent="0.25">
      <c r="B100" t="s">
        <v>100</v>
      </c>
      <c r="CE100" s="9">
        <f>SUM(C83:AM83)-SUM(CE89:CE98)</f>
        <v>10991.395730028642</v>
      </c>
      <c r="CU100">
        <v>1193.328314923132</v>
      </c>
      <c r="CZ100">
        <v>524.72837305999997</v>
      </c>
      <c r="DA100">
        <v>3670.667426490003</v>
      </c>
      <c r="DC100">
        <f t="shared" si="3"/>
        <v>16380.119844501776</v>
      </c>
    </row>
    <row r="101" spans="1:107" x14ac:dyDescent="0.25">
      <c r="B101" t="s">
        <v>101</v>
      </c>
      <c r="CK101" s="3"/>
      <c r="CL101" s="3"/>
      <c r="CM101" s="3"/>
      <c r="CN101" s="3"/>
      <c r="CO101" s="3"/>
      <c r="CP101" s="4">
        <f>(Data_HH_exp!N239-Data_HH_inc!N204)/Data_HH_exp!N226*SUM('SAM_temporary 2022_V4'!CK40:CT76)</f>
        <v>6014.1814801640776</v>
      </c>
      <c r="CQ101" s="3"/>
      <c r="CR101" s="3"/>
      <c r="CS101" s="3"/>
      <c r="CT101" s="3"/>
      <c r="CV101">
        <f>'SAM_temporary 2022_V3'!CP101-'SAM_temporary 2022_V4'!CP101</f>
        <v>2941.4537918178721</v>
      </c>
      <c r="DA101">
        <v>3049.335234353131</v>
      </c>
      <c r="DC101">
        <f t="shared" si="3"/>
        <v>12004.970506335081</v>
      </c>
    </row>
    <row r="102" spans="1:107" x14ac:dyDescent="0.25">
      <c r="B102" t="s">
        <v>106</v>
      </c>
      <c r="CU102">
        <v>5530</v>
      </c>
      <c r="DC102">
        <f t="shared" si="3"/>
        <v>5530</v>
      </c>
    </row>
    <row r="103" spans="1:107" x14ac:dyDescent="0.25">
      <c r="B103" t="s">
        <v>103</v>
      </c>
      <c r="CW103">
        <v>3145.0059251519806</v>
      </c>
      <c r="DC103">
        <f t="shared" si="3"/>
        <v>3145.0059251519806</v>
      </c>
    </row>
    <row r="104" spans="1:107" x14ac:dyDescent="0.25">
      <c r="B104" t="s">
        <v>104</v>
      </c>
      <c r="CK104" s="3"/>
      <c r="CL104" s="3"/>
      <c r="CM104" s="3"/>
      <c r="CN104" s="3"/>
      <c r="CO104" s="3"/>
      <c r="CP104" s="17"/>
      <c r="CQ104" s="3"/>
      <c r="CR104" s="3"/>
      <c r="CS104" s="3"/>
      <c r="CT104" s="3"/>
      <c r="CU104">
        <v>761.08970909000004</v>
      </c>
      <c r="CV104">
        <v>1412</v>
      </c>
      <c r="DA104">
        <v>453</v>
      </c>
      <c r="DC104">
        <f t="shared" si="3"/>
        <v>2626.0897090899998</v>
      </c>
    </row>
    <row r="105" spans="1:107" x14ac:dyDescent="0.25">
      <c r="B105" t="s">
        <v>105</v>
      </c>
      <c r="AN105">
        <v>872.05890887313228</v>
      </c>
      <c r="AO105">
        <v>2518.911345337508</v>
      </c>
      <c r="AP105">
        <v>4114.9549471812552</v>
      </c>
      <c r="AQ105">
        <v>2041.8562782987838</v>
      </c>
      <c r="AR105">
        <v>1163.5983276587513</v>
      </c>
      <c r="AS105">
        <v>3944.0093877764971</v>
      </c>
      <c r="AT105">
        <v>2102.6844942760645</v>
      </c>
      <c r="AU105">
        <v>1353.6078174867298</v>
      </c>
      <c r="AV105">
        <v>2215.9591041915269</v>
      </c>
      <c r="AW105">
        <v>2824.8805859382855</v>
      </c>
      <c r="AX105">
        <v>2181.1520084371978</v>
      </c>
      <c r="AY105">
        <v>1310.4874253188952</v>
      </c>
      <c r="AZ105">
        <v>2153.8523618843042</v>
      </c>
      <c r="BA105">
        <v>5862.0692941491106</v>
      </c>
      <c r="BB105">
        <v>1125.8851874357472</v>
      </c>
      <c r="BC105">
        <v>1231.9932207031493</v>
      </c>
      <c r="BD105">
        <v>68.996551677483936</v>
      </c>
      <c r="BE105">
        <v>23.545089612332674</v>
      </c>
      <c r="BF105">
        <v>0</v>
      </c>
      <c r="BG105">
        <v>5859.935031753701</v>
      </c>
      <c r="BH105">
        <v>413.2891758780188</v>
      </c>
      <c r="BI105">
        <v>65.055385817265375</v>
      </c>
      <c r="BJ105">
        <v>120.20433478950498</v>
      </c>
      <c r="BK105">
        <v>263.62006394757304</v>
      </c>
      <c r="BL105">
        <v>687.07282627865527</v>
      </c>
      <c r="BM105">
        <v>9.9665180069605199</v>
      </c>
      <c r="BN105">
        <v>237.62932785645052</v>
      </c>
      <c r="BO105">
        <v>9.3295470985053228</v>
      </c>
      <c r="BP105">
        <v>5.5385876268799681</v>
      </c>
      <c r="BQ105">
        <v>164.47043380999688</v>
      </c>
      <c r="BR105">
        <v>0</v>
      </c>
      <c r="BS105">
        <v>246.43731410459907</v>
      </c>
      <c r="BT105">
        <v>85.548789273341754</v>
      </c>
      <c r="BU105">
        <v>0</v>
      </c>
      <c r="BV105">
        <v>21.818016839454366</v>
      </c>
      <c r="BW105">
        <v>30.566851082029181</v>
      </c>
      <c r="BX105">
        <v>0</v>
      </c>
      <c r="CK105" s="3"/>
      <c r="CL105" s="3"/>
      <c r="CM105" s="3"/>
      <c r="CN105" s="3"/>
      <c r="CO105" s="3"/>
      <c r="CP105" s="17">
        <v>810.3629607241736</v>
      </c>
      <c r="CQ105" s="3"/>
      <c r="CR105" s="3"/>
      <c r="CS105" s="3"/>
      <c r="CT105" s="3"/>
      <c r="CU105">
        <v>766.77677853286832</v>
      </c>
      <c r="CV105">
        <v>8404.2338559675936</v>
      </c>
      <c r="CZ105">
        <v>236.36133602999999</v>
      </c>
      <c r="DC105">
        <f t="shared" si="3"/>
        <v>55548.719471654316</v>
      </c>
    </row>
    <row r="107" spans="1:107" x14ac:dyDescent="0.25">
      <c r="C107">
        <f t="shared" ref="C107:AH107" si="4">SUM(C3:C105)</f>
        <v>7431.0786099339239</v>
      </c>
      <c r="D107">
        <f t="shared" si="4"/>
        <v>1680.7610788973675</v>
      </c>
      <c r="E107">
        <f t="shared" si="4"/>
        <v>12191.172416709145</v>
      </c>
      <c r="F107">
        <f t="shared" si="4"/>
        <v>1014.3265354228122</v>
      </c>
      <c r="G107">
        <f t="shared" si="4"/>
        <v>673.96495764260328</v>
      </c>
      <c r="H107">
        <f t="shared" si="4"/>
        <v>164.66096243432489</v>
      </c>
      <c r="I107">
        <f t="shared" si="4"/>
        <v>1324.3523005842001</v>
      </c>
      <c r="J107">
        <f t="shared" si="4"/>
        <v>412.45442924985514</v>
      </c>
      <c r="K107">
        <f t="shared" si="4"/>
        <v>2929.2455389927104</v>
      </c>
      <c r="L107">
        <f t="shared" si="4"/>
        <v>3733.2385594342659</v>
      </c>
      <c r="M107">
        <f t="shared" si="4"/>
        <v>1.8117575738532883</v>
      </c>
      <c r="N107">
        <f t="shared" si="4"/>
        <v>244.64181454524478</v>
      </c>
      <c r="O107">
        <f t="shared" si="4"/>
        <v>45.663086108712008</v>
      </c>
      <c r="P107">
        <f t="shared" si="4"/>
        <v>54.609553236040135</v>
      </c>
      <c r="Q107">
        <f t="shared" si="4"/>
        <v>568.04653815988434</v>
      </c>
      <c r="R107">
        <f t="shared" si="4"/>
        <v>3013.597722313657</v>
      </c>
      <c r="S107">
        <f t="shared" si="4"/>
        <v>661.16892043493374</v>
      </c>
      <c r="T107">
        <f t="shared" si="4"/>
        <v>13430.498337384644</v>
      </c>
      <c r="U107">
        <f t="shared" si="4"/>
        <v>15502.128029597476</v>
      </c>
      <c r="V107">
        <f t="shared" si="4"/>
        <v>8161.0970838005587</v>
      </c>
      <c r="W107">
        <f t="shared" si="4"/>
        <v>4746.7102691792907</v>
      </c>
      <c r="X107">
        <f t="shared" si="4"/>
        <v>853.63500062440994</v>
      </c>
      <c r="Y107">
        <f t="shared" si="4"/>
        <v>1666.8672544117906</v>
      </c>
      <c r="Z107">
        <f t="shared" si="4"/>
        <v>1935.2680075544622</v>
      </c>
      <c r="AA107">
        <f t="shared" si="4"/>
        <v>4497.8294199513139</v>
      </c>
      <c r="AB107">
        <f t="shared" si="4"/>
        <v>7353.4459261771881</v>
      </c>
      <c r="AC107">
        <f t="shared" si="4"/>
        <v>1077.410338007056</v>
      </c>
      <c r="AD107">
        <f t="shared" si="4"/>
        <v>208.61510312484029</v>
      </c>
      <c r="AE107">
        <f t="shared" si="4"/>
        <v>651.58661122379021</v>
      </c>
      <c r="AF107">
        <f t="shared" si="4"/>
        <v>1063.1952320112644</v>
      </c>
      <c r="AG107">
        <f t="shared" si="4"/>
        <v>5793.2353793724506</v>
      </c>
      <c r="AH107">
        <f t="shared" si="4"/>
        <v>3374.7375027362332</v>
      </c>
      <c r="AI107">
        <f t="shared" ref="AI107:BN107" si="5">SUM(AI3:AI105)</f>
        <v>3818.999164932538</v>
      </c>
      <c r="AJ107">
        <f t="shared" si="5"/>
        <v>530.60758933558895</v>
      </c>
      <c r="AK107">
        <f t="shared" si="5"/>
        <v>4226.1287353383696</v>
      </c>
      <c r="AL107">
        <f t="shared" si="5"/>
        <v>1009.5209484231184</v>
      </c>
      <c r="AM107">
        <f t="shared" si="5"/>
        <v>71.360067043184898</v>
      </c>
      <c r="AN107">
        <f t="shared" si="5"/>
        <v>9226.1577277874403</v>
      </c>
      <c r="AO107">
        <f t="shared" si="5"/>
        <v>5060.3582503310363</v>
      </c>
      <c r="AP107">
        <f t="shared" si="5"/>
        <v>24090.058278146687</v>
      </c>
      <c r="AQ107">
        <f t="shared" si="5"/>
        <v>4291.3091214492506</v>
      </c>
      <c r="AR107">
        <f t="shared" si="5"/>
        <v>2145.1140298051687</v>
      </c>
      <c r="AS107">
        <f t="shared" si="5"/>
        <v>6635.9157893699685</v>
      </c>
      <c r="AT107">
        <f t="shared" si="5"/>
        <v>4842.2591427560101</v>
      </c>
      <c r="AU107">
        <f t="shared" si="5"/>
        <v>3348.070834622913</v>
      </c>
      <c r="AV107">
        <f t="shared" si="5"/>
        <v>7138.6993856114495</v>
      </c>
      <c r="AW107">
        <f t="shared" si="5"/>
        <v>6511.5725062128768</v>
      </c>
      <c r="AX107">
        <f t="shared" si="5"/>
        <v>2939.8481489785563</v>
      </c>
      <c r="AY107">
        <f t="shared" si="5"/>
        <v>2569.9477084198943</v>
      </c>
      <c r="AZ107">
        <f t="shared" si="5"/>
        <v>2701.5596947469421</v>
      </c>
      <c r="BA107">
        <f t="shared" si="5"/>
        <v>8043.3947823063518</v>
      </c>
      <c r="BB107">
        <f t="shared" si="5"/>
        <v>2379.5561762426969</v>
      </c>
      <c r="BC107">
        <f t="shared" si="5"/>
        <v>5266.3666843850115</v>
      </c>
      <c r="BD107">
        <f t="shared" si="5"/>
        <v>791.20982015915013</v>
      </c>
      <c r="BE107">
        <f t="shared" si="5"/>
        <v>13735.068150964617</v>
      </c>
      <c r="BF107">
        <f t="shared" si="5"/>
        <v>17128.997032037918</v>
      </c>
      <c r="BG107">
        <f t="shared" si="5"/>
        <v>14194.641056582353</v>
      </c>
      <c r="BH107">
        <f t="shared" si="5"/>
        <v>5241.6980284401334</v>
      </c>
      <c r="BI107">
        <f t="shared" si="5"/>
        <v>994.15520284701847</v>
      </c>
      <c r="BJ107">
        <f t="shared" si="5"/>
        <v>2006.1740518419756</v>
      </c>
      <c r="BK107">
        <f t="shared" si="5"/>
        <v>2352.828333658902</v>
      </c>
      <c r="BL107">
        <f t="shared" si="5"/>
        <v>5213.2092153285212</v>
      </c>
      <c r="BM107">
        <f t="shared" si="5"/>
        <v>8250.1695242705846</v>
      </c>
      <c r="BN107">
        <f t="shared" si="5"/>
        <v>1390.0329382228476</v>
      </c>
      <c r="BO107">
        <f t="shared" ref="BO107:CJ107" si="6">SUM(BO3:BO105)</f>
        <v>227.28649220672312</v>
      </c>
      <c r="BP107">
        <f t="shared" si="6"/>
        <v>732.9989202639706</v>
      </c>
      <c r="BQ107">
        <f t="shared" si="6"/>
        <v>1303.1161386706228</v>
      </c>
      <c r="BR107">
        <f t="shared" si="6"/>
        <v>5829.9845247098228</v>
      </c>
      <c r="BS107">
        <f t="shared" si="6"/>
        <v>3620.8203139860025</v>
      </c>
      <c r="BT107">
        <f t="shared" si="6"/>
        <v>3876.316864271676</v>
      </c>
      <c r="BU107">
        <f t="shared" si="6"/>
        <v>530.27846190686944</v>
      </c>
      <c r="BV107">
        <f t="shared" si="6"/>
        <v>4461.1987980652511</v>
      </c>
      <c r="BW107">
        <f t="shared" si="6"/>
        <v>1023.3016137163198</v>
      </c>
      <c r="BX107">
        <f t="shared" si="6"/>
        <v>71.360067043184898</v>
      </c>
      <c r="BY107">
        <f t="shared" si="6"/>
        <v>272.87265500120213</v>
      </c>
      <c r="BZ107">
        <f t="shared" si="6"/>
        <v>6752.3973504006799</v>
      </c>
      <c r="CA107">
        <f t="shared" si="6"/>
        <v>10488.243614140534</v>
      </c>
      <c r="CB107">
        <f t="shared" si="6"/>
        <v>617.94129676943123</v>
      </c>
      <c r="CC107">
        <f t="shared" si="6"/>
        <v>16147.528726245848</v>
      </c>
      <c r="CD107">
        <f t="shared" si="6"/>
        <v>14981.778157127665</v>
      </c>
      <c r="CE107">
        <f t="shared" si="6"/>
        <v>13518.012954464219</v>
      </c>
      <c r="CF107">
        <f t="shared" si="6"/>
        <v>617.77661397726365</v>
      </c>
      <c r="CG107">
        <f t="shared" si="6"/>
        <v>5034</v>
      </c>
      <c r="CH107">
        <f t="shared" si="6"/>
        <v>2270.5857277827872</v>
      </c>
      <c r="CI107">
        <f t="shared" si="6"/>
        <v>9784.0231267099971</v>
      </c>
      <c r="CJ107">
        <f t="shared" si="6"/>
        <v>-320.5154684700513</v>
      </c>
      <c r="CU107">
        <f t="shared" ref="CU107:DA107" si="7">SUM(CU3:CU105)</f>
        <v>21143.599999999999</v>
      </c>
      <c r="CV107">
        <f t="shared" si="7"/>
        <v>16380.119844501773</v>
      </c>
      <c r="CW107">
        <f t="shared" si="7"/>
        <v>12004.970506335081</v>
      </c>
      <c r="CX107">
        <f t="shared" si="7"/>
        <v>5529.9999999999982</v>
      </c>
      <c r="CY107">
        <f t="shared" si="7"/>
        <v>3145.0059251519806</v>
      </c>
      <c r="CZ107">
        <f t="shared" si="7"/>
        <v>2626.0897090900003</v>
      </c>
      <c r="DA107">
        <f t="shared" si="7"/>
        <v>55548.719471654316</v>
      </c>
    </row>
    <row r="108" spans="1:107" x14ac:dyDescent="0.25">
      <c r="C108">
        <f t="array" ref="C108:DA108">TRANSPOSE(DC3:DC105)</f>
        <v>7431.0786099339239</v>
      </c>
      <c r="D108">
        <v>1680.7610788973668</v>
      </c>
      <c r="E108">
        <v>12191.172416709151</v>
      </c>
      <c r="F108">
        <v>1014.3265354228117</v>
      </c>
      <c r="G108">
        <v>673.96495764260305</v>
      </c>
      <c r="H108">
        <v>164.66096243432494</v>
      </c>
      <c r="I108">
        <v>1324.3523005842001</v>
      </c>
      <c r="J108">
        <v>412.45442924985525</v>
      </c>
      <c r="K108">
        <v>2929.2455389927109</v>
      </c>
      <c r="L108">
        <v>3733.2385594342663</v>
      </c>
      <c r="M108">
        <v>1.8117575738532889</v>
      </c>
      <c r="N108">
        <v>244.64181454524476</v>
      </c>
      <c r="O108">
        <v>45.663086108711994</v>
      </c>
      <c r="P108">
        <v>54.609553236040149</v>
      </c>
      <c r="Q108">
        <v>568.04653815988422</v>
      </c>
      <c r="R108">
        <v>3013.5977223136565</v>
      </c>
      <c r="S108">
        <v>661.16892043493363</v>
      </c>
      <c r="T108">
        <v>13430.498337384644</v>
      </c>
      <c r="U108">
        <v>15502.128029597445</v>
      </c>
      <c r="V108">
        <v>8161.0970838005524</v>
      </c>
      <c r="W108">
        <v>4746.7102691792925</v>
      </c>
      <c r="X108">
        <v>853.63500062440983</v>
      </c>
      <c r="Y108">
        <v>1666.8672544117901</v>
      </c>
      <c r="Z108">
        <v>1935.2680075544624</v>
      </c>
      <c r="AA108">
        <v>4497.8294199513102</v>
      </c>
      <c r="AB108">
        <v>7353.4459261771881</v>
      </c>
      <c r="AC108">
        <v>1077.410338007056</v>
      </c>
      <c r="AD108">
        <v>208.61510312484026</v>
      </c>
      <c r="AE108">
        <v>651.5866112237901</v>
      </c>
      <c r="AF108">
        <v>1063.1952320112644</v>
      </c>
      <c r="AG108">
        <v>5793.2353793724478</v>
      </c>
      <c r="AH108">
        <v>3374.7375027362327</v>
      </c>
      <c r="AI108">
        <v>3818.9991649325375</v>
      </c>
      <c r="AJ108">
        <v>530.60758933558907</v>
      </c>
      <c r="AK108">
        <v>4226.1287353383696</v>
      </c>
      <c r="AL108">
        <v>1009.5209484231183</v>
      </c>
      <c r="AM108">
        <v>71.360067043184898</v>
      </c>
      <c r="AN108">
        <v>9226.1577277874421</v>
      </c>
      <c r="AO108">
        <v>5060.3582503310372</v>
      </c>
      <c r="AP108">
        <v>24090.058278146691</v>
      </c>
      <c r="AQ108">
        <v>4291.3091214492515</v>
      </c>
      <c r="AR108">
        <v>2145.1140298051682</v>
      </c>
      <c r="AS108">
        <v>6635.9157893699685</v>
      </c>
      <c r="AT108">
        <v>4842.259142756011</v>
      </c>
      <c r="AU108">
        <v>3348.070834622913</v>
      </c>
      <c r="AV108">
        <v>7138.6993856114477</v>
      </c>
      <c r="AW108">
        <v>6511.5725062128768</v>
      </c>
      <c r="AX108">
        <v>2939.8481489785568</v>
      </c>
      <c r="AY108">
        <v>2569.9477084198948</v>
      </c>
      <c r="AZ108">
        <v>2701.5596947469426</v>
      </c>
      <c r="BA108">
        <v>8043.3947823063518</v>
      </c>
      <c r="BB108">
        <v>2379.5561762426969</v>
      </c>
      <c r="BC108">
        <v>5266.3666843850115</v>
      </c>
      <c r="BD108">
        <v>791.20982015915013</v>
      </c>
      <c r="BE108">
        <v>13735.068150964617</v>
      </c>
      <c r="BF108">
        <v>17128.997032037947</v>
      </c>
      <c r="BG108">
        <v>14194.641056582361</v>
      </c>
      <c r="BH108">
        <v>5241.6980284401325</v>
      </c>
      <c r="BI108">
        <v>994.1552028470187</v>
      </c>
      <c r="BJ108">
        <v>2006.1740518419756</v>
      </c>
      <c r="BK108">
        <v>2352.828333658902</v>
      </c>
      <c r="BL108">
        <v>5213.2092153285257</v>
      </c>
      <c r="BM108">
        <v>8250.1695242705846</v>
      </c>
      <c r="BN108">
        <v>1390.0329382228476</v>
      </c>
      <c r="BO108">
        <v>227.28649220672312</v>
      </c>
      <c r="BP108">
        <v>732.99892026397049</v>
      </c>
      <c r="BQ108">
        <v>1303.1161386706224</v>
      </c>
      <c r="BR108">
        <v>5829.9845247098228</v>
      </c>
      <c r="BS108">
        <v>3620.8203139860016</v>
      </c>
      <c r="BT108">
        <v>3876.3168642716755</v>
      </c>
      <c r="BU108">
        <v>530.27846190686967</v>
      </c>
      <c r="BV108">
        <v>4461.1987980652511</v>
      </c>
      <c r="BW108">
        <v>1023.3016137163197</v>
      </c>
      <c r="BX108">
        <v>71.360067043184898</v>
      </c>
      <c r="BY108">
        <v>272.87265500120213</v>
      </c>
      <c r="BZ108">
        <v>6752.3973504006808</v>
      </c>
      <c r="CA108">
        <v>10488.243614140536</v>
      </c>
      <c r="CB108">
        <v>617.94129676943123</v>
      </c>
      <c r="CC108">
        <v>16147.528726245851</v>
      </c>
      <c r="CD108">
        <v>14981.778157127663</v>
      </c>
      <c r="CE108">
        <v>13518.012954464219</v>
      </c>
      <c r="CF108">
        <v>617.77661397726365</v>
      </c>
      <c r="CG108">
        <v>5034</v>
      </c>
      <c r="CH108">
        <v>2270.5857277827872</v>
      </c>
      <c r="CI108">
        <v>9784.0231267099971</v>
      </c>
      <c r="CJ108">
        <v>-320.5154684700513</v>
      </c>
      <c r="CK108">
        <v>0</v>
      </c>
      <c r="CL108">
        <v>0</v>
      </c>
      <c r="CM108">
        <v>0</v>
      </c>
      <c r="CN108">
        <v>0</v>
      </c>
      <c r="CO108">
        <v>0</v>
      </c>
      <c r="CP108">
        <v>0</v>
      </c>
      <c r="CQ108">
        <v>0</v>
      </c>
      <c r="CR108">
        <v>0</v>
      </c>
      <c r="CS108">
        <v>0</v>
      </c>
      <c r="CT108">
        <v>0</v>
      </c>
      <c r="CU108">
        <v>21143.599999999999</v>
      </c>
      <c r="CV108">
        <v>16380.119844501776</v>
      </c>
      <c r="CW108">
        <v>12004.970506335081</v>
      </c>
      <c r="CX108">
        <v>5530</v>
      </c>
      <c r="CY108">
        <v>3145.0059251519806</v>
      </c>
      <c r="CZ108">
        <v>2626.0897090899998</v>
      </c>
      <c r="DA108">
        <v>55548.719471654316</v>
      </c>
    </row>
    <row r="109" spans="1:107" x14ac:dyDescent="0.25">
      <c r="C109">
        <f>C107-C108</f>
        <v>0</v>
      </c>
      <c r="D109">
        <f t="shared" ref="D109:BO109" si="8">D107-D108</f>
        <v>0</v>
      </c>
      <c r="E109">
        <f t="shared" si="8"/>
        <v>0</v>
      </c>
      <c r="F109">
        <f t="shared" si="8"/>
        <v>0</v>
      </c>
      <c r="G109">
        <f t="shared" si="8"/>
        <v>0</v>
      </c>
      <c r="H109">
        <f t="shared" si="8"/>
        <v>0</v>
      </c>
      <c r="I109">
        <f t="shared" si="8"/>
        <v>0</v>
      </c>
      <c r="J109">
        <f t="shared" si="8"/>
        <v>0</v>
      </c>
      <c r="K109">
        <f t="shared" si="8"/>
        <v>0</v>
      </c>
      <c r="L109">
        <f t="shared" si="8"/>
        <v>0</v>
      </c>
      <c r="M109">
        <f t="shared" si="8"/>
        <v>0</v>
      </c>
      <c r="N109">
        <f t="shared" si="8"/>
        <v>0</v>
      </c>
      <c r="O109">
        <f t="shared" si="8"/>
        <v>0</v>
      </c>
      <c r="P109">
        <f t="shared" si="8"/>
        <v>0</v>
      </c>
      <c r="Q109">
        <f t="shared" si="8"/>
        <v>0</v>
      </c>
      <c r="R109">
        <f t="shared" si="8"/>
        <v>0</v>
      </c>
      <c r="S109">
        <f t="shared" si="8"/>
        <v>0</v>
      </c>
      <c r="T109">
        <f t="shared" si="8"/>
        <v>0</v>
      </c>
      <c r="U109">
        <f t="shared" si="8"/>
        <v>3.092281986027956E-11</v>
      </c>
      <c r="V109">
        <f t="shared" si="8"/>
        <v>0</v>
      </c>
      <c r="W109">
        <f t="shared" si="8"/>
        <v>0</v>
      </c>
      <c r="X109">
        <f t="shared" si="8"/>
        <v>0</v>
      </c>
      <c r="Y109">
        <f t="shared" si="8"/>
        <v>0</v>
      </c>
      <c r="Z109">
        <f t="shared" si="8"/>
        <v>0</v>
      </c>
      <c r="AA109">
        <f t="shared" si="8"/>
        <v>0</v>
      </c>
      <c r="AB109">
        <f t="shared" si="8"/>
        <v>0</v>
      </c>
      <c r="AC109">
        <f t="shared" si="8"/>
        <v>0</v>
      </c>
      <c r="AD109">
        <f t="shared" si="8"/>
        <v>0</v>
      </c>
      <c r="AE109">
        <f t="shared" si="8"/>
        <v>0</v>
      </c>
      <c r="AF109">
        <f t="shared" si="8"/>
        <v>0</v>
      </c>
      <c r="AG109">
        <f t="shared" si="8"/>
        <v>0</v>
      </c>
      <c r="AH109">
        <f t="shared" si="8"/>
        <v>0</v>
      </c>
      <c r="AI109">
        <f t="shared" si="8"/>
        <v>0</v>
      </c>
      <c r="AJ109">
        <f t="shared" si="8"/>
        <v>0</v>
      </c>
      <c r="AK109">
        <f t="shared" si="8"/>
        <v>0</v>
      </c>
      <c r="AL109">
        <f t="shared" si="8"/>
        <v>0</v>
      </c>
      <c r="AM109">
        <f t="shared" si="8"/>
        <v>0</v>
      </c>
      <c r="AN109">
        <f t="shared" si="8"/>
        <v>0</v>
      </c>
      <c r="AO109">
        <f t="shared" si="8"/>
        <v>0</v>
      </c>
      <c r="AP109">
        <f t="shared" si="8"/>
        <v>0</v>
      </c>
      <c r="AQ109">
        <f t="shared" si="8"/>
        <v>0</v>
      </c>
      <c r="AR109">
        <f t="shared" si="8"/>
        <v>0</v>
      </c>
      <c r="AS109">
        <f t="shared" si="8"/>
        <v>0</v>
      </c>
      <c r="AT109">
        <f t="shared" si="8"/>
        <v>0</v>
      </c>
      <c r="AU109">
        <f t="shared" si="8"/>
        <v>0</v>
      </c>
      <c r="AV109">
        <f t="shared" si="8"/>
        <v>0</v>
      </c>
      <c r="AW109">
        <f t="shared" si="8"/>
        <v>0</v>
      </c>
      <c r="AX109">
        <f t="shared" si="8"/>
        <v>0</v>
      </c>
      <c r="AY109">
        <f t="shared" si="8"/>
        <v>0</v>
      </c>
      <c r="AZ109">
        <f t="shared" si="8"/>
        <v>0</v>
      </c>
      <c r="BA109">
        <f t="shared" si="8"/>
        <v>0</v>
      </c>
      <c r="BB109">
        <f t="shared" si="8"/>
        <v>0</v>
      </c>
      <c r="BC109">
        <f t="shared" si="8"/>
        <v>0</v>
      </c>
      <c r="BD109">
        <f t="shared" si="8"/>
        <v>0</v>
      </c>
      <c r="BE109">
        <f t="shared" si="8"/>
        <v>0</v>
      </c>
      <c r="BF109">
        <f t="shared" si="8"/>
        <v>-2.9103830456733704E-11</v>
      </c>
      <c r="BG109">
        <f t="shared" si="8"/>
        <v>0</v>
      </c>
      <c r="BH109">
        <f t="shared" si="8"/>
        <v>0</v>
      </c>
      <c r="BI109">
        <f t="shared" si="8"/>
        <v>0</v>
      </c>
      <c r="BJ109">
        <f t="shared" si="8"/>
        <v>0</v>
      </c>
      <c r="BK109">
        <f t="shared" si="8"/>
        <v>0</v>
      </c>
      <c r="BL109">
        <f t="shared" si="8"/>
        <v>0</v>
      </c>
      <c r="BM109">
        <f t="shared" si="8"/>
        <v>0</v>
      </c>
      <c r="BN109">
        <f t="shared" si="8"/>
        <v>0</v>
      </c>
      <c r="BO109">
        <f t="shared" si="8"/>
        <v>0</v>
      </c>
      <c r="BP109">
        <f t="shared" ref="BP109:DA109" si="9">BP107-BP108</f>
        <v>0</v>
      </c>
      <c r="BQ109">
        <f t="shared" si="9"/>
        <v>0</v>
      </c>
      <c r="BR109">
        <f t="shared" si="9"/>
        <v>0</v>
      </c>
      <c r="BS109">
        <f t="shared" si="9"/>
        <v>0</v>
      </c>
      <c r="BT109">
        <f t="shared" si="9"/>
        <v>0</v>
      </c>
      <c r="BU109">
        <f t="shared" si="9"/>
        <v>0</v>
      </c>
      <c r="BV109">
        <f t="shared" si="9"/>
        <v>0</v>
      </c>
      <c r="BW109">
        <f t="shared" si="9"/>
        <v>0</v>
      </c>
      <c r="BX109">
        <f t="shared" si="9"/>
        <v>0</v>
      </c>
      <c r="BY109">
        <f t="shared" si="9"/>
        <v>0</v>
      </c>
      <c r="BZ109">
        <f t="shared" si="9"/>
        <v>0</v>
      </c>
      <c r="CA109">
        <f t="shared" si="9"/>
        <v>0</v>
      </c>
      <c r="CB109">
        <f t="shared" si="9"/>
        <v>0</v>
      </c>
      <c r="CC109">
        <f t="shared" si="9"/>
        <v>0</v>
      </c>
      <c r="CD109">
        <f t="shared" si="9"/>
        <v>0</v>
      </c>
      <c r="CE109">
        <f t="shared" si="9"/>
        <v>0</v>
      </c>
      <c r="CF109">
        <f t="shared" si="9"/>
        <v>0</v>
      </c>
      <c r="CG109">
        <f t="shared" si="9"/>
        <v>0</v>
      </c>
      <c r="CH109">
        <f t="shared" si="9"/>
        <v>0</v>
      </c>
      <c r="CI109">
        <f t="shared" si="9"/>
        <v>0</v>
      </c>
      <c r="CJ109">
        <f t="shared" si="9"/>
        <v>0</v>
      </c>
      <c r="CU109">
        <f t="shared" si="9"/>
        <v>0</v>
      </c>
      <c r="CV109">
        <f t="shared" si="9"/>
        <v>0</v>
      </c>
      <c r="CW109">
        <f t="shared" si="9"/>
        <v>0</v>
      </c>
      <c r="CX109">
        <f t="shared" si="9"/>
        <v>0</v>
      </c>
      <c r="CY109">
        <f t="shared" si="9"/>
        <v>0</v>
      </c>
      <c r="CZ109">
        <f t="shared" si="9"/>
        <v>0</v>
      </c>
      <c r="DA109">
        <f t="shared" si="9"/>
        <v>0</v>
      </c>
    </row>
    <row r="114" spans="3:91" x14ac:dyDescent="0.25">
      <c r="C114" t="s">
        <v>141</v>
      </c>
      <c r="D114" s="9">
        <f>SUM(C77:AM82)</f>
        <v>49260.761799685373</v>
      </c>
      <c r="F114">
        <v>1596.1</v>
      </c>
      <c r="G114">
        <f>F114*12</f>
        <v>19153.199999999997</v>
      </c>
    </row>
    <row r="115" spans="3:91" x14ac:dyDescent="0.25">
      <c r="C115" t="s">
        <v>142</v>
      </c>
      <c r="D115" s="16">
        <f>1283.70644482971/1000</f>
        <v>1.2837064448297102</v>
      </c>
    </row>
    <row r="116" spans="3:91" x14ac:dyDescent="0.25">
      <c r="D116" s="9">
        <f>D114/D115/12</f>
        <v>3197.8210437758385</v>
      </c>
    </row>
    <row r="118" spans="3:91" x14ac:dyDescent="0.25">
      <c r="BW118" s="15">
        <v>1204.3282345558398</v>
      </c>
      <c r="BX118">
        <f>BW118*12</f>
        <v>14451.938814670077</v>
      </c>
    </row>
    <row r="119" spans="3:91" x14ac:dyDescent="0.25">
      <c r="D119">
        <f>SUM(C107:AM107)</f>
        <v>116117.67078190309</v>
      </c>
      <c r="CL119" s="9">
        <f>SUM(C77:AM82)</f>
        <v>49260.761799685373</v>
      </c>
    </row>
    <row r="120" spans="3:91" x14ac:dyDescent="0.25">
      <c r="D120" s="9">
        <f>SUM(C77:AM82)</f>
        <v>49260.761799685373</v>
      </c>
      <c r="CL120" s="9">
        <f>CL119/CM120</f>
        <v>38.374045181650985</v>
      </c>
      <c r="CM120">
        <v>1283.7</v>
      </c>
    </row>
    <row r="121" spans="3:91" x14ac:dyDescent="0.25">
      <c r="D121" s="9">
        <f>D120/D119</f>
        <v>0.42423139792572084</v>
      </c>
      <c r="BW121" s="14">
        <v>1596.0700162850208</v>
      </c>
      <c r="BX121">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B2:P43"/>
  <sheetViews>
    <sheetView workbookViewId="0">
      <selection activeCell="J8" sqref="J8"/>
    </sheetView>
  </sheetViews>
  <sheetFormatPr defaultColWidth="11.42578125" defaultRowHeight="15" x14ac:dyDescent="0.25"/>
  <cols>
    <col min="2" max="2" width="13.28515625" customWidth="1"/>
    <col min="3" max="3" width="10.140625" customWidth="1"/>
    <col min="4" max="4" width="10.85546875" customWidth="1"/>
    <col min="5" max="5" width="9.85546875" customWidth="1"/>
    <col min="6" max="6" width="9.140625" customWidth="1"/>
    <col min="7" max="7" width="9.85546875" customWidth="1"/>
    <col min="8" max="8" width="10.85546875" customWidth="1"/>
    <col min="9" max="10" width="9.85546875" customWidth="1"/>
    <col min="11" max="11" width="10.140625" customWidth="1"/>
    <col min="12" max="13" width="9.85546875" customWidth="1"/>
    <col min="14" max="14" width="8.85546875" customWidth="1"/>
    <col min="15" max="15" width="9.85546875" customWidth="1"/>
    <col min="16" max="16" width="10.85546875" customWidth="1"/>
  </cols>
  <sheetData>
    <row r="2" spans="2:16" x14ac:dyDescent="0.25">
      <c r="B2" s="11"/>
      <c r="C2" s="11" t="s">
        <v>143</v>
      </c>
      <c r="D2" s="20" t="s">
        <v>144</v>
      </c>
      <c r="E2" s="20" t="s">
        <v>145</v>
      </c>
      <c r="F2" s="20" t="s">
        <v>146</v>
      </c>
      <c r="G2" s="20" t="s">
        <v>147</v>
      </c>
      <c r="H2" s="20" t="s">
        <v>148</v>
      </c>
      <c r="I2" s="20" t="s">
        <v>149</v>
      </c>
      <c r="J2" s="20" t="s">
        <v>150</v>
      </c>
      <c r="K2" s="20" t="s">
        <v>151</v>
      </c>
      <c r="L2" s="20" t="s">
        <v>152</v>
      </c>
      <c r="M2" s="11" t="s">
        <v>103</v>
      </c>
      <c r="N2" s="20" t="s">
        <v>153</v>
      </c>
      <c r="O2" s="20" t="s">
        <v>154</v>
      </c>
      <c r="P2" s="21" t="s">
        <v>155</v>
      </c>
    </row>
    <row r="3" spans="2:16" x14ac:dyDescent="0.25">
      <c r="B3" s="11" t="s">
        <v>143</v>
      </c>
      <c r="C3" s="11"/>
      <c r="D3" s="23">
        <f>SUM('SAM_temporary 2022_V4'!AN3:BX40)</f>
        <v>116117.67078190307</v>
      </c>
      <c r="E3" s="11"/>
      <c r="F3" s="11"/>
      <c r="G3" s="11"/>
      <c r="H3" s="11"/>
      <c r="I3" s="11"/>
      <c r="J3" s="11"/>
      <c r="K3" s="11"/>
      <c r="L3" s="11"/>
      <c r="M3" s="11"/>
      <c r="N3" s="11"/>
      <c r="O3" s="11"/>
      <c r="P3" s="26">
        <f t="shared" ref="P3:P15" si="0">SUM(C3:O3)</f>
        <v>116117.67078190307</v>
      </c>
    </row>
    <row r="4" spans="2:16" x14ac:dyDescent="0.25">
      <c r="B4" s="11" t="s">
        <v>144</v>
      </c>
      <c r="C4" s="23">
        <f>SUM('SAM_temporary 2022_V4'!C40:AM76)</f>
        <v>52721.119413776229</v>
      </c>
      <c r="D4" s="23">
        <f>SUM('SAM_temporary 2022_V4'!AN40:BX76)</f>
        <v>19252.870829824034</v>
      </c>
      <c r="E4" s="11"/>
      <c r="F4" s="11"/>
      <c r="G4" s="11"/>
      <c r="H4" s="23">
        <f>SUM('SAM_temporary 2022_V4'!CK40:CT76)</f>
        <v>53291.053270870092</v>
      </c>
      <c r="I4" s="23"/>
      <c r="J4" s="23">
        <f>SUM('SAM_temporary 2022_V4'!CU40:CU76)</f>
        <v>9128.9083728369496</v>
      </c>
      <c r="K4" s="23">
        <f>SUM('SAM_temporary 2022_V4'!CX40:CX76)</f>
        <v>5529.9999999999982</v>
      </c>
      <c r="L4" s="23">
        <f>SUM('SAM_temporary 2022_V4'!CW40:CW76)</f>
        <v>8859.9645811830997</v>
      </c>
      <c r="M4" s="23">
        <f>SUM('SAM_temporary 2022_V4'!CY40:CY76)</f>
        <v>3145.0059251519806</v>
      </c>
      <c r="N4" s="22"/>
      <c r="O4" s="23">
        <f>SUM('SAM_temporary 2022_V4'!DA40:DA76)</f>
        <v>38236.111416724329</v>
      </c>
      <c r="P4" s="26">
        <f t="shared" si="0"/>
        <v>190165.03381036673</v>
      </c>
    </row>
    <row r="5" spans="2:16" x14ac:dyDescent="0.25">
      <c r="B5" s="20" t="s">
        <v>145</v>
      </c>
      <c r="C5" s="23">
        <f>SUM('SAM_temporary 2022_V4'!C77:AM82)</f>
        <v>49260.761799685373</v>
      </c>
      <c r="D5" s="11"/>
      <c r="E5" s="11"/>
      <c r="F5" s="11"/>
      <c r="G5" s="11"/>
      <c r="H5" s="11"/>
      <c r="I5" s="11"/>
      <c r="J5" s="11"/>
      <c r="K5" s="11"/>
      <c r="L5" s="11"/>
      <c r="M5" s="11"/>
      <c r="N5" s="11"/>
      <c r="O5" s="11"/>
      <c r="P5" s="26">
        <f t="shared" si="0"/>
        <v>49260.761799685373</v>
      </c>
    </row>
    <row r="6" spans="2:16" x14ac:dyDescent="0.25">
      <c r="B6" s="20" t="s">
        <v>146</v>
      </c>
      <c r="C6" s="23">
        <f>SUM('SAM_temporary 2022_V4'!C83:AM83)</f>
        <v>13518.012954464219</v>
      </c>
      <c r="D6" s="11"/>
      <c r="E6" s="11"/>
      <c r="F6" s="11"/>
      <c r="G6" s="11"/>
      <c r="H6" s="11"/>
      <c r="I6" s="11"/>
      <c r="J6" s="11"/>
      <c r="K6" s="11"/>
      <c r="L6" s="11"/>
      <c r="M6" s="11"/>
      <c r="N6" s="11"/>
      <c r="O6" s="11"/>
      <c r="P6" s="26">
        <f t="shared" si="0"/>
        <v>13518.012954464219</v>
      </c>
    </row>
    <row r="7" spans="2:16" x14ac:dyDescent="0.25">
      <c r="B7" s="11" t="s">
        <v>147</v>
      </c>
      <c r="C7" s="23">
        <f>SUM('SAM_temporary 2022_V4'!C84:AM88)</f>
        <v>617.77661397726365</v>
      </c>
      <c r="D7" s="23">
        <f>SUM('SAM_temporary 2022_V4'!AN85:BX88)</f>
        <v>9463.5076582399452</v>
      </c>
      <c r="E7" s="11"/>
      <c r="F7" s="11"/>
      <c r="G7" s="11"/>
      <c r="H7" s="24">
        <f>SUM('SAM_temporary 2022_V4'!CK85:CT85)</f>
        <v>5034</v>
      </c>
      <c r="I7" s="23">
        <f>SUM('SAM_temporary 2022_V4'!CV86)</f>
        <v>2270.5857277827872</v>
      </c>
      <c r="J7" s="11"/>
      <c r="K7" s="11"/>
      <c r="L7" s="11"/>
      <c r="M7" s="11"/>
      <c r="N7" s="11"/>
      <c r="O7" s="11"/>
      <c r="P7" s="26">
        <f t="shared" si="0"/>
        <v>17385.869999999995</v>
      </c>
    </row>
    <row r="8" spans="2:16" x14ac:dyDescent="0.25">
      <c r="B8" s="11" t="s">
        <v>148</v>
      </c>
      <c r="C8" s="11"/>
      <c r="D8" s="11"/>
      <c r="E8" s="23">
        <f>SUM('SAM_temporary 2022_V4'!BY89:CD98)</f>
        <v>49260.761799685351</v>
      </c>
      <c r="F8" s="27">
        <f>SUM('SAM_temporary 2022_V4'!CE89:CE98)</f>
        <v>2526.6172244355766</v>
      </c>
      <c r="G8" s="11"/>
      <c r="H8" s="11"/>
      <c r="I8" s="11"/>
      <c r="J8" s="24">
        <f>SUM('SAM_temporary 2022_V4'!CU88:CU98)</f>
        <v>3763.4968246170483</v>
      </c>
      <c r="K8" s="11"/>
      <c r="L8" s="11"/>
      <c r="M8" s="11"/>
      <c r="N8" s="23"/>
      <c r="O8" s="24">
        <f>SUM('SAM_temporary 2022_V4'!DA88:DA98)</f>
        <v>9598.7218630203715</v>
      </c>
      <c r="P8" s="26">
        <f t="shared" si="0"/>
        <v>65149.597711758346</v>
      </c>
    </row>
    <row r="9" spans="2:16" x14ac:dyDescent="0.25">
      <c r="B9" s="11" t="s">
        <v>149</v>
      </c>
      <c r="C9" s="11"/>
      <c r="D9" s="11"/>
      <c r="E9" s="22"/>
      <c r="F9" s="27">
        <f>SUM('SAM_temporary 2022_V4'!CE100)</f>
        <v>10991.395730028642</v>
      </c>
      <c r="G9" s="11"/>
      <c r="H9" s="11"/>
      <c r="I9" s="11"/>
      <c r="J9" s="23">
        <f>'SAM_temporary 2022_V4'!CU100</f>
        <v>1193.328314923132</v>
      </c>
      <c r="K9" s="11"/>
      <c r="L9" s="11"/>
      <c r="M9" s="11"/>
      <c r="N9" s="23">
        <f>'SAM_temporary 2022_V4'!CZ100</f>
        <v>524.72837305999997</v>
      </c>
      <c r="O9" s="23">
        <f>'SAM_temporary 2022_V4'!DA100</f>
        <v>3670.667426490003</v>
      </c>
      <c r="P9" s="26">
        <f t="shared" si="0"/>
        <v>16380.119844501776</v>
      </c>
    </row>
    <row r="10" spans="2:16" x14ac:dyDescent="0.25">
      <c r="B10" s="11" t="s">
        <v>150</v>
      </c>
      <c r="C10" s="11"/>
      <c r="D10" s="11"/>
      <c r="E10" s="11"/>
      <c r="F10" s="11"/>
      <c r="G10" s="23">
        <f>SUM('SAM_temporary 2022_V4'!CF99:CJ99)</f>
        <v>17385.87</v>
      </c>
      <c r="H10" s="11"/>
      <c r="I10" s="27">
        <f>SUM('SAM_temporary 2022_V4'!CV99)</f>
        <v>1351.8464689335196</v>
      </c>
      <c r="J10" s="11"/>
      <c r="K10" s="11"/>
      <c r="L10" s="11"/>
      <c r="M10" s="11"/>
      <c r="N10" s="23">
        <f>'SAM_temporary 2022_V4'!CZ99</f>
        <v>1865</v>
      </c>
      <c r="O10" s="23">
        <f>'SAM_temporary 2022_V4'!DA99</f>
        <v>540.88353106648117</v>
      </c>
      <c r="P10" s="26">
        <f t="shared" si="0"/>
        <v>21143.599999999999</v>
      </c>
    </row>
    <row r="11" spans="2:16" x14ac:dyDescent="0.25">
      <c r="B11" s="20" t="s">
        <v>151</v>
      </c>
      <c r="C11" s="11"/>
      <c r="D11" s="11"/>
      <c r="E11" s="11"/>
      <c r="F11" s="11"/>
      <c r="G11" s="11"/>
      <c r="H11" s="11"/>
      <c r="I11" s="11"/>
      <c r="J11" s="23">
        <f>'SAM_temporary 2022_V4'!CU102</f>
        <v>5530</v>
      </c>
      <c r="K11" s="11"/>
      <c r="L11" s="11"/>
      <c r="M11" s="11"/>
      <c r="N11" s="11"/>
      <c r="O11" s="23"/>
      <c r="P11" s="26">
        <f t="shared" si="0"/>
        <v>5530</v>
      </c>
    </row>
    <row r="12" spans="2:16" x14ac:dyDescent="0.25">
      <c r="B12" s="20" t="s">
        <v>152</v>
      </c>
      <c r="C12" s="11"/>
      <c r="D12" s="11"/>
      <c r="E12" s="11"/>
      <c r="F12" s="11"/>
      <c r="G12" s="11"/>
      <c r="H12" s="24">
        <f>SUM('SAM_temporary 2022_V4'!CK101:CS101)</f>
        <v>6014.1814801640776</v>
      </c>
      <c r="I12" s="23">
        <f>'SAM_temporary 2022_V4'!CV101</f>
        <v>2941.4537918178721</v>
      </c>
      <c r="J12" s="11"/>
      <c r="K12" s="11"/>
      <c r="L12" s="11"/>
      <c r="M12" s="11"/>
      <c r="N12" s="11"/>
      <c r="O12" s="23">
        <f>'SAM_temporary 2022_V4'!DA101</f>
        <v>3049.335234353131</v>
      </c>
      <c r="P12" s="26">
        <f t="shared" si="0"/>
        <v>12004.970506335081</v>
      </c>
    </row>
    <row r="13" spans="2:16" x14ac:dyDescent="0.25">
      <c r="B13" s="11" t="s">
        <v>103</v>
      </c>
      <c r="C13" s="11"/>
      <c r="D13" s="11"/>
      <c r="E13" s="11"/>
      <c r="F13" s="11"/>
      <c r="G13" s="11"/>
      <c r="H13" s="11"/>
      <c r="I13" s="11"/>
      <c r="J13" s="11"/>
      <c r="K13" s="23"/>
      <c r="L13" s="23">
        <f>'SAM_temporary 2022_V4'!CW103</f>
        <v>3145.0059251519806</v>
      </c>
      <c r="M13" s="11"/>
      <c r="N13" s="11"/>
      <c r="O13" s="11"/>
      <c r="P13" s="26">
        <f t="shared" si="0"/>
        <v>3145.0059251519806</v>
      </c>
    </row>
    <row r="14" spans="2:16" x14ac:dyDescent="0.25">
      <c r="B14" s="20" t="s">
        <v>153</v>
      </c>
      <c r="C14" s="11"/>
      <c r="D14" s="11"/>
      <c r="E14" s="11"/>
      <c r="F14" s="11"/>
      <c r="G14" s="11"/>
      <c r="H14" s="23"/>
      <c r="I14" s="23">
        <f>'SAM_temporary 2022_V4'!CV104</f>
        <v>1412</v>
      </c>
      <c r="J14" s="23">
        <f>'SAM_temporary 2022_V4'!CU104</f>
        <v>761.08970909000004</v>
      </c>
      <c r="K14" s="11"/>
      <c r="L14" s="11"/>
      <c r="M14" s="11"/>
      <c r="N14" s="11"/>
      <c r="O14" s="23">
        <f>'SAM_temporary 2022_V4'!DA104</f>
        <v>453</v>
      </c>
      <c r="P14" s="26">
        <f t="shared" si="0"/>
        <v>2626.0897090899998</v>
      </c>
    </row>
    <row r="15" spans="2:16" x14ac:dyDescent="0.25">
      <c r="B15" s="20" t="s">
        <v>154</v>
      </c>
      <c r="C15" s="11"/>
      <c r="D15" s="23">
        <f>SUM('SAM_temporary 2022_V4'!AN105:BX105)</f>
        <v>45330.984540399681</v>
      </c>
      <c r="E15" s="11"/>
      <c r="F15" s="11"/>
      <c r="G15" s="11"/>
      <c r="H15" s="24">
        <f>SUM('SAM_temporary 2022_V4'!CK105:CT105)</f>
        <v>810.3629607241736</v>
      </c>
      <c r="I15" s="23">
        <f>SUM('SAM_temporary 2022_V4'!CV105)</f>
        <v>8404.2338559675936</v>
      </c>
      <c r="J15" s="23">
        <f>'SAM_temporary 2022_V4'!CU105</f>
        <v>766.77677853286832</v>
      </c>
      <c r="K15" s="11"/>
      <c r="L15" s="11"/>
      <c r="M15" s="11"/>
      <c r="N15" s="23">
        <f>'SAM_temporary 2022_V4'!CZ105</f>
        <v>236.36133602999999</v>
      </c>
      <c r="O15" s="11"/>
      <c r="P15" s="26">
        <f t="shared" si="0"/>
        <v>55548.719471654316</v>
      </c>
    </row>
    <row r="16" spans="2:16" x14ac:dyDescent="0.25">
      <c r="B16" s="21" t="s">
        <v>155</v>
      </c>
      <c r="C16" s="11">
        <f>SUM(C3:C15)</f>
        <v>116117.67078190307</v>
      </c>
      <c r="D16" s="11">
        <f t="shared" ref="D16:O16" si="1">SUM(D3:D15)</f>
        <v>190165.03381036673</v>
      </c>
      <c r="E16" s="11">
        <f t="shared" si="1"/>
        <v>49260.761799685351</v>
      </c>
      <c r="F16" s="11">
        <f t="shared" si="1"/>
        <v>13518.012954464219</v>
      </c>
      <c r="G16" s="11">
        <f t="shared" si="1"/>
        <v>17385.87</v>
      </c>
      <c r="H16" s="11">
        <f t="shared" si="1"/>
        <v>65149.597711758346</v>
      </c>
      <c r="I16" s="11">
        <f t="shared" si="1"/>
        <v>16380.119844501773</v>
      </c>
      <c r="J16" s="11">
        <f t="shared" si="1"/>
        <v>21143.599999999999</v>
      </c>
      <c r="K16" s="11">
        <f t="shared" si="1"/>
        <v>5529.9999999999982</v>
      </c>
      <c r="L16" s="11">
        <f t="shared" si="1"/>
        <v>12004.970506335081</v>
      </c>
      <c r="M16" s="11">
        <f t="shared" si="1"/>
        <v>3145.0059251519806</v>
      </c>
      <c r="N16" s="11">
        <f t="shared" si="1"/>
        <v>2626.0897090900003</v>
      </c>
      <c r="O16" s="11">
        <f t="shared" si="1"/>
        <v>55548.719471654309</v>
      </c>
      <c r="P16" s="11"/>
    </row>
    <row r="17" spans="2:16" x14ac:dyDescent="0.25">
      <c r="C17">
        <f t="array" ref="C17:O17">TRANSPOSE(P3:P15)</f>
        <v>116117.67078190307</v>
      </c>
      <c r="D17">
        <v>190165.03381036673</v>
      </c>
      <c r="E17">
        <v>49260.761799685373</v>
      </c>
      <c r="F17">
        <v>13518.012954464219</v>
      </c>
      <c r="G17">
        <v>17385.869999999995</v>
      </c>
      <c r="H17">
        <v>65149.597711758346</v>
      </c>
      <c r="I17">
        <v>16380.119844501776</v>
      </c>
      <c r="J17">
        <v>21143.599999999999</v>
      </c>
      <c r="K17">
        <v>5530</v>
      </c>
      <c r="L17">
        <v>12004.970506335081</v>
      </c>
      <c r="M17">
        <v>3145.0059251519806</v>
      </c>
      <c r="N17">
        <v>2626.0897090899998</v>
      </c>
      <c r="O17">
        <v>55548.719471654316</v>
      </c>
    </row>
    <row r="18" spans="2:16" x14ac:dyDescent="0.25">
      <c r="C18">
        <f>C16-C17</f>
        <v>0</v>
      </c>
      <c r="D18">
        <f t="shared" ref="D18:O18" si="2">D16-D17</f>
        <v>0</v>
      </c>
      <c r="E18">
        <f t="shared" si="2"/>
        <v>0</v>
      </c>
      <c r="F18">
        <f t="shared" si="2"/>
        <v>0</v>
      </c>
      <c r="G18">
        <f t="shared" si="2"/>
        <v>0</v>
      </c>
      <c r="H18">
        <f t="shared" si="2"/>
        <v>0</v>
      </c>
      <c r="I18">
        <f t="shared" si="2"/>
        <v>0</v>
      </c>
      <c r="J18">
        <f t="shared" si="2"/>
        <v>0</v>
      </c>
      <c r="K18">
        <f t="shared" si="2"/>
        <v>0</v>
      </c>
      <c r="L18">
        <f t="shared" si="2"/>
        <v>0</v>
      </c>
      <c r="M18">
        <f t="shared" si="2"/>
        <v>0</v>
      </c>
      <c r="N18">
        <f t="shared" si="2"/>
        <v>0</v>
      </c>
      <c r="O18">
        <f t="shared" si="2"/>
        <v>0</v>
      </c>
    </row>
    <row r="20" spans="2:16" x14ac:dyDescent="0.25">
      <c r="B20" s="3" t="s">
        <v>156</v>
      </c>
    </row>
    <row r="21" spans="2:16" x14ac:dyDescent="0.25">
      <c r="D21">
        <f>SUM(H4:O4)-D15</f>
        <v>72860.059026366769</v>
      </c>
    </row>
    <row r="23" spans="2:16" x14ac:dyDescent="0.25">
      <c r="B23" s="11"/>
      <c r="C23" s="11" t="s">
        <v>143</v>
      </c>
      <c r="D23" s="20" t="s">
        <v>144</v>
      </c>
      <c r="E23" s="20" t="s">
        <v>145</v>
      </c>
      <c r="F23" s="20" t="s">
        <v>146</v>
      </c>
      <c r="G23" s="20" t="s">
        <v>147</v>
      </c>
      <c r="H23" s="20" t="s">
        <v>148</v>
      </c>
      <c r="I23" s="20" t="s">
        <v>149</v>
      </c>
      <c r="J23" s="20" t="s">
        <v>150</v>
      </c>
      <c r="K23" s="20" t="s">
        <v>151</v>
      </c>
      <c r="L23" s="20" t="s">
        <v>152</v>
      </c>
      <c r="M23" s="11" t="s">
        <v>103</v>
      </c>
      <c r="N23" s="20" t="s">
        <v>153</v>
      </c>
      <c r="O23" s="20" t="s">
        <v>154</v>
      </c>
      <c r="P23" s="21" t="s">
        <v>155</v>
      </c>
    </row>
    <row r="24" spans="2:16" x14ac:dyDescent="0.25">
      <c r="B24" s="11" t="s">
        <v>143</v>
      </c>
      <c r="C24" s="11"/>
      <c r="D24" s="23">
        <v>116117.67078190307</v>
      </c>
      <c r="E24" s="11"/>
      <c r="F24" s="11"/>
      <c r="G24" s="11"/>
      <c r="H24" s="11"/>
      <c r="I24" s="11"/>
      <c r="J24" s="11"/>
      <c r="K24" s="11"/>
      <c r="L24" s="11"/>
      <c r="M24" s="11"/>
      <c r="N24" s="11"/>
      <c r="O24" s="11"/>
      <c r="P24" s="26">
        <f t="shared" ref="P24:P36" si="3">SUM(C24:O24)</f>
        <v>116117.67078190307</v>
      </c>
    </row>
    <row r="25" spans="2:16" x14ac:dyDescent="0.25">
      <c r="B25" s="11" t="s">
        <v>144</v>
      </c>
      <c r="C25" s="23">
        <v>52721.119413776229</v>
      </c>
      <c r="D25" s="23">
        <v>19252.870829824034</v>
      </c>
      <c r="E25" s="11"/>
      <c r="F25" s="11"/>
      <c r="G25" s="11"/>
      <c r="H25" s="23">
        <v>53291.053270870092</v>
      </c>
      <c r="I25" s="23"/>
      <c r="J25" s="23">
        <v>9128.9083728369496</v>
      </c>
      <c r="K25" s="23">
        <v>5529.9999999999982</v>
      </c>
      <c r="L25" s="23">
        <v>8859.9645811830997</v>
      </c>
      <c r="M25" s="23">
        <v>3145.0059251519806</v>
      </c>
      <c r="N25" s="22"/>
      <c r="O25" s="23">
        <v>38236.111416724329</v>
      </c>
      <c r="P25" s="26">
        <f t="shared" si="3"/>
        <v>190165.03381036673</v>
      </c>
    </row>
    <row r="26" spans="2:16" x14ac:dyDescent="0.25">
      <c r="B26" s="20" t="s">
        <v>145</v>
      </c>
      <c r="C26" s="23">
        <v>49260.761799685373</v>
      </c>
      <c r="D26" s="11"/>
      <c r="E26" s="11"/>
      <c r="F26" s="11"/>
      <c r="G26" s="11"/>
      <c r="H26" s="11"/>
      <c r="I26" s="11"/>
      <c r="J26" s="11"/>
      <c r="K26" s="11"/>
      <c r="L26" s="11"/>
      <c r="M26" s="11"/>
      <c r="N26" s="11"/>
      <c r="O26" s="11"/>
      <c r="P26" s="26">
        <f t="shared" si="3"/>
        <v>49260.761799685373</v>
      </c>
    </row>
    <row r="27" spans="2:16" x14ac:dyDescent="0.25">
      <c r="B27" s="20" t="s">
        <v>146</v>
      </c>
      <c r="C27" s="23">
        <v>13518.012954464219</v>
      </c>
      <c r="D27" s="11"/>
      <c r="E27" s="11"/>
      <c r="F27" s="11"/>
      <c r="G27" s="11"/>
      <c r="H27" s="11"/>
      <c r="I27" s="11"/>
      <c r="J27" s="11"/>
      <c r="K27" s="11"/>
      <c r="L27" s="11"/>
      <c r="M27" s="11"/>
      <c r="N27" s="11"/>
      <c r="O27" s="11"/>
      <c r="P27" s="26">
        <f t="shared" si="3"/>
        <v>13518.012954464219</v>
      </c>
    </row>
    <row r="28" spans="2:16" x14ac:dyDescent="0.25">
      <c r="B28" s="11" t="s">
        <v>147</v>
      </c>
      <c r="C28" s="23">
        <v>617.77661397726365</v>
      </c>
      <c r="D28" s="23">
        <v>9463.5076582399452</v>
      </c>
      <c r="E28" s="11"/>
      <c r="F28" s="11"/>
      <c r="G28" s="11"/>
      <c r="H28" s="23">
        <v>5034</v>
      </c>
      <c r="I28" s="23">
        <v>2270.5857277827872</v>
      </c>
      <c r="J28" s="11"/>
      <c r="K28" s="11"/>
      <c r="L28" s="11"/>
      <c r="M28" s="11"/>
      <c r="N28" s="11"/>
      <c r="O28" s="11"/>
      <c r="P28" s="26">
        <f t="shared" si="3"/>
        <v>17385.869999999995</v>
      </c>
    </row>
    <row r="29" spans="2:16" x14ac:dyDescent="0.25">
      <c r="B29" s="11" t="s">
        <v>148</v>
      </c>
      <c r="C29" s="11"/>
      <c r="D29" s="11"/>
      <c r="E29" s="23">
        <v>49260.761799685351</v>
      </c>
      <c r="F29" s="27">
        <v>2526.6172244355766</v>
      </c>
      <c r="G29" s="11"/>
      <c r="H29" s="11"/>
      <c r="I29" s="11"/>
      <c r="J29" s="23">
        <v>3763.4968246170483</v>
      </c>
      <c r="K29" s="11"/>
      <c r="L29" s="11"/>
      <c r="M29" s="11"/>
      <c r="N29" s="23"/>
      <c r="O29" s="23">
        <v>9598.7218630203715</v>
      </c>
      <c r="P29" s="26">
        <f t="shared" si="3"/>
        <v>65149.597711758346</v>
      </c>
    </row>
    <row r="30" spans="2:16" x14ac:dyDescent="0.25">
      <c r="B30" s="11" t="s">
        <v>149</v>
      </c>
      <c r="C30" s="11"/>
      <c r="D30" s="11"/>
      <c r="E30" s="22"/>
      <c r="F30" s="27">
        <v>10991.395730028638</v>
      </c>
      <c r="G30" s="11"/>
      <c r="H30" s="11"/>
      <c r="I30" s="11"/>
      <c r="J30" s="23">
        <v>1193.328314923132</v>
      </c>
      <c r="K30" s="11"/>
      <c r="L30" s="11"/>
      <c r="M30" s="11"/>
      <c r="N30" s="23">
        <v>524.72837305999997</v>
      </c>
      <c r="O30" s="23">
        <v>3670.667426490003</v>
      </c>
      <c r="P30" s="26">
        <f t="shared" si="3"/>
        <v>16380.119844501773</v>
      </c>
    </row>
    <row r="31" spans="2:16" x14ac:dyDescent="0.25">
      <c r="B31" s="11" t="s">
        <v>150</v>
      </c>
      <c r="C31" s="11"/>
      <c r="D31" s="11"/>
      <c r="E31" s="11"/>
      <c r="F31" s="11"/>
      <c r="G31" s="23">
        <v>17385.87</v>
      </c>
      <c r="H31" s="11"/>
      <c r="I31" s="27">
        <v>1351.8464689335196</v>
      </c>
      <c r="K31" s="11"/>
      <c r="L31" s="11"/>
      <c r="M31" s="11"/>
      <c r="N31" s="23">
        <v>1865</v>
      </c>
      <c r="O31" s="23">
        <v>540.88353106648117</v>
      </c>
      <c r="P31" s="26">
        <f t="shared" si="3"/>
        <v>21143.599999999999</v>
      </c>
    </row>
    <row r="32" spans="2:16" x14ac:dyDescent="0.25">
      <c r="B32" s="20" t="s">
        <v>151</v>
      </c>
      <c r="C32" s="11"/>
      <c r="D32" s="11"/>
      <c r="E32" s="11"/>
      <c r="F32" s="11"/>
      <c r="G32" s="11"/>
      <c r="H32" s="11"/>
      <c r="I32" s="11"/>
      <c r="J32" s="23">
        <v>5530</v>
      </c>
      <c r="K32" s="11"/>
      <c r="L32" s="11"/>
      <c r="M32" s="11"/>
      <c r="N32" s="11"/>
      <c r="O32" s="23"/>
      <c r="P32" s="26">
        <f t="shared" si="3"/>
        <v>5530</v>
      </c>
    </row>
    <row r="33" spans="2:16" x14ac:dyDescent="0.25">
      <c r="B33" s="20" t="s">
        <v>152</v>
      </c>
      <c r="C33" s="11"/>
      <c r="D33" s="11"/>
      <c r="E33" s="11"/>
      <c r="F33" s="11"/>
      <c r="G33" s="11"/>
      <c r="H33" s="23">
        <v>6014.1814801640776</v>
      </c>
      <c r="I33" s="23">
        <v>2941.4537918178721</v>
      </c>
      <c r="J33" s="11"/>
      <c r="K33" s="11"/>
      <c r="L33" s="11"/>
      <c r="M33" s="11"/>
      <c r="N33" s="11"/>
      <c r="O33" s="23">
        <v>3049.335234353131</v>
      </c>
      <c r="P33" s="26">
        <f t="shared" si="3"/>
        <v>12004.970506335081</v>
      </c>
    </row>
    <row r="34" spans="2:16" x14ac:dyDescent="0.25">
      <c r="B34" s="11" t="s">
        <v>103</v>
      </c>
      <c r="C34" s="11"/>
      <c r="D34" s="11"/>
      <c r="E34" s="11"/>
      <c r="F34" s="11"/>
      <c r="G34" s="11"/>
      <c r="H34" s="11"/>
      <c r="I34" s="11"/>
      <c r="J34" s="11"/>
      <c r="K34" s="23"/>
      <c r="L34" s="23">
        <v>3145.0059251519806</v>
      </c>
      <c r="M34" s="11"/>
      <c r="N34" s="11"/>
      <c r="O34" s="11"/>
      <c r="P34" s="26">
        <f t="shared" si="3"/>
        <v>3145.0059251519806</v>
      </c>
    </row>
    <row r="35" spans="2:16" x14ac:dyDescent="0.25">
      <c r="B35" s="20" t="s">
        <v>153</v>
      </c>
      <c r="C35" s="11"/>
      <c r="D35" s="11"/>
      <c r="E35" s="11"/>
      <c r="F35" s="11"/>
      <c r="G35" s="11"/>
      <c r="H35" s="23"/>
      <c r="I35" s="23">
        <v>1412</v>
      </c>
      <c r="J35" s="23">
        <v>761.08970909000004</v>
      </c>
      <c r="K35" s="11"/>
      <c r="L35" s="11"/>
      <c r="M35" s="11"/>
      <c r="N35" s="11"/>
      <c r="O35" s="23">
        <v>453</v>
      </c>
      <c r="P35" s="26">
        <f t="shared" si="3"/>
        <v>2626.0897090899998</v>
      </c>
    </row>
    <row r="36" spans="2:16" x14ac:dyDescent="0.25">
      <c r="B36" s="20" t="s">
        <v>154</v>
      </c>
      <c r="C36" s="11"/>
      <c r="D36" s="23">
        <v>45330.984540399681</v>
      </c>
      <c r="E36" s="11"/>
      <c r="F36" s="11"/>
      <c r="G36" s="11"/>
      <c r="H36" s="23">
        <v>810.3629607241736</v>
      </c>
      <c r="I36" s="23">
        <v>8404.2338559675936</v>
      </c>
      <c r="J36" s="23">
        <v>766.77677853286832</v>
      </c>
      <c r="K36" s="11"/>
      <c r="L36" s="11"/>
      <c r="M36" s="11"/>
      <c r="N36" s="23">
        <v>236.36133602999999</v>
      </c>
      <c r="O36" s="11"/>
      <c r="P36" s="26">
        <f t="shared" si="3"/>
        <v>55548.719471654316</v>
      </c>
    </row>
    <row r="37" spans="2:16" x14ac:dyDescent="0.25">
      <c r="B37" s="21" t="s">
        <v>155</v>
      </c>
      <c r="C37" s="11">
        <f t="shared" ref="C37:O37" si="4">SUM(C24:C36)</f>
        <v>116117.67078190307</v>
      </c>
      <c r="D37" s="11">
        <f t="shared" si="4"/>
        <v>190165.03381036673</v>
      </c>
      <c r="E37" s="11">
        <f t="shared" si="4"/>
        <v>49260.761799685351</v>
      </c>
      <c r="F37" s="11">
        <f t="shared" si="4"/>
        <v>13518.012954464215</v>
      </c>
      <c r="G37" s="11">
        <f t="shared" si="4"/>
        <v>17385.87</v>
      </c>
      <c r="H37" s="11">
        <f t="shared" si="4"/>
        <v>65149.597711758346</v>
      </c>
      <c r="I37" s="11">
        <f t="shared" si="4"/>
        <v>16380.119844501773</v>
      </c>
      <c r="J37" s="11">
        <f t="shared" si="4"/>
        <v>21143.599999999999</v>
      </c>
      <c r="K37" s="11">
        <f t="shared" si="4"/>
        <v>5529.9999999999982</v>
      </c>
      <c r="L37" s="11">
        <f t="shared" si="4"/>
        <v>12004.970506335081</v>
      </c>
      <c r="M37" s="11">
        <f t="shared" si="4"/>
        <v>3145.0059251519806</v>
      </c>
      <c r="N37" s="11">
        <f t="shared" si="4"/>
        <v>2626.0897090900003</v>
      </c>
      <c r="O37" s="11">
        <f t="shared" si="4"/>
        <v>55548.719471654309</v>
      </c>
      <c r="P37" s="11"/>
    </row>
    <row r="38" spans="2:16" x14ac:dyDescent="0.25">
      <c r="C38">
        <f t="array" ref="C38:O38">TRANSPOSE(P24:P36)</f>
        <v>116117.67078190307</v>
      </c>
      <c r="D38">
        <v>190165.03381036673</v>
      </c>
      <c r="E38">
        <v>49260.761799685373</v>
      </c>
      <c r="F38">
        <v>13518.012954464219</v>
      </c>
      <c r="G38">
        <v>17385.869999999995</v>
      </c>
      <c r="H38">
        <v>65149.597711758346</v>
      </c>
      <c r="I38">
        <v>16380.119844501773</v>
      </c>
      <c r="J38">
        <v>21143.599999999999</v>
      </c>
      <c r="K38">
        <v>5530</v>
      </c>
      <c r="L38">
        <v>12004.970506335081</v>
      </c>
      <c r="M38">
        <v>3145.0059251519806</v>
      </c>
      <c r="N38">
        <v>2626.0897090899998</v>
      </c>
      <c r="O38">
        <v>55548.719471654316</v>
      </c>
    </row>
    <row r="39" spans="2:16" x14ac:dyDescent="0.25">
      <c r="C39">
        <f t="shared" ref="C39:O39" si="5">C37-C38</f>
        <v>0</v>
      </c>
      <c r="D39">
        <f t="shared" si="5"/>
        <v>0</v>
      </c>
      <c r="E39">
        <f t="shared" si="5"/>
        <v>0</v>
      </c>
      <c r="F39">
        <f t="shared" si="5"/>
        <v>0</v>
      </c>
      <c r="G39">
        <f t="shared" si="5"/>
        <v>0</v>
      </c>
      <c r="H39">
        <f t="shared" si="5"/>
        <v>0</v>
      </c>
      <c r="I39">
        <f t="shared" si="5"/>
        <v>0</v>
      </c>
      <c r="J39">
        <f t="shared" si="5"/>
        <v>0</v>
      </c>
      <c r="K39">
        <f t="shared" si="5"/>
        <v>0</v>
      </c>
      <c r="L39">
        <f t="shared" si="5"/>
        <v>0</v>
      </c>
      <c r="M39">
        <f t="shared" si="5"/>
        <v>0</v>
      </c>
      <c r="N39">
        <f t="shared" si="5"/>
        <v>0</v>
      </c>
      <c r="O39">
        <f t="shared" si="5"/>
        <v>0</v>
      </c>
    </row>
    <row r="43" spans="2:16" x14ac:dyDescent="0.25">
      <c r="B43" s="28"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IS253"/>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ColWidth="11.42578125" defaultRowHeight="15" x14ac:dyDescent="0.25"/>
  <cols>
    <col min="1" max="1" width="27.5703125" customWidth="1"/>
  </cols>
  <sheetData>
    <row r="1" spans="1:253" x14ac:dyDescent="0.25">
      <c r="B1" s="13" t="s">
        <v>158</v>
      </c>
      <c r="C1" s="13" t="s">
        <v>159</v>
      </c>
      <c r="D1" s="13" t="s">
        <v>160</v>
      </c>
      <c r="E1" s="13" t="s">
        <v>161</v>
      </c>
      <c r="F1" s="13" t="s">
        <v>162</v>
      </c>
      <c r="G1" s="13" t="s">
        <v>163</v>
      </c>
      <c r="H1" s="13" t="s">
        <v>164</v>
      </c>
      <c r="I1" s="13" t="s">
        <v>165</v>
      </c>
      <c r="J1" s="13" t="s">
        <v>166</v>
      </c>
      <c r="K1" s="13" t="s">
        <v>167</v>
      </c>
      <c r="L1" s="13" t="s">
        <v>168</v>
      </c>
      <c r="M1" s="13" t="s">
        <v>169</v>
      </c>
      <c r="N1" s="13" t="s">
        <v>170</v>
      </c>
      <c r="O1" s="13" t="s">
        <v>171</v>
      </c>
      <c r="P1" s="13" t="s">
        <v>172</v>
      </c>
      <c r="Q1" s="13" t="s">
        <v>173</v>
      </c>
      <c r="R1" s="13" t="s">
        <v>174</v>
      </c>
      <c r="S1" s="13" t="s">
        <v>175</v>
      </c>
      <c r="T1" s="13" t="s">
        <v>176</v>
      </c>
      <c r="U1" s="13" t="s">
        <v>177</v>
      </c>
      <c r="V1" s="13" t="s">
        <v>178</v>
      </c>
      <c r="W1" s="13" t="s">
        <v>179</v>
      </c>
      <c r="X1" s="13" t="s">
        <v>180</v>
      </c>
      <c r="Y1" s="13" t="s">
        <v>181</v>
      </c>
      <c r="Z1" s="13" t="s">
        <v>182</v>
      </c>
      <c r="AA1" s="13" t="s">
        <v>183</v>
      </c>
      <c r="AB1" s="13" t="s">
        <v>184</v>
      </c>
      <c r="AC1" s="13" t="s">
        <v>185</v>
      </c>
      <c r="AD1" s="13" t="s">
        <v>186</v>
      </c>
      <c r="AE1" s="13" t="s">
        <v>187</v>
      </c>
      <c r="AF1" s="13" t="s">
        <v>188</v>
      </c>
      <c r="AG1" s="13" t="s">
        <v>189</v>
      </c>
      <c r="AH1" s="13" t="s">
        <v>190</v>
      </c>
      <c r="AI1" s="13" t="s">
        <v>191</v>
      </c>
      <c r="AJ1" s="13" t="s">
        <v>192</v>
      </c>
      <c r="AK1" s="13" t="s">
        <v>193</v>
      </c>
      <c r="AL1" s="13" t="s">
        <v>194</v>
      </c>
      <c r="AM1" s="13" t="s">
        <v>195</v>
      </c>
      <c r="AN1" s="13" t="s">
        <v>196</v>
      </c>
      <c r="AO1" s="13" t="s">
        <v>197</v>
      </c>
      <c r="AP1" s="13" t="s">
        <v>198</v>
      </c>
      <c r="AQ1" s="13" t="s">
        <v>199</v>
      </c>
      <c r="AR1" s="13" t="s">
        <v>200</v>
      </c>
      <c r="AS1" s="13" t="s">
        <v>201</v>
      </c>
      <c r="AT1" s="13" t="s">
        <v>202</v>
      </c>
      <c r="AU1" s="13" t="s">
        <v>203</v>
      </c>
      <c r="AV1" s="13" t="s">
        <v>204</v>
      </c>
      <c r="AW1" s="13" t="s">
        <v>205</v>
      </c>
      <c r="AX1" s="13" t="s">
        <v>206</v>
      </c>
      <c r="AY1" s="13" t="s">
        <v>207</v>
      </c>
      <c r="AZ1" s="13" t="s">
        <v>208</v>
      </c>
      <c r="BA1" s="13" t="s">
        <v>209</v>
      </c>
      <c r="BB1" s="13" t="s">
        <v>210</v>
      </c>
      <c r="BC1" s="13" t="s">
        <v>211</v>
      </c>
      <c r="BD1" s="13" t="s">
        <v>212</v>
      </c>
      <c r="BE1" s="13" t="s">
        <v>213</v>
      </c>
      <c r="BF1" s="13" t="s">
        <v>214</v>
      </c>
      <c r="BG1" s="13" t="s">
        <v>215</v>
      </c>
      <c r="BH1" s="13" t="s">
        <v>216</v>
      </c>
      <c r="BI1" s="13" t="s">
        <v>217</v>
      </c>
      <c r="BJ1" s="13" t="s">
        <v>218</v>
      </c>
      <c r="BK1" s="13" t="s">
        <v>219</v>
      </c>
      <c r="BL1" s="13" t="s">
        <v>220</v>
      </c>
      <c r="BM1" s="13" t="s">
        <v>221</v>
      </c>
      <c r="BN1" s="13" t="s">
        <v>222</v>
      </c>
      <c r="BO1" s="13" t="s">
        <v>223</v>
      </c>
      <c r="BP1" s="13" t="s">
        <v>224</v>
      </c>
      <c r="BQ1" s="13" t="s">
        <v>225</v>
      </c>
      <c r="BR1" s="13" t="s">
        <v>226</v>
      </c>
      <c r="BS1" s="13" t="s">
        <v>227</v>
      </c>
      <c r="BT1" s="13" t="s">
        <v>228</v>
      </c>
      <c r="BU1" s="13" t="s">
        <v>229</v>
      </c>
      <c r="BV1" s="13" t="s">
        <v>230</v>
      </c>
      <c r="BW1" s="13" t="s">
        <v>231</v>
      </c>
      <c r="BX1" s="13" t="s">
        <v>232</v>
      </c>
      <c r="BY1" s="13" t="s">
        <v>233</v>
      </c>
      <c r="BZ1" s="13" t="s">
        <v>234</v>
      </c>
      <c r="CA1" s="13" t="s">
        <v>235</v>
      </c>
      <c r="CB1" s="13" t="s">
        <v>236</v>
      </c>
      <c r="CC1" s="13" t="s">
        <v>237</v>
      </c>
      <c r="CD1" s="13" t="s">
        <v>238</v>
      </c>
      <c r="CE1" s="13" t="s">
        <v>239</v>
      </c>
      <c r="CF1" s="13" t="s">
        <v>240</v>
      </c>
      <c r="CG1" s="13" t="s">
        <v>241</v>
      </c>
      <c r="CH1" s="13" t="s">
        <v>242</v>
      </c>
      <c r="CI1" s="13" t="s">
        <v>243</v>
      </c>
      <c r="CJ1" s="13" t="s">
        <v>244</v>
      </c>
      <c r="CK1" s="13" t="s">
        <v>245</v>
      </c>
      <c r="CL1" s="13" t="s">
        <v>246</v>
      </c>
      <c r="CM1" s="13" t="s">
        <v>247</v>
      </c>
      <c r="CN1" s="13" t="s">
        <v>248</v>
      </c>
      <c r="CO1" s="13" t="s">
        <v>249</v>
      </c>
      <c r="CP1" s="13" t="s">
        <v>250</v>
      </c>
      <c r="CQ1" s="13" t="s">
        <v>251</v>
      </c>
      <c r="CR1" s="13" t="s">
        <v>252</v>
      </c>
      <c r="CS1" s="13" t="s">
        <v>253</v>
      </c>
      <c r="CT1" s="13" t="s">
        <v>254</v>
      </c>
      <c r="CU1" s="13" t="s">
        <v>255</v>
      </c>
      <c r="CV1" s="13" t="s">
        <v>256</v>
      </c>
      <c r="CW1" s="13" t="s">
        <v>257</v>
      </c>
      <c r="CX1" s="13" t="s">
        <v>258</v>
      </c>
      <c r="CY1" s="13" t="s">
        <v>259</v>
      </c>
      <c r="CZ1" s="13" t="s">
        <v>260</v>
      </c>
      <c r="DA1" s="13" t="s">
        <v>261</v>
      </c>
      <c r="DB1" s="13" t="s">
        <v>262</v>
      </c>
      <c r="DC1" s="13" t="s">
        <v>263</v>
      </c>
      <c r="DD1" s="13" t="s">
        <v>264</v>
      </c>
      <c r="DE1" s="13" t="s">
        <v>265</v>
      </c>
      <c r="DF1" s="13" t="s">
        <v>266</v>
      </c>
      <c r="DG1" s="13" t="s">
        <v>267</v>
      </c>
      <c r="DH1" s="13" t="s">
        <v>268</v>
      </c>
      <c r="DI1" s="13" t="s">
        <v>269</v>
      </c>
      <c r="DJ1" s="13" t="s">
        <v>270</v>
      </c>
      <c r="DK1" s="13" t="s">
        <v>271</v>
      </c>
      <c r="DL1" s="13" t="s">
        <v>272</v>
      </c>
      <c r="DM1" s="13" t="s">
        <v>273</v>
      </c>
      <c r="DN1" s="13" t="s">
        <v>274</v>
      </c>
      <c r="DO1" s="13" t="s">
        <v>275</v>
      </c>
      <c r="DP1" s="13" t="s">
        <v>276</v>
      </c>
      <c r="DQ1" s="13" t="s">
        <v>277</v>
      </c>
      <c r="DR1" s="13" t="s">
        <v>278</v>
      </c>
      <c r="DS1" s="13" t="s">
        <v>279</v>
      </c>
      <c r="DT1" s="13" t="s">
        <v>280</v>
      </c>
      <c r="DU1" s="13" t="s">
        <v>281</v>
      </c>
      <c r="DV1" s="13" t="s">
        <v>282</v>
      </c>
      <c r="DW1" s="13" t="s">
        <v>283</v>
      </c>
      <c r="DX1" s="13" t="s">
        <v>284</v>
      </c>
      <c r="DY1" s="13" t="s">
        <v>285</v>
      </c>
      <c r="DZ1" s="13" t="s">
        <v>286</v>
      </c>
      <c r="EA1" s="13" t="s">
        <v>287</v>
      </c>
      <c r="EB1" s="13" t="s">
        <v>288</v>
      </c>
      <c r="EC1" s="13" t="s">
        <v>289</v>
      </c>
      <c r="ED1" s="13" t="s">
        <v>290</v>
      </c>
      <c r="EE1" s="13" t="s">
        <v>291</v>
      </c>
      <c r="EF1" s="13" t="s">
        <v>292</v>
      </c>
      <c r="EG1" s="13" t="s">
        <v>293</v>
      </c>
      <c r="EH1" s="13" t="s">
        <v>294</v>
      </c>
      <c r="EI1" s="13" t="s">
        <v>295</v>
      </c>
      <c r="EJ1" s="13" t="s">
        <v>296</v>
      </c>
      <c r="EK1" s="13" t="s">
        <v>297</v>
      </c>
      <c r="EL1" s="13" t="s">
        <v>298</v>
      </c>
      <c r="EM1" s="13" t="s">
        <v>299</v>
      </c>
      <c r="EN1" s="13" t="s">
        <v>300</v>
      </c>
      <c r="EO1" s="13" t="s">
        <v>301</v>
      </c>
      <c r="EP1" s="13" t="s">
        <v>302</v>
      </c>
      <c r="EQ1" s="13" t="s">
        <v>303</v>
      </c>
      <c r="ER1" s="13" t="s">
        <v>304</v>
      </c>
      <c r="ES1" s="13" t="s">
        <v>305</v>
      </c>
      <c r="ET1" s="13" t="s">
        <v>306</v>
      </c>
      <c r="EU1" s="13" t="s">
        <v>307</v>
      </c>
      <c r="EV1" s="13" t="s">
        <v>308</v>
      </c>
      <c r="EW1" s="13" t="s">
        <v>309</v>
      </c>
      <c r="EX1" s="13" t="s">
        <v>310</v>
      </c>
      <c r="EY1" s="13" t="s">
        <v>311</v>
      </c>
      <c r="EZ1" s="13" t="s">
        <v>312</v>
      </c>
      <c r="FA1" s="13" t="s">
        <v>313</v>
      </c>
      <c r="FB1" s="13" t="s">
        <v>314</v>
      </c>
      <c r="FC1" s="13" t="s">
        <v>315</v>
      </c>
      <c r="FD1" s="13" t="s">
        <v>316</v>
      </c>
      <c r="FE1" s="13" t="s">
        <v>317</v>
      </c>
      <c r="FF1" s="13" t="s">
        <v>318</v>
      </c>
      <c r="FG1" s="13" t="s">
        <v>319</v>
      </c>
      <c r="FH1" s="13" t="s">
        <v>320</v>
      </c>
      <c r="FI1" s="13" t="s">
        <v>321</v>
      </c>
      <c r="FJ1" s="13" t="s">
        <v>322</v>
      </c>
      <c r="FK1" s="13" t="s">
        <v>323</v>
      </c>
      <c r="FL1" s="13" t="s">
        <v>324</v>
      </c>
      <c r="FM1" s="13" t="s">
        <v>325</v>
      </c>
      <c r="FN1" s="13" t="s">
        <v>326</v>
      </c>
      <c r="FO1" s="13" t="s">
        <v>327</v>
      </c>
      <c r="FP1" s="13" t="s">
        <v>328</v>
      </c>
      <c r="FQ1" s="13" t="s">
        <v>329</v>
      </c>
      <c r="FR1" s="13" t="s">
        <v>330</v>
      </c>
      <c r="FS1" s="13" t="s">
        <v>331</v>
      </c>
      <c r="FT1" s="13" t="s">
        <v>332</v>
      </c>
      <c r="FU1" s="13" t="s">
        <v>333</v>
      </c>
      <c r="FV1" s="13" t="s">
        <v>334</v>
      </c>
      <c r="FW1" s="13" t="s">
        <v>335</v>
      </c>
      <c r="FX1" s="13" t="s">
        <v>336</v>
      </c>
      <c r="FY1" s="13" t="s">
        <v>337</v>
      </c>
      <c r="FZ1" s="13" t="s">
        <v>338</v>
      </c>
      <c r="GA1" s="13" t="s">
        <v>339</v>
      </c>
      <c r="GB1" s="13" t="s">
        <v>340</v>
      </c>
      <c r="GC1" s="13" t="s">
        <v>341</v>
      </c>
      <c r="GD1" s="13" t="s">
        <v>342</v>
      </c>
      <c r="GE1" s="13" t="s">
        <v>343</v>
      </c>
      <c r="GF1" s="13" t="s">
        <v>344</v>
      </c>
      <c r="GG1" s="13" t="s">
        <v>345</v>
      </c>
      <c r="GH1" s="13" t="s">
        <v>346</v>
      </c>
      <c r="GI1" s="13" t="s">
        <v>347</v>
      </c>
      <c r="GJ1" s="13" t="s">
        <v>348</v>
      </c>
      <c r="GK1" s="13" t="s">
        <v>349</v>
      </c>
      <c r="GL1" s="13" t="s">
        <v>350</v>
      </c>
      <c r="GM1" s="13" t="s">
        <v>351</v>
      </c>
      <c r="GN1" s="13" t="s">
        <v>352</v>
      </c>
      <c r="GO1" s="13" t="s">
        <v>353</v>
      </c>
      <c r="GP1" s="13" t="s">
        <v>354</v>
      </c>
      <c r="GQ1" s="13" t="s">
        <v>355</v>
      </c>
      <c r="GR1" s="13" t="s">
        <v>356</v>
      </c>
      <c r="GS1" s="13" t="s">
        <v>357</v>
      </c>
      <c r="GT1" s="13" t="s">
        <v>358</v>
      </c>
      <c r="GU1" s="13" t="s">
        <v>359</v>
      </c>
      <c r="GV1" s="13" t="s">
        <v>360</v>
      </c>
      <c r="GW1" s="13" t="s">
        <v>361</v>
      </c>
      <c r="GX1" s="13" t="s">
        <v>362</v>
      </c>
      <c r="GY1" s="13" t="s">
        <v>363</v>
      </c>
      <c r="GZ1" s="13" t="s">
        <v>364</v>
      </c>
      <c r="HA1" s="13" t="s">
        <v>365</v>
      </c>
      <c r="HB1" s="13" t="s">
        <v>366</v>
      </c>
      <c r="HC1" s="13" t="s">
        <v>367</v>
      </c>
      <c r="HD1" s="13" t="s">
        <v>368</v>
      </c>
      <c r="HE1" s="13" t="s">
        <v>369</v>
      </c>
      <c r="HF1" s="13" t="s">
        <v>370</v>
      </c>
      <c r="HG1" s="13" t="s">
        <v>371</v>
      </c>
      <c r="HH1" s="13" t="s">
        <v>372</v>
      </c>
      <c r="HI1" s="13" t="s">
        <v>373</v>
      </c>
      <c r="HJ1" s="13" t="s">
        <v>374</v>
      </c>
      <c r="HK1" s="13" t="s">
        <v>375</v>
      </c>
      <c r="HL1" s="13" t="s">
        <v>376</v>
      </c>
      <c r="HM1" s="13" t="s">
        <v>377</v>
      </c>
      <c r="HN1" s="13" t="s">
        <v>378</v>
      </c>
      <c r="HO1" s="13" t="s">
        <v>379</v>
      </c>
      <c r="HP1" s="13" t="s">
        <v>380</v>
      </c>
      <c r="HQ1" s="13" t="s">
        <v>381</v>
      </c>
      <c r="HR1" s="13" t="s">
        <v>382</v>
      </c>
      <c r="HS1" s="13" t="s">
        <v>383</v>
      </c>
      <c r="HT1" s="13" t="s">
        <v>384</v>
      </c>
      <c r="HU1" s="13" t="s">
        <v>385</v>
      </c>
      <c r="HV1" s="13" t="s">
        <v>386</v>
      </c>
      <c r="HW1" s="13" t="s">
        <v>387</v>
      </c>
      <c r="HX1" s="13" t="s">
        <v>388</v>
      </c>
      <c r="HY1" s="13" t="s">
        <v>389</v>
      </c>
      <c r="HZ1" s="13" t="s">
        <v>390</v>
      </c>
      <c r="IA1" s="13" t="s">
        <v>391</v>
      </c>
      <c r="IB1" s="13" t="s">
        <v>392</v>
      </c>
      <c r="IC1" s="13" t="s">
        <v>393</v>
      </c>
      <c r="ID1" s="13" t="s">
        <v>394</v>
      </c>
      <c r="IE1" s="13" t="s">
        <v>395</v>
      </c>
      <c r="IF1" s="13" t="s">
        <v>396</v>
      </c>
      <c r="IG1" s="13" t="s">
        <v>397</v>
      </c>
      <c r="IH1" s="13" t="s">
        <v>398</v>
      </c>
      <c r="II1" s="13" t="s">
        <v>399</v>
      </c>
      <c r="IJ1" s="13" t="s">
        <v>400</v>
      </c>
      <c r="IK1" s="13" t="s">
        <v>401</v>
      </c>
      <c r="IL1" s="13" t="s">
        <v>402</v>
      </c>
      <c r="IM1" s="13" t="s">
        <v>403</v>
      </c>
      <c r="IN1" s="13" t="s">
        <v>404</v>
      </c>
      <c r="IO1" s="13" t="s">
        <v>405</v>
      </c>
      <c r="IP1" s="13" t="s">
        <v>406</v>
      </c>
      <c r="IQ1" s="13" t="s">
        <v>407</v>
      </c>
      <c r="IR1" s="13" t="s">
        <v>408</v>
      </c>
      <c r="IS1" s="13" t="s">
        <v>409</v>
      </c>
    </row>
    <row r="2" spans="1:253" x14ac:dyDescent="0.25">
      <c r="A2" s="13" t="s">
        <v>158</v>
      </c>
      <c r="CB2">
        <v>0.27602949784378089</v>
      </c>
    </row>
    <row r="3" spans="1:253" x14ac:dyDescent="0.25">
      <c r="A3" s="13" t="s">
        <v>159</v>
      </c>
      <c r="CC3">
        <v>48.864208197229594</v>
      </c>
    </row>
    <row r="4" spans="1:253" x14ac:dyDescent="0.25">
      <c r="A4" s="13" t="s">
        <v>160</v>
      </c>
      <c r="CD4">
        <v>98.743101287298742</v>
      </c>
    </row>
    <row r="5" spans="1:253" x14ac:dyDescent="0.25">
      <c r="A5" s="13" t="s">
        <v>161</v>
      </c>
      <c r="CE5">
        <v>590.65609833189876</v>
      </c>
    </row>
    <row r="6" spans="1:253" x14ac:dyDescent="0.25">
      <c r="A6" s="13" t="s">
        <v>162</v>
      </c>
      <c r="CF6">
        <v>2.6356991260568821</v>
      </c>
    </row>
    <row r="7" spans="1:253" x14ac:dyDescent="0.25">
      <c r="A7" s="13" t="s">
        <v>163</v>
      </c>
      <c r="CG7">
        <v>0.11556251662876059</v>
      </c>
    </row>
    <row r="8" spans="1:253" x14ac:dyDescent="0.25">
      <c r="A8" s="13" t="s">
        <v>164</v>
      </c>
      <c r="CH8">
        <v>0.32875147752979</v>
      </c>
    </row>
    <row r="9" spans="1:253" x14ac:dyDescent="0.25">
      <c r="A9" s="13" t="s">
        <v>165</v>
      </c>
      <c r="CI9">
        <v>30.782147932598459</v>
      </c>
    </row>
    <row r="10" spans="1:253" x14ac:dyDescent="0.25">
      <c r="A10" s="13" t="s">
        <v>166</v>
      </c>
      <c r="CJ10">
        <v>281.21784615803472</v>
      </c>
    </row>
    <row r="11" spans="1:253" x14ac:dyDescent="0.25">
      <c r="A11" s="13" t="s">
        <v>167</v>
      </c>
      <c r="CK11">
        <v>276.72426988666729</v>
      </c>
    </row>
    <row r="12" spans="1:253" x14ac:dyDescent="0.25">
      <c r="A12" s="13" t="s">
        <v>168</v>
      </c>
      <c r="CL12">
        <v>249.10151931201395</v>
      </c>
    </row>
    <row r="13" spans="1:253" x14ac:dyDescent="0.25">
      <c r="A13" s="13" t="s">
        <v>169</v>
      </c>
      <c r="CM13">
        <v>33.359493549141575</v>
      </c>
    </row>
    <row r="14" spans="1:253" x14ac:dyDescent="0.25">
      <c r="A14" s="13" t="s">
        <v>170</v>
      </c>
      <c r="CN14">
        <v>251.44658319669821</v>
      </c>
    </row>
    <row r="15" spans="1:253" x14ac:dyDescent="0.25">
      <c r="A15" s="13" t="s">
        <v>171</v>
      </c>
      <c r="CO15">
        <v>104.50690391435639</v>
      </c>
    </row>
    <row r="16" spans="1:253" x14ac:dyDescent="0.25">
      <c r="A16" s="13" t="s">
        <v>172</v>
      </c>
      <c r="CP16">
        <v>14.180472878572369</v>
      </c>
    </row>
    <row r="17" spans="1:110" x14ac:dyDescent="0.25">
      <c r="A17" s="13" t="s">
        <v>173</v>
      </c>
      <c r="CQ17">
        <v>7.5121771011573575</v>
      </c>
    </row>
    <row r="18" spans="1:110" x14ac:dyDescent="0.25">
      <c r="A18" s="13" t="s">
        <v>174</v>
      </c>
      <c r="CR18">
        <v>0.50686072391840586</v>
      </c>
    </row>
    <row r="19" spans="1:110" x14ac:dyDescent="0.25">
      <c r="A19" s="13" t="s">
        <v>175</v>
      </c>
      <c r="CS19">
        <v>457.69023700385208</v>
      </c>
    </row>
    <row r="20" spans="1:110" x14ac:dyDescent="0.25">
      <c r="A20" s="13" t="s">
        <v>176</v>
      </c>
      <c r="CT20">
        <v>417.91496870787017</v>
      </c>
    </row>
    <row r="21" spans="1:110" x14ac:dyDescent="0.25">
      <c r="A21" s="13" t="s">
        <v>177</v>
      </c>
      <c r="CU21">
        <v>264.58004588658247</v>
      </c>
    </row>
    <row r="22" spans="1:110" x14ac:dyDescent="0.25">
      <c r="A22" s="13" t="s">
        <v>178</v>
      </c>
      <c r="CV22">
        <v>20.379937043288763</v>
      </c>
    </row>
    <row r="23" spans="1:110" x14ac:dyDescent="0.25">
      <c r="A23" s="13" t="s">
        <v>179</v>
      </c>
      <c r="CW23">
        <v>812.58097932124406</v>
      </c>
    </row>
    <row r="24" spans="1:110" x14ac:dyDescent="0.25">
      <c r="A24" s="13" t="s">
        <v>180</v>
      </c>
      <c r="CX24">
        <v>1.3643003653773191</v>
      </c>
    </row>
    <row r="25" spans="1:110" x14ac:dyDescent="0.25">
      <c r="A25" s="13" t="s">
        <v>181</v>
      </c>
      <c r="CY25">
        <v>6.6149737610889252</v>
      </c>
    </row>
    <row r="26" spans="1:110" x14ac:dyDescent="0.25">
      <c r="A26" s="13" t="s">
        <v>182</v>
      </c>
      <c r="CZ26">
        <v>953.33784770239095</v>
      </c>
    </row>
    <row r="27" spans="1:110" x14ac:dyDescent="0.25">
      <c r="A27" s="13" t="s">
        <v>183</v>
      </c>
      <c r="DA27">
        <v>1216.8453343766139</v>
      </c>
    </row>
    <row r="28" spans="1:110" x14ac:dyDescent="0.25">
      <c r="A28" s="13" t="s">
        <v>184</v>
      </c>
      <c r="DB28">
        <v>29.874584145727727</v>
      </c>
    </row>
    <row r="29" spans="1:110" x14ac:dyDescent="0.25">
      <c r="A29" s="13" t="s">
        <v>185</v>
      </c>
      <c r="DC29">
        <v>165.3491990375729</v>
      </c>
    </row>
    <row r="30" spans="1:110" x14ac:dyDescent="0.25">
      <c r="A30" s="13" t="s">
        <v>186</v>
      </c>
      <c r="DD30">
        <v>39.89364725037057</v>
      </c>
    </row>
    <row r="31" spans="1:110" x14ac:dyDescent="0.25">
      <c r="A31" s="13" t="s">
        <v>187</v>
      </c>
      <c r="DE31">
        <v>46.503289590891015</v>
      </c>
    </row>
    <row r="32" spans="1:110" x14ac:dyDescent="0.25">
      <c r="A32" s="13" t="s">
        <v>188</v>
      </c>
      <c r="DF32">
        <v>153.68085949972473</v>
      </c>
    </row>
    <row r="33" spans="1:125" x14ac:dyDescent="0.25">
      <c r="A33" s="13" t="s">
        <v>189</v>
      </c>
      <c r="DG33">
        <v>100.90409581145366</v>
      </c>
    </row>
    <row r="34" spans="1:125" x14ac:dyDescent="0.25">
      <c r="A34" s="13" t="s">
        <v>190</v>
      </c>
      <c r="DH34">
        <v>298.33102762728481</v>
      </c>
    </row>
    <row r="35" spans="1:125" x14ac:dyDescent="0.25">
      <c r="A35" s="13" t="s">
        <v>191</v>
      </c>
      <c r="DI35">
        <v>76.858527478809307</v>
      </c>
    </row>
    <row r="36" spans="1:125" x14ac:dyDescent="0.25">
      <c r="A36" s="13" t="s">
        <v>192</v>
      </c>
      <c r="DJ36">
        <v>88.175010503258008</v>
      </c>
    </row>
    <row r="37" spans="1:125" x14ac:dyDescent="0.25">
      <c r="A37" s="13" t="s">
        <v>193</v>
      </c>
      <c r="DK37">
        <v>316.38337136308729</v>
      </c>
    </row>
    <row r="38" spans="1:125" x14ac:dyDescent="0.25">
      <c r="A38" s="13" t="s">
        <v>194</v>
      </c>
      <c r="DL38">
        <v>389.77560270826842</v>
      </c>
    </row>
    <row r="39" spans="1:125" x14ac:dyDescent="0.25">
      <c r="A39" s="13" t="s">
        <v>195</v>
      </c>
      <c r="DM39">
        <v>155.81597400339035</v>
      </c>
    </row>
    <row r="40" spans="1:125" x14ac:dyDescent="0.25">
      <c r="A40" s="13" t="s">
        <v>196</v>
      </c>
      <c r="DN40">
        <v>97.365725445626651</v>
      </c>
    </row>
    <row r="41" spans="1:125" x14ac:dyDescent="0.25">
      <c r="A41" s="13" t="s">
        <v>197</v>
      </c>
      <c r="DO41">
        <v>111.42209490438231</v>
      </c>
    </row>
    <row r="42" spans="1:125" x14ac:dyDescent="0.25">
      <c r="A42" s="13" t="s">
        <v>198</v>
      </c>
      <c r="DP42">
        <v>65.98935709477783</v>
      </c>
    </row>
    <row r="43" spans="1:125" x14ac:dyDescent="0.25">
      <c r="A43" s="13" t="s">
        <v>199</v>
      </c>
      <c r="DQ43">
        <v>192.25131109844486</v>
      </c>
    </row>
    <row r="44" spans="1:125" x14ac:dyDescent="0.25">
      <c r="A44" s="13" t="s">
        <v>200</v>
      </c>
      <c r="DR44">
        <v>379.58619315153544</v>
      </c>
    </row>
    <row r="45" spans="1:125" x14ac:dyDescent="0.25">
      <c r="A45" s="13" t="s">
        <v>201</v>
      </c>
      <c r="DS45">
        <v>113.1453562602106</v>
      </c>
    </row>
    <row r="46" spans="1:125" x14ac:dyDescent="0.25">
      <c r="A46" s="13" t="s">
        <v>202</v>
      </c>
      <c r="DT46">
        <v>57.046970138030844</v>
      </c>
    </row>
    <row r="47" spans="1:125" x14ac:dyDescent="0.25">
      <c r="A47" s="13" t="s">
        <v>203</v>
      </c>
      <c r="DU47">
        <v>228.45832193168124</v>
      </c>
    </row>
    <row r="48" spans="1:125" x14ac:dyDescent="0.25">
      <c r="A48" s="13" t="s">
        <v>204</v>
      </c>
      <c r="AV48">
        <v>9.9999999999999995E-21</v>
      </c>
    </row>
    <row r="49" spans="1:142" x14ac:dyDescent="0.25">
      <c r="A49" s="13" t="s">
        <v>205</v>
      </c>
      <c r="DW49">
        <v>4.1877044953529561</v>
      </c>
    </row>
    <row r="50" spans="1:142" x14ac:dyDescent="0.25">
      <c r="A50" s="13" t="s">
        <v>206</v>
      </c>
      <c r="DX50">
        <v>21.062909412241957</v>
      </c>
    </row>
    <row r="51" spans="1:142" x14ac:dyDescent="0.25">
      <c r="A51" s="13" t="s">
        <v>207</v>
      </c>
      <c r="DY51">
        <v>6.6187889912184987</v>
      </c>
    </row>
    <row r="52" spans="1:142" x14ac:dyDescent="0.25">
      <c r="A52" s="13" t="s">
        <v>208</v>
      </c>
      <c r="DZ52">
        <v>441.14642423750507</v>
      </c>
    </row>
    <row r="53" spans="1:142" x14ac:dyDescent="0.25">
      <c r="A53" s="13" t="s">
        <v>209</v>
      </c>
      <c r="BA53">
        <v>9.9999999999999995E-21</v>
      </c>
    </row>
    <row r="54" spans="1:142" x14ac:dyDescent="0.25">
      <c r="A54" s="13" t="s">
        <v>210</v>
      </c>
      <c r="BB54">
        <v>9.9999999999999995E-21</v>
      </c>
    </row>
    <row r="55" spans="1:142" x14ac:dyDescent="0.25">
      <c r="A55" s="13" t="s">
        <v>211</v>
      </c>
      <c r="EC55">
        <v>125.4462956546226</v>
      </c>
    </row>
    <row r="56" spans="1:142" x14ac:dyDescent="0.25">
      <c r="A56" s="13" t="s">
        <v>212</v>
      </c>
      <c r="BD56">
        <v>9.9999999999999995E-21</v>
      </c>
    </row>
    <row r="57" spans="1:142" x14ac:dyDescent="0.25">
      <c r="A57" s="13" t="s">
        <v>213</v>
      </c>
      <c r="BE57">
        <v>9.9999999999999995E-21</v>
      </c>
    </row>
    <row r="58" spans="1:142" x14ac:dyDescent="0.25">
      <c r="A58" s="13" t="s">
        <v>214</v>
      </c>
      <c r="BF58">
        <v>9.9999999999999995E-21</v>
      </c>
    </row>
    <row r="59" spans="1:142" x14ac:dyDescent="0.25">
      <c r="A59" s="13" t="s">
        <v>215</v>
      </c>
      <c r="EG59">
        <v>1.4121268819063824</v>
      </c>
    </row>
    <row r="60" spans="1:142" x14ac:dyDescent="0.25">
      <c r="A60" s="13" t="s">
        <v>216</v>
      </c>
      <c r="EH60">
        <v>316.02445473114381</v>
      </c>
    </row>
    <row r="61" spans="1:142" x14ac:dyDescent="0.25">
      <c r="A61" s="13" t="s">
        <v>217</v>
      </c>
      <c r="EI61">
        <v>2139.7963824645576</v>
      </c>
    </row>
    <row r="62" spans="1:142" x14ac:dyDescent="0.25">
      <c r="A62" s="13" t="s">
        <v>218</v>
      </c>
      <c r="EJ62">
        <v>2699.2363446310533</v>
      </c>
    </row>
    <row r="63" spans="1:142" x14ac:dyDescent="0.25">
      <c r="A63" s="13" t="s">
        <v>219</v>
      </c>
      <c r="EK63">
        <v>1684.9501382930073</v>
      </c>
    </row>
    <row r="64" spans="1:142" x14ac:dyDescent="0.25">
      <c r="A64" s="13" t="s">
        <v>220</v>
      </c>
      <c r="EL64">
        <v>1567.0323331260108</v>
      </c>
    </row>
    <row r="65" spans="1:253" x14ac:dyDescent="0.25">
      <c r="A65" s="13" t="s">
        <v>221</v>
      </c>
      <c r="EM65">
        <v>145.27033403951916</v>
      </c>
    </row>
    <row r="66" spans="1:253" x14ac:dyDescent="0.25">
      <c r="A66" s="13" t="s">
        <v>222</v>
      </c>
      <c r="EN66">
        <v>315.53776290213602</v>
      </c>
    </row>
    <row r="67" spans="1:253" x14ac:dyDescent="0.25">
      <c r="A67" s="13" t="s">
        <v>223</v>
      </c>
      <c r="EO67">
        <v>309.73071215929167</v>
      </c>
    </row>
    <row r="68" spans="1:253" x14ac:dyDescent="0.25">
      <c r="A68" s="13" t="s">
        <v>224</v>
      </c>
      <c r="EP68">
        <v>1029.9973952315654</v>
      </c>
    </row>
    <row r="69" spans="1:253" x14ac:dyDescent="0.25">
      <c r="A69" s="13" t="s">
        <v>225</v>
      </c>
      <c r="EQ69">
        <v>379.02558941145645</v>
      </c>
    </row>
    <row r="70" spans="1:253" x14ac:dyDescent="0.25">
      <c r="A70" s="13" t="s">
        <v>226</v>
      </c>
      <c r="ER70">
        <v>92.012817190216381</v>
      </c>
    </row>
    <row r="71" spans="1:253" x14ac:dyDescent="0.25">
      <c r="A71" s="13" t="s">
        <v>227</v>
      </c>
      <c r="ES71">
        <v>194.0091808766208</v>
      </c>
    </row>
    <row r="72" spans="1:253" x14ac:dyDescent="0.25">
      <c r="A72" s="13" t="s">
        <v>228</v>
      </c>
      <c r="ET72">
        <v>417.3975427189385</v>
      </c>
    </row>
    <row r="73" spans="1:253" x14ac:dyDescent="0.25">
      <c r="A73" s="13" t="s">
        <v>229</v>
      </c>
      <c r="EU73">
        <v>950.86561316501673</v>
      </c>
    </row>
    <row r="74" spans="1:253" x14ac:dyDescent="0.25">
      <c r="A74" s="13" t="s">
        <v>230</v>
      </c>
      <c r="EV74">
        <v>1156.9150645834266</v>
      </c>
    </row>
    <row r="75" spans="1:253" x14ac:dyDescent="0.25">
      <c r="A75" s="13" t="s">
        <v>231</v>
      </c>
      <c r="EW75">
        <v>1051.0854230973989</v>
      </c>
    </row>
    <row r="76" spans="1:253" x14ac:dyDescent="0.25">
      <c r="A76" s="13" t="s">
        <v>232</v>
      </c>
      <c r="EX76">
        <v>1646.0522474361876</v>
      </c>
    </row>
    <row r="77" spans="1:253" x14ac:dyDescent="0.25">
      <c r="A77" s="13" t="s">
        <v>233</v>
      </c>
      <c r="EY77">
        <v>1183.6869668358647</v>
      </c>
    </row>
    <row r="78" spans="1:253" x14ac:dyDescent="0.25">
      <c r="A78" s="13" t="s">
        <v>234</v>
      </c>
      <c r="BZ78">
        <v>9.9999999999999995E-21</v>
      </c>
    </row>
    <row r="79" spans="1:253" x14ac:dyDescent="0.25">
      <c r="A79" s="13" t="s">
        <v>235</v>
      </c>
      <c r="CA79">
        <v>9.9999999999999995E-21</v>
      </c>
    </row>
    <row r="80" spans="1:253" x14ac:dyDescent="0.25">
      <c r="A80" s="13" t="s">
        <v>236</v>
      </c>
      <c r="B80">
        <v>6.7457898825394711E-4</v>
      </c>
      <c r="J80">
        <v>2.412778185853456E-2</v>
      </c>
      <c r="V80">
        <v>4.8169574214520332E-3</v>
      </c>
      <c r="X80">
        <v>5.0065998371805415E-3</v>
      </c>
      <c r="AB80">
        <v>1.5822719464242674E-3</v>
      </c>
      <c r="AT80">
        <v>7.241116459859454E-3</v>
      </c>
      <c r="BV80">
        <v>5.3743456474888311E-2</v>
      </c>
      <c r="IS80">
        <v>1.2687086372448463E-4</v>
      </c>
    </row>
    <row r="81" spans="1:253" x14ac:dyDescent="0.25">
      <c r="A81" s="13" t="s">
        <v>237</v>
      </c>
      <c r="C81">
        <v>6.0347508585324574</v>
      </c>
      <c r="J81">
        <v>4.3323374220641648</v>
      </c>
      <c r="K81">
        <v>6.540403241363876</v>
      </c>
      <c r="L81">
        <v>3.878264944724954</v>
      </c>
      <c r="M81">
        <v>0.60821989295069256</v>
      </c>
      <c r="N81">
        <v>4.9562763656651437E-2</v>
      </c>
      <c r="O81">
        <v>5.4710871426794122E-2</v>
      </c>
      <c r="V81">
        <v>0.2543861279663529</v>
      </c>
      <c r="X81">
        <v>1.7419478534933204E-2</v>
      </c>
      <c r="Y81">
        <v>3.6680556530576503E-4</v>
      </c>
      <c r="Z81">
        <v>15.786378022241774</v>
      </c>
      <c r="AA81">
        <v>31.269818925619358</v>
      </c>
      <c r="AB81">
        <v>9.2320074837843685E-2</v>
      </c>
      <c r="AC81">
        <v>0.14589830390215583</v>
      </c>
      <c r="AD81">
        <v>7.3986481149439579E-2</v>
      </c>
      <c r="AE81">
        <v>4.7792051381424339E-2</v>
      </c>
      <c r="AF81">
        <v>0.11189894806707687</v>
      </c>
      <c r="AH81">
        <v>0.60096538083960138</v>
      </c>
      <c r="AI81">
        <v>0.13525648990179123</v>
      </c>
      <c r="AJ81">
        <v>0.16784570832275653</v>
      </c>
      <c r="AK81">
        <v>0.45987174537563597</v>
      </c>
      <c r="AL81">
        <v>0.22738641990093936</v>
      </c>
      <c r="AM81">
        <v>0.30785636885119211</v>
      </c>
      <c r="AN81">
        <v>0.14685182528966478</v>
      </c>
      <c r="AO81">
        <v>0.13586450916309131</v>
      </c>
      <c r="AP81">
        <v>3.871163048722466E-2</v>
      </c>
      <c r="AQ81">
        <v>0.1112544548137632</v>
      </c>
      <c r="AR81">
        <v>0.78738671161951523</v>
      </c>
      <c r="AS81">
        <v>0.24930487046806182</v>
      </c>
      <c r="AT81">
        <v>0.17484033022017081</v>
      </c>
      <c r="BG81">
        <v>1.4724569304243166E-3</v>
      </c>
      <c r="BH81">
        <v>0.35304414301107068</v>
      </c>
      <c r="BK81">
        <v>0.64785098226534599</v>
      </c>
      <c r="BP81">
        <v>9.7198530095143801E-2</v>
      </c>
      <c r="BV81">
        <v>0.11131050786231644</v>
      </c>
      <c r="IM81">
        <v>73.85111899301809</v>
      </c>
      <c r="IP81">
        <v>1.7967222007853607</v>
      </c>
      <c r="IS81">
        <v>4.5849700593772935</v>
      </c>
    </row>
    <row r="82" spans="1:253" x14ac:dyDescent="0.25">
      <c r="A82" s="13" t="s">
        <v>238</v>
      </c>
      <c r="D82">
        <v>0.77109843820211199</v>
      </c>
      <c r="J82">
        <v>3.4361179778787276E-2</v>
      </c>
      <c r="K82">
        <v>0.10098146918751495</v>
      </c>
      <c r="L82">
        <v>4.9410648005642807E-2</v>
      </c>
      <c r="N82">
        <v>0.26548530344006388</v>
      </c>
      <c r="O82">
        <v>0.30019460739007464</v>
      </c>
      <c r="T82">
        <v>6.4895917022485802E-2</v>
      </c>
      <c r="U82">
        <v>6.2736955354836949E-2</v>
      </c>
      <c r="V82">
        <v>1.0031744995386624</v>
      </c>
      <c r="W82">
        <v>0.14799627438060364</v>
      </c>
      <c r="X82">
        <v>6.864817714769246E-2</v>
      </c>
      <c r="Y82">
        <v>1.3510559072037831E-3</v>
      </c>
      <c r="Z82">
        <v>5.9896169722582888</v>
      </c>
      <c r="AA82">
        <v>1.2507984678692692</v>
      </c>
      <c r="AB82">
        <v>0.62300423832805063</v>
      </c>
      <c r="AC82">
        <v>0.69137048499355336</v>
      </c>
      <c r="AD82">
        <v>0.40693089310834374</v>
      </c>
      <c r="AE82">
        <v>0.26297284643711866</v>
      </c>
      <c r="AF82">
        <v>0.616251665755017</v>
      </c>
      <c r="AH82">
        <v>3.3139929218902333</v>
      </c>
      <c r="AI82">
        <v>0.73855220404488287</v>
      </c>
      <c r="AJ82">
        <v>0.91995286884459404</v>
      </c>
      <c r="AK82">
        <v>2.5331666490361919</v>
      </c>
      <c r="AL82">
        <v>1.66111205316201</v>
      </c>
      <c r="AM82">
        <v>1.016391363609062</v>
      </c>
      <c r="AN82">
        <v>1.0603205775048103</v>
      </c>
      <c r="AO82">
        <v>0.8069886057206066</v>
      </c>
      <c r="AP82">
        <v>0.32908573126745216</v>
      </c>
      <c r="AQ82">
        <v>0.9456295418699745</v>
      </c>
      <c r="AR82">
        <v>4.3628246204668404</v>
      </c>
      <c r="AS82">
        <v>1.3586923480425177</v>
      </c>
      <c r="AT82">
        <v>0.40525624873980093</v>
      </c>
      <c r="BG82">
        <v>8.1388212874686557E-3</v>
      </c>
      <c r="BH82">
        <v>1.9416711367402757</v>
      </c>
      <c r="BI82">
        <v>0.16906928292330131</v>
      </c>
      <c r="BK82">
        <v>3.0552268150415398</v>
      </c>
      <c r="BP82">
        <v>0.53439850906760067</v>
      </c>
      <c r="BV82">
        <v>0.38660127498526886</v>
      </c>
      <c r="BW82">
        <v>7.5158205299992384E-2</v>
      </c>
      <c r="BX82">
        <v>0.25973332669900645</v>
      </c>
      <c r="IM82">
        <v>75.99137372607106</v>
      </c>
      <c r="IP82">
        <v>1.8558728246374063</v>
      </c>
      <c r="IS82">
        <v>1.1329174922240388</v>
      </c>
    </row>
    <row r="83" spans="1:253" x14ac:dyDescent="0.25">
      <c r="A83" s="13" t="s">
        <v>239</v>
      </c>
      <c r="E83">
        <v>6.528093971898322</v>
      </c>
      <c r="J83">
        <v>11.745700601209872</v>
      </c>
      <c r="K83">
        <v>18.692319007270278</v>
      </c>
      <c r="L83">
        <v>10.428367171627146</v>
      </c>
      <c r="M83">
        <v>1.6693962310948078</v>
      </c>
      <c r="N83">
        <v>0.99501323019724741</v>
      </c>
      <c r="O83">
        <v>1.0578100297603881</v>
      </c>
      <c r="T83">
        <v>0.58498844236390546</v>
      </c>
      <c r="U83">
        <v>0.44450350029833574</v>
      </c>
      <c r="V83">
        <v>7.9639931433226732</v>
      </c>
      <c r="W83">
        <v>1.3422052739814976</v>
      </c>
      <c r="X83">
        <v>0.54387135693392519</v>
      </c>
      <c r="Y83">
        <v>1.1107368882063201E-2</v>
      </c>
      <c r="Z83">
        <v>97.040775097528623</v>
      </c>
      <c r="AA83">
        <v>36.253040705207752</v>
      </c>
      <c r="AB83">
        <v>0.95793508376039505</v>
      </c>
      <c r="AC83">
        <v>3.6355809236227499</v>
      </c>
      <c r="AD83">
        <v>1.4340514416612007</v>
      </c>
      <c r="AE83">
        <v>0.92730125466576374</v>
      </c>
      <c r="AF83">
        <v>2.171657790124077</v>
      </c>
      <c r="AH83">
        <v>10.475489627264553</v>
      </c>
      <c r="AI83">
        <v>6.7625206880458357</v>
      </c>
      <c r="AJ83">
        <v>2.5248994088918479</v>
      </c>
      <c r="AK83">
        <v>8.9274523549506029</v>
      </c>
      <c r="AL83">
        <v>7.5815827886293015</v>
      </c>
      <c r="AM83">
        <v>2.7918609261946967</v>
      </c>
      <c r="AN83">
        <v>3.4573381825622551</v>
      </c>
      <c r="AO83">
        <v>2.5914067924256843</v>
      </c>
      <c r="AP83">
        <v>1.3670860862019332</v>
      </c>
      <c r="AQ83">
        <v>3.9283393049519288</v>
      </c>
      <c r="AR83">
        <v>15.293770611860451</v>
      </c>
      <c r="AS83">
        <v>4.8274244502806472</v>
      </c>
      <c r="AT83">
        <v>0.83212668472712115</v>
      </c>
      <c r="BG83">
        <v>2.8717160552098574E-2</v>
      </c>
      <c r="BH83">
        <v>6.7628903472852748</v>
      </c>
      <c r="BI83">
        <v>0.59457934699772774</v>
      </c>
      <c r="BK83">
        <v>15.387270889606237</v>
      </c>
      <c r="BP83">
        <v>1.8857132643790218</v>
      </c>
      <c r="BT83">
        <v>2.2132901654811403E-2</v>
      </c>
      <c r="BU83">
        <v>0.15745932237565238</v>
      </c>
      <c r="BV83">
        <v>0.86610289114777705</v>
      </c>
      <c r="BW83">
        <v>3.1781607833450291E-2</v>
      </c>
      <c r="BX83">
        <v>2.1426930476290162</v>
      </c>
      <c r="IM83">
        <v>281.02437528496705</v>
      </c>
      <c r="IP83">
        <v>6.8648986914188637</v>
      </c>
      <c r="IS83">
        <v>126.02861588734837</v>
      </c>
    </row>
    <row r="84" spans="1:253" x14ac:dyDescent="0.25">
      <c r="A84" s="13" t="s">
        <v>240</v>
      </c>
      <c r="F84">
        <v>8.5896804660128265E-2</v>
      </c>
      <c r="J84">
        <v>2.6661471125144835E-2</v>
      </c>
      <c r="K84">
        <v>8.2368772496017165E-2</v>
      </c>
      <c r="L84">
        <v>4.5095260225069655E-2</v>
      </c>
      <c r="M84">
        <v>5.0484196671396449E-3</v>
      </c>
      <c r="N84">
        <v>8.6188899048814008E-2</v>
      </c>
      <c r="O84">
        <v>8.5623100609709624E-2</v>
      </c>
      <c r="T84">
        <v>7.8761872411438727E-2</v>
      </c>
      <c r="U84">
        <v>5.2151529819608931E-2</v>
      </c>
      <c r="V84">
        <v>1.2250351074182395</v>
      </c>
      <c r="W84">
        <v>0.21004972624257581</v>
      </c>
      <c r="X84">
        <v>5.4628587396280473E-2</v>
      </c>
      <c r="Y84">
        <v>2.5667769999358468E-2</v>
      </c>
      <c r="Z84">
        <v>0.63769292350654905</v>
      </c>
      <c r="AA84">
        <v>0.21325077474918491</v>
      </c>
      <c r="AB84">
        <v>3.5612497151212341E-2</v>
      </c>
      <c r="AC84">
        <v>0.33070216297063942</v>
      </c>
      <c r="AD84">
        <v>0.11508696190166297</v>
      </c>
      <c r="AE84">
        <v>7.3990177604534704E-2</v>
      </c>
      <c r="AF84">
        <v>0.17354848813284293</v>
      </c>
      <c r="AH84">
        <v>1.3664526446594065</v>
      </c>
      <c r="AI84">
        <v>2.9946431128999244E-2</v>
      </c>
      <c r="AJ84">
        <v>2.2295358515688125E-2</v>
      </c>
      <c r="AK84">
        <v>0.71263057532813134</v>
      </c>
      <c r="AL84">
        <v>0.4293973082272281</v>
      </c>
      <c r="AM84">
        <v>0.27680466116544211</v>
      </c>
      <c r="AN84">
        <v>0.31958459519829902</v>
      </c>
      <c r="AO84">
        <v>0.14987924905826067</v>
      </c>
      <c r="AP84">
        <v>0.12018036993680647</v>
      </c>
      <c r="AQ84">
        <v>0.33884181070356534</v>
      </c>
      <c r="AR84">
        <v>1.1460096168143774</v>
      </c>
      <c r="AS84">
        <v>0.42504870433911618</v>
      </c>
      <c r="AT84">
        <v>8.9017464783292227E-2</v>
      </c>
      <c r="BG84">
        <v>2.2915050425883162E-3</v>
      </c>
      <c r="BH84">
        <v>0.5373426665186759</v>
      </c>
      <c r="BK84">
        <v>1.8409040704880379</v>
      </c>
      <c r="BP84">
        <v>0.15051798908639313</v>
      </c>
      <c r="BV84">
        <v>0.33995671675896871</v>
      </c>
      <c r="IS84">
        <v>1.0357157767460028</v>
      </c>
    </row>
    <row r="85" spans="1:253" x14ac:dyDescent="0.25">
      <c r="A85" s="13" t="s">
        <v>241</v>
      </c>
      <c r="G85">
        <v>5.5687357020637145E-5</v>
      </c>
      <c r="Y85">
        <v>1.9255815481400922E-2</v>
      </c>
      <c r="IS85">
        <v>5.4088582369761208E-5</v>
      </c>
    </row>
    <row r="86" spans="1:253" x14ac:dyDescent="0.25">
      <c r="A86" s="13" t="s">
        <v>242</v>
      </c>
      <c r="H86">
        <v>2.7354865047410527E-4</v>
      </c>
      <c r="V86">
        <v>9.5180227485213847E-3</v>
      </c>
      <c r="X86">
        <v>6.3978366663278771E-4</v>
      </c>
      <c r="AB86">
        <v>5.1292677834323647E-2</v>
      </c>
      <c r="AT86">
        <v>6.1389040170942138E-3</v>
      </c>
      <c r="IS86">
        <v>7.655518667218795E-3</v>
      </c>
    </row>
    <row r="87" spans="1:253" x14ac:dyDescent="0.25">
      <c r="A87" s="13" t="s">
        <v>243</v>
      </c>
      <c r="B87">
        <v>4.1589998806004326E-5</v>
      </c>
      <c r="I87">
        <v>6.3972989858792767E-2</v>
      </c>
      <c r="J87">
        <v>1.8304426077079798</v>
      </c>
      <c r="K87">
        <v>2.7313864422196183</v>
      </c>
      <c r="L87">
        <v>1.6964438627216087</v>
      </c>
      <c r="M87">
        <v>0.25439554275457987</v>
      </c>
      <c r="N87">
        <v>0.13300529006543119</v>
      </c>
      <c r="O87">
        <v>0.14982530709517738</v>
      </c>
      <c r="T87">
        <v>5.5180246632650046E-2</v>
      </c>
      <c r="U87">
        <v>4.1544329865751455E-2</v>
      </c>
      <c r="V87">
        <v>0.97783774034334192</v>
      </c>
      <c r="W87">
        <v>0.12442481129937893</v>
      </c>
      <c r="X87">
        <v>6.6641646561220971E-2</v>
      </c>
      <c r="Y87">
        <v>1.3020716516548853E-3</v>
      </c>
      <c r="Z87">
        <v>1.9797029419023102</v>
      </c>
      <c r="AA87">
        <v>17.821959327165782</v>
      </c>
      <c r="AB87">
        <v>0.18100970786064577</v>
      </c>
      <c r="AC87">
        <v>0.47330051415352498</v>
      </c>
      <c r="AD87">
        <v>0.20352492359795607</v>
      </c>
      <c r="AE87">
        <v>0.13142092154609306</v>
      </c>
      <c r="AF87">
        <v>0.53570727060246903</v>
      </c>
      <c r="AH87">
        <v>6.667068209983526E-2</v>
      </c>
      <c r="AI87">
        <v>0.20199586979437284</v>
      </c>
      <c r="AJ87">
        <v>1.6458790236808927</v>
      </c>
      <c r="AK87">
        <v>1.2638220418145383</v>
      </c>
      <c r="AL87">
        <v>1.2864359842588862</v>
      </c>
      <c r="AM87">
        <v>0.55138029371606589</v>
      </c>
      <c r="AN87">
        <v>0.28822654821880306</v>
      </c>
      <c r="AO87">
        <v>0.35385811820895163</v>
      </c>
      <c r="AP87">
        <v>4.0045024972005051E-2</v>
      </c>
      <c r="AQ87">
        <v>0.12023318345486662</v>
      </c>
      <c r="AR87">
        <v>2.1139210019804655</v>
      </c>
      <c r="AS87">
        <v>0.71187346695111731</v>
      </c>
      <c r="AT87">
        <v>0.78231805022493894</v>
      </c>
      <c r="BG87">
        <v>4.0659535948143494E-3</v>
      </c>
      <c r="BH87">
        <v>0.95698244490712314</v>
      </c>
      <c r="BJ87">
        <v>0.20785508209786219</v>
      </c>
      <c r="BK87">
        <v>0.73968069107744583</v>
      </c>
      <c r="BT87">
        <v>7.0294398281191467E-2</v>
      </c>
      <c r="BV87">
        <v>0.12667546603195243</v>
      </c>
      <c r="BW87">
        <v>5.4854550511888894E-2</v>
      </c>
      <c r="BX87">
        <v>0.1475887352832102</v>
      </c>
      <c r="IM87">
        <v>31.973700305853232</v>
      </c>
      <c r="IP87">
        <v>0.64793662055449663</v>
      </c>
      <c r="IS87">
        <v>12.709749814758043</v>
      </c>
    </row>
    <row r="88" spans="1:253" x14ac:dyDescent="0.25">
      <c r="A88" s="13" t="s">
        <v>244</v>
      </c>
      <c r="B88">
        <v>2.6754457050474161E-3</v>
      </c>
      <c r="C88">
        <v>1.9659780245918905E-2</v>
      </c>
      <c r="D88">
        <v>2.6003820633446931E-2</v>
      </c>
      <c r="E88">
        <v>0.22789496537979337</v>
      </c>
      <c r="F88">
        <v>9.8343324833483764E-4</v>
      </c>
      <c r="G88">
        <v>2.9739338040707671E-5</v>
      </c>
      <c r="H88">
        <v>3.0440388921165332E-3</v>
      </c>
      <c r="I88">
        <v>1.4438906547218612E-2</v>
      </c>
      <c r="J88">
        <v>0.70684140043829047</v>
      </c>
      <c r="O88">
        <v>1.1884288615258181E-2</v>
      </c>
      <c r="T88">
        <v>6.0180233345819945</v>
      </c>
      <c r="U88">
        <v>2.7880163183292301E-2</v>
      </c>
      <c r="V88">
        <v>6.522386718035926E-2</v>
      </c>
      <c r="X88">
        <v>4.4700549309000161E-3</v>
      </c>
      <c r="AB88">
        <v>9.6248428013231673E-3</v>
      </c>
      <c r="AC88">
        <v>1.9181710158490458E-2</v>
      </c>
      <c r="AD88">
        <v>2.0067122904489462E-2</v>
      </c>
      <c r="AE88">
        <v>7.6778848829591462E-3</v>
      </c>
      <c r="AF88">
        <v>1.6453471509503902E-2</v>
      </c>
      <c r="AH88">
        <v>5.6473555916657495E-2</v>
      </c>
      <c r="AI88">
        <v>0.17788407354470043</v>
      </c>
      <c r="AK88">
        <v>7.7160389599565282E-2</v>
      </c>
      <c r="AL88">
        <v>3.4663223715172789E-2</v>
      </c>
      <c r="AM88">
        <v>1.8703891144165992E-2</v>
      </c>
      <c r="AN88">
        <v>7.3851062322804945E-2</v>
      </c>
      <c r="AO88">
        <v>3.2717684777439957E-2</v>
      </c>
      <c r="AP88">
        <v>1.4927997460035491E-2</v>
      </c>
      <c r="AQ88">
        <v>4.276496609495066E-2</v>
      </c>
      <c r="AR88">
        <v>0.13987369863923438</v>
      </c>
      <c r="AS88">
        <v>5.0032935553844304E-2</v>
      </c>
      <c r="AT88">
        <v>4.3910150273527931E-2</v>
      </c>
      <c r="BG88">
        <v>7.6367876662087917E-5</v>
      </c>
      <c r="BH88">
        <v>5.352318243537614E-2</v>
      </c>
      <c r="BK88">
        <v>0.24052372465596006</v>
      </c>
      <c r="IM88">
        <v>207.05179241713969</v>
      </c>
      <c r="IP88">
        <v>27.018998693449685</v>
      </c>
      <c r="IS88">
        <v>46.571859356133466</v>
      </c>
    </row>
    <row r="89" spans="1:253" x14ac:dyDescent="0.25">
      <c r="A89" s="13" t="s">
        <v>245</v>
      </c>
      <c r="B89">
        <v>3.9204390327361076E-3</v>
      </c>
      <c r="C89">
        <v>2.9708871465959984E-2</v>
      </c>
      <c r="D89">
        <v>4.0983311684545151E-2</v>
      </c>
      <c r="E89">
        <v>0.34160084916753952</v>
      </c>
      <c r="F89">
        <v>1.8067542155030694E-3</v>
      </c>
      <c r="G89">
        <v>4.4666467785083796E-5</v>
      </c>
      <c r="H89">
        <v>4.7555847004579471E-3</v>
      </c>
      <c r="I89">
        <v>1.4740555820231512E-2</v>
      </c>
      <c r="K89">
        <v>2.0804943555762224E-2</v>
      </c>
      <c r="N89">
        <v>1.289936867614061E-2</v>
      </c>
      <c r="O89">
        <v>1.8486862589323055E-2</v>
      </c>
      <c r="T89">
        <v>6.9925233042225532E-2</v>
      </c>
      <c r="U89">
        <v>0.75993133103175381</v>
      </c>
      <c r="V89">
        <v>0.1464883952138267</v>
      </c>
      <c r="X89">
        <v>1.0029619783548925E-2</v>
      </c>
      <c r="Y89">
        <v>1.9784727814157365E-4</v>
      </c>
      <c r="AB89">
        <v>1.8777492762696069E-2</v>
      </c>
      <c r="AC89">
        <v>3.6014396405802528E-2</v>
      </c>
      <c r="AD89">
        <v>3.1523714531764536E-2</v>
      </c>
      <c r="AE89">
        <v>1.1312823712144395E-2</v>
      </c>
      <c r="AF89">
        <v>2.4188738553725112E-2</v>
      </c>
      <c r="AH89">
        <v>5.0481831019984907E-2</v>
      </c>
      <c r="AI89">
        <v>0.32789533388108322</v>
      </c>
      <c r="AK89">
        <v>0.11366996967259595</v>
      </c>
      <c r="AL89">
        <v>7.131436542775442E-2</v>
      </c>
      <c r="AM89">
        <v>4.6457015785191375E-2</v>
      </c>
      <c r="AN89">
        <v>8.7079290144937677E-2</v>
      </c>
      <c r="AO89">
        <v>7.7742515410051186E-2</v>
      </c>
      <c r="AP89">
        <v>1.9612863596191174E-2</v>
      </c>
      <c r="AQ89">
        <v>5.6304672150118598E-2</v>
      </c>
      <c r="AR89">
        <v>0.20982931004854244</v>
      </c>
      <c r="AS89">
        <v>7.1658088218441024E-2</v>
      </c>
      <c r="AT89">
        <v>4.1903491689586722E-2</v>
      </c>
      <c r="BG89">
        <v>1.1234927149909159E-4</v>
      </c>
      <c r="BH89">
        <v>7.9507009977783885E-2</v>
      </c>
      <c r="BK89">
        <v>0.44316563968723044</v>
      </c>
      <c r="BT89">
        <v>1.2327664789690555E-2</v>
      </c>
      <c r="BV89">
        <v>5.8102655502920937E-2</v>
      </c>
      <c r="IM89">
        <v>254.39815595475173</v>
      </c>
      <c r="IP89">
        <v>33.212273206158656</v>
      </c>
      <c r="IS89">
        <v>5.6859318990505976</v>
      </c>
    </row>
    <row r="90" spans="1:253" x14ac:dyDescent="0.25">
      <c r="A90" s="13" t="s">
        <v>246</v>
      </c>
      <c r="B90">
        <v>0.13298754422258097</v>
      </c>
      <c r="C90">
        <v>1.2900505881064348</v>
      </c>
      <c r="D90">
        <v>1.4273551962581603</v>
      </c>
      <c r="E90">
        <v>11.70047102681791</v>
      </c>
      <c r="F90">
        <v>0.35471998800945814</v>
      </c>
      <c r="G90">
        <v>5.1030849607457122E-2</v>
      </c>
      <c r="H90">
        <v>0.15521241479429251</v>
      </c>
      <c r="I90">
        <v>0.52583899601407735</v>
      </c>
      <c r="L90">
        <v>2.5218765661792415</v>
      </c>
      <c r="N90">
        <v>0.42209342192591365</v>
      </c>
      <c r="O90">
        <v>0.58529983586182288</v>
      </c>
      <c r="V90">
        <v>3.519420294594152E-2</v>
      </c>
      <c r="W90">
        <v>67.730176551244682</v>
      </c>
      <c r="X90">
        <v>2.3910259539914164E-3</v>
      </c>
      <c r="AB90">
        <v>0.18737159301270453</v>
      </c>
      <c r="AC90">
        <v>0.40118659389647326</v>
      </c>
      <c r="AD90">
        <v>0.95728736322303476</v>
      </c>
      <c r="AE90">
        <v>0.41101201947141935</v>
      </c>
      <c r="AF90">
        <v>0.87685220086022164</v>
      </c>
      <c r="AH90">
        <v>5.6377931987323047</v>
      </c>
      <c r="AI90">
        <v>1.1088384808854406</v>
      </c>
      <c r="AJ90">
        <v>1.3484467979590735</v>
      </c>
      <c r="AK90">
        <v>4.1301760340533704</v>
      </c>
      <c r="AL90">
        <v>3.6437935648260456</v>
      </c>
      <c r="AM90">
        <v>2.2288353354769059</v>
      </c>
      <c r="AN90">
        <v>2.3253247564724542</v>
      </c>
      <c r="AO90">
        <v>2.3173277577764688</v>
      </c>
      <c r="AP90">
        <v>1.1129610772050884</v>
      </c>
      <c r="AQ90">
        <v>3.1981951068446768</v>
      </c>
      <c r="AR90">
        <v>7.8909076015016488</v>
      </c>
      <c r="AS90">
        <v>2.4614896727607096</v>
      </c>
      <c r="AT90">
        <v>0.38307492203728744</v>
      </c>
      <c r="BG90">
        <v>4.08576228603948E-3</v>
      </c>
      <c r="BH90">
        <v>2.8660079908496838</v>
      </c>
      <c r="BI90">
        <v>1.0466304831337121</v>
      </c>
      <c r="BJ90">
        <v>1.9689403695320769</v>
      </c>
      <c r="BK90">
        <v>1.8652458524087456</v>
      </c>
      <c r="BP90">
        <v>0.76090562437524389</v>
      </c>
      <c r="BV90">
        <v>0.33232002823553974</v>
      </c>
      <c r="BW90">
        <v>0.17359557320068239</v>
      </c>
      <c r="BX90">
        <v>0.31051806468163967</v>
      </c>
      <c r="IM90">
        <v>99.853569210165489</v>
      </c>
      <c r="IP90">
        <v>13.026212789332746</v>
      </c>
      <c r="IS90">
        <v>0.58476377617711739</v>
      </c>
    </row>
    <row r="91" spans="1:253" x14ac:dyDescent="0.25">
      <c r="A91" s="13" t="s">
        <v>247</v>
      </c>
      <c r="B91">
        <v>2.4665130825581933E-4</v>
      </c>
      <c r="H91">
        <v>2.7892802375983612E-4</v>
      </c>
      <c r="I91">
        <v>1.3968842821759572E-3</v>
      </c>
      <c r="M91">
        <v>0.36089713061885909</v>
      </c>
      <c r="U91">
        <v>1.471912588844458E-2</v>
      </c>
      <c r="V91">
        <v>7.015039226938277E-3</v>
      </c>
      <c r="W91">
        <v>6.3876086545457803E-2</v>
      </c>
      <c r="X91">
        <v>4.7683929296820385E-4</v>
      </c>
      <c r="Z91">
        <v>8.8519124040846511E-2</v>
      </c>
      <c r="AB91">
        <v>0.92167688160306582</v>
      </c>
      <c r="AD91">
        <v>6.563378073739857E-3</v>
      </c>
      <c r="AI91">
        <v>2.1525248702108053E-2</v>
      </c>
      <c r="AN91">
        <v>6.175848983975182E-3</v>
      </c>
      <c r="AO91">
        <v>6.5473046153973723E-3</v>
      </c>
      <c r="AT91">
        <v>5.7459640213812242E-3</v>
      </c>
      <c r="BK91">
        <v>0.67154136225010619</v>
      </c>
      <c r="BV91">
        <v>8.4201993757210367E-2</v>
      </c>
      <c r="IM91">
        <v>28.105179269910366</v>
      </c>
      <c r="IP91">
        <v>3.5774031258352283</v>
      </c>
      <c r="IS91">
        <v>1.3323619126892332</v>
      </c>
    </row>
    <row r="92" spans="1:253" x14ac:dyDescent="0.25">
      <c r="A92" s="13" t="s">
        <v>248</v>
      </c>
      <c r="B92">
        <v>2.6678715956667024E-5</v>
      </c>
      <c r="C92">
        <v>6.8792886741941089E-2</v>
      </c>
      <c r="D92">
        <v>0.10822196733162098</v>
      </c>
      <c r="E92">
        <v>0.63029726455800905</v>
      </c>
      <c r="F92">
        <v>2.3456728269180406E-3</v>
      </c>
      <c r="G92">
        <v>3.5993066461281634E-5</v>
      </c>
      <c r="H92">
        <v>2.9623544122593964E-5</v>
      </c>
      <c r="I92">
        <v>2.2222957474490837E-2</v>
      </c>
      <c r="J92">
        <v>3.1001431927370444E-2</v>
      </c>
      <c r="K92">
        <v>2.518428526646813E-2</v>
      </c>
      <c r="L92">
        <v>2.2755608158853333E-2</v>
      </c>
      <c r="M92">
        <v>3.6881057713204287E-3</v>
      </c>
      <c r="N92">
        <v>44.208340199100931</v>
      </c>
      <c r="O92">
        <v>0.69059330039214128</v>
      </c>
      <c r="T92">
        <v>1.9998742169048189</v>
      </c>
      <c r="U92">
        <v>0.7206102278475579</v>
      </c>
      <c r="V92">
        <v>2.2360676607004762E-2</v>
      </c>
      <c r="W92">
        <v>2.3388977059780727</v>
      </c>
      <c r="X92">
        <v>1.5298619072478396E-3</v>
      </c>
      <c r="Y92">
        <v>6.7213845955450503E-3</v>
      </c>
      <c r="Z92">
        <v>1.6016350587720418</v>
      </c>
      <c r="AA92">
        <v>3.498672157605796</v>
      </c>
      <c r="AB92">
        <v>5.3295517233353323E-2</v>
      </c>
      <c r="AC92">
        <v>2.1658161258614772</v>
      </c>
      <c r="AD92">
        <v>0.71201127175095136</v>
      </c>
      <c r="AE92">
        <v>7.6708138117933053</v>
      </c>
      <c r="AF92">
        <v>33.354013504836786</v>
      </c>
      <c r="AH92">
        <v>0.16965479882229992</v>
      </c>
      <c r="AI92">
        <v>5.5573118559045231E-2</v>
      </c>
      <c r="AJ92">
        <v>1.0309814210098819E-2</v>
      </c>
      <c r="AK92">
        <v>2.6237395687494969</v>
      </c>
      <c r="AL92">
        <v>1.924972887775209</v>
      </c>
      <c r="AM92">
        <v>1.019314303312248</v>
      </c>
      <c r="AN92">
        <v>0.31903465602243297</v>
      </c>
      <c r="AO92">
        <v>0.40099077181487186</v>
      </c>
      <c r="AP92">
        <v>3.8023862906235921</v>
      </c>
      <c r="AQ92">
        <v>10.737436525477806</v>
      </c>
      <c r="AR92">
        <v>6.2227745351485257</v>
      </c>
      <c r="AS92">
        <v>1.9700992881833368</v>
      </c>
      <c r="AT92">
        <v>5.9841275404188954</v>
      </c>
      <c r="BG92">
        <v>2.7605257925670531E-2</v>
      </c>
      <c r="BH92">
        <v>1.5063433589852506</v>
      </c>
      <c r="BI92">
        <v>4.5787147839358502</v>
      </c>
      <c r="BK92">
        <v>2.9586034279827538</v>
      </c>
      <c r="BV92">
        <v>5.5232821848311464E-2</v>
      </c>
      <c r="IM92">
        <v>105.82515444799084</v>
      </c>
      <c r="IN92">
        <v>0.37818025335701172</v>
      </c>
      <c r="IS92">
        <v>5.0862136616930691</v>
      </c>
    </row>
    <row r="93" spans="1:253" x14ac:dyDescent="0.25">
      <c r="A93" s="13" t="s">
        <v>249</v>
      </c>
      <c r="C93">
        <v>7.4332804981321526E-2</v>
      </c>
      <c r="D93">
        <v>0.11731155783725819</v>
      </c>
      <c r="E93">
        <v>0.69017900607946592</v>
      </c>
      <c r="F93">
        <v>2.5446409817454904E-3</v>
      </c>
      <c r="G93">
        <v>3.9135310223955035E-5</v>
      </c>
      <c r="I93">
        <v>2.3906537713253916E-2</v>
      </c>
      <c r="J93">
        <v>4.6085646996680954E-2</v>
      </c>
      <c r="K93">
        <v>3.9323005360854882E-2</v>
      </c>
      <c r="L93">
        <v>3.3489573237625865E-2</v>
      </c>
      <c r="M93">
        <v>5.9529245851257292E-3</v>
      </c>
      <c r="N93">
        <v>0.62948431267075977</v>
      </c>
      <c r="O93">
        <v>11.090441496964344</v>
      </c>
      <c r="T93">
        <v>1.5454029468054473</v>
      </c>
      <c r="U93">
        <v>0.56132364750619734</v>
      </c>
      <c r="V93">
        <v>1.7380447616299262E-2</v>
      </c>
      <c r="W93">
        <v>1.839406364679663</v>
      </c>
      <c r="X93">
        <v>1.1740089995001407E-3</v>
      </c>
      <c r="Y93">
        <v>4.9021741138897566E-3</v>
      </c>
      <c r="Z93">
        <v>1.9401242952004263</v>
      </c>
      <c r="AA93">
        <v>2.7143059238175731</v>
      </c>
      <c r="AE93">
        <v>0.12460212026162371</v>
      </c>
      <c r="BK93">
        <v>9.902110818082253</v>
      </c>
      <c r="BV93">
        <v>0.21332333003679133</v>
      </c>
      <c r="BX93">
        <v>0.63630796205802143</v>
      </c>
      <c r="IM93">
        <v>76.624306135183232</v>
      </c>
      <c r="IS93">
        <v>0.54190685892979529</v>
      </c>
    </row>
    <row r="94" spans="1:253" x14ac:dyDescent="0.25">
      <c r="A94" s="13" t="s">
        <v>250</v>
      </c>
      <c r="T94">
        <v>9.2961827691579929E-2</v>
      </c>
      <c r="U94">
        <v>3.44282397008829E-2</v>
      </c>
      <c r="V94">
        <v>4.4820819040150475E-3</v>
      </c>
      <c r="W94">
        <v>0.18568247529557913</v>
      </c>
      <c r="Y94">
        <v>6.2273959901383428E-4</v>
      </c>
      <c r="Z94">
        <v>0.19467249027632949</v>
      </c>
      <c r="AA94">
        <v>0.31186352640433262</v>
      </c>
      <c r="AK94">
        <v>29.496542344141631</v>
      </c>
      <c r="AL94">
        <v>0.21644354302896479</v>
      </c>
      <c r="AW94">
        <v>2.283228753941164</v>
      </c>
      <c r="BG94">
        <v>3.8504245101717786E-4</v>
      </c>
      <c r="IS94">
        <v>8.476005676119025E-2</v>
      </c>
    </row>
    <row r="95" spans="1:253" x14ac:dyDescent="0.25">
      <c r="A95" s="13" t="s">
        <v>251</v>
      </c>
      <c r="Q95">
        <v>1.252822117575311E-3</v>
      </c>
      <c r="AG95">
        <v>16.204009872334034</v>
      </c>
      <c r="BG95">
        <v>8.6797138112156263E-5</v>
      </c>
      <c r="IS95">
        <v>1.8509808784843449</v>
      </c>
    </row>
    <row r="96" spans="1:253" x14ac:dyDescent="0.25">
      <c r="A96" s="13" t="s">
        <v>252</v>
      </c>
      <c r="B96">
        <v>3.3074025190406844E-5</v>
      </c>
      <c r="C96">
        <v>5.3565046096676942E-2</v>
      </c>
      <c r="D96">
        <v>0.13035650022055487</v>
      </c>
      <c r="E96">
        <v>1.0544866760803651</v>
      </c>
      <c r="F96">
        <v>2.8576796446850359E-3</v>
      </c>
      <c r="G96">
        <v>1.4141810711382509E-4</v>
      </c>
      <c r="H96">
        <v>5.304214419782039E-5</v>
      </c>
      <c r="I96">
        <v>3.0617923018569731E-2</v>
      </c>
      <c r="J96">
        <v>0.10384899064298096</v>
      </c>
      <c r="K96">
        <v>4.5352647701063391E-2</v>
      </c>
      <c r="L96">
        <v>6.5208849986977555E-2</v>
      </c>
      <c r="M96">
        <v>5.6716142434079644E-2</v>
      </c>
      <c r="N96">
        <v>0.73546481038131972</v>
      </c>
      <c r="O96">
        <v>2.00470618157556E-2</v>
      </c>
      <c r="Q96">
        <v>9.4415392248939063E-4</v>
      </c>
      <c r="R96">
        <v>8.4556988009793649E-4</v>
      </c>
      <c r="S96">
        <v>0.21358581850344852</v>
      </c>
      <c r="T96">
        <v>1.0048337901514224</v>
      </c>
      <c r="U96">
        <v>0.37448593277618136</v>
      </c>
      <c r="V96">
        <v>1.1900968366573846E-2</v>
      </c>
      <c r="W96">
        <v>1.8107480426234814</v>
      </c>
      <c r="X96">
        <v>7.6785297694710217E-4</v>
      </c>
      <c r="Y96">
        <v>6.8862565616384375E-3</v>
      </c>
      <c r="Z96">
        <v>2.0676078088102727</v>
      </c>
      <c r="AA96">
        <v>3.6818682982545545</v>
      </c>
      <c r="AB96">
        <v>4.6723254458398561E-2</v>
      </c>
      <c r="AC96">
        <v>0.10880280771294118</v>
      </c>
      <c r="AD96">
        <v>5.9072107286324407E-2</v>
      </c>
      <c r="AE96">
        <v>0.17052414445544881</v>
      </c>
      <c r="AF96">
        <v>0.46879158871207233</v>
      </c>
      <c r="AH96">
        <v>40.555185542529387</v>
      </c>
      <c r="AI96">
        <v>0.30950300046990642</v>
      </c>
      <c r="AJ96">
        <v>2.0468454624022803</v>
      </c>
      <c r="AK96">
        <v>6.7686301099910073</v>
      </c>
      <c r="AL96">
        <v>2.9154217579610173</v>
      </c>
      <c r="AM96">
        <v>1.5411840387291051E-2</v>
      </c>
      <c r="AN96">
        <v>3.3833929330645225E-2</v>
      </c>
      <c r="AT96">
        <v>1.7646667532734289E-2</v>
      </c>
      <c r="AX96">
        <v>8.7452496811082376</v>
      </c>
      <c r="BC96">
        <v>84.286856097287512</v>
      </c>
      <c r="BG96">
        <v>7.9032399560164512E-3</v>
      </c>
      <c r="BH96">
        <v>6.3550554573872313</v>
      </c>
      <c r="BI96">
        <v>3.1549137994174004</v>
      </c>
      <c r="BJ96">
        <v>0.21530277493183458</v>
      </c>
      <c r="BK96">
        <v>0.77848844826293817</v>
      </c>
      <c r="BL96">
        <v>64.128696644219787</v>
      </c>
      <c r="BM96">
        <v>9.4339784282528635E-2</v>
      </c>
      <c r="BN96">
        <v>7.6675180816034957E-2</v>
      </c>
      <c r="BO96">
        <v>18.674243051333306</v>
      </c>
      <c r="BP96">
        <v>0.4545578172591026</v>
      </c>
      <c r="BS96">
        <v>5.6648956064515386E-2</v>
      </c>
      <c r="BT96">
        <v>0.21477490744382946</v>
      </c>
      <c r="BU96">
        <v>0.93189381306539354</v>
      </c>
      <c r="BV96">
        <v>4.1072642007167391E-2</v>
      </c>
      <c r="BW96">
        <v>0.24551212834515718</v>
      </c>
      <c r="BX96">
        <v>8.9727612642532831E-2</v>
      </c>
      <c r="IM96">
        <v>161.87572690224968</v>
      </c>
      <c r="IS96">
        <v>2.9014687088316362E-4</v>
      </c>
    </row>
    <row r="97" spans="1:253" x14ac:dyDescent="0.25">
      <c r="A97" s="13" t="s">
        <v>253</v>
      </c>
      <c r="B97">
        <v>1.4544962341863404E-4</v>
      </c>
      <c r="C97">
        <v>0.3256571469706997</v>
      </c>
      <c r="D97">
        <v>0.68463927703865701</v>
      </c>
      <c r="E97">
        <v>5.6828580869303682</v>
      </c>
      <c r="F97">
        <v>1.4599853208066154E-2</v>
      </c>
      <c r="G97">
        <v>3.7250958529850788E-4</v>
      </c>
      <c r="H97">
        <v>1.6761005214767778E-4</v>
      </c>
      <c r="I97">
        <v>0.15811215430898876</v>
      </c>
      <c r="J97">
        <v>0.49768525650532497</v>
      </c>
      <c r="K97">
        <v>0.22686251185528691</v>
      </c>
      <c r="L97">
        <v>0.32429384617261453</v>
      </c>
      <c r="M97">
        <v>0.248841505463132</v>
      </c>
      <c r="N97">
        <v>3.0889134629308592</v>
      </c>
      <c r="O97">
        <v>1.6511401584835204</v>
      </c>
      <c r="P97">
        <v>6.5084008867580992E-2</v>
      </c>
      <c r="Q97">
        <v>5.3567724058574684E-2</v>
      </c>
      <c r="R97">
        <v>9.2649421414858369E-3</v>
      </c>
      <c r="S97">
        <v>223.29580673776226</v>
      </c>
      <c r="T97">
        <v>1.4358770491332726</v>
      </c>
      <c r="U97">
        <v>0.54318409728401296</v>
      </c>
      <c r="V97">
        <v>1.7147086382940317E-2</v>
      </c>
      <c r="W97">
        <v>2.26314283916245</v>
      </c>
      <c r="X97">
        <v>1.1212330295295315E-3</v>
      </c>
      <c r="Y97">
        <v>8.4056074097328421E-3</v>
      </c>
      <c r="Z97">
        <v>2.368332780263644</v>
      </c>
      <c r="AA97">
        <v>4.6237066123195865</v>
      </c>
      <c r="AB97">
        <v>4.1049476503088489E-2</v>
      </c>
      <c r="AC97">
        <v>0.63197897563340832</v>
      </c>
      <c r="AD97">
        <v>8.2776447528736724E-2</v>
      </c>
      <c r="AE97">
        <v>0.17700110450234197</v>
      </c>
      <c r="AF97">
        <v>1.5202863943426763</v>
      </c>
      <c r="AG97">
        <v>1.1274111095682746E-2</v>
      </c>
      <c r="AH97">
        <v>30.02404644746079</v>
      </c>
      <c r="AI97">
        <v>0.18396874641923056</v>
      </c>
      <c r="AJ97">
        <v>0.20455824445539891</v>
      </c>
      <c r="AK97">
        <v>50.488368375770264</v>
      </c>
      <c r="AL97">
        <v>59.544019670021562</v>
      </c>
      <c r="AM97">
        <v>71.273361134556495</v>
      </c>
      <c r="AN97">
        <v>0.76615530376286045</v>
      </c>
      <c r="AO97">
        <v>0.22164593762685031</v>
      </c>
      <c r="AP97">
        <v>0.14078493562828143</v>
      </c>
      <c r="AQ97">
        <v>0.54183084262194825</v>
      </c>
      <c r="AR97">
        <v>4.0164434397849904</v>
      </c>
      <c r="AS97">
        <v>0.25656283410630637</v>
      </c>
      <c r="AT97">
        <v>0.7904475376732627</v>
      </c>
      <c r="AU97">
        <v>1.4314287566605448</v>
      </c>
      <c r="AX97">
        <v>7.571186389573023E-2</v>
      </c>
      <c r="AY97">
        <v>4.3933520535019227E-2</v>
      </c>
      <c r="AZ97">
        <v>2.6522895359837197</v>
      </c>
      <c r="BC97">
        <v>0.21701963575225527</v>
      </c>
      <c r="BG97">
        <v>1.9928194360619416E-2</v>
      </c>
      <c r="BH97">
        <v>2.7519587330739403</v>
      </c>
      <c r="BI97">
        <v>19.848538322164401</v>
      </c>
      <c r="BJ97">
        <v>0.35335555111256073</v>
      </c>
      <c r="BK97">
        <v>4.8546357002393652</v>
      </c>
      <c r="BL97">
        <v>0.61730217589694936</v>
      </c>
      <c r="BM97">
        <v>0.3118191719801901</v>
      </c>
      <c r="BN97">
        <v>0.18125023006834479</v>
      </c>
      <c r="BO97">
        <v>9.4304332767509907E-2</v>
      </c>
      <c r="BS97">
        <v>4.7539631392258946E-3</v>
      </c>
      <c r="BT97">
        <v>0.19744186528165375</v>
      </c>
      <c r="BU97">
        <v>7.2114248759017369E-2</v>
      </c>
      <c r="BV97">
        <v>6.7862760611711884E-2</v>
      </c>
      <c r="BW97">
        <v>3.1160049564059482E-2</v>
      </c>
      <c r="BX97">
        <v>0.13672128397465844</v>
      </c>
      <c r="BY97">
        <v>0.13066278657707497</v>
      </c>
      <c r="IM97">
        <v>61.292169516465449</v>
      </c>
      <c r="IS97">
        <v>392.38056225472565</v>
      </c>
    </row>
    <row r="98" spans="1:253" x14ac:dyDescent="0.25">
      <c r="A98" s="13" t="s">
        <v>254</v>
      </c>
      <c r="B98">
        <v>5.5741302630562227E-3</v>
      </c>
      <c r="C98">
        <v>4.1848426494057858E-2</v>
      </c>
      <c r="D98">
        <v>5.1726325772362532E-2</v>
      </c>
      <c r="E98">
        <v>0.47250158834699785</v>
      </c>
      <c r="F98">
        <v>1.6679811294542973E-3</v>
      </c>
      <c r="G98">
        <v>2.7335143249983969E-5</v>
      </c>
      <c r="H98">
        <v>6.498069788463158E-3</v>
      </c>
      <c r="I98">
        <v>1.9968511110060344E-2</v>
      </c>
      <c r="J98">
        <v>0.12879912648176864</v>
      </c>
      <c r="K98">
        <v>0.1412045119127707</v>
      </c>
      <c r="L98">
        <v>0.11184276270490967</v>
      </c>
      <c r="M98">
        <v>1.3659175051656742E-2</v>
      </c>
      <c r="N98">
        <v>0.14304783170576979</v>
      </c>
      <c r="O98">
        <v>0.21670750433486896</v>
      </c>
      <c r="P98">
        <v>1.2481527491187375E-2</v>
      </c>
      <c r="Q98">
        <v>3.6771647186767723E-3</v>
      </c>
      <c r="R98">
        <v>6.707277560406991E-4</v>
      </c>
      <c r="S98">
        <v>0.11267918027620233</v>
      </c>
      <c r="T98">
        <v>32.563508226087507</v>
      </c>
      <c r="U98">
        <v>2.2812303737602346E-2</v>
      </c>
      <c r="V98">
        <v>6.4746455331394934E-2</v>
      </c>
      <c r="X98">
        <v>4.3743883137847221E-3</v>
      </c>
      <c r="Z98">
        <v>2.4597099335996604</v>
      </c>
      <c r="AB98">
        <v>7.3806611589399725E-3</v>
      </c>
      <c r="AC98">
        <v>2.8050236085050688E-2</v>
      </c>
      <c r="AD98">
        <v>2.1487565647244536E-2</v>
      </c>
      <c r="AE98">
        <v>2.1820907045994126E-2</v>
      </c>
      <c r="AF98">
        <v>5.9831630222062109E-2</v>
      </c>
      <c r="AH98">
        <v>0.21480660021679426</v>
      </c>
      <c r="AI98">
        <v>6.2240314974715216E-2</v>
      </c>
      <c r="AK98">
        <v>0.11767431727702955</v>
      </c>
      <c r="AN98">
        <v>5.3464663984969532E-2</v>
      </c>
      <c r="AS98">
        <v>4.448763893499344E-2</v>
      </c>
      <c r="AT98">
        <v>7.3036421675957197E-2</v>
      </c>
      <c r="AU98">
        <v>3.2624415743327438E-2</v>
      </c>
      <c r="AX98">
        <v>1.7272509263934665E-3</v>
      </c>
      <c r="AY98">
        <v>1.0012128961354473E-3</v>
      </c>
      <c r="AZ98">
        <v>6.044967096965103E-2</v>
      </c>
      <c r="BG98">
        <v>9.4932114806393767E-4</v>
      </c>
      <c r="BH98">
        <v>9.4929868641775869E-2</v>
      </c>
      <c r="BI98">
        <v>0.27877006858059861</v>
      </c>
      <c r="BK98">
        <v>37.15039930389198</v>
      </c>
      <c r="BM98">
        <v>0.17848316923863977</v>
      </c>
      <c r="BO98">
        <v>0.18645384612250562</v>
      </c>
      <c r="BP98">
        <v>0.1410599708332603</v>
      </c>
      <c r="BR98">
        <v>2.7337433187118121E-2</v>
      </c>
      <c r="BT98">
        <v>5.3933620173485582E-2</v>
      </c>
      <c r="BU98">
        <v>0.83929423776344181</v>
      </c>
      <c r="BV98">
        <v>3.1128063500045431</v>
      </c>
      <c r="BW98">
        <v>4.0014984027743505E-2</v>
      </c>
      <c r="BX98">
        <v>4.6610705368046705</v>
      </c>
      <c r="BY98">
        <v>2.2491954775183183E-2</v>
      </c>
      <c r="IM98">
        <v>352.30879673291201</v>
      </c>
      <c r="IS98">
        <v>28.44416273780217</v>
      </c>
    </row>
    <row r="99" spans="1:253" x14ac:dyDescent="0.25">
      <c r="A99" s="13" t="s">
        <v>255</v>
      </c>
      <c r="B99">
        <v>3.6410998813911953E-3</v>
      </c>
      <c r="C99">
        <v>2.7686084060367731E-2</v>
      </c>
      <c r="D99">
        <v>3.4288062221913433E-2</v>
      </c>
      <c r="E99">
        <v>0.31275781212783227</v>
      </c>
      <c r="F99">
        <v>1.0366124962632305E-3</v>
      </c>
      <c r="G99">
        <v>1.8038546249836009E-5</v>
      </c>
      <c r="H99">
        <v>4.2460989529582022E-3</v>
      </c>
      <c r="I99">
        <v>1.3081771260071998E-2</v>
      </c>
      <c r="N99">
        <v>9.340108500213587E-2</v>
      </c>
      <c r="O99">
        <v>0.14181944366743399</v>
      </c>
      <c r="P99">
        <v>8.1359526404046843E-3</v>
      </c>
      <c r="Q99">
        <v>2.4260813975289118E-3</v>
      </c>
      <c r="R99">
        <v>4.3741884149609488E-4</v>
      </c>
      <c r="S99">
        <v>7.3465489349419433E-2</v>
      </c>
      <c r="U99">
        <v>41.850130039219245</v>
      </c>
      <c r="V99">
        <v>5.0581148474447411E-2</v>
      </c>
      <c r="W99">
        <v>7.1743540400836886E-2</v>
      </c>
      <c r="X99">
        <v>3.2618947993699166E-3</v>
      </c>
      <c r="Z99">
        <v>6.5171123858372315</v>
      </c>
      <c r="AB99">
        <v>6.7705073055061614E-3</v>
      </c>
      <c r="AC99">
        <v>1.8796195959977537E-2</v>
      </c>
      <c r="AD99">
        <v>6.2752037901868785E-2</v>
      </c>
      <c r="AE99">
        <v>1.4232405986485652E-2</v>
      </c>
      <c r="AF99">
        <v>3.9150108238051991E-2</v>
      </c>
      <c r="AH99">
        <v>0.15031513735549923</v>
      </c>
      <c r="AI99">
        <v>2.6330647865294255E-2</v>
      </c>
      <c r="AK99">
        <v>7.6905116147413133E-2</v>
      </c>
      <c r="AN99">
        <v>3.8802535561700782E-2</v>
      </c>
      <c r="AS99">
        <v>1.8944645523706182E-2</v>
      </c>
      <c r="AT99">
        <v>4.7876500638182544E-2</v>
      </c>
      <c r="AU99">
        <v>2.1313332704220249E-2</v>
      </c>
      <c r="AY99">
        <v>6.5386274304384353E-4</v>
      </c>
      <c r="AZ99">
        <v>3.9492952521775856E-2</v>
      </c>
      <c r="BG99">
        <v>6.2193924049637115E-4</v>
      </c>
      <c r="BH99">
        <v>6.2017277784014453E-2</v>
      </c>
      <c r="BI99">
        <v>0.18250381445034008</v>
      </c>
      <c r="BK99">
        <v>25.365504712921208</v>
      </c>
      <c r="BM99">
        <v>0.13787206683350178</v>
      </c>
      <c r="BO99">
        <v>8.6787752802373927E-2</v>
      </c>
      <c r="BP99">
        <v>9.3303647857448713E-2</v>
      </c>
      <c r="BR99">
        <v>1.5279948720124746E-2</v>
      </c>
      <c r="BT99">
        <v>3.5655183055232936E-2</v>
      </c>
      <c r="BU99">
        <v>0.54745861915700467</v>
      </c>
      <c r="BV99">
        <v>0.22738456202571888</v>
      </c>
      <c r="BX99">
        <v>4.527883811097567</v>
      </c>
      <c r="IM99">
        <v>377.01502130902276</v>
      </c>
      <c r="IS99">
        <v>3.5794766168992731</v>
      </c>
    </row>
    <row r="100" spans="1:253" x14ac:dyDescent="0.25">
      <c r="A100" s="13" t="s">
        <v>256</v>
      </c>
      <c r="K100">
        <v>1.344327913780376E-2</v>
      </c>
      <c r="L100">
        <v>1.0729547583464913E-2</v>
      </c>
      <c r="V100">
        <v>2.9905702241256667E-2</v>
      </c>
      <c r="Z100">
        <v>0.28174094001957173</v>
      </c>
      <c r="BK100">
        <v>0.26983215532551547</v>
      </c>
      <c r="IM100">
        <v>143.6501820961569</v>
      </c>
      <c r="IS100">
        <v>19.550924290054528</v>
      </c>
    </row>
    <row r="101" spans="1:253" x14ac:dyDescent="0.25">
      <c r="A101" s="13" t="s">
        <v>257</v>
      </c>
      <c r="B101">
        <v>5.3550327543538416E-3</v>
      </c>
      <c r="C101">
        <v>4.0133096263701762E-2</v>
      </c>
      <c r="D101">
        <v>4.9649176696878079E-2</v>
      </c>
      <c r="E101">
        <v>0.45399822437921833</v>
      </c>
      <c r="F101">
        <v>1.6201971034058072E-3</v>
      </c>
      <c r="G101">
        <v>2.6239156339497914E-5</v>
      </c>
      <c r="H101">
        <v>6.2404210319544134E-3</v>
      </c>
      <c r="I101">
        <v>1.9177862891069805E-2</v>
      </c>
      <c r="N101">
        <v>0.13747702403366352</v>
      </c>
      <c r="O101">
        <v>0.20795694058515332</v>
      </c>
      <c r="P101">
        <v>1.1985494261713038E-2</v>
      </c>
      <c r="Q101">
        <v>3.5737088765002553E-3</v>
      </c>
      <c r="R101">
        <v>6.4442885094757917E-4</v>
      </c>
      <c r="S101">
        <v>0.10822624547009271</v>
      </c>
      <c r="V101">
        <v>7.063149954134898E-2</v>
      </c>
      <c r="W101">
        <v>178.38696117069401</v>
      </c>
      <c r="X101">
        <v>4.832881401369055E-3</v>
      </c>
      <c r="Z101">
        <v>20.988752121408233</v>
      </c>
      <c r="AB101">
        <v>6.4615144312860388E-3</v>
      </c>
      <c r="AC101">
        <v>2.5441156934924471E-2</v>
      </c>
      <c r="AD101">
        <v>1.1016363982036941E-2</v>
      </c>
      <c r="AE101">
        <v>2.0955973023130983E-2</v>
      </c>
      <c r="AF101">
        <v>0.10000842644672857</v>
      </c>
      <c r="AH101">
        <v>4.5048615392923569E-2</v>
      </c>
      <c r="AI101">
        <v>0.35455734582375054</v>
      </c>
      <c r="AK101">
        <v>0.11305871424295992</v>
      </c>
      <c r="AM101">
        <v>1.3385095376825869E-2</v>
      </c>
      <c r="AN101">
        <v>4.3336418024722441E-2</v>
      </c>
      <c r="AO101">
        <v>7.336957715779289E-3</v>
      </c>
      <c r="AS101">
        <v>3.0249557684190749E-2</v>
      </c>
      <c r="AT101">
        <v>6.2913902630541058E-2</v>
      </c>
      <c r="AU101">
        <v>2.9029751375498538E-2</v>
      </c>
      <c r="AY101">
        <v>8.9068155236792076E-4</v>
      </c>
      <c r="AZ101">
        <v>5.3789094733275165E-2</v>
      </c>
      <c r="BG101">
        <v>9.1216602260527795E-4</v>
      </c>
      <c r="BH101">
        <v>8.4900143236791528E-2</v>
      </c>
      <c r="BI101">
        <v>0.24810999574428536</v>
      </c>
      <c r="BK101">
        <v>35.711532547331011</v>
      </c>
      <c r="BM101">
        <v>0.15813907970081528</v>
      </c>
      <c r="BO101">
        <v>0.21907478844978001</v>
      </c>
      <c r="BP101">
        <v>8.0278121128376331E-2</v>
      </c>
      <c r="BR101">
        <v>2.0301151266244086E-2</v>
      </c>
      <c r="BT101">
        <v>5.2342919676253034E-2</v>
      </c>
      <c r="BU101">
        <v>0.80708073900238131</v>
      </c>
      <c r="BV101">
        <v>1.4051215340006715</v>
      </c>
      <c r="BW101">
        <v>4.4173399779466528E-2</v>
      </c>
      <c r="BX101">
        <v>5.7364838022011595</v>
      </c>
      <c r="BY101">
        <v>2.1357659281646277E-2</v>
      </c>
      <c r="IM101">
        <v>699.15001927227797</v>
      </c>
      <c r="IS101">
        <v>7.3146811367758957</v>
      </c>
    </row>
    <row r="102" spans="1:253" x14ac:dyDescent="0.25">
      <c r="A102" s="13" t="s">
        <v>258</v>
      </c>
      <c r="B102">
        <v>4.2451619998853718E-4</v>
      </c>
      <c r="C102">
        <v>4.2910097292628169E-3</v>
      </c>
      <c r="D102">
        <v>5.7086480866748359E-3</v>
      </c>
      <c r="E102">
        <v>4.887382179449213E-2</v>
      </c>
      <c r="F102">
        <v>1.7144393004546788E-4</v>
      </c>
      <c r="H102">
        <v>4.9453532743279642E-4</v>
      </c>
      <c r="I102">
        <v>1.8639645667905321E-3</v>
      </c>
      <c r="J102">
        <v>6.6887475682235589E-2</v>
      </c>
      <c r="K102">
        <v>7.6343734725246706E-2</v>
      </c>
      <c r="L102">
        <v>5.777613598658058E-2</v>
      </c>
      <c r="M102">
        <v>6.9451277431914742E-3</v>
      </c>
      <c r="N102">
        <v>1.3767723638214005E-2</v>
      </c>
      <c r="O102">
        <v>1.9201270251731271E-2</v>
      </c>
      <c r="R102">
        <v>5.367572727220767E-5</v>
      </c>
      <c r="V102">
        <v>1.8938300566160781E-3</v>
      </c>
      <c r="X102">
        <v>7.4779563641121127E-4</v>
      </c>
      <c r="Z102">
        <v>0.2918610722499273</v>
      </c>
      <c r="AA102">
        <v>1.1073823244105159</v>
      </c>
      <c r="AI102">
        <v>5.713953107318431E-3</v>
      </c>
      <c r="AT102">
        <v>4.6995699278017172E-3</v>
      </c>
      <c r="BG102">
        <v>7.7670012946789291E-5</v>
      </c>
      <c r="BK102">
        <v>3.4530106764866404</v>
      </c>
      <c r="BO102">
        <v>4.2717338626706611E-2</v>
      </c>
      <c r="BU102">
        <v>7.6253051202006081E-2</v>
      </c>
      <c r="BV102">
        <v>8.8868611706385964E-2</v>
      </c>
      <c r="BX102">
        <v>0.52876866223871855</v>
      </c>
      <c r="IM102">
        <v>22.694588846021723</v>
      </c>
      <c r="IS102">
        <v>1.6280458331694284E-2</v>
      </c>
    </row>
    <row r="103" spans="1:253" x14ac:dyDescent="0.25">
      <c r="A103" s="13" t="s">
        <v>259</v>
      </c>
      <c r="B103">
        <v>2.1160941731401483E-3</v>
      </c>
      <c r="C103">
        <v>1.7941130550764729E-2</v>
      </c>
      <c r="D103">
        <v>2.277585743611877E-2</v>
      </c>
      <c r="E103">
        <v>0.1990131610843737</v>
      </c>
      <c r="F103">
        <v>6.7162751852902175E-4</v>
      </c>
      <c r="G103">
        <v>1.1287862120846238E-5</v>
      </c>
      <c r="H103">
        <v>2.4778523640433961E-3</v>
      </c>
      <c r="I103">
        <v>7.7319418325653205E-3</v>
      </c>
      <c r="J103">
        <v>0.28542469841451262</v>
      </c>
      <c r="K103">
        <v>0.31661464187880312</v>
      </c>
      <c r="L103">
        <v>0.24846740870627751</v>
      </c>
      <c r="M103">
        <v>3.0045638876179757E-2</v>
      </c>
      <c r="N103">
        <v>5.4890318830265038E-2</v>
      </c>
      <c r="O103">
        <v>8.639759237531687E-2</v>
      </c>
      <c r="P103">
        <v>4.708595725328342E-3</v>
      </c>
      <c r="Q103">
        <v>1.4069647605525683E-3</v>
      </c>
      <c r="R103">
        <v>2.5458289739663606E-4</v>
      </c>
      <c r="S103">
        <v>3.9921096133517742E-2</v>
      </c>
      <c r="V103">
        <v>7.4875410429783937E-3</v>
      </c>
      <c r="X103">
        <v>4.8422142088233941E-4</v>
      </c>
      <c r="Y103">
        <v>0.46738604117680782</v>
      </c>
      <c r="Z103">
        <v>47.59653707732793</v>
      </c>
      <c r="AA103">
        <v>9.9510329566104574E-2</v>
      </c>
      <c r="AB103">
        <v>2.9622109554471431E-3</v>
      </c>
      <c r="AC103">
        <v>9.9588057243485614E-3</v>
      </c>
      <c r="AD103">
        <v>4.3470032727320482E-3</v>
      </c>
      <c r="AE103">
        <v>8.237054631511408E-3</v>
      </c>
      <c r="AF103">
        <v>3.9846641368915602E-2</v>
      </c>
      <c r="AH103">
        <v>7.1244837941148886E-2</v>
      </c>
      <c r="AI103">
        <v>4.5058444065792756E-2</v>
      </c>
      <c r="AK103">
        <v>4.4671439104780809E-2</v>
      </c>
      <c r="AN103">
        <v>9.6605951668608438E-3</v>
      </c>
      <c r="AO103">
        <v>6.8856233580971791E-3</v>
      </c>
      <c r="AS103">
        <v>1.059030201729913E-2</v>
      </c>
      <c r="AT103">
        <v>1.2922677368200493E-2</v>
      </c>
      <c r="BG103">
        <v>3.610693991886408E-4</v>
      </c>
      <c r="BH103">
        <v>3.6051440087679056E-2</v>
      </c>
      <c r="BJ103">
        <v>0.15761556986764849</v>
      </c>
      <c r="BK103">
        <v>13.705598286433807</v>
      </c>
      <c r="BM103">
        <v>3.549491526744418E-2</v>
      </c>
      <c r="BO103">
        <v>0.10180148510253076</v>
      </c>
      <c r="BP103">
        <v>3.8961872242885019E-2</v>
      </c>
      <c r="BR103">
        <v>4.474246869266842E-3</v>
      </c>
      <c r="BS103">
        <v>2.8132272085578582E-3</v>
      </c>
      <c r="BT103">
        <v>1.891013899772552E-2</v>
      </c>
      <c r="BU103">
        <v>0.33585331265069135</v>
      </c>
      <c r="BV103">
        <v>0.41067282362603297</v>
      </c>
      <c r="BW103">
        <v>0.23874777873826647</v>
      </c>
      <c r="BX103">
        <v>2.2041793065017377</v>
      </c>
      <c r="IM103">
        <v>95.708200918745547</v>
      </c>
      <c r="IS103">
        <v>3.9301782211356073</v>
      </c>
    </row>
    <row r="104" spans="1:253" x14ac:dyDescent="0.25">
      <c r="A104" s="13" t="s">
        <v>260</v>
      </c>
      <c r="B104">
        <v>5.2881575507678968E-2</v>
      </c>
      <c r="C104">
        <v>0.39486548246760045</v>
      </c>
      <c r="D104">
        <v>0.48747553634171448</v>
      </c>
      <c r="E104">
        <v>4.4593037202255008</v>
      </c>
      <c r="F104">
        <v>1.5945565712656484E-2</v>
      </c>
      <c r="G104">
        <v>2.5790881396240258E-4</v>
      </c>
      <c r="H104">
        <v>6.1623830250252497E-2</v>
      </c>
      <c r="I104">
        <v>0.19045455049858578</v>
      </c>
      <c r="J104">
        <v>7.7705283807143672</v>
      </c>
      <c r="K104">
        <v>30.366645429430879</v>
      </c>
      <c r="L104">
        <v>9.3353444606977352</v>
      </c>
      <c r="M104">
        <v>0.42825201318602008</v>
      </c>
      <c r="N104">
        <v>1.3599170895556922</v>
      </c>
      <c r="O104">
        <v>2.07550839816968</v>
      </c>
      <c r="P104">
        <v>0.11838873164018411</v>
      </c>
      <c r="Q104">
        <v>3.5287266361430439E-2</v>
      </c>
      <c r="R104">
        <v>6.8672273066996779E-3</v>
      </c>
      <c r="S104">
        <v>1.0688234987532548</v>
      </c>
      <c r="T104">
        <v>3.1312798045294563E-2</v>
      </c>
      <c r="U104">
        <v>5.0259728472862732E-2</v>
      </c>
      <c r="V104">
        <v>0.55079826946846966</v>
      </c>
      <c r="W104">
        <v>18.291242535051008</v>
      </c>
      <c r="X104">
        <v>3.6757361570712681E-2</v>
      </c>
      <c r="Y104">
        <v>1.1987686568266419E-3</v>
      </c>
      <c r="Z104">
        <v>114.50691511661744</v>
      </c>
      <c r="AA104">
        <v>8.9187806031431744</v>
      </c>
      <c r="AB104">
        <v>7.0734328452041265E-2</v>
      </c>
      <c r="AC104">
        <v>0.26509233884625327</v>
      </c>
      <c r="AD104">
        <v>0.10877119073179567</v>
      </c>
      <c r="AE104">
        <v>0.2071188463924663</v>
      </c>
      <c r="AF104">
        <v>0.56972400132533618</v>
      </c>
      <c r="AH104">
        <v>1.3587376808613418</v>
      </c>
      <c r="AI104">
        <v>1.5392779862978663</v>
      </c>
      <c r="AJ104">
        <v>0.12089607858113946</v>
      </c>
      <c r="AK104">
        <v>1.1163541074497605</v>
      </c>
      <c r="AL104">
        <v>0.46924342010739545</v>
      </c>
      <c r="AM104">
        <v>0.28165892482713656</v>
      </c>
      <c r="AN104">
        <v>0.23739139085851213</v>
      </c>
      <c r="AO104">
        <v>9.9722032926039927E-2</v>
      </c>
      <c r="AP104">
        <v>6.721403644975231E-2</v>
      </c>
      <c r="AQ104">
        <v>0.29145797228027259</v>
      </c>
      <c r="AR104">
        <v>0.35110066689992891</v>
      </c>
      <c r="AS104">
        <v>0.26645093956028709</v>
      </c>
      <c r="AT104">
        <v>0.24354594679801983</v>
      </c>
      <c r="AU104">
        <v>0.30875002689954223</v>
      </c>
      <c r="AX104">
        <v>1.6330552862299865E-2</v>
      </c>
      <c r="AY104">
        <v>9.4754460566262213E-3</v>
      </c>
      <c r="AZ104">
        <v>0.57208192232152688</v>
      </c>
      <c r="BC104">
        <v>4.6809303508756513E-2</v>
      </c>
      <c r="BG104">
        <v>9.7124532891476861E-3</v>
      </c>
      <c r="BH104">
        <v>0.89951631703561485</v>
      </c>
      <c r="BI104">
        <v>2.6432680698879967</v>
      </c>
      <c r="BJ104">
        <v>2.7048441687067051</v>
      </c>
      <c r="BK104">
        <v>337.52953456260224</v>
      </c>
      <c r="BL104">
        <v>0.88410002945857247</v>
      </c>
      <c r="BM104">
        <v>0.75709351931997926</v>
      </c>
      <c r="BO104">
        <v>3.4167421995078451</v>
      </c>
      <c r="BP104">
        <v>1.3427244324769323</v>
      </c>
      <c r="BQ104">
        <v>6.3087714570833869E-2</v>
      </c>
      <c r="BR104">
        <v>0.20755777485342974</v>
      </c>
      <c r="BS104">
        <v>0.14928587089760967</v>
      </c>
      <c r="BT104">
        <v>3.726815133727384</v>
      </c>
      <c r="BU104">
        <v>8.0803121890849887</v>
      </c>
      <c r="BV104">
        <v>7.683499155576146</v>
      </c>
      <c r="BW104">
        <v>9.5462626165920419</v>
      </c>
      <c r="BX104">
        <v>50.049196357773035</v>
      </c>
      <c r="BY104">
        <v>0.22237139941099576</v>
      </c>
      <c r="IM104">
        <v>721.16212258413304</v>
      </c>
      <c r="IS104">
        <v>61.932061621013368</v>
      </c>
    </row>
    <row r="105" spans="1:253" x14ac:dyDescent="0.25">
      <c r="A105" s="13" t="s">
        <v>261</v>
      </c>
      <c r="B105">
        <v>2.1737450493376408E-2</v>
      </c>
      <c r="C105">
        <v>0.16213432646473971</v>
      </c>
      <c r="D105">
        <v>0.20006440725281521</v>
      </c>
      <c r="E105">
        <v>1.8331152596394287</v>
      </c>
      <c r="F105">
        <v>6.5408414348116306E-3</v>
      </c>
      <c r="G105">
        <v>1.1006393174968494E-4</v>
      </c>
      <c r="H105">
        <v>2.5330654833886548E-2</v>
      </c>
      <c r="I105">
        <v>7.7771168064459897E-2</v>
      </c>
      <c r="K105">
        <v>1.3609589487396304E-2</v>
      </c>
      <c r="L105">
        <v>1.022826580275922E-2</v>
      </c>
      <c r="N105">
        <v>0.55812153466602732</v>
      </c>
      <c r="O105">
        <v>0.84642816408237354</v>
      </c>
      <c r="P105">
        <v>4.8675660114359816E-2</v>
      </c>
      <c r="Q105">
        <v>1.4509672028798359E-2</v>
      </c>
      <c r="R105">
        <v>2.8236260575436475E-3</v>
      </c>
      <c r="S105">
        <v>0.43957778235485268</v>
      </c>
      <c r="V105">
        <v>0.28170628635760903</v>
      </c>
      <c r="X105">
        <v>1.9299571498101086E-2</v>
      </c>
      <c r="Y105">
        <v>4.0367464267347149E-4</v>
      </c>
      <c r="Z105">
        <v>6.2921667846246185E-2</v>
      </c>
      <c r="AA105">
        <v>49.525460137047048</v>
      </c>
      <c r="AB105">
        <v>2.8532009885641019E-2</v>
      </c>
      <c r="AC105">
        <v>0.11057376818970785</v>
      </c>
      <c r="AD105">
        <v>4.4661971220307232E-2</v>
      </c>
      <c r="AE105">
        <v>8.5140663533569957E-2</v>
      </c>
      <c r="AF105">
        <v>0.23405108094141064</v>
      </c>
      <c r="AH105">
        <v>0.75778538772789583</v>
      </c>
      <c r="AI105">
        <v>9.5741881583761082E-2</v>
      </c>
      <c r="AJ105">
        <v>0.11009934685639004</v>
      </c>
      <c r="AK105">
        <v>0.4587021575063574</v>
      </c>
      <c r="AL105">
        <v>0.10174736606357677</v>
      </c>
      <c r="AM105">
        <v>6.3732238530875562E-2</v>
      </c>
      <c r="AN105">
        <v>0.1672844049842645</v>
      </c>
      <c r="AO105">
        <v>2.9170400106367449E-2</v>
      </c>
      <c r="AP105">
        <v>4.2594816207241766E-2</v>
      </c>
      <c r="AQ105">
        <v>0.19296071995655287</v>
      </c>
      <c r="AR105">
        <v>9.9054382508375546E-2</v>
      </c>
      <c r="AS105">
        <v>0.13372244009596268</v>
      </c>
      <c r="AT105">
        <v>1.1454014405852982E-2</v>
      </c>
      <c r="AU105">
        <v>0.12750619781315062</v>
      </c>
      <c r="AX105">
        <v>6.7441194036996699E-3</v>
      </c>
      <c r="AY105">
        <v>3.9129874381485501E-3</v>
      </c>
      <c r="AZ105">
        <v>0.2362558225069406</v>
      </c>
      <c r="BC105">
        <v>1.9331104964382173E-2</v>
      </c>
      <c r="BG105">
        <v>4.0040189907464144E-3</v>
      </c>
      <c r="BH105">
        <v>0.3751704121015238</v>
      </c>
      <c r="BI105">
        <v>1.0872463623341067</v>
      </c>
      <c r="BJ105">
        <v>1.285817886379</v>
      </c>
      <c r="BK105">
        <v>139.23298172405461</v>
      </c>
      <c r="BL105">
        <v>0.28200886520864421</v>
      </c>
      <c r="BM105">
        <v>0.14713147395533471</v>
      </c>
      <c r="BO105">
        <v>1.88286199671754</v>
      </c>
      <c r="BP105">
        <v>0.51090235564997322</v>
      </c>
      <c r="BQ105">
        <v>8.3096874386177466E-2</v>
      </c>
      <c r="BR105">
        <v>1.7306548251666904E-2</v>
      </c>
      <c r="BS105">
        <v>2.6859968561525623E-2</v>
      </c>
      <c r="BT105">
        <v>0.24128913623023274</v>
      </c>
      <c r="BU105">
        <v>3.2079684309051473</v>
      </c>
      <c r="BV105">
        <v>4.33034855899513</v>
      </c>
      <c r="BW105">
        <v>3.9305281736867128</v>
      </c>
      <c r="BX105">
        <v>20.719641100822447</v>
      </c>
      <c r="BY105">
        <v>9.3426210760417627E-2</v>
      </c>
      <c r="IM105">
        <v>897.86126197454439</v>
      </c>
      <c r="IS105">
        <v>390.03680476723321</v>
      </c>
    </row>
    <row r="106" spans="1:253" x14ac:dyDescent="0.25">
      <c r="A106" s="13" t="s">
        <v>262</v>
      </c>
      <c r="B106">
        <v>5.8900319873522915E-5</v>
      </c>
      <c r="C106">
        <v>9.3880453837513922E-2</v>
      </c>
      <c r="D106">
        <v>0.19637800388411739</v>
      </c>
      <c r="E106">
        <v>1.7217170839407034</v>
      </c>
      <c r="F106">
        <v>4.367652441186083E-3</v>
      </c>
      <c r="G106">
        <v>1.5103281082607656E-4</v>
      </c>
      <c r="H106">
        <v>1.0284087162227246E-4</v>
      </c>
      <c r="I106">
        <v>4.7022401404877158E-2</v>
      </c>
      <c r="J106">
        <v>0.8001664337401394</v>
      </c>
      <c r="K106">
        <v>0.34795591639690659</v>
      </c>
      <c r="L106">
        <v>0.51067702296676099</v>
      </c>
      <c r="M106">
        <v>0.4201592857834075</v>
      </c>
      <c r="N106">
        <v>0.25543025221625315</v>
      </c>
      <c r="O106">
        <v>0.4997303950671026</v>
      </c>
      <c r="P106">
        <v>6.3575682384138382E-2</v>
      </c>
      <c r="Q106">
        <v>1.3627289335125255E-2</v>
      </c>
      <c r="R106">
        <v>2.0040508342729912E-3</v>
      </c>
      <c r="S106">
        <v>0.51490587764116391</v>
      </c>
      <c r="T106">
        <v>0.65791743128636371</v>
      </c>
      <c r="U106">
        <v>0.24499757281042789</v>
      </c>
      <c r="V106">
        <v>8.257035841120336E-3</v>
      </c>
      <c r="W106">
        <v>1.0479350368913127</v>
      </c>
      <c r="X106">
        <v>5.1960845996242575E-4</v>
      </c>
      <c r="Y106">
        <v>4.1662630173161224E-3</v>
      </c>
      <c r="Z106">
        <v>1.149391119319956</v>
      </c>
      <c r="AA106">
        <v>2.2056670777645806</v>
      </c>
      <c r="AB106">
        <v>2.9798470022080878</v>
      </c>
      <c r="AC106">
        <v>15.762778257087405</v>
      </c>
      <c r="AD106">
        <v>0.7150647948118698</v>
      </c>
      <c r="AE106">
        <v>0.21389774768372485</v>
      </c>
      <c r="AF106">
        <v>0.39249736679400349</v>
      </c>
      <c r="AH106">
        <v>0.55203923712254421</v>
      </c>
      <c r="AI106">
        <v>1.4969252820313052E-2</v>
      </c>
      <c r="AJ106">
        <v>1.8291299843359323</v>
      </c>
      <c r="AK106">
        <v>0.41323719148155225</v>
      </c>
      <c r="AL106">
        <v>7.9350788448525E-2</v>
      </c>
      <c r="AM106">
        <v>4.6867421599038173E-2</v>
      </c>
      <c r="AN106">
        <v>0.17074174499919664</v>
      </c>
      <c r="AO106">
        <v>0.13288939424781293</v>
      </c>
      <c r="AP106">
        <v>0.19784586636071008</v>
      </c>
      <c r="AQ106">
        <v>1.0480352671555238</v>
      </c>
      <c r="AR106">
        <v>4.2802652845085856</v>
      </c>
      <c r="AS106">
        <v>0.33836386302842503</v>
      </c>
      <c r="AT106">
        <v>2.0757278854648336</v>
      </c>
      <c r="AU106">
        <v>0.24577460328448369</v>
      </c>
      <c r="AX106">
        <v>1.2999605860910098E-2</v>
      </c>
      <c r="AY106">
        <v>7.5418469153143795E-3</v>
      </c>
      <c r="AZ106">
        <v>0.45539492610182564</v>
      </c>
      <c r="BC106">
        <v>3.7260925612996591E-2</v>
      </c>
      <c r="BG106">
        <v>7.4729235022908793E-3</v>
      </c>
      <c r="BH106">
        <v>0.6618147463541757</v>
      </c>
      <c r="BI106">
        <v>7.1175351333610442</v>
      </c>
      <c r="BJ106">
        <v>10.820560609921262</v>
      </c>
      <c r="BK106">
        <v>3.2410836018996223</v>
      </c>
      <c r="BL106">
        <v>0.66491725506638699</v>
      </c>
      <c r="BM106">
        <v>0.19736438514284291</v>
      </c>
      <c r="BN106">
        <v>8.735521005396113E-2</v>
      </c>
      <c r="BO106">
        <v>0.46846943559006471</v>
      </c>
      <c r="BP106">
        <v>0.2254034520634961</v>
      </c>
      <c r="BQ106">
        <v>8.3644622117711814E-2</v>
      </c>
      <c r="BR106">
        <v>5.0231280834650775E-2</v>
      </c>
      <c r="BT106">
        <v>0.53359023910840842</v>
      </c>
      <c r="BU106">
        <v>5.9336844320184188</v>
      </c>
      <c r="BV106">
        <v>12.524572353822881</v>
      </c>
      <c r="BW106">
        <v>1.8755765407105569</v>
      </c>
      <c r="BX106">
        <v>19.28446444741239</v>
      </c>
      <c r="BY106">
        <v>0.28510491980210523</v>
      </c>
      <c r="IM106">
        <v>79.251658328682794</v>
      </c>
      <c r="IS106">
        <v>11.957281599914044</v>
      </c>
    </row>
    <row r="107" spans="1:253" x14ac:dyDescent="0.25">
      <c r="A107" s="13" t="s">
        <v>263</v>
      </c>
      <c r="C107">
        <v>1.7925289052584177E-2</v>
      </c>
      <c r="D107">
        <v>3.6383468505387567E-2</v>
      </c>
      <c r="E107">
        <v>0.30792913217818446</v>
      </c>
      <c r="F107">
        <v>8.1272760251544895E-4</v>
      </c>
      <c r="G107">
        <v>1.7803083469546269E-5</v>
      </c>
      <c r="I107">
        <v>8.6263504342014661E-3</v>
      </c>
      <c r="J107">
        <v>0.13601722160195567</v>
      </c>
      <c r="K107">
        <v>6.2985793603624607E-2</v>
      </c>
      <c r="L107">
        <v>8.7120760072899164E-2</v>
      </c>
      <c r="M107">
        <v>6.7526319450088301E-2</v>
      </c>
      <c r="N107">
        <v>0.19483556411317374</v>
      </c>
      <c r="O107">
        <v>0.10881913781121053</v>
      </c>
      <c r="P107">
        <v>4.9268492980128448E-2</v>
      </c>
      <c r="Q107">
        <v>1.2883525712050361E-2</v>
      </c>
      <c r="R107">
        <v>4.0620606940355696E-3</v>
      </c>
      <c r="S107">
        <v>0.22108568769286335</v>
      </c>
      <c r="T107">
        <v>0.31083786305323896</v>
      </c>
      <c r="U107">
        <v>0.11606230920222685</v>
      </c>
      <c r="V107">
        <v>3.8665351736449976E-3</v>
      </c>
      <c r="W107">
        <v>0.48262332232599092</v>
      </c>
      <c r="X107">
        <v>2.4645801709307925E-4</v>
      </c>
      <c r="Y107">
        <v>1.7936801614901799E-3</v>
      </c>
      <c r="Z107">
        <v>0.51391235374078603</v>
      </c>
      <c r="AA107">
        <v>1.0108279424278674</v>
      </c>
      <c r="AB107">
        <v>0.22549806817573356</v>
      </c>
      <c r="AC107">
        <v>5.9035019908978965</v>
      </c>
      <c r="AD107">
        <v>0.40185878494580635</v>
      </c>
      <c r="AE107">
        <v>2.6841456435434476E-2</v>
      </c>
      <c r="AF107">
        <v>5.2859420570509588E-2</v>
      </c>
      <c r="AH107">
        <v>0.10078991317785849</v>
      </c>
      <c r="AI107">
        <v>5.0895449132008552E-2</v>
      </c>
      <c r="AJ107">
        <v>0.25172985601400882</v>
      </c>
      <c r="AK107">
        <v>7.6243954942547126E-2</v>
      </c>
      <c r="AM107">
        <v>1.531013792305376E-2</v>
      </c>
      <c r="AN107">
        <v>0.12958565493715221</v>
      </c>
      <c r="AO107">
        <v>0.14976054684221379</v>
      </c>
      <c r="AP107">
        <v>7.453915815756447E-2</v>
      </c>
      <c r="AQ107">
        <v>0.17330423638950931</v>
      </c>
      <c r="AR107">
        <v>0.19293852273234374</v>
      </c>
      <c r="AS107">
        <v>0.11195824764287884</v>
      </c>
      <c r="AT107">
        <v>7.990670270270471E-2</v>
      </c>
      <c r="AU107">
        <v>0.2969754737643297</v>
      </c>
      <c r="AX107">
        <v>1.5707780085451668E-2</v>
      </c>
      <c r="AY107">
        <v>9.113029624246257E-3</v>
      </c>
      <c r="AZ107">
        <v>0.55026489064935868</v>
      </c>
      <c r="BC107">
        <v>4.502454223463933E-2</v>
      </c>
      <c r="BG107">
        <v>6.110745904607558E-3</v>
      </c>
      <c r="BH107">
        <v>0.56087459909201487</v>
      </c>
      <c r="BI107">
        <v>1.8910890895309265</v>
      </c>
      <c r="BJ107">
        <v>4.4883021663344662</v>
      </c>
      <c r="BK107">
        <v>1.5810196509077534</v>
      </c>
      <c r="BL107">
        <v>0.60121874905116801</v>
      </c>
      <c r="BM107">
        <v>0.24900404197359427</v>
      </c>
      <c r="BN107">
        <v>0.13947727311660571</v>
      </c>
      <c r="BO107">
        <v>0.20936146722531673</v>
      </c>
      <c r="BP107">
        <v>0.39625320788030305</v>
      </c>
      <c r="BQ107">
        <v>5.2844292199619072E-2</v>
      </c>
      <c r="BR107">
        <v>2.7917535000123121E-2</v>
      </c>
      <c r="BS107">
        <v>9.239880777062788E-3</v>
      </c>
      <c r="BT107">
        <v>0.30577425678469605</v>
      </c>
      <c r="BU107">
        <v>5.7018877983476823</v>
      </c>
      <c r="BV107">
        <v>15.647211295764887</v>
      </c>
      <c r="BW107">
        <v>1.1862236521697387</v>
      </c>
      <c r="BX107">
        <v>11.090533428486292</v>
      </c>
      <c r="BY107">
        <v>0.22136140070643312</v>
      </c>
      <c r="IM107">
        <v>218.59649407488644</v>
      </c>
      <c r="IS107">
        <v>139.92247419178253</v>
      </c>
    </row>
    <row r="108" spans="1:253" x14ac:dyDescent="0.25">
      <c r="A108" s="13" t="s">
        <v>264</v>
      </c>
      <c r="C108">
        <v>6.0280864319465291E-2</v>
      </c>
      <c r="D108">
        <v>0.11390128832953006</v>
      </c>
      <c r="E108">
        <v>0.90169690740378006</v>
      </c>
      <c r="F108">
        <v>2.4332696385292326E-3</v>
      </c>
      <c r="G108">
        <v>4.6082355531306452E-5</v>
      </c>
      <c r="I108">
        <v>2.5926427548620241E-2</v>
      </c>
      <c r="J108">
        <v>0.18118703210296921</v>
      </c>
      <c r="K108">
        <v>9.5777805845434882E-2</v>
      </c>
      <c r="L108">
        <v>0.11907438316194477</v>
      </c>
      <c r="M108">
        <v>7.7382099438578669E-2</v>
      </c>
      <c r="N108">
        <v>0.63418994956732</v>
      </c>
      <c r="O108">
        <v>0.24775023672689614</v>
      </c>
      <c r="P108">
        <v>3.4572219699652323E-2</v>
      </c>
      <c r="Q108">
        <v>2.2743380423912489E-2</v>
      </c>
      <c r="R108">
        <v>2.4304100706381152E-3</v>
      </c>
      <c r="S108">
        <v>0.33262491413652584</v>
      </c>
      <c r="T108">
        <v>0.3990126258544181</v>
      </c>
      <c r="U108">
        <v>0.1475358616298465</v>
      </c>
      <c r="V108">
        <v>4.8195461272419471E-3</v>
      </c>
      <c r="W108">
        <v>0.57523814465655887</v>
      </c>
      <c r="X108">
        <v>3.0466345901555955E-4</v>
      </c>
      <c r="Y108">
        <v>1.9696144052599599E-3</v>
      </c>
      <c r="Z108">
        <v>0.55575761633084664</v>
      </c>
      <c r="AA108">
        <v>1.1243683675588254</v>
      </c>
      <c r="AB108">
        <v>1.4891937194516158E-2</v>
      </c>
      <c r="AC108">
        <v>0.78245833759643979</v>
      </c>
      <c r="AD108">
        <v>4.3281522999952653</v>
      </c>
      <c r="AE108">
        <v>4.4653081488396251E-2</v>
      </c>
      <c r="AF108">
        <v>0.14733477145924356</v>
      </c>
      <c r="AH108">
        <v>0.16849134860207696</v>
      </c>
      <c r="AI108">
        <v>4.3704234134288214E-2</v>
      </c>
      <c r="AJ108">
        <v>3.861805851801034E-2</v>
      </c>
      <c r="AK108">
        <v>0.21522676037805683</v>
      </c>
      <c r="AL108">
        <v>5.1046005783676268E-2</v>
      </c>
      <c r="AM108">
        <v>2.3672614658315789E-2</v>
      </c>
      <c r="AN108">
        <v>0.26837768540520729</v>
      </c>
      <c r="AO108">
        <v>8.9631332924797913E-2</v>
      </c>
      <c r="AP108">
        <v>1.6137884935229965E-2</v>
      </c>
      <c r="AQ108">
        <v>0.21140774874877183</v>
      </c>
      <c r="AR108">
        <v>0.44865803757110917</v>
      </c>
      <c r="AS108">
        <v>9.5821609172540456E-2</v>
      </c>
      <c r="AT108">
        <v>0.33033276810196899</v>
      </c>
      <c r="AU108">
        <v>0.18103966221453427</v>
      </c>
      <c r="AX108">
        <v>9.5756361924915177E-3</v>
      </c>
      <c r="AY108">
        <v>5.5558804535059273E-3</v>
      </c>
      <c r="AZ108">
        <v>0.33544779586759099</v>
      </c>
      <c r="BC108">
        <v>2.7447265525235548E-2</v>
      </c>
      <c r="BG108">
        <v>4.6137392912002639E-3</v>
      </c>
      <c r="BH108">
        <v>0.58855701295658336</v>
      </c>
      <c r="BI108">
        <v>1.377279072192608</v>
      </c>
      <c r="BJ108">
        <v>2.9668479385476485</v>
      </c>
      <c r="BK108">
        <v>1.2759007455458677</v>
      </c>
      <c r="BL108">
        <v>0.5659533909036627</v>
      </c>
      <c r="BM108">
        <v>6.06862860317188E-2</v>
      </c>
      <c r="BN108">
        <v>2.6655198270681094E-2</v>
      </c>
      <c r="BO108">
        <v>0.52874768337675393</v>
      </c>
      <c r="BP108">
        <v>0.2314737906091236</v>
      </c>
      <c r="BQ108">
        <v>3.034496656562545E-2</v>
      </c>
      <c r="BR108">
        <v>8.3234571733785123E-3</v>
      </c>
      <c r="BS108">
        <v>8.1552695546532987E-3</v>
      </c>
      <c r="BT108">
        <v>0.29311821403756166</v>
      </c>
      <c r="BU108">
        <v>0.15394725295687992</v>
      </c>
      <c r="BV108">
        <v>8.6431539414089453</v>
      </c>
      <c r="BW108">
        <v>4.6164473213370085</v>
      </c>
      <c r="BX108">
        <v>3.6850515426114696</v>
      </c>
      <c r="BY108">
        <v>0.19480974276510704</v>
      </c>
      <c r="IM108">
        <v>97.073430471976209</v>
      </c>
      <c r="IS108">
        <v>4.3879576306378105</v>
      </c>
    </row>
    <row r="109" spans="1:253" x14ac:dyDescent="0.25">
      <c r="A109" s="13" t="s">
        <v>265</v>
      </c>
      <c r="B109">
        <v>2.9640444539158966E-4</v>
      </c>
      <c r="C109">
        <v>0.68620834267636477</v>
      </c>
      <c r="D109">
        <v>1.4027569610891093</v>
      </c>
      <c r="E109">
        <v>12.198170038809593</v>
      </c>
      <c r="F109">
        <v>3.09202349248003E-2</v>
      </c>
      <c r="G109">
        <v>6.0965719952765188E-4</v>
      </c>
      <c r="H109">
        <v>3.7488979947020417E-4</v>
      </c>
      <c r="I109">
        <v>0.33142433618652611</v>
      </c>
      <c r="J109">
        <v>0.64199414423046197</v>
      </c>
      <c r="K109">
        <v>0.28859998780633456</v>
      </c>
      <c r="L109">
        <v>0.41536519832683538</v>
      </c>
      <c r="M109">
        <v>0.3280023336089587</v>
      </c>
      <c r="N109">
        <v>2.8291005132966554</v>
      </c>
      <c r="O109">
        <v>1.3448235192285072</v>
      </c>
      <c r="P109">
        <v>0.1355993015058298</v>
      </c>
      <c r="Q109">
        <v>2.703559876009164E-2</v>
      </c>
      <c r="R109">
        <v>2.7710365123047543E-3</v>
      </c>
      <c r="S109">
        <v>2.072416713576628</v>
      </c>
      <c r="T109">
        <v>1.0122658593971994</v>
      </c>
      <c r="U109">
        <v>0.3771883397809046</v>
      </c>
      <c r="V109">
        <v>1.2670582987524952E-2</v>
      </c>
      <c r="W109">
        <v>1.583463660602785</v>
      </c>
      <c r="X109">
        <v>8.4877526143749249E-4</v>
      </c>
      <c r="Y109">
        <v>5.6528353252894457E-3</v>
      </c>
      <c r="Z109">
        <v>1.689191307440014</v>
      </c>
      <c r="AA109">
        <v>3.3164520263656723</v>
      </c>
      <c r="AB109">
        <v>1.8575610958290262E-2</v>
      </c>
      <c r="AC109">
        <v>6.8259108401571053E-2</v>
      </c>
      <c r="AD109">
        <v>4.0757140021499057E-2</v>
      </c>
      <c r="AE109">
        <v>8.5153008466796916</v>
      </c>
      <c r="AF109">
        <v>1.2853898914717754</v>
      </c>
      <c r="AH109">
        <v>0.3659274352843857</v>
      </c>
      <c r="AJ109">
        <v>6.7954174088690339E-2</v>
      </c>
      <c r="AK109">
        <v>2.3947674266227081</v>
      </c>
      <c r="AL109">
        <v>0.22816707698687538</v>
      </c>
      <c r="AM109">
        <v>0.11684069005135922</v>
      </c>
      <c r="AN109">
        <v>0.56331336355533779</v>
      </c>
      <c r="AO109">
        <v>0.13953540718518159</v>
      </c>
      <c r="AP109">
        <v>0.33737551742786087</v>
      </c>
      <c r="AQ109">
        <v>1.1121951379441741</v>
      </c>
      <c r="AR109">
        <v>1.1631760051741744</v>
      </c>
      <c r="AS109">
        <v>0.13451799656462798</v>
      </c>
      <c r="AT109">
        <v>10.620228832239118</v>
      </c>
      <c r="AU109">
        <v>0.34439575734025557</v>
      </c>
      <c r="AX109">
        <v>1.821594422586752E-2</v>
      </c>
      <c r="AY109">
        <v>1.0574497565972323E-2</v>
      </c>
      <c r="AZ109">
        <v>0.63812977350988098</v>
      </c>
      <c r="BC109">
        <v>5.2213496465895036E-2</v>
      </c>
      <c r="BG109">
        <v>4.9962157841452852E-3</v>
      </c>
      <c r="BH109">
        <v>0.81806519182733162</v>
      </c>
      <c r="BI109">
        <v>57.251416086843548</v>
      </c>
      <c r="BJ109">
        <v>4.3769687621848616</v>
      </c>
      <c r="BK109">
        <v>5.2400114851660993</v>
      </c>
      <c r="BL109">
        <v>8.5808833603268311E-2</v>
      </c>
      <c r="BM109">
        <v>0.23905122562643208</v>
      </c>
      <c r="BN109">
        <v>0.70284722154881063</v>
      </c>
      <c r="BO109">
        <v>4.5893084035225016</v>
      </c>
      <c r="BP109">
        <v>0.2749330004119141</v>
      </c>
      <c r="BQ109">
        <v>2.0735474626930147E-2</v>
      </c>
      <c r="BR109">
        <v>4.3358428339589543E-3</v>
      </c>
      <c r="BS109">
        <v>0.1165983580199081</v>
      </c>
      <c r="BT109">
        <v>3.2111704022094512</v>
      </c>
      <c r="BU109">
        <v>10.608530097217329</v>
      </c>
      <c r="BV109">
        <v>0.41517544692581837</v>
      </c>
      <c r="BW109">
        <v>0.37078099861543601</v>
      </c>
      <c r="BX109">
        <v>0.39772557782905121</v>
      </c>
      <c r="BY109">
        <v>0.18547744528431825</v>
      </c>
      <c r="IF109">
        <v>2.4504102935758063E-5</v>
      </c>
      <c r="IM109">
        <v>18.95237818286699</v>
      </c>
      <c r="IS109">
        <v>30.133213784392456</v>
      </c>
    </row>
    <row r="110" spans="1:253" x14ac:dyDescent="0.25">
      <c r="A110" s="13" t="s">
        <v>266</v>
      </c>
      <c r="B110">
        <v>4.1375256958088748E-5</v>
      </c>
      <c r="C110">
        <v>4.8596682512712444E-2</v>
      </c>
      <c r="D110">
        <v>9.0155346223423305E-2</v>
      </c>
      <c r="E110">
        <v>1.8965263341246947</v>
      </c>
      <c r="G110">
        <v>1.013820980191427E-4</v>
      </c>
      <c r="H110">
        <v>5.3990351691192719E-5</v>
      </c>
      <c r="I110">
        <v>5.5567202416420408E-2</v>
      </c>
      <c r="K110">
        <v>0.11754799530058962</v>
      </c>
      <c r="L110">
        <v>0.12165325491563328</v>
      </c>
      <c r="M110">
        <v>5.8916107302994292E-2</v>
      </c>
      <c r="N110">
        <v>1.9748955149410063</v>
      </c>
      <c r="O110">
        <v>0.33959368075542018</v>
      </c>
      <c r="P110">
        <v>1.9835286493335415E-2</v>
      </c>
      <c r="Q110">
        <v>2.4971517318176879E-2</v>
      </c>
      <c r="R110">
        <v>1.6048972098456275E-3</v>
      </c>
      <c r="S110">
        <v>0.32627323416684945</v>
      </c>
      <c r="T110">
        <v>2.2774014432326277</v>
      </c>
      <c r="U110">
        <v>0.837143068895283</v>
      </c>
      <c r="V110">
        <v>3.1654671463570871E-2</v>
      </c>
      <c r="W110">
        <v>3.7868144574851197</v>
      </c>
      <c r="X110">
        <v>2.0598984539735464E-3</v>
      </c>
      <c r="Y110">
        <v>1.2204171194604818E-2</v>
      </c>
      <c r="Z110">
        <v>3.5606606598363211</v>
      </c>
      <c r="AA110">
        <v>7.0743132643774214</v>
      </c>
      <c r="AB110">
        <v>2.4159145332767369E-2</v>
      </c>
      <c r="AC110">
        <v>0.15944060111061564</v>
      </c>
      <c r="AD110">
        <v>0.12821686792234627</v>
      </c>
      <c r="AE110">
        <v>0.19270886345521851</v>
      </c>
      <c r="AF110">
        <v>28.189868581402912</v>
      </c>
      <c r="AH110">
        <v>2.0618589773799196</v>
      </c>
      <c r="AI110">
        <v>1.2665791922340137</v>
      </c>
      <c r="AJ110">
        <v>0.57709709930938158</v>
      </c>
      <c r="AK110">
        <v>4.5454416209995818</v>
      </c>
      <c r="AL110">
        <v>6.7477484748254352E-2</v>
      </c>
      <c r="AM110">
        <v>7.2721786795049162E-2</v>
      </c>
      <c r="AN110">
        <v>0.30079947369912613</v>
      </c>
      <c r="AO110">
        <v>0.37917849098615131</v>
      </c>
      <c r="AP110">
        <v>0.41868196022861442</v>
      </c>
      <c r="AQ110">
        <v>0.48027462894839867</v>
      </c>
      <c r="AR110">
        <v>0.60431802613437058</v>
      </c>
      <c r="AS110">
        <v>0.13345710765082025</v>
      </c>
      <c r="AT110">
        <v>0.21653093412623242</v>
      </c>
      <c r="AU110">
        <v>0.49991330311363469</v>
      </c>
      <c r="AX110">
        <v>2.6441643781271597E-2</v>
      </c>
      <c r="AY110">
        <v>1.5342135822265094E-2</v>
      </c>
      <c r="AZ110">
        <v>0.9262877695997136</v>
      </c>
      <c r="BC110">
        <v>7.5791035771239412E-2</v>
      </c>
      <c r="BG110">
        <v>5.0493484460560996E-3</v>
      </c>
      <c r="BH110">
        <v>2.1421712997974205</v>
      </c>
      <c r="BI110">
        <v>2.7768310643169594</v>
      </c>
      <c r="BJ110">
        <v>14.493523397627538</v>
      </c>
      <c r="BK110">
        <v>3.8860554636276414</v>
      </c>
      <c r="BL110">
        <v>1.1988370845904459</v>
      </c>
      <c r="BM110">
        <v>0.1774797700498153</v>
      </c>
      <c r="BN110">
        <v>0.58720865006821565</v>
      </c>
      <c r="BO110">
        <v>1.951448159403899</v>
      </c>
      <c r="BP110">
        <v>18.045750395973958</v>
      </c>
      <c r="BQ110">
        <v>1.1050463053757467</v>
      </c>
      <c r="BR110">
        <v>0.25601598928467534</v>
      </c>
      <c r="BS110">
        <v>0.10241082361450599</v>
      </c>
      <c r="BT110">
        <v>4.0638288139383532</v>
      </c>
      <c r="BU110">
        <v>10.038789341399465</v>
      </c>
      <c r="BV110">
        <v>57.249813221480998</v>
      </c>
      <c r="BW110">
        <v>52.398442358285088</v>
      </c>
      <c r="BX110">
        <v>30.502900026807772</v>
      </c>
      <c r="BY110">
        <v>5.9342445381698372</v>
      </c>
      <c r="IM110">
        <v>57.576948277629306</v>
      </c>
      <c r="IS110">
        <v>33.46874987358359</v>
      </c>
    </row>
    <row r="111" spans="1:253" x14ac:dyDescent="0.25">
      <c r="A111" s="13" t="s">
        <v>267</v>
      </c>
      <c r="B111">
        <v>1.0735522557608114E-3</v>
      </c>
      <c r="C111">
        <v>0.212674196602336</v>
      </c>
      <c r="D111">
        <v>0.45555694732492102</v>
      </c>
      <c r="E111">
        <v>3.5955449141173927</v>
      </c>
      <c r="F111">
        <v>1.0229479347897769E-2</v>
      </c>
      <c r="G111">
        <v>2.527030478971144E-4</v>
      </c>
      <c r="H111">
        <v>1.4268405156445897E-3</v>
      </c>
      <c r="I111">
        <v>0.11642787551863863</v>
      </c>
      <c r="J111">
        <v>0.30992762020860798</v>
      </c>
      <c r="K111">
        <v>0.20619228551355984</v>
      </c>
      <c r="L111">
        <v>0.22136603027844598</v>
      </c>
      <c r="M111">
        <v>0.12822872542247643</v>
      </c>
      <c r="N111">
        <v>0.51969400941590826</v>
      </c>
      <c r="O111">
        <v>0.65366759614516612</v>
      </c>
      <c r="Q111">
        <v>1.3113097084808993E-3</v>
      </c>
      <c r="R111">
        <v>2.0246506272591982E-4</v>
      </c>
      <c r="S111">
        <v>8.3452077695433804</v>
      </c>
      <c r="Y111">
        <v>3.8720232564690209E-4</v>
      </c>
      <c r="AE111">
        <v>7.7457133633907285E-3</v>
      </c>
      <c r="AG111">
        <v>59.588558797835589</v>
      </c>
      <c r="AH111">
        <v>1.462198309023532</v>
      </c>
      <c r="AI111">
        <v>5.4697876237417044E-3</v>
      </c>
      <c r="AJ111">
        <v>1.4856836025870037E-2</v>
      </c>
      <c r="AK111">
        <v>3.8601984908619635</v>
      </c>
      <c r="AL111">
        <v>37.708156527035833</v>
      </c>
      <c r="AN111">
        <v>2.9787739981765149E-2</v>
      </c>
      <c r="AO111">
        <v>5.4319214862633292E-3</v>
      </c>
      <c r="AP111">
        <v>3.2847957592839665E-3</v>
      </c>
      <c r="AQ111">
        <v>9.966618523379208E-3</v>
      </c>
      <c r="AT111">
        <v>3.1258509085119068E-2</v>
      </c>
      <c r="AX111">
        <v>5.4969500332923082E-2</v>
      </c>
      <c r="BC111">
        <v>0.5304102102712257</v>
      </c>
      <c r="BG111">
        <v>3.4172046450609586E-4</v>
      </c>
      <c r="BH111">
        <v>0.23988899929110433</v>
      </c>
      <c r="BI111">
        <v>64.553514756483438</v>
      </c>
      <c r="BJ111">
        <v>0.89064482470116302</v>
      </c>
      <c r="BK111">
        <v>0.65582547866526142</v>
      </c>
      <c r="BL111">
        <v>265.86153185650443</v>
      </c>
      <c r="BM111">
        <v>42.216251970318488</v>
      </c>
      <c r="BN111">
        <v>102.40837839077368</v>
      </c>
      <c r="BO111">
        <v>9.8826271763327825E-2</v>
      </c>
      <c r="BP111">
        <v>9.9112971601455158E-2</v>
      </c>
      <c r="BQ111">
        <v>1.7324825170316707E-2</v>
      </c>
      <c r="BR111">
        <v>4.1484120074968553E-3</v>
      </c>
      <c r="BS111">
        <v>7.7723784928336453E-2</v>
      </c>
      <c r="BT111">
        <v>9.0397111622596296E-2</v>
      </c>
      <c r="BU111">
        <v>0.6252261935592025</v>
      </c>
      <c r="BV111">
        <v>1.0340488931124929</v>
      </c>
      <c r="BW111">
        <v>0.80579584215712408</v>
      </c>
      <c r="BX111">
        <v>0.78600981329311337</v>
      </c>
      <c r="IM111">
        <v>223.45924002790224</v>
      </c>
      <c r="IS111">
        <v>18.49182197639011</v>
      </c>
    </row>
    <row r="112" spans="1:253" x14ac:dyDescent="0.25">
      <c r="A112" s="13" t="s">
        <v>268</v>
      </c>
      <c r="B112">
        <v>3.3200508578084633E-3</v>
      </c>
      <c r="C112">
        <v>2.8371760979616578</v>
      </c>
      <c r="D112">
        <v>5.7480727821935558</v>
      </c>
      <c r="E112">
        <v>45.26916015429952</v>
      </c>
      <c r="F112">
        <v>0.1206158383621547</v>
      </c>
      <c r="G112">
        <v>3.3178377086568798E-3</v>
      </c>
      <c r="H112">
        <v>4.5363325516817937E-3</v>
      </c>
      <c r="I112">
        <v>1.1079958973953619</v>
      </c>
      <c r="J112">
        <v>2.8037607244972316</v>
      </c>
      <c r="K112">
        <v>0.69338207604240842</v>
      </c>
      <c r="L112">
        <v>2.9569716122328216</v>
      </c>
      <c r="M112">
        <v>1.4256162957483014</v>
      </c>
      <c r="N112">
        <v>1.0938890198161344</v>
      </c>
      <c r="O112">
        <v>0.16543104152690635</v>
      </c>
      <c r="P112">
        <v>0.30858845062602819</v>
      </c>
      <c r="Q112">
        <v>6.9388303745017102E-2</v>
      </c>
      <c r="R112">
        <v>2.5051700627406583E-3</v>
      </c>
      <c r="S112">
        <v>5.9662694151684752</v>
      </c>
      <c r="T112">
        <v>5.1011019105873006</v>
      </c>
      <c r="U112">
        <v>0.64787244388500864</v>
      </c>
      <c r="V112">
        <v>9.1214687809553288E-2</v>
      </c>
      <c r="W112">
        <v>10.654064819384686</v>
      </c>
      <c r="X112">
        <v>1.2294604407927111E-3</v>
      </c>
      <c r="Y112">
        <v>5.2650102213356489E-2</v>
      </c>
      <c r="Z112">
        <v>8.7597844504976123</v>
      </c>
      <c r="AA112">
        <v>13.597805687789073</v>
      </c>
      <c r="AB112">
        <v>1.6785778022514526</v>
      </c>
      <c r="AC112">
        <v>3.1349848986382769</v>
      </c>
      <c r="AD112">
        <v>0.61428393918907132</v>
      </c>
      <c r="AE112">
        <v>1.0299206576582223</v>
      </c>
      <c r="AF112">
        <v>3.503570011216194</v>
      </c>
      <c r="AG112">
        <v>9.9477288823754343E-3</v>
      </c>
      <c r="AH112">
        <v>39.981596861134967</v>
      </c>
      <c r="AI112">
        <v>2.942927810599631</v>
      </c>
      <c r="AJ112">
        <v>5.9462258946426374</v>
      </c>
      <c r="AK112">
        <v>8.0051262642230689</v>
      </c>
      <c r="AL112">
        <v>0.58223120976611364</v>
      </c>
      <c r="AM112">
        <v>1.1894280752984991</v>
      </c>
      <c r="AN112">
        <v>0.86205531584173023</v>
      </c>
      <c r="AO112">
        <v>1.3720292419899862</v>
      </c>
      <c r="AP112">
        <v>1.596023135651667</v>
      </c>
      <c r="AQ112">
        <v>1.1722843038338331</v>
      </c>
      <c r="AR112">
        <v>4.817198819827972</v>
      </c>
      <c r="AS112">
        <v>1.1072649189138843</v>
      </c>
      <c r="AT112">
        <v>0.45739933331899912</v>
      </c>
      <c r="AU112">
        <v>4.2210053809588697</v>
      </c>
      <c r="AX112">
        <v>0.22316495896806451</v>
      </c>
      <c r="AY112">
        <v>0.12952779187416394</v>
      </c>
      <c r="AZ112">
        <v>7.8220989335693867</v>
      </c>
      <c r="BC112">
        <v>0.63967189958528703</v>
      </c>
      <c r="BG112">
        <v>1.4030758646148073E-2</v>
      </c>
      <c r="BH112">
        <v>2.2582645986836214</v>
      </c>
      <c r="BI112">
        <v>48.329396659127163</v>
      </c>
      <c r="BJ112">
        <v>1.1851228126180895</v>
      </c>
      <c r="BK112">
        <v>8.5686792294637133</v>
      </c>
      <c r="BL112">
        <v>25.566066248071227</v>
      </c>
      <c r="BM112">
        <v>1.430917539665896</v>
      </c>
      <c r="BN112">
        <v>0.97364650735501701</v>
      </c>
      <c r="BO112">
        <v>7.4813330750002898</v>
      </c>
      <c r="BP112">
        <v>1.6840284808164754</v>
      </c>
      <c r="BQ112">
        <v>2.4389682253039533E-2</v>
      </c>
      <c r="BS112">
        <v>4.1932610244077462E-2</v>
      </c>
      <c r="BT112">
        <v>9.9883702885731473</v>
      </c>
      <c r="BU112">
        <v>14.839265856300496</v>
      </c>
      <c r="BV112">
        <v>0.65741632355699475</v>
      </c>
      <c r="BW112">
        <v>2.8978022686531952</v>
      </c>
      <c r="BX112">
        <v>5.534230465862656</v>
      </c>
      <c r="BY112">
        <v>2.1196634408344144</v>
      </c>
      <c r="IM112">
        <v>271.9910635144733</v>
      </c>
      <c r="IS112">
        <v>224.08452590849348</v>
      </c>
    </row>
    <row r="113" spans="1:253" x14ac:dyDescent="0.25">
      <c r="A113" s="13" t="s">
        <v>269</v>
      </c>
      <c r="C113">
        <v>1.6185426184147835E-2</v>
      </c>
      <c r="D113">
        <v>2.5769966898218651E-2</v>
      </c>
      <c r="E113">
        <v>4.9807974544853931E-2</v>
      </c>
      <c r="F113">
        <v>4.7232156626839366E-4</v>
      </c>
      <c r="G113">
        <v>4.0051699877595148E-5</v>
      </c>
      <c r="H113">
        <v>1.0850390112686523E-4</v>
      </c>
      <c r="J113">
        <v>11.298762429367132</v>
      </c>
      <c r="K113">
        <v>6.8226889159688842</v>
      </c>
      <c r="L113">
        <v>5.4836245216333674</v>
      </c>
      <c r="M113">
        <v>6.2624363534592895</v>
      </c>
      <c r="O113">
        <v>0.35488306878168263</v>
      </c>
      <c r="P113">
        <v>3.1846394586358871E-2</v>
      </c>
      <c r="Q113">
        <v>1.0958802366365112E-3</v>
      </c>
      <c r="T113">
        <v>0.10647508955830649</v>
      </c>
      <c r="U113">
        <v>2.3589728912030941E-2</v>
      </c>
      <c r="W113">
        <v>1.7150135200401238</v>
      </c>
      <c r="X113">
        <v>1.7912404423991548E-4</v>
      </c>
      <c r="Z113">
        <v>2.4394174902440025</v>
      </c>
      <c r="AA113">
        <v>2.6380031714516705</v>
      </c>
      <c r="AH113">
        <v>8.6505619241651899E-2</v>
      </c>
      <c r="AI113">
        <v>5.6888203757503453</v>
      </c>
      <c r="AQ113">
        <v>4.4207475882345526E-2</v>
      </c>
      <c r="BH113">
        <v>0.85801796630733129</v>
      </c>
      <c r="BI113">
        <v>0.61519475646724042</v>
      </c>
      <c r="BJ113">
        <v>9.0899107391124306E-2</v>
      </c>
      <c r="BK113">
        <v>0.15666540405962956</v>
      </c>
      <c r="BL113">
        <v>2.1375419170717604</v>
      </c>
      <c r="BM113">
        <v>0.10221449700902067</v>
      </c>
      <c r="BN113">
        <v>7.5232789276468832</v>
      </c>
      <c r="BO113">
        <v>0.64882847205465011</v>
      </c>
      <c r="BP113">
        <v>0.14357002046704045</v>
      </c>
      <c r="BQ113">
        <v>2.724334356864383E-2</v>
      </c>
      <c r="BS113">
        <v>1.1727963307499024E-2</v>
      </c>
      <c r="BT113">
        <v>1.9820952223221016</v>
      </c>
      <c r="BU113">
        <v>1.4093252159158203</v>
      </c>
      <c r="BV113">
        <v>0.54368393416575156</v>
      </c>
      <c r="BW113">
        <v>0.33703059705065769</v>
      </c>
      <c r="BX113">
        <v>231.36021548395411</v>
      </c>
      <c r="BY113">
        <v>0.41331703602871228</v>
      </c>
      <c r="IM113">
        <v>198.86651974027592</v>
      </c>
      <c r="IS113">
        <v>42.423778925111328</v>
      </c>
    </row>
    <row r="114" spans="1:253" x14ac:dyDescent="0.25">
      <c r="A114" s="13" t="s">
        <v>270</v>
      </c>
      <c r="B114">
        <v>8.3252685405169071E-5</v>
      </c>
      <c r="C114">
        <v>3.2236839524294861E-2</v>
      </c>
      <c r="D114">
        <v>5.3057674212139382E-2</v>
      </c>
      <c r="E114">
        <v>4.157000146940006</v>
      </c>
      <c r="F114">
        <v>9.0567891283156628E-3</v>
      </c>
      <c r="G114">
        <v>1.222020817808102E-4</v>
      </c>
      <c r="H114">
        <v>1.6864919975260093E-4</v>
      </c>
      <c r="I114">
        <v>0.32076870087922182</v>
      </c>
      <c r="J114">
        <v>1.9094327672914289</v>
      </c>
      <c r="K114">
        <v>0.42988828827135134</v>
      </c>
      <c r="L114">
        <v>0.78656739878755044</v>
      </c>
      <c r="M114">
        <v>0.61959691205077716</v>
      </c>
      <c r="N114">
        <v>2.2642275370107567</v>
      </c>
      <c r="O114">
        <v>0.51337412930034221</v>
      </c>
      <c r="P114">
        <v>0.36951455508499481</v>
      </c>
      <c r="Q114">
        <v>0.18502627361167751</v>
      </c>
      <c r="R114">
        <v>7.1478929410385278E-3</v>
      </c>
      <c r="S114">
        <v>1.0174237844073664</v>
      </c>
      <c r="T114">
        <v>6.5442124019612402</v>
      </c>
      <c r="U114">
        <v>4.2254077649148734</v>
      </c>
      <c r="V114">
        <v>4.9579044527439442E-2</v>
      </c>
      <c r="W114">
        <v>5.9895477861622659</v>
      </c>
      <c r="X114">
        <v>9.6713994905166314E-3</v>
      </c>
      <c r="Y114">
        <v>3.8061946683192148E-3</v>
      </c>
      <c r="Z114">
        <v>10.457442135604843</v>
      </c>
      <c r="AA114">
        <v>25.095507323062584</v>
      </c>
      <c r="AB114">
        <v>3.2656996072661176E-2</v>
      </c>
      <c r="AC114">
        <v>1.2683283836548589</v>
      </c>
      <c r="AD114">
        <v>0.43886275700181016</v>
      </c>
      <c r="AE114">
        <v>0.20675437605389518</v>
      </c>
      <c r="AF114">
        <v>2.295652524465984</v>
      </c>
      <c r="AH114">
        <v>0.90138672161477884</v>
      </c>
      <c r="AI114">
        <v>0.65242678961028711</v>
      </c>
      <c r="AJ114">
        <v>4.2648315997187156</v>
      </c>
      <c r="AK114">
        <v>2.8591121409707996</v>
      </c>
      <c r="AL114">
        <v>8.2454469581073206E-2</v>
      </c>
      <c r="AM114">
        <v>0.47871812040357203</v>
      </c>
      <c r="AN114">
        <v>0.31460791581038611</v>
      </c>
      <c r="AO114">
        <v>1.3568546796733285</v>
      </c>
      <c r="AP114">
        <v>1.5574581857522918</v>
      </c>
      <c r="AQ114">
        <v>2.7979974872966795</v>
      </c>
      <c r="AR114">
        <v>15.300202366345225</v>
      </c>
      <c r="AS114">
        <v>1.640227001497109</v>
      </c>
      <c r="AT114">
        <v>0.52966128241335841</v>
      </c>
      <c r="AU114">
        <v>0.3235465741512451</v>
      </c>
      <c r="AX114">
        <v>1.7113305639245166E-2</v>
      </c>
      <c r="AY114">
        <v>9.9313866654992949E-3</v>
      </c>
      <c r="AZ114">
        <v>0.59949835463963952</v>
      </c>
      <c r="BC114">
        <v>4.9057017525471883E-2</v>
      </c>
      <c r="BH114">
        <v>2.8279441345449672</v>
      </c>
      <c r="BI114">
        <v>96.665768031491936</v>
      </c>
      <c r="BJ114">
        <v>21.384461706402586</v>
      </c>
      <c r="BK114">
        <v>3.9120065598359686</v>
      </c>
      <c r="BL114">
        <v>84.951278275473257</v>
      </c>
      <c r="BM114">
        <v>1.9975858172354042</v>
      </c>
      <c r="BN114">
        <v>1.6484934271553446</v>
      </c>
      <c r="BO114">
        <v>15.850437456396797</v>
      </c>
      <c r="BP114">
        <v>2.1571135754340149</v>
      </c>
      <c r="BQ114">
        <v>0.3107685693613888</v>
      </c>
      <c r="BR114">
        <v>4.8168990949263919E-2</v>
      </c>
      <c r="BS114">
        <v>0.26149258671727316</v>
      </c>
      <c r="BT114">
        <v>8.2097360598578657</v>
      </c>
      <c r="BU114">
        <v>6.4187087229815445</v>
      </c>
      <c r="BV114">
        <v>1.1781477843455797</v>
      </c>
      <c r="BW114">
        <v>1.6878823380670345</v>
      </c>
      <c r="BX114">
        <v>3.4342026923837423</v>
      </c>
      <c r="BY114">
        <v>13.779507600222706</v>
      </c>
      <c r="IM114">
        <v>72.527831179897618</v>
      </c>
      <c r="IS114">
        <v>24.046230075081649</v>
      </c>
    </row>
    <row r="115" spans="1:253" x14ac:dyDescent="0.25">
      <c r="A115" s="13" t="s">
        <v>271</v>
      </c>
      <c r="B115">
        <v>1.8648195332768384E-4</v>
      </c>
      <c r="C115">
        <v>0.37218436198243676</v>
      </c>
      <c r="D115">
        <v>0.65449399407288733</v>
      </c>
      <c r="E115">
        <v>4.5871996823213319</v>
      </c>
      <c r="F115">
        <v>1.4529967165344411E-2</v>
      </c>
      <c r="G115">
        <v>2.471444284354665E-4</v>
      </c>
      <c r="H115">
        <v>3.7477219487496441E-4</v>
      </c>
      <c r="I115">
        <v>0.13878793345278964</v>
      </c>
      <c r="J115">
        <v>0.18967328594075766</v>
      </c>
      <c r="K115">
        <v>0.11654001776815431</v>
      </c>
      <c r="L115">
        <v>0.13185168505942693</v>
      </c>
      <c r="M115">
        <v>6.263280274228275E-2</v>
      </c>
      <c r="N115">
        <v>2.0941939798956346</v>
      </c>
      <c r="O115">
        <v>0.30955168832593161</v>
      </c>
      <c r="P115">
        <v>0.12741146756838059</v>
      </c>
      <c r="Q115">
        <v>7.421021988798561E-2</v>
      </c>
      <c r="R115">
        <v>1.405958543635809E-2</v>
      </c>
      <c r="S115">
        <v>11.354647249582946</v>
      </c>
      <c r="T115">
        <v>1.1719453010370722</v>
      </c>
      <c r="U115">
        <v>0.42571550135008684</v>
      </c>
      <c r="V115">
        <v>1.3489296941330744E-2</v>
      </c>
      <c r="W115">
        <v>1.6609337982010048</v>
      </c>
      <c r="X115">
        <v>8.4387527231008356E-4</v>
      </c>
      <c r="Y115">
        <v>4.5178732163902715E-3</v>
      </c>
      <c r="Z115">
        <v>1.5892057308934879</v>
      </c>
      <c r="AA115">
        <v>3.1410645860148358</v>
      </c>
      <c r="AB115">
        <v>3.2928971836152662E-2</v>
      </c>
      <c r="AC115">
        <v>5.3871917860252957E-2</v>
      </c>
      <c r="AD115">
        <v>5.264806489593582E-2</v>
      </c>
      <c r="AE115">
        <v>0.2165380973785111</v>
      </c>
      <c r="AF115">
        <v>0.43235048046194313</v>
      </c>
      <c r="AG115">
        <v>1.4768694991704615E-2</v>
      </c>
      <c r="AH115">
        <v>3.151609554641742</v>
      </c>
      <c r="AI115">
        <v>1.4575497648887252</v>
      </c>
      <c r="AJ115">
        <v>0.62977079168512673</v>
      </c>
      <c r="AK115">
        <v>25.812482564826556</v>
      </c>
      <c r="AL115">
        <v>35.546298659706366</v>
      </c>
      <c r="AM115">
        <v>9.1313469306554875</v>
      </c>
      <c r="AN115">
        <v>9.3502175719008864</v>
      </c>
      <c r="AO115">
        <v>6.0484019406679632</v>
      </c>
      <c r="AP115">
        <v>2.0945831457651733</v>
      </c>
      <c r="AQ115">
        <v>2.3049626436007014</v>
      </c>
      <c r="AR115">
        <v>27.049971906867615</v>
      </c>
      <c r="AS115">
        <v>7.7520224316508308</v>
      </c>
      <c r="AT115">
        <v>0.88189632711907406</v>
      </c>
      <c r="AU115">
        <v>6.580485977326898</v>
      </c>
      <c r="AX115">
        <v>0.34785002904056583</v>
      </c>
      <c r="AY115">
        <v>0.20193730345380584</v>
      </c>
      <c r="AZ115">
        <v>12.194860789567096</v>
      </c>
      <c r="BC115">
        <v>0.99706949121451438</v>
      </c>
      <c r="BG115">
        <v>2.823373695476555E-2</v>
      </c>
      <c r="BH115">
        <v>1.8235833133296113</v>
      </c>
      <c r="BI115">
        <v>295.74561023981624</v>
      </c>
      <c r="BJ115">
        <v>2.7651496661518227</v>
      </c>
      <c r="BK115">
        <v>11.867633082107176</v>
      </c>
      <c r="BL115">
        <v>4.3873172778840903</v>
      </c>
      <c r="BM115">
        <v>0.94480040912660257</v>
      </c>
      <c r="BN115">
        <v>0.63921329675686067</v>
      </c>
      <c r="BO115">
        <v>5.924669453637641</v>
      </c>
      <c r="BP115">
        <v>0.19394166842380534</v>
      </c>
      <c r="BQ115">
        <v>0.10109848540830713</v>
      </c>
      <c r="BR115">
        <v>8.4569395730873728E-3</v>
      </c>
      <c r="BS115">
        <v>5.5103765032846752E-2</v>
      </c>
      <c r="BT115">
        <v>4.5998640782762967</v>
      </c>
      <c r="BU115">
        <v>5.0984486652385801</v>
      </c>
      <c r="BV115">
        <v>1.0271035119836625</v>
      </c>
      <c r="BW115">
        <v>5.1932107972252304</v>
      </c>
      <c r="BX115">
        <v>3.9117228532071966</v>
      </c>
      <c r="BY115">
        <v>18.776905249375293</v>
      </c>
      <c r="IM115">
        <v>68.313919015340247</v>
      </c>
      <c r="IS115">
        <v>16.202656333687429</v>
      </c>
    </row>
    <row r="116" spans="1:253" x14ac:dyDescent="0.25">
      <c r="A116" s="13" t="s">
        <v>272</v>
      </c>
      <c r="B116">
        <v>2.6023001438290201E-4</v>
      </c>
      <c r="C116">
        <v>5.3576983715353077E-2</v>
      </c>
      <c r="D116">
        <v>8.1813815471659987E-2</v>
      </c>
      <c r="E116">
        <v>0.94378388614443298</v>
      </c>
      <c r="F116">
        <v>2.0313300587922116E-3</v>
      </c>
      <c r="G116">
        <v>3.5709297749465931E-5</v>
      </c>
      <c r="H116">
        <v>8.2238890866618002E-4</v>
      </c>
      <c r="I116">
        <v>8.0071071984644235E-2</v>
      </c>
      <c r="J116">
        <v>0.79573038197473533</v>
      </c>
      <c r="K116">
        <v>0.28544023502293858</v>
      </c>
      <c r="L116">
        <v>0.65601898490768851</v>
      </c>
      <c r="M116">
        <v>7.675351582932298E-2</v>
      </c>
      <c r="N116">
        <v>0.42672228706816101</v>
      </c>
      <c r="O116">
        <v>0.26169288408447988</v>
      </c>
      <c r="P116">
        <v>0.76565738203918599</v>
      </c>
      <c r="Q116">
        <v>1.0155620484275876</v>
      </c>
      <c r="R116">
        <v>5.1418380962718814E-2</v>
      </c>
      <c r="S116">
        <v>9.5687582014074497</v>
      </c>
      <c r="T116">
        <v>0.29132762139290391</v>
      </c>
      <c r="U116">
        <v>8.9561236730605412E-2</v>
      </c>
      <c r="V116">
        <v>2.7518672334299085E-3</v>
      </c>
      <c r="W116">
        <v>0.98624303204515318</v>
      </c>
      <c r="X116">
        <v>2.0931111651747232E-3</v>
      </c>
      <c r="Y116">
        <v>3.8865006596078052E-3</v>
      </c>
      <c r="Z116">
        <v>1.010980744547298</v>
      </c>
      <c r="AA116">
        <v>0.832080685270564</v>
      </c>
      <c r="AB116">
        <v>4.3912575482034907E-2</v>
      </c>
      <c r="AC116">
        <v>7.2882710365806666E-2</v>
      </c>
      <c r="AD116">
        <v>2.9943592138498877E-2</v>
      </c>
      <c r="AE116">
        <v>0.46096847700005728</v>
      </c>
      <c r="AF116">
        <v>0.83776867871791028</v>
      </c>
      <c r="AG116">
        <v>2.2480405351058101E-2</v>
      </c>
      <c r="AH116">
        <v>0.52457065164053873</v>
      </c>
      <c r="AI116">
        <v>2.8926100306656936E-2</v>
      </c>
      <c r="AJ116">
        <v>4.1150428332909961</v>
      </c>
      <c r="AK116">
        <v>7.1292951086025624</v>
      </c>
      <c r="AL116">
        <v>24.195826916048162</v>
      </c>
      <c r="AM116">
        <v>0.51656229289374733</v>
      </c>
      <c r="AN116">
        <v>9.7120910770112463</v>
      </c>
      <c r="AO116">
        <v>0.79690397601162388</v>
      </c>
      <c r="AP116">
        <v>2.3467684976444536</v>
      </c>
      <c r="AQ116">
        <v>14.676797390486051</v>
      </c>
      <c r="AR116">
        <v>29.457220788001646</v>
      </c>
      <c r="AS116">
        <v>15.269817531458587</v>
      </c>
      <c r="AT116">
        <v>0.6287435090369049</v>
      </c>
      <c r="AU116">
        <v>5.8184287216767228</v>
      </c>
      <c r="AX116">
        <v>0.30756169856351528</v>
      </c>
      <c r="AY116">
        <v>0.1785386583738571</v>
      </c>
      <c r="AZ116">
        <v>10.783165401803817</v>
      </c>
      <c r="BC116">
        <v>0.88152223912744243</v>
      </c>
      <c r="BG116">
        <v>1.1008575156015403E-2</v>
      </c>
      <c r="BH116">
        <v>1.7279987571851805</v>
      </c>
      <c r="BI116">
        <v>106.60963545538863</v>
      </c>
      <c r="BJ116">
        <v>1.4211365598187278</v>
      </c>
      <c r="BK116">
        <v>1.3593001049735247</v>
      </c>
      <c r="BL116">
        <v>10.354619230830464</v>
      </c>
      <c r="BM116">
        <v>1.0623016153818148</v>
      </c>
      <c r="BN116">
        <v>1.7396759302260245</v>
      </c>
      <c r="BO116">
        <v>10.631876182671618</v>
      </c>
      <c r="BP116">
        <v>1.7521422762495151</v>
      </c>
      <c r="BS116">
        <v>1.6593862428062829E-2</v>
      </c>
      <c r="BT116">
        <v>1.1044383447164214</v>
      </c>
      <c r="BU116">
        <v>3.1770184567846029</v>
      </c>
      <c r="BV116">
        <v>1.6220132978961568</v>
      </c>
      <c r="BW116">
        <v>0.11892379298231362</v>
      </c>
      <c r="BX116">
        <v>0.32323572226943387</v>
      </c>
      <c r="BY116">
        <v>27.510504459531482</v>
      </c>
      <c r="IM116">
        <v>77.948349144983922</v>
      </c>
      <c r="IP116">
        <v>2.5839523362863406</v>
      </c>
      <c r="IS116">
        <v>364.96032904762512</v>
      </c>
    </row>
    <row r="117" spans="1:253" x14ac:dyDescent="0.25">
      <c r="A117" s="13" t="s">
        <v>273</v>
      </c>
      <c r="C117">
        <v>1.2568121642397928E-2</v>
      </c>
      <c r="D117">
        <v>7.7323747636691203E-3</v>
      </c>
      <c r="E117">
        <v>0.14004582119070005</v>
      </c>
      <c r="F117">
        <v>1.7458680116924356E-4</v>
      </c>
      <c r="H117">
        <v>7.8176619816126814E-5</v>
      </c>
      <c r="I117">
        <v>4.1359894475822513E-3</v>
      </c>
      <c r="J117">
        <v>3.0199761141856851E-2</v>
      </c>
      <c r="K117">
        <v>2.8385822512978963E-2</v>
      </c>
      <c r="L117">
        <v>2.4943952848592327E-2</v>
      </c>
      <c r="M117">
        <v>1.5755190656366012E-2</v>
      </c>
      <c r="N117">
        <v>0.13022219465712903</v>
      </c>
      <c r="O117">
        <v>0.18098053685078988</v>
      </c>
      <c r="P117">
        <v>2.8256091914572543E-2</v>
      </c>
      <c r="Q117">
        <v>1.5468996209360245E-2</v>
      </c>
      <c r="R117">
        <v>3.1856214281607715E-4</v>
      </c>
      <c r="S117">
        <v>0.34011294308878731</v>
      </c>
      <c r="T117">
        <v>0.25527066616877792</v>
      </c>
      <c r="U117">
        <v>4.8595584838938069E-2</v>
      </c>
      <c r="W117">
        <v>0.23954665644856765</v>
      </c>
      <c r="Y117">
        <v>5.8265366725522496E-4</v>
      </c>
      <c r="Z117">
        <v>0.25085066225122571</v>
      </c>
      <c r="AA117">
        <v>0.45582703693711096</v>
      </c>
      <c r="AB117">
        <v>5.5774013142275538E-3</v>
      </c>
      <c r="AC117">
        <v>3.0973109918865899E-2</v>
      </c>
      <c r="AD117">
        <v>7.5863925739511392E-3</v>
      </c>
      <c r="AE117">
        <v>3.1964258833008435E-2</v>
      </c>
      <c r="AF117">
        <v>0.36343666576170874</v>
      </c>
      <c r="AH117">
        <v>1.6931498979347521</v>
      </c>
      <c r="AI117">
        <v>5.3737648968481863E-2</v>
      </c>
      <c r="AJ117">
        <v>0.12164098277788254</v>
      </c>
      <c r="AK117">
        <v>0.51789430622943711</v>
      </c>
      <c r="AL117">
        <v>0.45923341481354413</v>
      </c>
      <c r="AM117">
        <v>5.2700878937325584</v>
      </c>
      <c r="AN117">
        <v>1.1398721507163054</v>
      </c>
      <c r="AO117">
        <v>1.8983931433245513</v>
      </c>
      <c r="AP117">
        <v>1.6192900615737904</v>
      </c>
      <c r="AQ117">
        <v>1.5992533370730027</v>
      </c>
      <c r="AR117">
        <v>6.2888347485817642</v>
      </c>
      <c r="AS117">
        <v>1.3694685086252094</v>
      </c>
      <c r="AT117">
        <v>0.17963597968066303</v>
      </c>
      <c r="AU117">
        <v>1.4102454887727218</v>
      </c>
      <c r="AX117">
        <v>7.4592891448616166E-2</v>
      </c>
      <c r="AY117">
        <v>4.3283231917929078E-2</v>
      </c>
      <c r="AZ117">
        <v>2.6130386673311952</v>
      </c>
      <c r="BC117">
        <v>0.21385952818180357</v>
      </c>
      <c r="BG117">
        <v>5.8586548334528289E-3</v>
      </c>
      <c r="BH117">
        <v>1.0776271129584656</v>
      </c>
      <c r="BI117">
        <v>12.369270185198417</v>
      </c>
      <c r="BJ117">
        <v>0.11798373032218248</v>
      </c>
      <c r="BK117">
        <v>1.492569098008407</v>
      </c>
      <c r="BL117">
        <v>0.32490099789106103</v>
      </c>
      <c r="BM117">
        <v>0.16856245664388017</v>
      </c>
      <c r="BN117">
        <v>0.27855050490984201</v>
      </c>
      <c r="BO117">
        <v>0.69106911851775288</v>
      </c>
      <c r="BP117">
        <v>0.41848824387383676</v>
      </c>
      <c r="BQ117">
        <v>0.62233423762014073</v>
      </c>
      <c r="BS117">
        <v>9.7457557116182713E-3</v>
      </c>
      <c r="BT117">
        <v>0.32494242294436415</v>
      </c>
      <c r="BU117">
        <v>1.0035702535292736</v>
      </c>
      <c r="BV117">
        <v>4.9755950586477707E-2</v>
      </c>
      <c r="BX117">
        <v>0.54385351559885753</v>
      </c>
      <c r="BY117">
        <v>1.3025474197275264</v>
      </c>
      <c r="IM117">
        <v>12.193601234675457</v>
      </c>
      <c r="IP117">
        <v>2.9162875809284894</v>
      </c>
      <c r="IS117">
        <v>136.5587698352403</v>
      </c>
    </row>
    <row r="118" spans="1:253" x14ac:dyDescent="0.25">
      <c r="A118" s="13" t="s">
        <v>274</v>
      </c>
      <c r="B118">
        <v>2.4169919621038453E-4</v>
      </c>
      <c r="C118">
        <v>0.51285238216372142</v>
      </c>
      <c r="D118">
        <v>1.0784790048947479</v>
      </c>
      <c r="E118">
        <v>8.6026975264424816</v>
      </c>
      <c r="F118">
        <v>2.3562809930572803E-2</v>
      </c>
      <c r="G118">
        <v>4.6345366353278651E-4</v>
      </c>
      <c r="H118">
        <v>3.135492381681286E-4</v>
      </c>
      <c r="I118">
        <v>0.21673549349528673</v>
      </c>
      <c r="J118">
        <v>2.1857954483504716</v>
      </c>
      <c r="K118">
        <v>1.0440440585291386</v>
      </c>
      <c r="L118">
        <v>1.3623542281479526</v>
      </c>
      <c r="M118">
        <v>1.1594224765340198</v>
      </c>
      <c r="N118">
        <v>2.9518797002400166</v>
      </c>
      <c r="O118">
        <v>1.2584441534107464</v>
      </c>
      <c r="P118">
        <v>0.57926072295426501</v>
      </c>
      <c r="Q118">
        <v>0.17248867006911434</v>
      </c>
      <c r="R118">
        <v>9.8591717713871034E-3</v>
      </c>
      <c r="S118">
        <v>2.4447716481563275</v>
      </c>
      <c r="T118">
        <v>2.226105529104998</v>
      </c>
      <c r="U118">
        <v>0.95196428489320351</v>
      </c>
      <c r="V118">
        <v>3.4049913673180998E-2</v>
      </c>
      <c r="W118">
        <v>3.596479259382845</v>
      </c>
      <c r="X118">
        <v>1.5771009914475008E-3</v>
      </c>
      <c r="Y118">
        <v>1.4261676583116847E-2</v>
      </c>
      <c r="Z118">
        <v>3.8472271182339264</v>
      </c>
      <c r="AA118">
        <v>7.9513788066900837</v>
      </c>
      <c r="AB118">
        <v>7.9018129420326308E-2</v>
      </c>
      <c r="AC118">
        <v>0.45370739522580816</v>
      </c>
      <c r="AD118">
        <v>0.12332012375578469</v>
      </c>
      <c r="AE118">
        <v>0.40603069932638453</v>
      </c>
      <c r="AF118">
        <v>1.0989980493135791</v>
      </c>
      <c r="AG118">
        <v>1.9265509791977553E-2</v>
      </c>
      <c r="AH118">
        <v>3.9099365639170927</v>
      </c>
      <c r="AI118">
        <v>1.4738460352116909</v>
      </c>
      <c r="AJ118">
        <v>1.618472855149913</v>
      </c>
      <c r="AK118">
        <v>2.1204199510191453</v>
      </c>
      <c r="AL118">
        <v>0.36976404795692763</v>
      </c>
      <c r="AM118">
        <v>9.3301379264839654E-2</v>
      </c>
      <c r="AN118">
        <v>1.1940428781509964</v>
      </c>
      <c r="AO118">
        <v>1.7820169268974821</v>
      </c>
      <c r="AP118">
        <v>0.85961717325293574</v>
      </c>
      <c r="AQ118">
        <v>4.2661666093782395</v>
      </c>
      <c r="AR118">
        <v>12.902762945985874</v>
      </c>
      <c r="AS118">
        <v>4.9963804339758742</v>
      </c>
      <c r="AT118">
        <v>0.38537357181636861</v>
      </c>
      <c r="AU118">
        <v>6.4295974682634567</v>
      </c>
      <c r="AX118">
        <v>0.33984895419926187</v>
      </c>
      <c r="AY118">
        <v>0.19729210162261293</v>
      </c>
      <c r="AZ118">
        <v>11.915995925289247</v>
      </c>
      <c r="BC118">
        <v>0.97404212770415277</v>
      </c>
      <c r="BG118">
        <v>5.8525151526660464E-3</v>
      </c>
      <c r="BH118">
        <v>3.5604989964032558</v>
      </c>
      <c r="BI118">
        <v>99.245721801929534</v>
      </c>
      <c r="BJ118">
        <v>4.7925356738801366</v>
      </c>
      <c r="BK118">
        <v>4.1754027698154861</v>
      </c>
      <c r="BL118">
        <v>26.597380738820743</v>
      </c>
      <c r="BM118">
        <v>6.1134550021942973</v>
      </c>
      <c r="BN118">
        <v>3.0502690436917277</v>
      </c>
      <c r="BO118">
        <v>19.006977732965435</v>
      </c>
      <c r="BP118">
        <v>3.1790203218827244</v>
      </c>
      <c r="BQ118">
        <v>6.3925776441674742E-2</v>
      </c>
      <c r="BR118">
        <v>2.4455874464948308E-2</v>
      </c>
      <c r="BS118">
        <v>0.12432926772215498</v>
      </c>
      <c r="BT118">
        <v>2.6337810994371735</v>
      </c>
      <c r="BU118">
        <v>19.713061341038838</v>
      </c>
      <c r="BV118">
        <v>9.3458139750389524</v>
      </c>
      <c r="BW118">
        <v>0.61289731665499847</v>
      </c>
      <c r="BX118">
        <v>1.1528115375339452</v>
      </c>
      <c r="BY118">
        <v>19.984216308542099</v>
      </c>
      <c r="IM118">
        <v>33.74978219630006</v>
      </c>
      <c r="IP118">
        <v>106.63108801990283</v>
      </c>
      <c r="IS118">
        <v>15.276751961332016</v>
      </c>
    </row>
    <row r="119" spans="1:253" x14ac:dyDescent="0.25">
      <c r="A119" s="13" t="s">
        <v>275</v>
      </c>
      <c r="E119">
        <v>0.2142246793572459</v>
      </c>
      <c r="F119">
        <v>5.0773791430860915E-4</v>
      </c>
      <c r="G119">
        <v>2.2451577887748355E-5</v>
      </c>
      <c r="I119">
        <v>1.4050861617167733E-3</v>
      </c>
      <c r="L119">
        <v>2.1277954846708372E-2</v>
      </c>
      <c r="M119">
        <v>2.0189119995076287E-2</v>
      </c>
      <c r="O119">
        <v>8.0247044501693426E-2</v>
      </c>
      <c r="P119">
        <v>3.7965031738707092E-2</v>
      </c>
      <c r="Q119">
        <v>5.1989719464594682E-3</v>
      </c>
      <c r="R119">
        <v>1.2204952714149886E-3</v>
      </c>
      <c r="S119">
        <v>4.7815494719391768E-2</v>
      </c>
      <c r="T119">
        <v>0.44769305392101622</v>
      </c>
      <c r="U119">
        <v>0.1677835270623276</v>
      </c>
      <c r="V119">
        <v>5.2376450165140332E-3</v>
      </c>
      <c r="W119">
        <v>0.6821804668294591</v>
      </c>
      <c r="X119">
        <v>3.4980804467711835E-4</v>
      </c>
      <c r="Y119">
        <v>3.3486615315664091E-3</v>
      </c>
      <c r="Z119">
        <v>0.68957907724955647</v>
      </c>
      <c r="AA119">
        <v>0.94016969222255908</v>
      </c>
      <c r="AB119">
        <v>6.2888048897552701E-2</v>
      </c>
      <c r="AC119">
        <v>0.25892932557891468</v>
      </c>
      <c r="AD119">
        <v>8.3254098283666172E-2</v>
      </c>
      <c r="AE119">
        <v>0.10371689603898834</v>
      </c>
      <c r="AF119">
        <v>1.1678408051236435</v>
      </c>
      <c r="AH119">
        <v>4.0010882221388072E-2</v>
      </c>
      <c r="AI119">
        <v>1.3168315360735913E-2</v>
      </c>
      <c r="AJ119">
        <v>1.3552198262636497E-2</v>
      </c>
      <c r="AM119">
        <v>6.668214489326918E-2</v>
      </c>
      <c r="AN119">
        <v>3.8525925502680775E-2</v>
      </c>
      <c r="AO119">
        <v>2.1755464007058314</v>
      </c>
      <c r="AP119">
        <v>0.25576168766692292</v>
      </c>
      <c r="AQ119">
        <v>0.57967970267471614</v>
      </c>
      <c r="AR119">
        <v>0.70515443582426696</v>
      </c>
      <c r="AS119">
        <v>0.15413333698840306</v>
      </c>
      <c r="AT119">
        <v>4.6470896761041547E-2</v>
      </c>
      <c r="AU119">
        <v>1.6389699030735794</v>
      </c>
      <c r="AX119">
        <v>8.6689029192523498E-2</v>
      </c>
      <c r="AY119">
        <v>5.0304285752957367E-2</v>
      </c>
      <c r="AZ119">
        <v>3.0368419059873277</v>
      </c>
      <c r="BC119">
        <v>0.24847736234410617</v>
      </c>
      <c r="BG119">
        <v>1.0308868991874208E-2</v>
      </c>
      <c r="BI119">
        <v>0.65026182366121033</v>
      </c>
      <c r="BJ119">
        <v>0.65090012165502209</v>
      </c>
      <c r="BK119">
        <v>0.22028104834071166</v>
      </c>
      <c r="BL119">
        <v>0.87683138172689323</v>
      </c>
      <c r="BM119">
        <v>8.1781179036346546E-2</v>
      </c>
      <c r="BN119">
        <v>0.64145790670879377</v>
      </c>
      <c r="BO119">
        <v>0.55006736274247148</v>
      </c>
      <c r="BP119">
        <v>5.3394648092243298</v>
      </c>
      <c r="BQ119">
        <v>5.1917213066380648E-2</v>
      </c>
      <c r="BR119">
        <v>1.4635970587092352E-2</v>
      </c>
      <c r="BS119">
        <v>4.8396260442352089E-3</v>
      </c>
      <c r="BT119">
        <v>0.52473865241677764</v>
      </c>
      <c r="BU119">
        <v>1.0483840139301948</v>
      </c>
      <c r="BV119">
        <v>2.7518728219997208</v>
      </c>
      <c r="BW119">
        <v>1.0289506219185862</v>
      </c>
      <c r="BX119">
        <v>0.24270569997373609</v>
      </c>
      <c r="BY119">
        <v>0.22523427480647978</v>
      </c>
      <c r="IM119">
        <v>16.556291702207549</v>
      </c>
      <c r="IP119">
        <v>618.91060580208455</v>
      </c>
      <c r="IS119">
        <v>22.38152303563685</v>
      </c>
    </row>
    <row r="120" spans="1:253" x14ac:dyDescent="0.25">
      <c r="A120" s="13" t="s">
        <v>276</v>
      </c>
      <c r="C120">
        <v>3.0821072554466935E-3</v>
      </c>
      <c r="D120">
        <v>5.0827680824825812E-3</v>
      </c>
      <c r="E120">
        <v>0.18086249713572816</v>
      </c>
      <c r="G120">
        <v>2.8911266716729965E-5</v>
      </c>
      <c r="I120">
        <v>9.2466589539688202E-3</v>
      </c>
      <c r="J120">
        <v>0.21586883963468878</v>
      </c>
      <c r="K120">
        <v>7.2264828154392932E-2</v>
      </c>
      <c r="L120">
        <v>8.28459953370171E-2</v>
      </c>
      <c r="M120">
        <v>2.657627088551712E-2</v>
      </c>
      <c r="N120">
        <v>2.8745356440592805E-2</v>
      </c>
      <c r="O120">
        <v>0.22079782390348374</v>
      </c>
      <c r="P120">
        <v>0.22095949520817204</v>
      </c>
      <c r="Q120">
        <v>8.306463177574731E-4</v>
      </c>
      <c r="R120">
        <v>1.955094042895151E-4</v>
      </c>
      <c r="S120">
        <v>0.15602223285011796</v>
      </c>
      <c r="AE120">
        <v>2.4440660196104969E-2</v>
      </c>
      <c r="AH120">
        <v>3.0327013047315214E-2</v>
      </c>
      <c r="AJ120">
        <v>1.2486985409713169E-2</v>
      </c>
      <c r="AL120">
        <v>4.9628642151266909E-2</v>
      </c>
      <c r="AN120">
        <v>1.4603588824998303E-2</v>
      </c>
      <c r="AO120">
        <v>0.22080540167105023</v>
      </c>
      <c r="AP120">
        <v>0.70365536668857043</v>
      </c>
      <c r="AQ120">
        <v>0.3352306905050918</v>
      </c>
      <c r="AR120">
        <v>1.7564335434794436</v>
      </c>
      <c r="AS120">
        <v>0.28329967397661598</v>
      </c>
      <c r="AT120">
        <v>1.088127700068737E-2</v>
      </c>
      <c r="AU120">
        <v>0.86504508586013495</v>
      </c>
      <c r="AX120">
        <v>4.5754532636079114E-2</v>
      </c>
      <c r="AY120">
        <v>2.6548720749736063E-2</v>
      </c>
      <c r="AZ120">
        <v>1.6028391157255899</v>
      </c>
      <c r="BC120">
        <v>0.13115410212916587</v>
      </c>
      <c r="BG120">
        <v>3.9727885525414966E-4</v>
      </c>
      <c r="BH120">
        <v>1.8565297102482836E-2</v>
      </c>
      <c r="BI120">
        <v>5.5839374237208927</v>
      </c>
      <c r="BJ120">
        <v>0.73655426909882704</v>
      </c>
      <c r="BK120">
        <v>0.42307484876282514</v>
      </c>
      <c r="BL120">
        <v>5.5023698984909082</v>
      </c>
      <c r="BM120">
        <v>0.70429705458224978</v>
      </c>
      <c r="BN120">
        <v>6.1744747062892666E-2</v>
      </c>
      <c r="BO120">
        <v>1.5301193966070283</v>
      </c>
      <c r="BP120">
        <v>0.41381198540926212</v>
      </c>
      <c r="BQ120">
        <v>2.4101756463309698E-2</v>
      </c>
      <c r="BR120">
        <v>4.3611126403547825E-3</v>
      </c>
      <c r="BS120">
        <v>4.5797204764945606E-3</v>
      </c>
      <c r="BT120">
        <v>0.32625229631955649</v>
      </c>
      <c r="BU120">
        <v>1.0124383857501509</v>
      </c>
      <c r="BV120">
        <v>0.23658731223434429</v>
      </c>
      <c r="BW120">
        <v>0.46280255676121973</v>
      </c>
      <c r="BX120">
        <v>0.29890524401280477</v>
      </c>
      <c r="BY120">
        <v>0.10405695441577203</v>
      </c>
      <c r="IF120">
        <v>1.2260441761840688E-4</v>
      </c>
      <c r="IM120">
        <v>19.29401204831634</v>
      </c>
      <c r="IP120">
        <v>429.94117316607895</v>
      </c>
      <c r="IS120">
        <v>20.043353670274687</v>
      </c>
    </row>
    <row r="121" spans="1:253" x14ac:dyDescent="0.25">
      <c r="A121" s="13" t="s">
        <v>277</v>
      </c>
      <c r="B121">
        <v>1.2906393944650367E-4</v>
      </c>
      <c r="C121">
        <v>6.0240360809946929E-2</v>
      </c>
      <c r="D121">
        <v>0.12732148634865773</v>
      </c>
      <c r="E121">
        <v>0.69578685866465684</v>
      </c>
      <c r="F121">
        <v>2.4511703574142231E-3</v>
      </c>
      <c r="G121">
        <v>4.1118910620257004E-5</v>
      </c>
      <c r="H121">
        <v>2.7989504284159334E-4</v>
      </c>
      <c r="I121">
        <v>1.711936626370671E-2</v>
      </c>
      <c r="J121">
        <v>0.28195547042857522</v>
      </c>
      <c r="K121">
        <v>0.13604854871812253</v>
      </c>
      <c r="L121">
        <v>0.1315046813818338</v>
      </c>
      <c r="M121">
        <v>0.15337585463049525</v>
      </c>
      <c r="N121">
        <v>1.5743814943923764E-2</v>
      </c>
      <c r="O121">
        <v>5.9280260181456573E-2</v>
      </c>
      <c r="P121">
        <v>0.13356337407883376</v>
      </c>
      <c r="Q121">
        <v>1.7772952511430906E-2</v>
      </c>
      <c r="R121">
        <v>5.5081199885113272E-3</v>
      </c>
      <c r="S121">
        <v>0.95969679841750832</v>
      </c>
      <c r="T121">
        <v>5.322845190621403E-2</v>
      </c>
      <c r="U121">
        <v>2.7119861384111349E-2</v>
      </c>
      <c r="W121">
        <v>7.1144035413712642E-2</v>
      </c>
      <c r="Y121">
        <v>4.0701344056837227E-4</v>
      </c>
      <c r="Z121">
        <v>7.4352759342425134E-2</v>
      </c>
      <c r="AA121">
        <v>0.12909205221985731</v>
      </c>
      <c r="AB121">
        <v>8.047476071012933E-3</v>
      </c>
      <c r="AD121">
        <v>1.0056891081885648E-2</v>
      </c>
      <c r="AE121">
        <v>0.12124204907098875</v>
      </c>
      <c r="AF121">
        <v>7.5775817348020635E-2</v>
      </c>
      <c r="AH121">
        <v>7.599385727079383E-2</v>
      </c>
      <c r="AJ121">
        <v>0.10817591136964054</v>
      </c>
      <c r="AL121">
        <v>4.1099219304441284E-2</v>
      </c>
      <c r="AM121">
        <v>2.4133958756136935E-2</v>
      </c>
      <c r="AN121">
        <v>4.334522534156067E-2</v>
      </c>
      <c r="AO121">
        <v>6.4573250686990338E-2</v>
      </c>
      <c r="AP121">
        <v>4.6517589091151543E-2</v>
      </c>
      <c r="AQ121">
        <v>1.0995918735577359</v>
      </c>
      <c r="AR121">
        <v>0.51166904628614784</v>
      </c>
      <c r="AS121">
        <v>0.37470423571221484</v>
      </c>
      <c r="AT121">
        <v>1.2908013703895247E-2</v>
      </c>
      <c r="AU121">
        <v>0.57356973463201821</v>
      </c>
      <c r="AX121">
        <v>3.0337632373477919E-2</v>
      </c>
      <c r="AY121">
        <v>1.7602732955653171E-2</v>
      </c>
      <c r="AZ121">
        <v>1.0627654094998793</v>
      </c>
      <c r="BC121">
        <v>8.6962242050992497E-2</v>
      </c>
      <c r="BG121">
        <v>1.8924840130658625E-2</v>
      </c>
      <c r="BH121">
        <v>0.14325989830976277</v>
      </c>
      <c r="BI121">
        <v>1.8058584891293199</v>
      </c>
      <c r="BJ121">
        <v>0.37198161342382818</v>
      </c>
      <c r="BK121">
        <v>0.11674206545430668</v>
      </c>
      <c r="BL121">
        <v>1.2169869895670369</v>
      </c>
      <c r="BM121">
        <v>0.36616596355281777</v>
      </c>
      <c r="BN121">
        <v>8.2954682806217178E-2</v>
      </c>
      <c r="BO121">
        <v>1.1538245648990919</v>
      </c>
      <c r="BP121">
        <v>0.11120949286419962</v>
      </c>
      <c r="BQ121">
        <v>2.4436470192218351E-2</v>
      </c>
      <c r="BR121">
        <v>8.5980504031757856E-3</v>
      </c>
      <c r="BS121">
        <v>7.1812019357269533E-3</v>
      </c>
      <c r="BT121">
        <v>0.4740924385648479</v>
      </c>
      <c r="BU121">
        <v>0.40208635569179529</v>
      </c>
      <c r="BV121">
        <v>3.728876929415442</v>
      </c>
      <c r="BW121">
        <v>0.61758877344307006</v>
      </c>
      <c r="BX121">
        <v>2.3346587694422718</v>
      </c>
      <c r="BY121">
        <v>0.22324667275946897</v>
      </c>
      <c r="IF121">
        <v>5.1634857029129414E-4</v>
      </c>
      <c r="IM121">
        <v>17.85598581496458</v>
      </c>
      <c r="IP121">
        <v>782.02675880932202</v>
      </c>
      <c r="IS121">
        <v>41.664727942256505</v>
      </c>
    </row>
    <row r="122" spans="1:253" x14ac:dyDescent="0.25">
      <c r="A122" s="13" t="s">
        <v>278</v>
      </c>
      <c r="B122">
        <v>8.1391121711160499E-5</v>
      </c>
      <c r="C122">
        <v>0.18852960669272481</v>
      </c>
      <c r="D122">
        <v>0.4497474403913399</v>
      </c>
      <c r="E122">
        <v>1.8004961451735821</v>
      </c>
      <c r="F122">
        <v>8.9462035230190029E-3</v>
      </c>
      <c r="G122">
        <v>1.4067917532796924E-4</v>
      </c>
      <c r="H122">
        <v>9.5141317349923158E-5</v>
      </c>
      <c r="I122">
        <v>5.5147483117051498E-2</v>
      </c>
      <c r="J122">
        <v>0.69664480584440824</v>
      </c>
      <c r="K122">
        <v>0.30943090120500849</v>
      </c>
      <c r="L122">
        <v>0.42103951453221394</v>
      </c>
      <c r="M122">
        <v>0.28212681829393971</v>
      </c>
      <c r="N122">
        <v>3.0548640723198313</v>
      </c>
      <c r="O122">
        <v>0.18966967306445401</v>
      </c>
      <c r="P122">
        <v>7.2568606022933427E-2</v>
      </c>
      <c r="Q122">
        <v>5.6163778515755346E-2</v>
      </c>
      <c r="R122">
        <v>1.1071870497427286E-2</v>
      </c>
      <c r="S122">
        <v>2.7879392665237321</v>
      </c>
      <c r="T122">
        <v>1.8831774025250791</v>
      </c>
      <c r="U122">
        <v>0.71588093113886242</v>
      </c>
      <c r="V122">
        <v>2.0081812316447865E-2</v>
      </c>
      <c r="W122">
        <v>2.8490888121944486</v>
      </c>
      <c r="X122">
        <v>1.348309637155162E-3</v>
      </c>
      <c r="Y122">
        <v>5.0880323940406683E-3</v>
      </c>
      <c r="Z122">
        <v>2.8297149955284313</v>
      </c>
      <c r="AA122">
        <v>5.7585635557971022</v>
      </c>
      <c r="AB122">
        <v>2.7477459093610893E-2</v>
      </c>
      <c r="AC122">
        <v>0.26745000314701128</v>
      </c>
      <c r="AD122">
        <v>0.11988616734430858</v>
      </c>
      <c r="AE122">
        <v>0.68315992569504602</v>
      </c>
      <c r="AF122">
        <v>0.46443574250553304</v>
      </c>
      <c r="AH122">
        <v>1.0593306990368367</v>
      </c>
      <c r="AI122">
        <v>0.28980886030446351</v>
      </c>
      <c r="AJ122">
        <v>0.80603817493572372</v>
      </c>
      <c r="AK122">
        <v>1.9112933325204087</v>
      </c>
      <c r="AL122">
        <v>0.25395671376352213</v>
      </c>
      <c r="AM122">
        <v>0.21656709629877025</v>
      </c>
      <c r="AN122">
        <v>0.60258057610348814</v>
      </c>
      <c r="AO122">
        <v>1.959005656096087E-2</v>
      </c>
      <c r="AP122">
        <v>0.16771902764133448</v>
      </c>
      <c r="AQ122">
        <v>1.9725975022565567</v>
      </c>
      <c r="AR122">
        <v>20.707809469513812</v>
      </c>
      <c r="AS122">
        <v>0.57700226107498165</v>
      </c>
      <c r="AT122">
        <v>5.984649172015627E-2</v>
      </c>
      <c r="AU122">
        <v>3.0782274363037176</v>
      </c>
      <c r="AX122">
        <v>0.16281491391779448</v>
      </c>
      <c r="AY122">
        <v>9.4490600619870219E-2</v>
      </c>
      <c r="AZ122">
        <v>5.7058178738314416</v>
      </c>
      <c r="BC122">
        <v>0.46668160068982684</v>
      </c>
      <c r="BG122">
        <v>1.3266384871391276E-2</v>
      </c>
      <c r="BH122">
        <v>2.1489457814124959</v>
      </c>
      <c r="BI122">
        <v>15.737771772616764</v>
      </c>
      <c r="BJ122">
        <v>2.8971074260302929</v>
      </c>
      <c r="BL122">
        <v>34.020231501899652</v>
      </c>
      <c r="BM122">
        <v>0.49709270751341866</v>
      </c>
      <c r="BN122">
        <v>1.7671666501977168</v>
      </c>
      <c r="BO122">
        <v>5.1691286813707258</v>
      </c>
      <c r="BP122">
        <v>3.951153394959027</v>
      </c>
      <c r="BQ122">
        <v>5.0101986617163786E-2</v>
      </c>
      <c r="BR122">
        <v>1.1686137529444701E-2</v>
      </c>
      <c r="BS122">
        <v>1.0025397814696205E-2</v>
      </c>
      <c r="BT122">
        <v>1.7545817126631036</v>
      </c>
      <c r="BU122">
        <v>12.661094940055602</v>
      </c>
      <c r="BV122">
        <v>1.4464143588074128</v>
      </c>
      <c r="BW122">
        <v>0.52148527182403703</v>
      </c>
      <c r="BX122">
        <v>2.4685174652357409</v>
      </c>
      <c r="BY122">
        <v>6.4492551686022276E-2</v>
      </c>
      <c r="IM122">
        <v>384.68888155855331</v>
      </c>
      <c r="IN122">
        <v>0.36715909511816064</v>
      </c>
      <c r="IP122">
        <v>447.14339557983192</v>
      </c>
      <c r="IS122">
        <v>91.471999997795351</v>
      </c>
    </row>
    <row r="123" spans="1:253" x14ac:dyDescent="0.25">
      <c r="A123" s="13" t="s">
        <v>279</v>
      </c>
      <c r="C123">
        <v>3.2523081239461488E-2</v>
      </c>
      <c r="D123">
        <v>1.7176095469496895E-2</v>
      </c>
      <c r="E123">
        <v>1.4157707062494636</v>
      </c>
      <c r="F123">
        <v>7.176169177480513E-4</v>
      </c>
      <c r="G123">
        <v>3.4681027635561403E-5</v>
      </c>
      <c r="I123">
        <v>4.0722619872442078E-2</v>
      </c>
      <c r="J123">
        <v>3.2608413432371815E-2</v>
      </c>
      <c r="K123">
        <v>5.7976737882265858E-2</v>
      </c>
      <c r="L123">
        <v>4.2853482417749528E-2</v>
      </c>
      <c r="M123">
        <v>1.4688141356369104E-2</v>
      </c>
      <c r="N123">
        <v>0.6702982709485692</v>
      </c>
      <c r="O123">
        <v>0.83317840475375038</v>
      </c>
      <c r="P123">
        <v>3.5701949060470146E-2</v>
      </c>
      <c r="Q123">
        <v>6.5660779428676527E-2</v>
      </c>
      <c r="R123">
        <v>5.2857934797805499E-3</v>
      </c>
      <c r="S123">
        <v>0.3479361608012278</v>
      </c>
      <c r="T123">
        <v>0.19989109331666394</v>
      </c>
      <c r="U123">
        <v>6.4065865760289553E-2</v>
      </c>
      <c r="V123">
        <v>2.9548734925691354E-3</v>
      </c>
      <c r="W123">
        <v>0.19396214064445805</v>
      </c>
      <c r="X123">
        <v>2.5454021097279862E-4</v>
      </c>
      <c r="Y123">
        <v>3.4344869304523871E-3</v>
      </c>
      <c r="Z123">
        <v>0.11582535747339781</v>
      </c>
      <c r="AA123">
        <v>0.22724175098231261</v>
      </c>
      <c r="AB123">
        <v>5.1636058788217261E-2</v>
      </c>
      <c r="AC123">
        <v>1.8656484436940936E-2</v>
      </c>
      <c r="AD123">
        <v>9.0282112953671279E-3</v>
      </c>
      <c r="AE123">
        <v>1.538683834703981E-2</v>
      </c>
      <c r="AF123">
        <v>4.061680238460208E-2</v>
      </c>
      <c r="AH123">
        <v>6.3521884019283381E-2</v>
      </c>
      <c r="AJ123">
        <v>1.6547864538258905E-2</v>
      </c>
      <c r="AK123">
        <v>0.11432450741327549</v>
      </c>
      <c r="AL123">
        <v>0.12284801125113701</v>
      </c>
      <c r="AM123">
        <v>7.5770382046629753E-2</v>
      </c>
      <c r="AN123">
        <v>0.12766501874793051</v>
      </c>
      <c r="AO123">
        <v>0.11452624023699406</v>
      </c>
      <c r="AP123">
        <v>8.5254016618118558E-2</v>
      </c>
      <c r="AQ123">
        <v>0.42045929582357644</v>
      </c>
      <c r="AR123">
        <v>0.72323102553907881</v>
      </c>
      <c r="AS123">
        <v>2.2727721264093601</v>
      </c>
      <c r="AT123">
        <v>4.8548284867943624E-2</v>
      </c>
      <c r="AU123">
        <v>1.5357939989412186</v>
      </c>
      <c r="AX123">
        <v>8.1232055098310288E-2</v>
      </c>
      <c r="AY123">
        <v>4.713704693603691E-2</v>
      </c>
      <c r="AZ123">
        <v>2.8456677812530415</v>
      </c>
      <c r="BC123">
        <v>0.23284400535305488</v>
      </c>
      <c r="BG123">
        <v>3.9979753409933056E-3</v>
      </c>
      <c r="BH123">
        <v>4.3718361999687892E-2</v>
      </c>
      <c r="BI123">
        <v>2.4645158775254101</v>
      </c>
      <c r="BL123">
        <v>32.28194810664624</v>
      </c>
      <c r="BM123">
        <v>6.6061250921472592</v>
      </c>
      <c r="BN123">
        <v>27.348449504800779</v>
      </c>
      <c r="BO123">
        <v>0.50390409789462631</v>
      </c>
      <c r="BP123">
        <v>0.76651948105209755</v>
      </c>
      <c r="BR123">
        <v>1.7211519682930627E-2</v>
      </c>
      <c r="BT123">
        <v>0.11516464982825607</v>
      </c>
      <c r="BU123">
        <v>0.45324154559050134</v>
      </c>
      <c r="BV123">
        <v>7.5146088364552526</v>
      </c>
      <c r="BW123">
        <v>5.4355721497801629E-2</v>
      </c>
      <c r="IM123">
        <v>38.073270220127775</v>
      </c>
      <c r="IP123">
        <v>74.819447359069741</v>
      </c>
      <c r="IS123">
        <v>5.3594321226858552</v>
      </c>
    </row>
    <row r="124" spans="1:253" x14ac:dyDescent="0.25">
      <c r="A124" s="13" t="s">
        <v>280</v>
      </c>
      <c r="B124">
        <v>7.1075392953794862E-5</v>
      </c>
      <c r="C124">
        <v>1.2940572847409855E-2</v>
      </c>
      <c r="D124">
        <v>2.6495537944094989E-2</v>
      </c>
      <c r="E124">
        <v>0.29372438287953129</v>
      </c>
      <c r="F124">
        <v>2.8194353278922799E-4</v>
      </c>
      <c r="G124">
        <v>2.4049638250412319E-5</v>
      </c>
      <c r="H124">
        <v>9.6748815499864702E-5</v>
      </c>
      <c r="I124">
        <v>1.6354964435485026E-2</v>
      </c>
      <c r="J124">
        <v>4.6606087849805203E-2</v>
      </c>
      <c r="K124">
        <v>2.20041533667884E-2</v>
      </c>
      <c r="L124">
        <v>0.1049816523720144</v>
      </c>
      <c r="M124">
        <v>1.6990981816540733E-2</v>
      </c>
      <c r="N124">
        <v>7.6132162541035317E-2</v>
      </c>
      <c r="O124">
        <v>0.67225506661108037</v>
      </c>
      <c r="P124">
        <v>0.26233846920032239</v>
      </c>
      <c r="Q124">
        <v>3.8927071866407939E-2</v>
      </c>
      <c r="R124">
        <v>1.1063954697936283E-2</v>
      </c>
      <c r="S124">
        <v>0.88913138145748616</v>
      </c>
      <c r="T124">
        <v>0.14128399194038707</v>
      </c>
      <c r="U124">
        <v>6.062733734613153E-2</v>
      </c>
      <c r="V124">
        <v>2.3583139486845865E-3</v>
      </c>
      <c r="W124">
        <v>0.23581046639345385</v>
      </c>
      <c r="X124">
        <v>3.0751951118546052E-4</v>
      </c>
      <c r="Y124">
        <v>7.7927386182248537E-4</v>
      </c>
      <c r="Z124">
        <v>0.31582822027963031</v>
      </c>
      <c r="AA124">
        <v>1.1460221576186693</v>
      </c>
      <c r="AB124">
        <v>1.220273751507419E-2</v>
      </c>
      <c r="AC124">
        <v>0.45919565863382727</v>
      </c>
      <c r="AD124">
        <v>0.10576308574971691</v>
      </c>
      <c r="AE124">
        <v>0.67010198595579473</v>
      </c>
      <c r="AF124">
        <v>0.1006966290246217</v>
      </c>
      <c r="AH124">
        <v>0.11361925903029409</v>
      </c>
      <c r="AI124">
        <v>2.9598983632259088E-2</v>
      </c>
      <c r="AJ124">
        <v>5.1656523513519272E-2</v>
      </c>
      <c r="AL124">
        <v>4.553545633122659E-2</v>
      </c>
      <c r="AM124">
        <v>4.832427957552398E-2</v>
      </c>
      <c r="AN124">
        <v>3.7295893667409478E-2</v>
      </c>
      <c r="AO124">
        <v>0.15516808274533531</v>
      </c>
      <c r="AP124">
        <v>4.8609011314393102E-2</v>
      </c>
      <c r="AQ124">
        <v>0.12355113435404518</v>
      </c>
      <c r="AR124">
        <v>0.14349785222380795</v>
      </c>
      <c r="AS124">
        <v>0.1588058185287696</v>
      </c>
      <c r="AT124">
        <v>8.3210734603848452E-2</v>
      </c>
      <c r="AU124">
        <v>0.1432489704706208</v>
      </c>
      <c r="AX124">
        <v>7.5770069323735506E-3</v>
      </c>
      <c r="AY124">
        <v>4.3961121167586919E-3</v>
      </c>
      <c r="AZ124">
        <v>0.26542547841098985</v>
      </c>
      <c r="BC124">
        <v>2.1725390825663014E-2</v>
      </c>
      <c r="BG124">
        <v>3.0662434070417291E-3</v>
      </c>
      <c r="BH124">
        <v>0.17223256293895839</v>
      </c>
      <c r="BI124">
        <v>2.9755936518222503</v>
      </c>
      <c r="BJ124">
        <v>3.9113581372251685</v>
      </c>
      <c r="BK124">
        <v>3.5429899131844365</v>
      </c>
      <c r="BL124">
        <v>2.259659933301744</v>
      </c>
      <c r="BM124">
        <v>0.80614660475707001</v>
      </c>
      <c r="BN124">
        <v>0.57724507434661754</v>
      </c>
      <c r="BO124">
        <v>1.9709494025732925</v>
      </c>
      <c r="BP124">
        <v>1.4649260710351664</v>
      </c>
      <c r="BQ124">
        <v>0.25887001653701452</v>
      </c>
      <c r="BR124">
        <v>5.3419547361642755E-2</v>
      </c>
      <c r="BS124">
        <v>1.2037668675498121E-2</v>
      </c>
      <c r="BT124">
        <v>0.3720894593262371</v>
      </c>
      <c r="BU124">
        <v>4.7506668080586758</v>
      </c>
      <c r="BV124">
        <v>3.4379969076769221</v>
      </c>
      <c r="BW124">
        <v>3.960589174652533</v>
      </c>
      <c r="BX124">
        <v>11.345208014975936</v>
      </c>
      <c r="BY124">
        <v>2.0282132339219769</v>
      </c>
      <c r="IM124">
        <v>35.502028388806046</v>
      </c>
      <c r="IP124">
        <v>248.06264936809214</v>
      </c>
      <c r="IS124">
        <v>18.06134338912829</v>
      </c>
    </row>
    <row r="125" spans="1:253" x14ac:dyDescent="0.25">
      <c r="A125" s="13" t="s">
        <v>281</v>
      </c>
      <c r="B125">
        <v>6.408179266348072E-4</v>
      </c>
      <c r="C125">
        <v>3.9608662346809716E-2</v>
      </c>
      <c r="D125">
        <v>6.7675752596605687E-2</v>
      </c>
      <c r="E125">
        <v>0.37755663337083489</v>
      </c>
      <c r="F125">
        <v>1.6058756132295482E-3</v>
      </c>
      <c r="G125">
        <v>6.6704456615805785E-5</v>
      </c>
      <c r="H125">
        <v>2.6066938910892677E-4</v>
      </c>
      <c r="I125">
        <v>2.5652439013693042E-2</v>
      </c>
      <c r="J125">
        <v>0.2033195356508698</v>
      </c>
      <c r="K125">
        <v>0.18196348016607078</v>
      </c>
      <c r="L125">
        <v>0.15170156323127659</v>
      </c>
      <c r="M125">
        <v>3.4263691752963996E-2</v>
      </c>
      <c r="N125">
        <v>0.13668561928759779</v>
      </c>
      <c r="O125">
        <v>5.0849890581823418E-2</v>
      </c>
      <c r="P125">
        <v>0.24184221369970466</v>
      </c>
      <c r="Q125">
        <v>1.0155983501744649E-3</v>
      </c>
      <c r="R125">
        <v>1.0848130842628226E-4</v>
      </c>
      <c r="S125">
        <v>3.059109614255493</v>
      </c>
      <c r="T125">
        <v>1.066666396042848</v>
      </c>
      <c r="U125">
        <v>0.3889576800832934</v>
      </c>
      <c r="V125">
        <v>1.2584017435986508E-2</v>
      </c>
      <c r="W125">
        <v>1.332441752415138</v>
      </c>
      <c r="X125">
        <v>8.4357860230451257E-4</v>
      </c>
      <c r="Y125">
        <v>5.2510411052328716E-3</v>
      </c>
      <c r="Z125">
        <v>1.0392904758416255</v>
      </c>
      <c r="AA125">
        <v>2.0944779231042112</v>
      </c>
      <c r="AB125">
        <v>9.9193721858360409E-2</v>
      </c>
      <c r="AC125">
        <v>0.2999865858283014</v>
      </c>
      <c r="AD125">
        <v>6.7469023476206397E-2</v>
      </c>
      <c r="AE125">
        <v>0.31702120318849591</v>
      </c>
      <c r="AF125">
        <v>0.58138851838132821</v>
      </c>
      <c r="AH125">
        <v>6.1886629718386761</v>
      </c>
      <c r="AI125">
        <v>0.29170768352521037</v>
      </c>
      <c r="AJ125">
        <v>1.0187149776452411</v>
      </c>
      <c r="AK125">
        <v>6.0442254769219952</v>
      </c>
      <c r="AL125">
        <v>34.956938463530626</v>
      </c>
      <c r="AM125">
        <v>0.77073229492930906</v>
      </c>
      <c r="AN125">
        <v>0.64853582459749415</v>
      </c>
      <c r="AO125">
        <v>0.22941633026357519</v>
      </c>
      <c r="AP125">
        <v>5.1059259973458802E-2</v>
      </c>
      <c r="AQ125">
        <v>0.14599241667781926</v>
      </c>
      <c r="AR125">
        <v>0.15550359421298116</v>
      </c>
      <c r="AS125">
        <v>6.0170025197118476E-2</v>
      </c>
      <c r="AT125">
        <v>0.35278614004655656</v>
      </c>
      <c r="AU125">
        <v>1.4434941618672137</v>
      </c>
      <c r="AW125">
        <v>1.1456294651433328E-2</v>
      </c>
      <c r="AX125">
        <v>0.1550639931313037</v>
      </c>
      <c r="AY125">
        <v>3.4310751916771333E-2</v>
      </c>
      <c r="AZ125">
        <v>2.6682216611674447</v>
      </c>
      <c r="BC125">
        <v>0.4915242496343073</v>
      </c>
      <c r="BG125">
        <v>8.8102561199243862E-4</v>
      </c>
      <c r="BH125">
        <v>18.05877382897344</v>
      </c>
      <c r="BI125">
        <v>3.5780269885334381</v>
      </c>
      <c r="BJ125">
        <v>7.8756852343039245</v>
      </c>
      <c r="BK125">
        <v>4.4426820190406344</v>
      </c>
      <c r="BL125">
        <v>8.9243518278108454</v>
      </c>
      <c r="BM125">
        <v>0.44999371408938604</v>
      </c>
      <c r="BN125">
        <v>0.74557266865736183</v>
      </c>
      <c r="BO125">
        <v>4.2692344594086959</v>
      </c>
      <c r="BP125">
        <v>2.3189116088998487</v>
      </c>
      <c r="BQ125">
        <v>0.33762785618527447</v>
      </c>
      <c r="BR125">
        <v>6.6725154194670844E-2</v>
      </c>
      <c r="BS125">
        <v>1.7575832973512289</v>
      </c>
      <c r="BT125">
        <v>1.5676066219012306</v>
      </c>
      <c r="BU125">
        <v>22.681586962706376</v>
      </c>
      <c r="BV125">
        <v>11.087728802276169</v>
      </c>
      <c r="BW125">
        <v>16.189010612955251</v>
      </c>
      <c r="BX125">
        <v>16.472994205542754</v>
      </c>
      <c r="IM125">
        <v>73.255096361939593</v>
      </c>
      <c r="IS125">
        <v>16.810317606051981</v>
      </c>
    </row>
    <row r="126" spans="1:253" x14ac:dyDescent="0.25">
      <c r="A126" s="13" t="s">
        <v>282</v>
      </c>
      <c r="P126">
        <v>3.5748697615390524E-3</v>
      </c>
      <c r="S126">
        <v>4.5127107013939599E-2</v>
      </c>
      <c r="AE126">
        <v>4.3897451896900757E-3</v>
      </c>
      <c r="AH126">
        <v>9.8924089013109603E-2</v>
      </c>
      <c r="AJ126">
        <v>8.5227605549947905E-3</v>
      </c>
      <c r="AK126">
        <v>8.7743003037724421E-2</v>
      </c>
      <c r="AL126">
        <v>0.45435532176411764</v>
      </c>
      <c r="AM126">
        <v>1.2896657690946079E-2</v>
      </c>
      <c r="AN126">
        <v>9.0808012688750692E-3</v>
      </c>
      <c r="AT126">
        <v>3.7785764934111545E-3</v>
      </c>
      <c r="AU126">
        <v>2.1224838754265642E-2</v>
      </c>
      <c r="AX126">
        <v>2.2800292283310809E-3</v>
      </c>
      <c r="AY126">
        <v>5.0445166210899258E-4</v>
      </c>
      <c r="AZ126">
        <v>3.9232983970959819E-2</v>
      </c>
      <c r="BH126">
        <v>0.26642249656016825</v>
      </c>
      <c r="BJ126">
        <v>0.11980640236020061</v>
      </c>
      <c r="BL126">
        <v>0.10723595289451775</v>
      </c>
      <c r="BM126">
        <v>1.0198015760487155E-2</v>
      </c>
      <c r="BN126">
        <v>1.9580638009205852E-2</v>
      </c>
      <c r="BO126">
        <v>6.7902512829244699E-2</v>
      </c>
      <c r="BP126">
        <v>3.8119038718077369E-2</v>
      </c>
      <c r="BS126">
        <v>2.5254429291004462E-2</v>
      </c>
      <c r="BT126">
        <v>2.4958973917274141E-2</v>
      </c>
      <c r="BU126">
        <v>0.34578797359337388</v>
      </c>
      <c r="BV126">
        <v>0.21537962430251745</v>
      </c>
      <c r="BW126">
        <v>0.2341674312304001</v>
      </c>
      <c r="BX126">
        <v>0.24147584936177496</v>
      </c>
    </row>
    <row r="127" spans="1:253" x14ac:dyDescent="0.25">
      <c r="A127" s="13" t="s">
        <v>283</v>
      </c>
      <c r="M127">
        <v>3.7236780112111737E-3</v>
      </c>
      <c r="P127">
        <v>1.0972777353875965E-2</v>
      </c>
      <c r="S127">
        <v>0.13864367808658989</v>
      </c>
      <c r="T127">
        <v>3.9362891773172572E-2</v>
      </c>
      <c r="U127">
        <v>1.4446671987552579E-2</v>
      </c>
      <c r="W127">
        <v>5.8576910360076138E-2</v>
      </c>
      <c r="Y127">
        <v>2.8454620272402696E-4</v>
      </c>
      <c r="Z127">
        <v>5.9796611719090939E-2</v>
      </c>
      <c r="AA127">
        <v>0.11047096935429751</v>
      </c>
      <c r="AB127">
        <v>3.6590680171946048E-3</v>
      </c>
      <c r="AC127">
        <v>1.4350150883904841E-2</v>
      </c>
      <c r="AD127">
        <v>2.8924817276322979E-3</v>
      </c>
      <c r="AE127">
        <v>1.3841050160883168E-2</v>
      </c>
      <c r="AF127">
        <v>2.5026888290792238E-2</v>
      </c>
      <c r="AH127">
        <v>0.29455463523410841</v>
      </c>
      <c r="AI127">
        <v>1.1423405491919603E-2</v>
      </c>
      <c r="AJ127">
        <v>3.4219382154490642E-2</v>
      </c>
      <c r="AK127">
        <v>0.27137105280720369</v>
      </c>
      <c r="AL127">
        <v>1.4734645720074555</v>
      </c>
      <c r="AM127">
        <v>3.7736371172227931E-2</v>
      </c>
      <c r="AN127">
        <v>2.8499746063739315E-2</v>
      </c>
      <c r="AO127">
        <v>9.2468489840148438E-3</v>
      </c>
      <c r="AT127">
        <v>1.3369783120612679E-2</v>
      </c>
      <c r="AU127">
        <v>6.5294824835969545E-2</v>
      </c>
      <c r="AW127">
        <v>5.1669381361295233E-4</v>
      </c>
      <c r="AX127">
        <v>7.0139988951258793E-3</v>
      </c>
      <c r="AY127">
        <v>1.5518699215145545E-3</v>
      </c>
      <c r="AZ127">
        <v>0.12069400943993512</v>
      </c>
      <c r="BC127">
        <v>2.2227904765058017E-2</v>
      </c>
      <c r="BH127">
        <v>0.81841097385281902</v>
      </c>
      <c r="BI127">
        <v>0.16836905541713057</v>
      </c>
      <c r="BJ127">
        <v>0.36360654531884162</v>
      </c>
      <c r="BK127">
        <v>0.21115825598084387</v>
      </c>
      <c r="BL127">
        <v>0.35970063174292943</v>
      </c>
      <c r="BM127">
        <v>2.6934341752180679E-2</v>
      </c>
      <c r="BN127">
        <v>4.9557689221457334E-2</v>
      </c>
      <c r="BO127">
        <v>0.20253692153237202</v>
      </c>
      <c r="BP127">
        <v>0.11228378540868809</v>
      </c>
      <c r="BQ127">
        <v>1.656099962669207E-2</v>
      </c>
      <c r="BS127">
        <v>7.8421458555815449E-2</v>
      </c>
      <c r="BT127">
        <v>7.4417165370963462E-2</v>
      </c>
      <c r="BU127">
        <v>1.0488812804359948</v>
      </c>
      <c r="BV127">
        <v>0.5978338236330516</v>
      </c>
      <c r="BW127">
        <v>0.72537786625247813</v>
      </c>
      <c r="BX127">
        <v>0.74404162979695609</v>
      </c>
      <c r="IF127">
        <v>4.9016591795884012E-5</v>
      </c>
      <c r="IM127">
        <v>3.3300211393432049</v>
      </c>
      <c r="IS127">
        <v>0.32444116055155314</v>
      </c>
    </row>
    <row r="128" spans="1:253" x14ac:dyDescent="0.25">
      <c r="A128" s="13" t="s">
        <v>284</v>
      </c>
      <c r="B128">
        <v>7.1828774187236418E-5</v>
      </c>
      <c r="C128">
        <v>7.507673541536369E-3</v>
      </c>
      <c r="D128">
        <v>1.5348223281521002E-2</v>
      </c>
      <c r="E128">
        <v>0.10162180042221426</v>
      </c>
      <c r="F128">
        <v>3.3131526982958705E-4</v>
      </c>
      <c r="G128">
        <v>1.0171084337350674E-5</v>
      </c>
      <c r="H128">
        <v>9.2906767487811552E-5</v>
      </c>
      <c r="I128">
        <v>4.4956662618615955E-3</v>
      </c>
      <c r="J128">
        <v>5.1131954123977162E-2</v>
      </c>
      <c r="K128">
        <v>3.0934024725830355E-2</v>
      </c>
      <c r="L128">
        <v>3.4955168249506369E-2</v>
      </c>
      <c r="M128">
        <v>2.1211127263255275E-2</v>
      </c>
      <c r="N128">
        <v>2.7818366007528142E-2</v>
      </c>
      <c r="O128">
        <v>1.2617653101425614E-2</v>
      </c>
      <c r="P128">
        <v>6.0531603335499846E-2</v>
      </c>
      <c r="S128">
        <v>0.76468037958829904</v>
      </c>
      <c r="T128">
        <v>0.21431452750034652</v>
      </c>
      <c r="U128">
        <v>7.8691227653331849E-2</v>
      </c>
      <c r="V128">
        <v>2.5851659102629318E-3</v>
      </c>
      <c r="W128">
        <v>0.3225116032449532</v>
      </c>
      <c r="X128">
        <v>1.6868463827377755E-4</v>
      </c>
      <c r="Y128">
        <v>1.5838257808954406E-3</v>
      </c>
      <c r="Z128">
        <v>0.3337395773663604</v>
      </c>
      <c r="AA128">
        <v>0.61411215232259886</v>
      </c>
      <c r="AB128">
        <v>1.9921560026598208E-2</v>
      </c>
      <c r="AC128">
        <v>7.9380496010656554E-2</v>
      </c>
      <c r="AD128">
        <v>1.5901827608469803E-2</v>
      </c>
      <c r="AE128">
        <v>7.6174993070189378E-2</v>
      </c>
      <c r="AF128">
        <v>0.13762186949870109</v>
      </c>
      <c r="AH128">
        <v>1.6289191308464421</v>
      </c>
      <c r="AI128">
        <v>6.2446336601298627E-2</v>
      </c>
      <c r="AJ128">
        <v>0.18502350041133292</v>
      </c>
      <c r="AK128">
        <v>1.4959048582799745</v>
      </c>
      <c r="AL128">
        <v>8.0916567148276908</v>
      </c>
      <c r="AM128">
        <v>0.20900239132707854</v>
      </c>
      <c r="AN128">
        <v>0.15690946711382769</v>
      </c>
      <c r="AO128">
        <v>5.0643013590111266E-2</v>
      </c>
      <c r="AP128">
        <v>1.3454169420450742E-2</v>
      </c>
      <c r="AQ128">
        <v>2.7410743236411447E-2</v>
      </c>
      <c r="AS128">
        <v>1.4110080568228742E-2</v>
      </c>
      <c r="AT128">
        <v>7.2926985830313179E-2</v>
      </c>
      <c r="AU128">
        <v>0.36008741474766809</v>
      </c>
      <c r="AW128">
        <v>2.8579215163439787E-3</v>
      </c>
      <c r="AX128">
        <v>3.8681557324583615E-2</v>
      </c>
      <c r="AY128">
        <v>8.558405183226413E-3</v>
      </c>
      <c r="AZ128">
        <v>0.66560231082546972</v>
      </c>
      <c r="BC128">
        <v>0.12261369987395548</v>
      </c>
      <c r="BG128">
        <v>2.0378523341993353E-4</v>
      </c>
      <c r="BH128">
        <v>4.5157633365365664</v>
      </c>
      <c r="BI128">
        <v>0.93054442888955591</v>
      </c>
      <c r="BJ128">
        <v>2.0074860849389129</v>
      </c>
      <c r="BK128">
        <v>1.1676374190950056</v>
      </c>
      <c r="BL128">
        <v>1.9699351057067784</v>
      </c>
      <c r="BM128">
        <v>0.1505848778107042</v>
      </c>
      <c r="BN128">
        <v>0.27822384386636945</v>
      </c>
      <c r="BO128">
        <v>1.1198743125941277</v>
      </c>
      <c r="BP128">
        <v>0.62151477785008824</v>
      </c>
      <c r="BQ128">
        <v>9.1730532206366483E-2</v>
      </c>
      <c r="BR128">
        <v>1.3301555950721845E-2</v>
      </c>
      <c r="BS128">
        <v>0.43213764731449389</v>
      </c>
      <c r="BT128">
        <v>0.41148204258953103</v>
      </c>
      <c r="BU128">
        <v>5.7911884891008611</v>
      </c>
      <c r="BV128">
        <v>3.3267553784465855</v>
      </c>
      <c r="BW128">
        <v>3.9979748244867066</v>
      </c>
      <c r="BX128">
        <v>4.1026643218139096</v>
      </c>
      <c r="IM128">
        <v>18.369347393336369</v>
      </c>
      <c r="IS128">
        <v>1.549863558545187</v>
      </c>
    </row>
    <row r="129" spans="1:253" x14ac:dyDescent="0.25">
      <c r="A129" s="13" t="s">
        <v>285</v>
      </c>
      <c r="P129">
        <v>6.5855246750423715E-3</v>
      </c>
      <c r="S129">
        <v>8.3296595804095236E-2</v>
      </c>
      <c r="T129">
        <v>2.962054384696243E-2</v>
      </c>
      <c r="Y129">
        <v>1.4004144618283551E-4</v>
      </c>
      <c r="AB129">
        <v>2.7548076444725003E-3</v>
      </c>
      <c r="AC129">
        <v>8.1217819904332734E-3</v>
      </c>
      <c r="AE129">
        <v>8.6673557234888607E-3</v>
      </c>
      <c r="AF129">
        <v>1.5917587792057736E-2</v>
      </c>
      <c r="AH129">
        <v>0.16767113812413739</v>
      </c>
      <c r="AI129">
        <v>8.0589550160918427E-3</v>
      </c>
      <c r="AJ129">
        <v>2.8504106914509043E-2</v>
      </c>
      <c r="AK129">
        <v>0.16478611043133579</v>
      </c>
      <c r="AL129">
        <v>0.96004536652135752</v>
      </c>
      <c r="AM129">
        <v>2.0810698150338033E-2</v>
      </c>
      <c r="AN129">
        <v>1.7718787159609287E-2</v>
      </c>
      <c r="AO129">
        <v>6.3213110601809831E-3</v>
      </c>
      <c r="AT129">
        <v>9.7747012171762581E-3</v>
      </c>
      <c r="AU129">
        <v>3.9317443425730604E-2</v>
      </c>
      <c r="AX129">
        <v>4.2239318717413885E-3</v>
      </c>
      <c r="AY129">
        <v>9.3454443580773142E-4</v>
      </c>
      <c r="AZ129">
        <v>7.2670347295659965E-2</v>
      </c>
      <c r="BC129">
        <v>1.3388785556138948E-2</v>
      </c>
      <c r="BH129">
        <v>0.49110116748623694</v>
      </c>
      <c r="BJ129">
        <v>0.21395599605362378</v>
      </c>
      <c r="BK129">
        <v>0.12038164093686189</v>
      </c>
      <c r="BL129">
        <v>0.24589789036436324</v>
      </c>
      <c r="BM129">
        <v>1.1838186458375543E-2</v>
      </c>
      <c r="BN129">
        <v>1.9299448495816246E-2</v>
      </c>
      <c r="BO129">
        <v>0.11566244447221384</v>
      </c>
      <c r="BP129">
        <v>6.2687100055301911E-2</v>
      </c>
      <c r="BS129">
        <v>4.7940459088745647E-2</v>
      </c>
      <c r="BT129">
        <v>4.2474050633466452E-2</v>
      </c>
      <c r="BU129">
        <v>0.61603165162788986</v>
      </c>
      <c r="BV129">
        <v>0.29587451599406112</v>
      </c>
      <c r="BW129">
        <v>0.44128736059608237</v>
      </c>
      <c r="BX129">
        <v>0.4487382187347364</v>
      </c>
      <c r="IM129">
        <v>1.9948060068171944</v>
      </c>
      <c r="IS129">
        <v>0.48707811168308363</v>
      </c>
    </row>
    <row r="130" spans="1:253" x14ac:dyDescent="0.25">
      <c r="A130" s="13" t="s">
        <v>286</v>
      </c>
      <c r="B130">
        <v>1.2222646093250405E-3</v>
      </c>
      <c r="C130">
        <v>7.2014958585079447E-2</v>
      </c>
      <c r="D130">
        <v>0.1201434054120552</v>
      </c>
      <c r="E130">
        <v>0.6518519762039906</v>
      </c>
      <c r="F130">
        <v>2.8887453273995257E-3</v>
      </c>
      <c r="G130">
        <v>1.2412663708987682E-4</v>
      </c>
      <c r="H130">
        <v>4.2385739858600934E-4</v>
      </c>
      <c r="I130">
        <v>4.706244682548278E-2</v>
      </c>
      <c r="J130">
        <v>0.35516806676388685</v>
      </c>
      <c r="K130">
        <v>0.33493385531705594</v>
      </c>
      <c r="L130">
        <v>0.26867871333832577</v>
      </c>
      <c r="M130">
        <v>4.5352743200774391E-2</v>
      </c>
      <c r="N130">
        <v>0.24631734023780133</v>
      </c>
      <c r="O130">
        <v>8.9023123635203052E-2</v>
      </c>
      <c r="P130">
        <v>0.42279405808718185</v>
      </c>
      <c r="Q130">
        <v>1.776095855201722E-3</v>
      </c>
      <c r="R130">
        <v>1.8976590834397791E-4</v>
      </c>
      <c r="S130">
        <v>5.3472299647856065</v>
      </c>
      <c r="T130">
        <v>1.9254039032424766</v>
      </c>
      <c r="U130">
        <v>0.70147059866303751</v>
      </c>
      <c r="V130">
        <v>2.2649605618956497E-2</v>
      </c>
      <c r="W130">
        <v>2.342053753692062</v>
      </c>
      <c r="X130">
        <v>1.5236459450542782E-3</v>
      </c>
      <c r="Y130">
        <v>8.8696783593956094E-3</v>
      </c>
      <c r="Z130">
        <v>1.7321532757658751</v>
      </c>
      <c r="AA130">
        <v>3.558124423826639</v>
      </c>
      <c r="AB130">
        <v>0.17906097238806615</v>
      </c>
      <c r="AC130">
        <v>0.51949635899347824</v>
      </c>
      <c r="AD130">
        <v>0.11908502128604796</v>
      </c>
      <c r="AE130">
        <v>0.55787633025188699</v>
      </c>
      <c r="AF130">
        <v>1.0254857459928313</v>
      </c>
      <c r="AH130">
        <v>10.726770782586707</v>
      </c>
      <c r="AI130">
        <v>0.52213464690699962</v>
      </c>
      <c r="AJ130">
        <v>1.8614804561695393</v>
      </c>
      <c r="AK130">
        <v>10.585981265338422</v>
      </c>
      <c r="AL130">
        <v>61.840786552822721</v>
      </c>
      <c r="AM130">
        <v>1.3288799637489646</v>
      </c>
      <c r="AN130">
        <v>1.1400172340817365</v>
      </c>
      <c r="AO130">
        <v>0.40887451937600994</v>
      </c>
      <c r="AP130">
        <v>8.848634412110673E-2</v>
      </c>
      <c r="AQ130">
        <v>0.26573901362547214</v>
      </c>
      <c r="AR130">
        <v>0.28547660702965433</v>
      </c>
      <c r="AS130">
        <v>0.10628430152667143</v>
      </c>
      <c r="AT130">
        <v>0.63444759539743811</v>
      </c>
      <c r="AU130">
        <v>2.5249375023335792</v>
      </c>
      <c r="AW130">
        <v>2.0039191540713749E-2</v>
      </c>
      <c r="AX130">
        <v>0.27123549995943608</v>
      </c>
      <c r="AY130">
        <v>6.0020121953905388E-2</v>
      </c>
      <c r="AZ130">
        <v>4.6672114291684137</v>
      </c>
      <c r="BC130">
        <v>0.85976626640505194</v>
      </c>
      <c r="BG130">
        <v>1.5594942322641188E-3</v>
      </c>
      <c r="BH130">
        <v>31.605532011938017</v>
      </c>
      <c r="BI130">
        <v>6.2148926376086271</v>
      </c>
      <c r="BJ130">
        <v>13.721481916138586</v>
      </c>
      <c r="BK130">
        <v>7.7027784511386388</v>
      </c>
      <c r="BL130">
        <v>15.90591593260643</v>
      </c>
      <c r="BM130">
        <v>0.74298833860893032</v>
      </c>
      <c r="BN130">
        <v>1.1979456017089227</v>
      </c>
      <c r="BO130">
        <v>7.40447847899161</v>
      </c>
      <c r="BP130">
        <v>4.0066379232614944</v>
      </c>
      <c r="BQ130">
        <v>0.58192954013751863</v>
      </c>
      <c r="BR130">
        <v>0.12056407239795947</v>
      </c>
      <c r="BS130">
        <v>3.0815919753147649</v>
      </c>
      <c r="BT130">
        <v>2.7185056358441373</v>
      </c>
      <c r="BU130">
        <v>39.538007922580022</v>
      </c>
      <c r="BV130">
        <v>18.751445963368596</v>
      </c>
      <c r="BW130">
        <v>28.371223804901714</v>
      </c>
      <c r="BX130">
        <v>28.826132039363234</v>
      </c>
      <c r="IM130">
        <v>128.06267594591893</v>
      </c>
      <c r="IS130">
        <v>32.424472711125595</v>
      </c>
    </row>
    <row r="131" spans="1:253" x14ac:dyDescent="0.25">
      <c r="A131" s="13" t="s">
        <v>287</v>
      </c>
      <c r="EA131">
        <v>9.9999999999999995E-21</v>
      </c>
    </row>
    <row r="132" spans="1:253" x14ac:dyDescent="0.25">
      <c r="A132" s="13" t="s">
        <v>288</v>
      </c>
      <c r="M132">
        <v>2.8694132300709188E-3</v>
      </c>
      <c r="P132">
        <v>6.0804108906476403E-3</v>
      </c>
      <c r="S132">
        <v>7.675558053194366E-2</v>
      </c>
      <c r="Y132">
        <v>1.7485628814093511E-4</v>
      </c>
      <c r="AA132">
        <v>6.6943535804717041E-2</v>
      </c>
      <c r="AB132">
        <v>1.714335992741262E-3</v>
      </c>
      <c r="AC132">
        <v>8.2250891619685511E-3</v>
      </c>
      <c r="AE132">
        <v>7.4664092336899053E-3</v>
      </c>
      <c r="AF132">
        <v>1.3362775255779091E-2</v>
      </c>
      <c r="AH132">
        <v>0.16825754851718733</v>
      </c>
      <c r="AI132">
        <v>5.6551167054328527E-3</v>
      </c>
      <c r="AJ132">
        <v>1.4496151968387416E-2</v>
      </c>
      <c r="AK132">
        <v>0.14923989489057515</v>
      </c>
      <c r="AL132">
        <v>0.77280169591067549</v>
      </c>
      <c r="AM132">
        <v>2.1935605867286496E-2</v>
      </c>
      <c r="AN132">
        <v>1.5445309993903403E-2</v>
      </c>
      <c r="AT132">
        <v>6.4268866692766572E-3</v>
      </c>
      <c r="AU132">
        <v>3.6100803411705365E-2</v>
      </c>
      <c r="AX132">
        <v>3.8780453217212379E-3</v>
      </c>
      <c r="AY132">
        <v>8.5801015391508476E-4</v>
      </c>
      <c r="AZ132">
        <v>6.6730404917885233E-2</v>
      </c>
      <c r="BC132">
        <v>1.2292705196934981E-2</v>
      </c>
      <c r="BH132">
        <v>0.45315141244130874</v>
      </c>
      <c r="BJ132">
        <v>0.2037757350724054</v>
      </c>
      <c r="BK132">
        <v>0.12052288245334034</v>
      </c>
      <c r="BL132">
        <v>0.18239496991270504</v>
      </c>
      <c r="BM132">
        <v>1.7345552939732577E-2</v>
      </c>
      <c r="BN132">
        <v>3.3304220990655151E-2</v>
      </c>
      <c r="BO132">
        <v>0.11549370970047215</v>
      </c>
      <c r="BP132">
        <v>6.4835727878420582E-2</v>
      </c>
      <c r="BS132">
        <v>4.2954632112206181E-2</v>
      </c>
      <c r="BT132">
        <v>4.2452098586847099E-2</v>
      </c>
      <c r="BU132">
        <v>0.58814218653205785</v>
      </c>
      <c r="BV132">
        <v>0.36633389846660924</v>
      </c>
      <c r="BW132">
        <v>0.39828959197973934</v>
      </c>
      <c r="BX132">
        <v>0.41072032570190986</v>
      </c>
      <c r="IM132">
        <v>1.8416053739776996</v>
      </c>
    </row>
    <row r="133" spans="1:253" x14ac:dyDescent="0.25">
      <c r="A133" s="13" t="s">
        <v>289</v>
      </c>
      <c r="B133">
        <v>3.4882057684682173E-4</v>
      </c>
      <c r="C133">
        <v>2.106374538604092E-2</v>
      </c>
      <c r="D133">
        <v>3.5581669839978208E-2</v>
      </c>
      <c r="E133">
        <v>0.19591722053757876</v>
      </c>
      <c r="F133">
        <v>8.4963823967353243E-4</v>
      </c>
      <c r="G133">
        <v>3.587340104367469E-5</v>
      </c>
      <c r="H133">
        <v>1.3158120193426429E-4</v>
      </c>
      <c r="I133">
        <v>1.3701282264428441E-2</v>
      </c>
      <c r="J133">
        <v>0.10608581548983441</v>
      </c>
      <c r="K133">
        <v>9.7343289632607646E-2</v>
      </c>
      <c r="L133">
        <v>7.9670510725581928E-2</v>
      </c>
      <c r="M133">
        <v>1.5838813574853054E-2</v>
      </c>
      <c r="N133">
        <v>7.2379694945523654E-2</v>
      </c>
      <c r="O133">
        <v>2.6559473895715214E-2</v>
      </c>
      <c r="P133">
        <v>0.12623266103735997</v>
      </c>
      <c r="Q133">
        <v>5.3018930021122115E-4</v>
      </c>
      <c r="R133">
        <v>5.663950506784187E-5</v>
      </c>
      <c r="S133">
        <v>1.5969000777894815</v>
      </c>
      <c r="T133">
        <v>0.5652853365613616</v>
      </c>
      <c r="U133">
        <v>0.20604237909502007</v>
      </c>
      <c r="V133">
        <v>6.6597722740394652E-3</v>
      </c>
      <c r="W133">
        <v>0.6972630088270142</v>
      </c>
      <c r="X133">
        <v>4.4718929787688951E-4</v>
      </c>
      <c r="Y133">
        <v>2.6972023101124107E-3</v>
      </c>
      <c r="Z133">
        <v>0.5305528871031544</v>
      </c>
      <c r="AA133">
        <v>1.0786872562956566</v>
      </c>
      <c r="AB133">
        <v>5.2569585588499959E-2</v>
      </c>
      <c r="AC133">
        <v>0.15588613784330432</v>
      </c>
      <c r="AD133">
        <v>3.5375763992888096E-2</v>
      </c>
      <c r="AE133">
        <v>0.16598674396052102</v>
      </c>
      <c r="AF133">
        <v>0.30474095131936979</v>
      </c>
      <c r="AH133">
        <v>3.2190075326630474</v>
      </c>
      <c r="AI133">
        <v>0.15397090825001847</v>
      </c>
      <c r="AJ133">
        <v>0.5430554884740515</v>
      </c>
      <c r="AK133">
        <v>3.1590305588219407</v>
      </c>
      <c r="AL133">
        <v>18.405684713452914</v>
      </c>
      <c r="AM133">
        <v>0.3996875835387429</v>
      </c>
      <c r="AN133">
        <v>0.33938762008348999</v>
      </c>
      <c r="AO133">
        <v>0.12084397233322983</v>
      </c>
      <c r="AP133">
        <v>2.6541816267638511E-2</v>
      </c>
      <c r="AQ133">
        <v>7.7680596339782693E-2</v>
      </c>
      <c r="AR133">
        <v>8.3082349647748313E-2</v>
      </c>
      <c r="AS133">
        <v>3.1560276558705962E-2</v>
      </c>
      <c r="AT133">
        <v>0.18662971828159128</v>
      </c>
      <c r="AU133">
        <v>0.7536449142645717</v>
      </c>
      <c r="AW133">
        <v>5.9814284321281722E-3</v>
      </c>
      <c r="AX133">
        <v>8.0958555095218196E-2</v>
      </c>
      <c r="AY133">
        <v>1.7912781027640285E-2</v>
      </c>
      <c r="AZ133">
        <v>1.3930723190445098</v>
      </c>
      <c r="BC133">
        <v>0.25662408679367704</v>
      </c>
      <c r="BG133">
        <v>4.6256894134611809E-4</v>
      </c>
      <c r="BH133">
        <v>9.4312719631650737</v>
      </c>
      <c r="BI133">
        <v>1.8619298537564031</v>
      </c>
      <c r="BJ133">
        <v>4.104938977373898</v>
      </c>
      <c r="BK133">
        <v>2.3107858975170652</v>
      </c>
      <c r="BL133">
        <v>4.7034808688060092</v>
      </c>
      <c r="BM133">
        <v>0.22873512829652842</v>
      </c>
      <c r="BN133">
        <v>0.37432936355988727</v>
      </c>
      <c r="BO133">
        <v>2.2200706009731261</v>
      </c>
      <c r="BP133">
        <v>1.203728817163386</v>
      </c>
      <c r="BQ133">
        <v>0.17505929835621498</v>
      </c>
      <c r="BR133">
        <v>3.5378314128505089E-2</v>
      </c>
      <c r="BS133">
        <v>0.91865013345728663</v>
      </c>
      <c r="BT133">
        <v>0.81513552680707357</v>
      </c>
      <c r="BU133">
        <v>11.835247345545813</v>
      </c>
      <c r="BV133">
        <v>5.7016521223238863</v>
      </c>
      <c r="BW133">
        <v>8.4648131891051968</v>
      </c>
      <c r="BX133">
        <v>8.6095450930179673</v>
      </c>
      <c r="IF133">
        <v>1.2260441726815076E-4</v>
      </c>
      <c r="IM133">
        <v>38.420023955241419</v>
      </c>
      <c r="IS133">
        <v>9.2160471812732556</v>
      </c>
    </row>
    <row r="134" spans="1:253" x14ac:dyDescent="0.25">
      <c r="A134" s="13" t="s">
        <v>290</v>
      </c>
      <c r="ED134">
        <v>9.9999999999999995E-21</v>
      </c>
    </row>
    <row r="135" spans="1:253" x14ac:dyDescent="0.25">
      <c r="A135" s="13" t="s">
        <v>291</v>
      </c>
      <c r="M135">
        <v>2.8521314252611956E-3</v>
      </c>
      <c r="P135">
        <v>6.043789384471112E-3</v>
      </c>
      <c r="S135">
        <v>7.6293288142368923E-2</v>
      </c>
      <c r="Y135">
        <v>1.7380317220820848E-4</v>
      </c>
      <c r="AA135">
        <v>6.6540346686897386E-2</v>
      </c>
      <c r="AB135">
        <v>1.7040108153765538E-3</v>
      </c>
      <c r="AC135">
        <v>8.1755507348974018E-3</v>
      </c>
      <c r="AE135">
        <v>7.421439950581853E-3</v>
      </c>
      <c r="AF135">
        <v>1.3282294454655737E-2</v>
      </c>
      <c r="AH135">
        <v>0.1672441572632403</v>
      </c>
      <c r="AI135">
        <v>5.6210566278479777E-3</v>
      </c>
      <c r="AJ135">
        <v>1.4408844116419999E-2</v>
      </c>
      <c r="AK135">
        <v>0.14834104805461068</v>
      </c>
      <c r="AL135">
        <v>0.76814731288368598</v>
      </c>
      <c r="AM135">
        <v>2.1803491620514752E-2</v>
      </c>
      <c r="AN135">
        <v>1.5352285886719474E-2</v>
      </c>
      <c r="AT135">
        <v>6.3881787851759785E-3</v>
      </c>
      <c r="AU135">
        <v>3.588337560480042E-2</v>
      </c>
      <c r="AX135">
        <v>3.8546884660289101E-3</v>
      </c>
      <c r="AY135">
        <v>8.528425136511903E-4</v>
      </c>
      <c r="AZ135">
        <v>6.6328499587615303E-2</v>
      </c>
      <c r="BC135">
        <v>1.2218668849581848E-2</v>
      </c>
      <c r="BH135">
        <v>0.45042216347786024</v>
      </c>
      <c r="BJ135">
        <v>0.20254843041692536</v>
      </c>
      <c r="BK135">
        <v>0.11979699049012456</v>
      </c>
      <c r="BL135">
        <v>0.18129645000828268</v>
      </c>
      <c r="BM135">
        <v>1.7241082546017104E-2</v>
      </c>
      <c r="BN135">
        <v>3.3103636799899826E-2</v>
      </c>
      <c r="BO135">
        <v>0.11479811356804957</v>
      </c>
      <c r="BP135">
        <v>6.4445235567381645E-2</v>
      </c>
      <c r="BS135">
        <v>4.2695924765255466E-2</v>
      </c>
      <c r="BT135">
        <v>4.2196419733864954E-2</v>
      </c>
      <c r="BU135">
        <v>0.58459997465538061</v>
      </c>
      <c r="BV135">
        <v>0.36412750657130882</v>
      </c>
      <c r="BW135">
        <v>0.3958907485076853</v>
      </c>
      <c r="BX135">
        <v>0.40824660380877043</v>
      </c>
      <c r="IF135">
        <v>7.3537474140528093E-5</v>
      </c>
      <c r="IM135">
        <v>1.8305137580876785</v>
      </c>
    </row>
    <row r="136" spans="1:253" x14ac:dyDescent="0.25">
      <c r="A136" s="13" t="s">
        <v>292</v>
      </c>
      <c r="AL136">
        <v>4.9790609552753863E-2</v>
      </c>
      <c r="BH136">
        <v>2.9195954738078376E-2</v>
      </c>
      <c r="BS136">
        <v>2.7675111028531074E-3</v>
      </c>
    </row>
    <row r="137" spans="1:253" x14ac:dyDescent="0.25">
      <c r="A137" s="13" t="s">
        <v>293</v>
      </c>
      <c r="Y137">
        <v>2.9456684318267132E-4</v>
      </c>
      <c r="AE137">
        <v>5.1499609613964575E-3</v>
      </c>
      <c r="AH137">
        <v>5.966075427837831E-2</v>
      </c>
      <c r="AI137">
        <v>8.925140326854486E-3</v>
      </c>
      <c r="AJ137">
        <v>3.2651483687194699E-2</v>
      </c>
      <c r="AL137">
        <v>6.5868773995710519E-2</v>
      </c>
      <c r="AT137">
        <v>3.3291164663221896E-3</v>
      </c>
      <c r="AX137">
        <v>1.8909663003439717E-3</v>
      </c>
      <c r="BC137">
        <v>1.8200442300381738E-2</v>
      </c>
      <c r="BG137">
        <v>1.351631750191447E-3</v>
      </c>
      <c r="BI137">
        <v>0.19181504350989065</v>
      </c>
      <c r="BJ137">
        <v>0.91971890125838252</v>
      </c>
      <c r="BK137">
        <v>0.30437822562798023</v>
      </c>
      <c r="BP137">
        <v>5.8609968757942776E-2</v>
      </c>
      <c r="BS137">
        <v>9.7276637981088682E-3</v>
      </c>
      <c r="BT137">
        <v>1.2207109468038024E-2</v>
      </c>
      <c r="BU137">
        <v>0.36207491489904664</v>
      </c>
      <c r="BW137">
        <v>3.8505714920664048E-2</v>
      </c>
      <c r="BX137">
        <v>0.44939087621650642</v>
      </c>
      <c r="IS137">
        <v>9.3716393177927654E-4</v>
      </c>
    </row>
    <row r="138" spans="1:253" x14ac:dyDescent="0.25">
      <c r="A138" s="13" t="s">
        <v>294</v>
      </c>
      <c r="B138">
        <v>9.4336695103903635E-5</v>
      </c>
      <c r="C138">
        <v>0.40068215989445877</v>
      </c>
      <c r="D138">
        <v>0.62921187814464929</v>
      </c>
      <c r="E138">
        <v>3.6257585573800859</v>
      </c>
      <c r="F138">
        <v>1.3652887418488278E-2</v>
      </c>
      <c r="G138">
        <v>1.9195808828283828E-4</v>
      </c>
      <c r="H138">
        <v>1.4422667257402697E-4</v>
      </c>
      <c r="I138">
        <v>0.12708515790326178</v>
      </c>
      <c r="J138">
        <v>0.47025511455829355</v>
      </c>
      <c r="K138">
        <v>0.3953639737173788</v>
      </c>
      <c r="L138">
        <v>0.34650674651747831</v>
      </c>
      <c r="M138">
        <v>5.2555328312601547E-2</v>
      </c>
      <c r="N138">
        <v>0.82901038032611973</v>
      </c>
      <c r="O138">
        <v>0.46913691116916217</v>
      </c>
      <c r="P138">
        <v>5.4022796989780297E-2</v>
      </c>
      <c r="Q138">
        <v>4.0911740691214622E-2</v>
      </c>
      <c r="R138">
        <v>2.5636585043287865E-3</v>
      </c>
      <c r="S138">
        <v>2.2734601004735246</v>
      </c>
      <c r="T138">
        <v>5.7241050021059694</v>
      </c>
      <c r="U138">
        <v>2.0456095338389328</v>
      </c>
      <c r="V138">
        <v>2.8561312988489754E-2</v>
      </c>
      <c r="W138">
        <v>3.2031260155420158</v>
      </c>
      <c r="X138">
        <v>1.7523217450204054E-3</v>
      </c>
      <c r="Y138">
        <v>8.4363687478293519E-3</v>
      </c>
      <c r="Z138">
        <v>2.6973959143910453</v>
      </c>
      <c r="AA138">
        <v>4.6584013524181422</v>
      </c>
      <c r="AB138">
        <v>3.9060785761925676E-2</v>
      </c>
      <c r="AC138">
        <v>0.13017965142225504</v>
      </c>
      <c r="AD138">
        <v>4.3684776489337863E-2</v>
      </c>
      <c r="AE138">
        <v>0.14839419378153035</v>
      </c>
      <c r="AF138">
        <v>1.0886305601979651</v>
      </c>
      <c r="AH138">
        <v>1.9674248852696516</v>
      </c>
      <c r="AI138">
        <v>0.36197782869814199</v>
      </c>
      <c r="AJ138">
        <v>1.0673303941312091</v>
      </c>
      <c r="AK138">
        <v>1.1311511417761269</v>
      </c>
      <c r="AL138">
        <v>0.45689828828591383</v>
      </c>
      <c r="AM138">
        <v>0.19421944557724388</v>
      </c>
      <c r="AN138">
        <v>0.21949802247801686</v>
      </c>
      <c r="AO138">
        <v>0.22065370473324253</v>
      </c>
      <c r="AP138">
        <v>9.7576648572312227E-2</v>
      </c>
      <c r="AQ138">
        <v>0.21027412522142799</v>
      </c>
      <c r="AR138">
        <v>0.60366590753528826</v>
      </c>
      <c r="AS138">
        <v>0.25115841772644126</v>
      </c>
      <c r="AT138">
        <v>5.5892818388505655E-2</v>
      </c>
      <c r="AU138">
        <v>4.5019845453390213</v>
      </c>
      <c r="AX138">
        <v>0.23813364264541209</v>
      </c>
      <c r="AY138">
        <v>0.13820986042163677</v>
      </c>
      <c r="AZ138">
        <v>8.3417090152872539</v>
      </c>
      <c r="BC138">
        <v>0.68298340618618003</v>
      </c>
      <c r="BG138">
        <v>3.0201454178317731E-2</v>
      </c>
      <c r="BH138">
        <v>22.083967962870336</v>
      </c>
      <c r="BI138">
        <v>3.2378184854671557</v>
      </c>
      <c r="BJ138">
        <v>5.3886394676876392</v>
      </c>
      <c r="BK138">
        <v>20.176931245188559</v>
      </c>
      <c r="BL138">
        <v>4.7177111210860678</v>
      </c>
      <c r="BM138">
        <v>0.13197637633560005</v>
      </c>
      <c r="BN138">
        <v>0.14680825658503954</v>
      </c>
      <c r="BO138">
        <v>0.70583870770289636</v>
      </c>
      <c r="BP138">
        <v>0.69744839405970283</v>
      </c>
      <c r="BQ138">
        <v>0.22191622124639787</v>
      </c>
      <c r="BR138">
        <v>4.0764742901525167E-2</v>
      </c>
      <c r="BS138">
        <v>0.56286613046316158</v>
      </c>
      <c r="BT138">
        <v>0.71224087042937712</v>
      </c>
      <c r="BU138">
        <v>10.487817225456942</v>
      </c>
      <c r="BV138">
        <v>35.671814034083965</v>
      </c>
      <c r="BW138">
        <v>16.25398924525139</v>
      </c>
      <c r="BX138">
        <v>21.267964754404066</v>
      </c>
      <c r="BY138">
        <v>5.4743956264423224</v>
      </c>
      <c r="IM138">
        <v>123.38030881986644</v>
      </c>
      <c r="IN138">
        <v>8.8958313774595137</v>
      </c>
      <c r="IS138">
        <v>3.6037798074986687</v>
      </c>
    </row>
    <row r="139" spans="1:253" x14ac:dyDescent="0.25">
      <c r="A139" s="13" t="s">
        <v>295</v>
      </c>
      <c r="B139">
        <v>8.5966193649081589E-5</v>
      </c>
      <c r="C139">
        <v>4.1499322281425548E-2</v>
      </c>
      <c r="D139">
        <v>6.5464452176680052E-2</v>
      </c>
      <c r="E139">
        <v>0.38863748166831802</v>
      </c>
      <c r="F139">
        <v>1.4746699442857269E-3</v>
      </c>
      <c r="G139">
        <v>2.8311552259873137E-5</v>
      </c>
      <c r="I139">
        <v>1.7427767139255819E-2</v>
      </c>
      <c r="J139">
        <v>0.20604463487675745</v>
      </c>
      <c r="K139">
        <v>0.17265210761555541</v>
      </c>
      <c r="L139">
        <v>0.15083823266721122</v>
      </c>
      <c r="M139">
        <v>2.3247377966665126E-2</v>
      </c>
      <c r="N139">
        <v>1.2341452291419601</v>
      </c>
      <c r="O139">
        <v>7.5295785577828678E-2</v>
      </c>
      <c r="P139">
        <v>2.4955178605471928E-2</v>
      </c>
      <c r="Q139">
        <v>9.7756335203714115E-3</v>
      </c>
      <c r="R139">
        <v>6.956957598032511E-4</v>
      </c>
      <c r="S139">
        <v>0.35074188579211268</v>
      </c>
      <c r="T139">
        <v>0.84038582804636985</v>
      </c>
      <c r="U139">
        <v>0.30257615820978156</v>
      </c>
      <c r="V139">
        <v>9.3902951670359371E-3</v>
      </c>
      <c r="W139">
        <v>0.98091822920175586</v>
      </c>
      <c r="X139">
        <v>6.4187620178363623E-4</v>
      </c>
      <c r="Y139">
        <v>2.6451817537807075E-3</v>
      </c>
      <c r="Z139">
        <v>0.65350090098686797</v>
      </c>
      <c r="AA139">
        <v>1.4501212853748757</v>
      </c>
      <c r="AB139">
        <v>2.6054799796982116E-2</v>
      </c>
      <c r="AC139">
        <v>0.16188473128381106</v>
      </c>
      <c r="AD139">
        <v>4.0416852346647172E-2</v>
      </c>
      <c r="AE139">
        <v>5.1557334300480442E-2</v>
      </c>
      <c r="AF139">
        <v>0.21934943396467818</v>
      </c>
      <c r="AG139">
        <v>2.8004941268367778E-2</v>
      </c>
      <c r="AH139">
        <v>0.31490715053835056</v>
      </c>
      <c r="AI139">
        <v>3.4578355487577761E-2</v>
      </c>
      <c r="AJ139">
        <v>9.7685707918269499E-2</v>
      </c>
      <c r="AK139">
        <v>0.28927337980296874</v>
      </c>
      <c r="AL139">
        <v>0.17159588609931903</v>
      </c>
      <c r="AM139">
        <v>8.9870719739254701E-2</v>
      </c>
      <c r="AN139">
        <v>0.13044696784253892</v>
      </c>
      <c r="AO139">
        <v>0.13849041012396704</v>
      </c>
      <c r="AP139">
        <v>5.1389079628393876E-2</v>
      </c>
      <c r="AQ139">
        <v>0.13372314015206405</v>
      </c>
      <c r="AR139">
        <v>0.31573406033645202</v>
      </c>
      <c r="AS139">
        <v>0.17425497716963478</v>
      </c>
      <c r="AT139">
        <v>1.3550379273569307E-2</v>
      </c>
      <c r="AU139">
        <v>0.39634096507411248</v>
      </c>
      <c r="AX139">
        <v>2.0965043917142476E-2</v>
      </c>
      <c r="AY139">
        <v>1.216339483646919E-2</v>
      </c>
      <c r="AZ139">
        <v>0.73437841481729693</v>
      </c>
      <c r="BC139">
        <v>6.0144888775560491E-2</v>
      </c>
      <c r="BG139">
        <v>6.1614288268674417E-3</v>
      </c>
      <c r="BH139">
        <v>0.46918024213855164</v>
      </c>
      <c r="BI139">
        <v>43.074109638032859</v>
      </c>
      <c r="BJ139">
        <v>4.4115069681549235</v>
      </c>
      <c r="BK139">
        <v>1.1470710669283288</v>
      </c>
      <c r="BL139">
        <v>7.1768137451014473</v>
      </c>
      <c r="BM139">
        <v>0.53927194909655873</v>
      </c>
      <c r="BN139">
        <v>6.6615526969968114E-2</v>
      </c>
      <c r="BO139">
        <v>2.0858195964868727</v>
      </c>
      <c r="BP139">
        <v>1.3760026826347729</v>
      </c>
      <c r="BQ139">
        <v>6.0162405178045053E-2</v>
      </c>
      <c r="BS139">
        <v>5.930219441860066</v>
      </c>
      <c r="BT139">
        <v>2.0357705416375755</v>
      </c>
      <c r="BU139">
        <v>2.6778639634952426</v>
      </c>
      <c r="BV139">
        <v>8.388429051933775</v>
      </c>
      <c r="BW139">
        <v>6.6930534220922553</v>
      </c>
      <c r="BX139">
        <v>3.4363705591006508</v>
      </c>
      <c r="BY139">
        <v>15.925215202054918</v>
      </c>
      <c r="IF139">
        <v>2.9460310136754684E-4</v>
      </c>
      <c r="IM139">
        <v>57.181865263390776</v>
      </c>
      <c r="IN139">
        <v>1.4512084299979817</v>
      </c>
      <c r="IP139">
        <v>2041.1181574893046</v>
      </c>
      <c r="IS139">
        <v>4.4001968990964313</v>
      </c>
    </row>
    <row r="140" spans="1:253" x14ac:dyDescent="0.25">
      <c r="A140" s="13" t="s">
        <v>296</v>
      </c>
      <c r="B140">
        <v>4.5706900719335187E-3</v>
      </c>
      <c r="C140">
        <v>10.677154901366334</v>
      </c>
      <c r="D140">
        <v>17.504097582139227</v>
      </c>
      <c r="E140">
        <v>123.65020761487057</v>
      </c>
      <c r="F140">
        <v>0.40846547991050119</v>
      </c>
      <c r="G140">
        <v>6.9131938037893109E-3</v>
      </c>
      <c r="H140">
        <v>6.9411104033628591E-3</v>
      </c>
      <c r="I140">
        <v>4.3522198037181781</v>
      </c>
      <c r="J140">
        <v>67.863479092635146</v>
      </c>
      <c r="K140">
        <v>56.740844240813367</v>
      </c>
      <c r="L140">
        <v>50.102402883845684</v>
      </c>
      <c r="M140">
        <v>7.8610343989164688</v>
      </c>
      <c r="N140">
        <v>39.692536116968419</v>
      </c>
      <c r="O140">
        <v>17.640312522928571</v>
      </c>
      <c r="P140">
        <v>3.2683782508467272</v>
      </c>
      <c r="Q140">
        <v>1.7600271442131272</v>
      </c>
      <c r="R140">
        <v>0.11812310805783069</v>
      </c>
      <c r="S140">
        <v>47.935834060115504</v>
      </c>
      <c r="T140">
        <v>154.41219982469565</v>
      </c>
      <c r="U140">
        <v>56.487514941664777</v>
      </c>
      <c r="V140">
        <v>1.7812267293268862</v>
      </c>
      <c r="W140">
        <v>186.0252272732622</v>
      </c>
      <c r="X140">
        <v>0.12050791683486702</v>
      </c>
      <c r="Y140">
        <v>0.50971425528148073</v>
      </c>
      <c r="Z140">
        <v>121.01213671174581</v>
      </c>
      <c r="AA140">
        <v>270.70845027408672</v>
      </c>
      <c r="AB140">
        <v>4.4982350047753723</v>
      </c>
      <c r="AC140">
        <v>29.632825929394109</v>
      </c>
      <c r="AD140">
        <v>7.3821201791127864</v>
      </c>
      <c r="AE140">
        <v>6.3306822692106657</v>
      </c>
      <c r="AF140">
        <v>22.963905340564629</v>
      </c>
      <c r="AG140">
        <v>5.0889113440886087</v>
      </c>
      <c r="AH140">
        <v>40.876172831023148</v>
      </c>
      <c r="AI140">
        <v>11.84494133604186</v>
      </c>
      <c r="AJ140">
        <v>17.115849048129263</v>
      </c>
      <c r="AK140">
        <v>37.391378604981618</v>
      </c>
      <c r="AL140">
        <v>24.131124114512616</v>
      </c>
      <c r="AM140">
        <v>19.951766469090277</v>
      </c>
      <c r="AN140">
        <v>18.248735758348538</v>
      </c>
      <c r="AO140">
        <v>20.926927805531658</v>
      </c>
      <c r="AP140">
        <v>9.5164208603020057</v>
      </c>
      <c r="AQ140">
        <v>24.495932377284959</v>
      </c>
      <c r="AR140">
        <v>82.279973210421929</v>
      </c>
      <c r="AS140">
        <v>15.378131700301461</v>
      </c>
      <c r="AT140">
        <v>3.6998591417670794</v>
      </c>
      <c r="AU140">
        <v>55.520679864149677</v>
      </c>
      <c r="AX140">
        <v>2.9266160740057816</v>
      </c>
      <c r="AY140">
        <v>1.705943528044839</v>
      </c>
      <c r="AZ140">
        <v>102.8730309661083</v>
      </c>
      <c r="BC140">
        <v>8.3940605804752213</v>
      </c>
      <c r="BG140">
        <v>6.7853835421606973E-2</v>
      </c>
      <c r="BH140">
        <v>25.319143117594304</v>
      </c>
      <c r="BI140">
        <v>27.129834837375608</v>
      </c>
      <c r="BJ140">
        <v>16.238501865679432</v>
      </c>
      <c r="BK140">
        <v>55.820932556328415</v>
      </c>
      <c r="BL140">
        <v>9.7688687246157269</v>
      </c>
      <c r="BM140">
        <v>0.46194053076134028</v>
      </c>
      <c r="BN140">
        <v>0.62002530536668876</v>
      </c>
      <c r="BO140">
        <v>0.90862985998743617</v>
      </c>
      <c r="BP140">
        <v>19.130585054161017</v>
      </c>
      <c r="BQ140">
        <v>9.9266086330707815</v>
      </c>
      <c r="BR140">
        <v>6.0264469949594588</v>
      </c>
      <c r="BS140">
        <v>0.45987653751165203</v>
      </c>
      <c r="BT140">
        <v>3.434761365693014</v>
      </c>
      <c r="BU140">
        <v>12.158688710089836</v>
      </c>
      <c r="BV140">
        <v>3.2090498402415184</v>
      </c>
      <c r="BW140">
        <v>3.2414961042422892</v>
      </c>
      <c r="BX140">
        <v>16.262111684443092</v>
      </c>
      <c r="BY140">
        <v>8.9912437939534353</v>
      </c>
      <c r="IF140">
        <v>7.3537473876143509E-5</v>
      </c>
      <c r="IM140">
        <v>674.27866246440794</v>
      </c>
      <c r="IP140">
        <v>29.273092365573699</v>
      </c>
      <c r="IS140">
        <v>56.902568260642362</v>
      </c>
    </row>
    <row r="141" spans="1:253" x14ac:dyDescent="0.25">
      <c r="A141" s="13" t="s">
        <v>297</v>
      </c>
      <c r="B141">
        <v>6.3671687784334484E-5</v>
      </c>
      <c r="C141">
        <v>3.2344579259164781</v>
      </c>
      <c r="D141">
        <v>4.5101675641428711</v>
      </c>
      <c r="E141">
        <v>3.1966854631823423</v>
      </c>
      <c r="F141">
        <v>6.8004420060239226E-2</v>
      </c>
      <c r="G141">
        <v>3.6906562659871022E-4</v>
      </c>
      <c r="H141">
        <v>1.8152859133494792E-3</v>
      </c>
      <c r="I141">
        <v>1.7427877056039914E-2</v>
      </c>
      <c r="J141">
        <v>1.4814691943623257</v>
      </c>
      <c r="K141">
        <v>0.63596728091890509</v>
      </c>
      <c r="L141">
        <v>0.53037585599986437</v>
      </c>
      <c r="M141">
        <v>0.90229209120258203</v>
      </c>
      <c r="N141">
        <v>1.9996824307544963</v>
      </c>
      <c r="O141">
        <v>1.539578588640848</v>
      </c>
      <c r="P141">
        <v>1.3391733653460924</v>
      </c>
      <c r="Q141">
        <v>7.4673655962914753E-2</v>
      </c>
      <c r="R141">
        <v>6.2807225624578397E-3</v>
      </c>
      <c r="S141">
        <v>10.94512496141226</v>
      </c>
      <c r="T141">
        <v>5.3642995107910654</v>
      </c>
      <c r="U141">
        <v>0.83694142453998466</v>
      </c>
      <c r="V141">
        <v>1.0197432624945039E-2</v>
      </c>
      <c r="W141">
        <v>1.3309205298093765</v>
      </c>
      <c r="X141">
        <v>4.8415411462745161E-4</v>
      </c>
      <c r="Y141">
        <v>3.4477084218449529E-3</v>
      </c>
      <c r="Z141">
        <v>6.020093740146951</v>
      </c>
      <c r="AA141">
        <v>7.7654912723401743</v>
      </c>
      <c r="AB141">
        <v>0.24631253252922683</v>
      </c>
      <c r="AC141">
        <v>0.93695958411167368</v>
      </c>
      <c r="AD141">
        <v>0.28214735238163674</v>
      </c>
      <c r="AE141">
        <v>0.14707091302848152</v>
      </c>
      <c r="AF141">
        <v>0.46675209793592382</v>
      </c>
      <c r="AG141">
        <v>0.3946069648491341</v>
      </c>
      <c r="AH141">
        <v>2.783910499749795</v>
      </c>
      <c r="AI141">
        <v>0.17847258742619332</v>
      </c>
      <c r="AJ141">
        <v>0.45046713999372145</v>
      </c>
      <c r="AK141">
        <v>2.0105589783814621</v>
      </c>
      <c r="AL141">
        <v>0.93692095018090105</v>
      </c>
      <c r="AM141">
        <v>0.86069204847308678</v>
      </c>
      <c r="AN141">
        <v>0.71353171749322652</v>
      </c>
      <c r="AO141">
        <v>0.79391982756786217</v>
      </c>
      <c r="AP141">
        <v>0.18378706864291181</v>
      </c>
      <c r="AQ141">
        <v>0.81926921911674011</v>
      </c>
      <c r="AR141">
        <v>2.3179463592222223</v>
      </c>
      <c r="AS141">
        <v>0.31825656334737862</v>
      </c>
      <c r="AT141">
        <v>0.22083112806491445</v>
      </c>
      <c r="AU141">
        <v>4.6152570562307238</v>
      </c>
      <c r="AX141">
        <v>0.24401547012808752</v>
      </c>
      <c r="AY141">
        <v>0.14162697060952947</v>
      </c>
      <c r="AZ141">
        <v>8.5527241245715722</v>
      </c>
      <c r="BC141">
        <v>0.6998387275871667</v>
      </c>
      <c r="BG141">
        <v>1.7371913452140925E-4</v>
      </c>
      <c r="BH141">
        <v>3.7043389122025929</v>
      </c>
      <c r="BI141">
        <v>0.23706101849533276</v>
      </c>
      <c r="BJ141">
        <v>5.5179043370776624</v>
      </c>
      <c r="BK141">
        <v>3.3552542108414469</v>
      </c>
      <c r="BL141">
        <v>0.1046408575762199</v>
      </c>
      <c r="BM141">
        <v>1.64051595789757E-2</v>
      </c>
      <c r="BN141">
        <v>0.51593757219837277</v>
      </c>
      <c r="BO141">
        <v>0.27854428122360653</v>
      </c>
      <c r="BP141">
        <v>2.4216941724499281</v>
      </c>
      <c r="BQ141">
        <v>11.870696188448571</v>
      </c>
      <c r="BR141">
        <v>5.4676260734380637</v>
      </c>
      <c r="BS141">
        <v>7.7236533630933232E-2</v>
      </c>
      <c r="BT141">
        <v>1.2266320435772931</v>
      </c>
      <c r="BU141">
        <v>4.0499860209462399</v>
      </c>
      <c r="BV141">
        <v>1.0216943930326001</v>
      </c>
      <c r="BW141">
        <v>1.4910797782671847</v>
      </c>
      <c r="BX141">
        <v>2.2522332368466724</v>
      </c>
      <c r="BY141">
        <v>4.7410225104649158E-2</v>
      </c>
      <c r="IM141">
        <v>452.07159050535211</v>
      </c>
      <c r="IS141">
        <v>1174.8525771344935</v>
      </c>
    </row>
    <row r="142" spans="1:253" x14ac:dyDescent="0.25">
      <c r="A142" s="13" t="s">
        <v>298</v>
      </c>
      <c r="B142">
        <v>5.9348650426913204E-4</v>
      </c>
      <c r="C142">
        <v>0.1519147227794628</v>
      </c>
      <c r="D142">
        <v>0.26959321846800582</v>
      </c>
      <c r="E142">
        <v>1.8002966093347674</v>
      </c>
      <c r="F142">
        <v>6.0162120856409335E-3</v>
      </c>
      <c r="G142">
        <v>5.6332110348964555E-4</v>
      </c>
      <c r="H142">
        <v>1.0540194202722443E-3</v>
      </c>
      <c r="I142">
        <v>4.5720271958466618E-2</v>
      </c>
      <c r="J142">
        <v>0.96355760869815721</v>
      </c>
      <c r="K142">
        <v>0.78558505460525063</v>
      </c>
      <c r="L142">
        <v>0.71637970335507117</v>
      </c>
      <c r="M142">
        <v>0.1106714163783883</v>
      </c>
      <c r="N142">
        <v>0.86516341071212621</v>
      </c>
      <c r="O142">
        <v>0.21972023052122347</v>
      </c>
      <c r="P142">
        <v>0.24538249166582435</v>
      </c>
      <c r="Q142">
        <v>8.5657532446170706E-2</v>
      </c>
      <c r="R142">
        <v>4.3244151928177234E-3</v>
      </c>
      <c r="S142">
        <v>3.4002199471272334</v>
      </c>
      <c r="T142">
        <v>6.9220647761708172</v>
      </c>
      <c r="U142">
        <v>2.1864390207372226</v>
      </c>
      <c r="V142">
        <v>7.6516924928310581E-2</v>
      </c>
      <c r="W142">
        <v>7.8735111336204424</v>
      </c>
      <c r="X142">
        <v>6.8503998291383032E-3</v>
      </c>
      <c r="Y142">
        <v>2.975648674599966E-2</v>
      </c>
      <c r="Z142">
        <v>6.4971353890430699</v>
      </c>
      <c r="AA142">
        <v>13.917128837579327</v>
      </c>
      <c r="AB142">
        <v>0.21338225069200245</v>
      </c>
      <c r="AC142">
        <v>0.9581560443841296</v>
      </c>
      <c r="AD142">
        <v>0.31045159378318232</v>
      </c>
      <c r="AE142">
        <v>0.49945423083167578</v>
      </c>
      <c r="AF142">
        <v>1.4218017782836896</v>
      </c>
      <c r="AG142">
        <v>0.14986121642823605</v>
      </c>
      <c r="AH142">
        <v>2.3196445583994945</v>
      </c>
      <c r="AI142">
        <v>0.45146237266684813</v>
      </c>
      <c r="AJ142">
        <v>0.57301383139325346</v>
      </c>
      <c r="AK142">
        <v>2.0384772005563438</v>
      </c>
      <c r="AL142">
        <v>1.4379068619969186</v>
      </c>
      <c r="AM142">
        <v>0.95183103305251637</v>
      </c>
      <c r="AN142">
        <v>0.6816550023250415</v>
      </c>
      <c r="AO142">
        <v>0.56008767707330287</v>
      </c>
      <c r="AP142">
        <v>0.29052956735223712</v>
      </c>
      <c r="AQ142">
        <v>1.0208932341330321</v>
      </c>
      <c r="AR142">
        <v>3.6193147113169601</v>
      </c>
      <c r="AS142">
        <v>0.80991911020869023</v>
      </c>
      <c r="AT142">
        <v>0.20853826104011303</v>
      </c>
      <c r="AU142">
        <v>2.76488329033111</v>
      </c>
      <c r="AX142">
        <v>0.14657758800316123</v>
      </c>
      <c r="AY142">
        <v>8.5063224897545378E-2</v>
      </c>
      <c r="AZ142">
        <v>5.1347321227415685</v>
      </c>
      <c r="BC142">
        <v>0.42022154930747108</v>
      </c>
      <c r="BG142">
        <v>4.3301253919841222E-2</v>
      </c>
      <c r="BH142">
        <v>4.3914836131742696</v>
      </c>
      <c r="BI142">
        <v>194.46809971243033</v>
      </c>
      <c r="BJ142">
        <v>205.39932822023749</v>
      </c>
      <c r="BK142">
        <v>44.112475188321895</v>
      </c>
      <c r="BL142">
        <v>4.6214856276849199</v>
      </c>
      <c r="BM142">
        <v>0.29945877233199819</v>
      </c>
      <c r="BN142">
        <v>0.25640406843236307</v>
      </c>
      <c r="BO142">
        <v>1.3337421467323003</v>
      </c>
      <c r="BP142">
        <v>13.339262120462076</v>
      </c>
      <c r="BQ142">
        <v>0.51044933024715811</v>
      </c>
      <c r="BR142">
        <v>0.20631886419011844</v>
      </c>
      <c r="BS142">
        <v>1.064640806827257</v>
      </c>
      <c r="BT142">
        <v>6.3115414552655702</v>
      </c>
      <c r="BU142">
        <v>2.4581161166462868</v>
      </c>
      <c r="BV142">
        <v>12.906273112835438</v>
      </c>
      <c r="BW142">
        <v>6.6194354337021508</v>
      </c>
      <c r="BX142">
        <v>7.8446537157597609</v>
      </c>
      <c r="BY142">
        <v>23.523359710845874</v>
      </c>
      <c r="IM142">
        <v>786.85435779079228</v>
      </c>
      <c r="IN142">
        <v>6.0114797403848437</v>
      </c>
      <c r="IP142">
        <v>1.194851208790477</v>
      </c>
      <c r="IS142">
        <v>371.15742057036306</v>
      </c>
    </row>
    <row r="143" spans="1:253" x14ac:dyDescent="0.25">
      <c r="A143" s="13" t="s">
        <v>299</v>
      </c>
      <c r="B143">
        <v>2.8270212683220426E-5</v>
      </c>
      <c r="C143">
        <v>2.1545019879054141E-2</v>
      </c>
      <c r="D143">
        <v>3.1516668152984643E-2</v>
      </c>
      <c r="E143">
        <v>0.15363643815374969</v>
      </c>
      <c r="F143">
        <v>4.6644908472628601E-4</v>
      </c>
      <c r="G143">
        <v>2.0135416562969014E-5</v>
      </c>
      <c r="I143">
        <v>4.6062763826398775E-3</v>
      </c>
      <c r="J143">
        <v>4.3442941538870773E-2</v>
      </c>
      <c r="K143">
        <v>5.2695556610452152E-2</v>
      </c>
      <c r="L143">
        <v>2.6173962840469196E-2</v>
      </c>
      <c r="M143">
        <v>8.4231855013330633E-3</v>
      </c>
      <c r="N143">
        <v>8.2562286516869754E-2</v>
      </c>
      <c r="O143">
        <v>3.4686184131846542E-2</v>
      </c>
      <c r="P143">
        <v>3.4239916445017796E-2</v>
      </c>
      <c r="Q143">
        <v>1.4058356688111069E-2</v>
      </c>
      <c r="R143">
        <v>7.739110368607052E-4</v>
      </c>
      <c r="S143">
        <v>0.20986269634332211</v>
      </c>
      <c r="T143">
        <v>0.78401606516687128</v>
      </c>
      <c r="U143">
        <v>0.11267104968698774</v>
      </c>
      <c r="V143">
        <v>1.1162148737922045E-2</v>
      </c>
      <c r="W143">
        <v>0.49486361705720261</v>
      </c>
      <c r="X143">
        <v>1.3680839349307387E-3</v>
      </c>
      <c r="Y143">
        <v>2.1186316657528276E-3</v>
      </c>
      <c r="Z143">
        <v>0.61366261653987175</v>
      </c>
      <c r="AA143">
        <v>0.84913341068472514</v>
      </c>
      <c r="AB143">
        <v>1.8218717306860258E-2</v>
      </c>
      <c r="AC143">
        <v>9.91894278014466E-2</v>
      </c>
      <c r="AD143">
        <v>4.2654825180743122E-2</v>
      </c>
      <c r="AE143">
        <v>3.7896003725277225E-2</v>
      </c>
      <c r="AF143">
        <v>9.8497392317844989E-2</v>
      </c>
      <c r="AG143">
        <v>4.8557898260154761E-2</v>
      </c>
      <c r="AH143">
        <v>0.29737216034526565</v>
      </c>
      <c r="AI143">
        <v>2.184573047787566E-2</v>
      </c>
      <c r="AJ143">
        <v>4.2261341993258116E-2</v>
      </c>
      <c r="AK143">
        <v>0.23775526129955207</v>
      </c>
      <c r="AL143">
        <v>0.31902710985528504</v>
      </c>
      <c r="AM143">
        <v>0.15143521317930453</v>
      </c>
      <c r="AN143">
        <v>6.9315871487009281E-2</v>
      </c>
      <c r="AO143">
        <v>9.1446705736714762E-2</v>
      </c>
      <c r="AP143">
        <v>2.5831920458932438E-2</v>
      </c>
      <c r="AQ143">
        <v>8.7741019619243993E-2</v>
      </c>
      <c r="AR143">
        <v>0.39013042018397354</v>
      </c>
      <c r="AS143">
        <v>8.6792159551523487E-2</v>
      </c>
      <c r="AT143">
        <v>8.0659090984352335E-3</v>
      </c>
      <c r="AW143">
        <v>1.3280063281633629</v>
      </c>
      <c r="AY143">
        <v>4.1424294811881485E-4</v>
      </c>
      <c r="AZ143">
        <v>2.5007142235155537E-2</v>
      </c>
      <c r="BG143">
        <v>4.6595357365481066E-3</v>
      </c>
      <c r="BH143">
        <v>0.1999174393909571</v>
      </c>
      <c r="BI143">
        <v>10.027369921007129</v>
      </c>
      <c r="BJ143">
        <v>12.509101308602807</v>
      </c>
      <c r="BK143">
        <v>4.9629549672089581</v>
      </c>
      <c r="BL143">
        <v>1.0908153751151175</v>
      </c>
      <c r="BM143">
        <v>2.0370075850253002</v>
      </c>
      <c r="BN143">
        <v>0.23358869100451027</v>
      </c>
      <c r="BO143">
        <v>1.659718193942725E-2</v>
      </c>
      <c r="BP143">
        <v>0.52921477600540612</v>
      </c>
      <c r="BS143">
        <v>5.1958107589052366E-2</v>
      </c>
      <c r="BT143">
        <v>0.50894286105834874</v>
      </c>
      <c r="BU143">
        <v>0.32879690489262914</v>
      </c>
      <c r="BV143">
        <v>1.1331634814468308</v>
      </c>
      <c r="BW143">
        <v>0.20065260277372052</v>
      </c>
      <c r="BX143">
        <v>0.24050234872043594</v>
      </c>
      <c r="BY143">
        <v>0.7156248587815639</v>
      </c>
      <c r="IM143">
        <v>39.123526790853965</v>
      </c>
      <c r="IS143">
        <v>72.924418229268795</v>
      </c>
    </row>
    <row r="144" spans="1:253" x14ac:dyDescent="0.25">
      <c r="A144" s="13" t="s">
        <v>300</v>
      </c>
      <c r="C144">
        <v>1.6385484235919567E-2</v>
      </c>
      <c r="D144">
        <v>2.2807742398842829E-2</v>
      </c>
      <c r="E144">
        <v>0.14773166874450316</v>
      </c>
      <c r="F144">
        <v>4.0963367529279305E-4</v>
      </c>
      <c r="G144">
        <v>2.7562539762893732E-5</v>
      </c>
      <c r="I144">
        <v>2.2886986135591005E-2</v>
      </c>
      <c r="J144">
        <v>9.0132698368541736E-2</v>
      </c>
      <c r="K144">
        <v>4.5905337096604548E-2</v>
      </c>
      <c r="L144">
        <v>5.7592723551556979E-2</v>
      </c>
      <c r="M144">
        <v>5.2650672963561199E-2</v>
      </c>
      <c r="N144">
        <v>0.12522582991648992</v>
      </c>
      <c r="O144">
        <v>1.9962350239775557E-2</v>
      </c>
      <c r="P144">
        <v>5.4381235592730184E-2</v>
      </c>
      <c r="Q144">
        <v>2.2905217401868586E-2</v>
      </c>
      <c r="R144">
        <v>1.6600305406000563E-3</v>
      </c>
      <c r="S144">
        <v>0.62274811258423202</v>
      </c>
      <c r="T144">
        <v>1.2734664973755376</v>
      </c>
      <c r="U144">
        <v>0.79227475560465022</v>
      </c>
      <c r="V144">
        <v>1.3760549806621777E-2</v>
      </c>
      <c r="W144">
        <v>2.7796928529362992</v>
      </c>
      <c r="X144">
        <v>3.5374411621085183E-4</v>
      </c>
      <c r="Y144">
        <v>5.5885693274478265E-3</v>
      </c>
      <c r="Z144">
        <v>1.63433224416926</v>
      </c>
      <c r="AA144">
        <v>3.9406030987245999</v>
      </c>
      <c r="AB144">
        <v>7.0914927931396199E-2</v>
      </c>
      <c r="AC144">
        <v>0.47126045315238768</v>
      </c>
      <c r="AD144">
        <v>7.6558439464218683E-2</v>
      </c>
      <c r="AE144">
        <v>9.8551588484455527E-2</v>
      </c>
      <c r="AF144">
        <v>6.5826781084536976E-2</v>
      </c>
      <c r="AG144">
        <v>2.7021184548886766E-2</v>
      </c>
      <c r="AH144">
        <v>0.28754413727889783</v>
      </c>
      <c r="AI144">
        <v>0.55339705085287472</v>
      </c>
      <c r="AJ144">
        <v>0.15059636887664291</v>
      </c>
      <c r="AK144">
        <v>0.2152521638257463</v>
      </c>
      <c r="AL144">
        <v>0.21219033046085625</v>
      </c>
      <c r="AM144">
        <v>0.16630192341559871</v>
      </c>
      <c r="AN144">
        <v>0.2500649246544856</v>
      </c>
      <c r="AO144">
        <v>0.40563317873842686</v>
      </c>
      <c r="AP144">
        <v>0.13387651597797634</v>
      </c>
      <c r="AQ144">
        <v>0.46759445531231625</v>
      </c>
      <c r="AR144">
        <v>1.1919570141760536</v>
      </c>
      <c r="AS144">
        <v>0.43251462388055378</v>
      </c>
      <c r="AT144">
        <v>3.3182977647129484E-2</v>
      </c>
      <c r="AU144">
        <v>0.46914150257126419</v>
      </c>
      <c r="AX144">
        <v>2.481392435193857E-2</v>
      </c>
      <c r="AY144">
        <v>1.4397724236476976E-2</v>
      </c>
      <c r="AZ144">
        <v>0.86927082746106255</v>
      </c>
      <c r="BC144">
        <v>7.1121387078295045E-2</v>
      </c>
      <c r="BG144">
        <v>1.1261831578558836E-2</v>
      </c>
      <c r="BH144">
        <v>0.77331802533936922</v>
      </c>
      <c r="BI144">
        <v>20.261504899641821</v>
      </c>
      <c r="BJ144">
        <v>83.268608922497108</v>
      </c>
      <c r="BK144">
        <v>3.6917018061996121</v>
      </c>
      <c r="BL144">
        <v>0.80736490811869588</v>
      </c>
      <c r="BM144">
        <v>0.11788097480964582</v>
      </c>
      <c r="BN144">
        <v>8.9738082880317205E-2</v>
      </c>
      <c r="BO144">
        <v>0.13489975013385516</v>
      </c>
      <c r="BP144">
        <v>9.0241442248795742</v>
      </c>
      <c r="BQ144">
        <v>7.2606662031372074E-2</v>
      </c>
      <c r="BR144">
        <v>2.2687153918359959E-2</v>
      </c>
      <c r="BS144">
        <v>0.14760717727004549</v>
      </c>
      <c r="BT144">
        <v>3.140044663181726</v>
      </c>
      <c r="BU144">
        <v>4.1494134121341917</v>
      </c>
      <c r="BV144">
        <v>3.8152025867508503</v>
      </c>
      <c r="BW144">
        <v>3.6828584218125076</v>
      </c>
      <c r="BX144">
        <v>1.6698089825073332</v>
      </c>
      <c r="BY144">
        <v>3.0590006029818912</v>
      </c>
      <c r="IM144">
        <v>158.26676112641198</v>
      </c>
      <c r="IS144">
        <v>144.2454149431625</v>
      </c>
    </row>
    <row r="145" spans="1:253" x14ac:dyDescent="0.25">
      <c r="A145" s="13" t="s">
        <v>301</v>
      </c>
      <c r="B145">
        <v>1.3412091234077579E-4</v>
      </c>
      <c r="C145">
        <v>6.3919438539154383E-2</v>
      </c>
      <c r="D145">
        <v>0.10456359731690659</v>
      </c>
      <c r="E145">
        <v>0.27953443654770566</v>
      </c>
      <c r="F145">
        <v>2.8914699397933931E-3</v>
      </c>
      <c r="G145">
        <v>2.5000836807394951E-5</v>
      </c>
      <c r="H145">
        <v>5.5421416817299336E-4</v>
      </c>
      <c r="I145">
        <v>2.205306766133174E-3</v>
      </c>
      <c r="J145">
        <v>0.17695950971080834</v>
      </c>
      <c r="K145">
        <v>0.13368840737890106</v>
      </c>
      <c r="L145">
        <v>0.13569466284075826</v>
      </c>
      <c r="M145">
        <v>4.3966571484882602E-2</v>
      </c>
      <c r="N145">
        <v>4.757991076563034E-2</v>
      </c>
      <c r="O145">
        <v>0.2177283954205505</v>
      </c>
      <c r="P145">
        <v>3.7241420178519134E-2</v>
      </c>
      <c r="Q145">
        <v>2.748258588751868E-2</v>
      </c>
      <c r="R145">
        <v>2.7140550355867787E-3</v>
      </c>
      <c r="S145">
        <v>0.29368963810009413</v>
      </c>
      <c r="T145">
        <v>2.7815582684113416</v>
      </c>
      <c r="U145">
        <v>1.1373382070690075</v>
      </c>
      <c r="V145">
        <v>4.6625891422361433E-2</v>
      </c>
      <c r="W145">
        <v>3.3155529279622722</v>
      </c>
      <c r="X145">
        <v>1.2563885198898876E-3</v>
      </c>
      <c r="Y145">
        <v>7.1952186265912786E-3</v>
      </c>
      <c r="Z145">
        <v>2.1299551767531191</v>
      </c>
      <c r="AA145">
        <v>4.7996559008002855</v>
      </c>
      <c r="AB145">
        <v>8.5155439568540825E-2</v>
      </c>
      <c r="AC145">
        <v>0.66153959902755544</v>
      </c>
      <c r="AD145">
        <v>0.16769649906841938</v>
      </c>
      <c r="AE145">
        <v>8.6287319453545147E-2</v>
      </c>
      <c r="AF145">
        <v>0.26995660579244912</v>
      </c>
      <c r="AG145">
        <v>0.19159999469472452</v>
      </c>
      <c r="AH145">
        <v>1.0514906549611753</v>
      </c>
      <c r="AI145">
        <v>0.20341816932326748</v>
      </c>
      <c r="AJ145">
        <v>0.3078165357464418</v>
      </c>
      <c r="AK145">
        <v>0.7057039845466343</v>
      </c>
      <c r="AL145">
        <v>0.51637861996882051</v>
      </c>
      <c r="AM145">
        <v>0.36708484651782541</v>
      </c>
      <c r="AN145">
        <v>0.29370039352813498</v>
      </c>
      <c r="AO145">
        <v>0.24644175043129263</v>
      </c>
      <c r="AP145">
        <v>0.15227980663529689</v>
      </c>
      <c r="AQ145">
        <v>0.32525183030521349</v>
      </c>
      <c r="AR145">
        <v>0.94399928667321253</v>
      </c>
      <c r="AS145">
        <v>0.23348670048646458</v>
      </c>
      <c r="AT145">
        <v>4.5340683934140202E-2</v>
      </c>
      <c r="AU145">
        <v>1.1814224592200049</v>
      </c>
      <c r="AX145">
        <v>6.2631863901163348E-2</v>
      </c>
      <c r="AY145">
        <v>3.6342158740573387E-2</v>
      </c>
      <c r="AZ145">
        <v>2.1940484446157074</v>
      </c>
      <c r="BC145">
        <v>0.17955546626066887</v>
      </c>
      <c r="BG145">
        <v>2.1549663425150606E-2</v>
      </c>
      <c r="BH145">
        <v>0.47298994571929126</v>
      </c>
      <c r="BI145">
        <v>9.1051997303635552</v>
      </c>
      <c r="BJ145">
        <v>55.521451142276227</v>
      </c>
      <c r="BK145">
        <v>4.3568783346268418</v>
      </c>
      <c r="BL145">
        <v>28.541479999008068</v>
      </c>
      <c r="BM145">
        <v>2.2215196609988026</v>
      </c>
      <c r="BN145">
        <v>7.6427345922840146</v>
      </c>
      <c r="BO145">
        <v>1.3626351827681213</v>
      </c>
      <c r="BP145">
        <v>1.2726403821865899</v>
      </c>
      <c r="BQ145">
        <v>2.0727058301170585E-2</v>
      </c>
      <c r="BS145">
        <v>9.2830955807472262E-2</v>
      </c>
      <c r="BT145">
        <v>0.54298494415284093</v>
      </c>
      <c r="BU145">
        <v>0.15272327887519735</v>
      </c>
      <c r="BV145">
        <v>2.1030507832931926</v>
      </c>
      <c r="BW145">
        <v>0.31332142172663124</v>
      </c>
      <c r="BX145">
        <v>0.62561182487081346</v>
      </c>
      <c r="BY145">
        <v>0.40890797097126863</v>
      </c>
      <c r="IM145">
        <v>140.34403327411962</v>
      </c>
      <c r="IS145">
        <v>59.985876524634229</v>
      </c>
    </row>
    <row r="146" spans="1:253" x14ac:dyDescent="0.25">
      <c r="A146" s="13" t="s">
        <v>302</v>
      </c>
      <c r="B146">
        <v>6.251269289581062E-5</v>
      </c>
      <c r="C146">
        <v>0.2405438440176586</v>
      </c>
      <c r="D146">
        <v>0.41467949682623251</v>
      </c>
      <c r="E146">
        <v>1.7218023792497312</v>
      </c>
      <c r="F146">
        <v>1.1279664084198194E-2</v>
      </c>
      <c r="G146">
        <v>1.1047479096937946E-4</v>
      </c>
      <c r="H146">
        <v>7.3702476472701185E-5</v>
      </c>
      <c r="I146">
        <v>5.2903395622468791E-2</v>
      </c>
      <c r="J146">
        <v>1.2179481780985801</v>
      </c>
      <c r="K146">
        <v>0.67033433726561886</v>
      </c>
      <c r="L146">
        <v>0.62694079892909138</v>
      </c>
      <c r="M146">
        <v>0.21424292863686178</v>
      </c>
      <c r="N146">
        <v>0.62077821553323864</v>
      </c>
      <c r="O146">
        <v>0.37959734046851801</v>
      </c>
      <c r="P146">
        <v>8.8394561070904903E-2</v>
      </c>
      <c r="Q146">
        <v>3.7421923779874286E-2</v>
      </c>
      <c r="R146">
        <v>2.6849047073043658E-3</v>
      </c>
      <c r="S146">
        <v>1.6913598983343916</v>
      </c>
      <c r="T146">
        <v>3.3690156637036903</v>
      </c>
      <c r="U146">
        <v>1.2257801239830384</v>
      </c>
      <c r="V146">
        <v>3.0512140850563793E-2</v>
      </c>
      <c r="W146">
        <v>3.6343687393532846</v>
      </c>
      <c r="X146">
        <v>2.28872953991914E-3</v>
      </c>
      <c r="Y146">
        <v>1.2943742536947413E-2</v>
      </c>
      <c r="Z146">
        <v>2.8001006648271933</v>
      </c>
      <c r="AA146">
        <v>5.9986623235119971</v>
      </c>
      <c r="AB146">
        <v>7.2159377447904169E-2</v>
      </c>
      <c r="AC146">
        <v>0.68504236615213276</v>
      </c>
      <c r="AD146">
        <v>0.15853466192846982</v>
      </c>
      <c r="AE146">
        <v>0.19363587027117968</v>
      </c>
      <c r="AF146">
        <v>0.19213314138075691</v>
      </c>
      <c r="AG146">
        <v>9.735838146049608E-2</v>
      </c>
      <c r="AH146">
        <v>0.79811565145544594</v>
      </c>
      <c r="AI146">
        <v>0.95873817541661133</v>
      </c>
      <c r="AJ146">
        <v>0.24361819816796149</v>
      </c>
      <c r="AK146">
        <v>0.82900824677131713</v>
      </c>
      <c r="AL146">
        <v>0.4306323300621574</v>
      </c>
      <c r="AM146">
        <v>0.3614586516370763</v>
      </c>
      <c r="AN146">
        <v>0.51088858289906103</v>
      </c>
      <c r="AO146">
        <v>0.47778136154927409</v>
      </c>
      <c r="AP146">
        <v>0.24777004646824333</v>
      </c>
      <c r="AQ146">
        <v>0.61826373779348665</v>
      </c>
      <c r="AR146">
        <v>1.2514405549709615</v>
      </c>
      <c r="AS146">
        <v>0.58361105619121978</v>
      </c>
      <c r="AT146">
        <v>8.0217996886057713E-2</v>
      </c>
      <c r="AU146">
        <v>2.0019114486632024</v>
      </c>
      <c r="AX146">
        <v>5.2150479169029665E-2</v>
      </c>
      <c r="AY146">
        <v>3.026174389837788E-2</v>
      </c>
      <c r="AZ146">
        <v>1.8269867755509572</v>
      </c>
      <c r="BC146">
        <v>0.14940602452661111</v>
      </c>
      <c r="BG146">
        <v>2.2460179421608509E-2</v>
      </c>
      <c r="BH146">
        <v>1.9281165995057634</v>
      </c>
      <c r="BI146">
        <v>10.669465406148014</v>
      </c>
      <c r="BJ146">
        <v>65.799680110053174</v>
      </c>
      <c r="BK146">
        <v>13.474505324275384</v>
      </c>
      <c r="BL146">
        <v>5.9729750133965656</v>
      </c>
      <c r="BM146">
        <v>0.67267934955434017</v>
      </c>
      <c r="BN146">
        <v>3.0178550615275288</v>
      </c>
      <c r="BO146">
        <v>2.4638473563002057</v>
      </c>
      <c r="BP146">
        <v>134.23524320569032</v>
      </c>
      <c r="BQ146">
        <v>29.444821982436384</v>
      </c>
      <c r="BR146">
        <v>8.2555621535914785</v>
      </c>
      <c r="BS146">
        <v>0.41222518760879673</v>
      </c>
      <c r="BT146">
        <v>6.2364584815464363</v>
      </c>
      <c r="BU146">
        <v>46.083076729119597</v>
      </c>
      <c r="BV146">
        <v>40.575264870820575</v>
      </c>
      <c r="BW146">
        <v>23.81165770342179</v>
      </c>
      <c r="BX146">
        <v>18.506416145189068</v>
      </c>
      <c r="BY146">
        <v>10.386596082235837</v>
      </c>
      <c r="IF146">
        <v>7.3537473963351541E-5</v>
      </c>
      <c r="IM146">
        <v>671.43669305754509</v>
      </c>
      <c r="IN146">
        <v>4.9020854957156708</v>
      </c>
      <c r="IP146">
        <v>5.5514180427161932</v>
      </c>
      <c r="IS146">
        <v>327.35955782661671</v>
      </c>
    </row>
    <row r="147" spans="1:253" x14ac:dyDescent="0.25">
      <c r="A147" s="13" t="s">
        <v>303</v>
      </c>
      <c r="B147">
        <v>9.2837203940973221E-4</v>
      </c>
      <c r="C147">
        <v>0.1642155512124614</v>
      </c>
      <c r="D147">
        <v>0.29521598372011226</v>
      </c>
      <c r="E147">
        <v>1.5501518008910919</v>
      </c>
      <c r="F147">
        <v>6.7139611256765881E-3</v>
      </c>
      <c r="G147">
        <v>1.8556432045932806E-4</v>
      </c>
      <c r="H147">
        <v>2.6520107364354653E-3</v>
      </c>
      <c r="I147">
        <v>4.0338133301789536E-2</v>
      </c>
      <c r="J147">
        <v>0.66453209852333694</v>
      </c>
      <c r="K147">
        <v>0.60245141551690307</v>
      </c>
      <c r="L147">
        <v>0.50904805072533632</v>
      </c>
      <c r="M147">
        <v>0.12104499564535198</v>
      </c>
      <c r="N147">
        <v>0.21337961088188181</v>
      </c>
      <c r="O147">
        <v>0.14536402996265099</v>
      </c>
      <c r="P147">
        <v>0.12339497073477444</v>
      </c>
      <c r="Q147">
        <v>5.6774551955761657E-2</v>
      </c>
      <c r="R147">
        <v>3.7584903046197046E-3</v>
      </c>
      <c r="S147">
        <v>1.6623836409996151</v>
      </c>
      <c r="T147">
        <v>4.3989777882820427</v>
      </c>
      <c r="U147">
        <v>1.5787193807398991</v>
      </c>
      <c r="V147">
        <v>5.5371303321845811E-2</v>
      </c>
      <c r="W147">
        <v>5.123566743041021</v>
      </c>
      <c r="X147">
        <v>3.2965131386917344E-3</v>
      </c>
      <c r="Y147">
        <v>1.6497562715809232E-2</v>
      </c>
      <c r="Z147">
        <v>3.7023947131935353</v>
      </c>
      <c r="AA147">
        <v>7.849087269994877</v>
      </c>
      <c r="AB147">
        <v>0.14118033714945327</v>
      </c>
      <c r="AC147">
        <v>0.78566282958134581</v>
      </c>
      <c r="AD147">
        <v>0.22795326081943373</v>
      </c>
      <c r="AE147">
        <v>0.24318785932166792</v>
      </c>
      <c r="AF147">
        <v>0.7946544397245866</v>
      </c>
      <c r="AG147">
        <v>0.13920204120581312</v>
      </c>
      <c r="AH147">
        <v>1.4858428898225</v>
      </c>
      <c r="AI147">
        <v>0.44971846753179123</v>
      </c>
      <c r="AJ147">
        <v>0.38336994363881149</v>
      </c>
      <c r="AK147">
        <v>1.1994974737027335</v>
      </c>
      <c r="AL147">
        <v>0.9098435949249668</v>
      </c>
      <c r="AM147">
        <v>0.53524729080862854</v>
      </c>
      <c r="AN147">
        <v>0.52732159725248162</v>
      </c>
      <c r="AO147">
        <v>0.57069061396862941</v>
      </c>
      <c r="AP147">
        <v>0.24802967269416926</v>
      </c>
      <c r="AQ147">
        <v>0.85281534936305992</v>
      </c>
      <c r="AR147">
        <v>2.0084130740900736</v>
      </c>
      <c r="AS147">
        <v>0.76404612943316641</v>
      </c>
      <c r="AT147">
        <v>0.18335372368453459</v>
      </c>
      <c r="AU147">
        <v>2.7420439946524451</v>
      </c>
      <c r="AX147">
        <v>7.1429614460265189E-2</v>
      </c>
      <c r="AY147">
        <v>4.1451203466753447E-2</v>
      </c>
      <c r="AZ147">
        <v>2.5024478484884352</v>
      </c>
      <c r="BC147">
        <v>0.20458765598429174</v>
      </c>
      <c r="BG147">
        <v>6.854505160660111E-4</v>
      </c>
      <c r="BH147">
        <v>0.83550929134208574</v>
      </c>
      <c r="BI147">
        <v>8.3641466903040929</v>
      </c>
      <c r="BJ147">
        <v>27.114837869002663</v>
      </c>
      <c r="BK147">
        <v>6.2154910378701409</v>
      </c>
      <c r="BL147">
        <v>5.0887193969256668</v>
      </c>
      <c r="BM147">
        <v>0.64073602900568882</v>
      </c>
      <c r="BN147">
        <v>0.91135385487956855</v>
      </c>
      <c r="BO147">
        <v>1.0051069112968731</v>
      </c>
      <c r="BP147">
        <v>5.052119768214637</v>
      </c>
      <c r="BQ147">
        <v>0.90522556037090329</v>
      </c>
      <c r="BR147">
        <v>0.23033346004642985</v>
      </c>
      <c r="BS147">
        <v>0.5855808731494323</v>
      </c>
      <c r="BT147">
        <v>0.32515704088649006</v>
      </c>
      <c r="BU147">
        <v>9.123218986686604</v>
      </c>
      <c r="BV147">
        <v>4.589043908996679</v>
      </c>
      <c r="BW147">
        <v>2.2351861335887833</v>
      </c>
      <c r="BX147">
        <v>6.8652336354817809</v>
      </c>
      <c r="BY147">
        <v>1.8897274949120724</v>
      </c>
      <c r="IF147">
        <v>7.3537473847127698E-5</v>
      </c>
      <c r="IM147">
        <v>55.405932549879978</v>
      </c>
      <c r="IN147">
        <v>296.09114251382789</v>
      </c>
      <c r="IS147">
        <v>22.048671448396924</v>
      </c>
    </row>
    <row r="148" spans="1:253" x14ac:dyDescent="0.25">
      <c r="A148" s="13" t="s">
        <v>304</v>
      </c>
      <c r="B148">
        <v>7.3049810284710691E-5</v>
      </c>
      <c r="C148">
        <v>5.014001250817246E-2</v>
      </c>
      <c r="D148">
        <v>0.10172040818092855</v>
      </c>
      <c r="E148">
        <v>0.57830653824593692</v>
      </c>
      <c r="F148">
        <v>1.8188864888019217E-3</v>
      </c>
      <c r="G148">
        <v>7.6218967022939786E-5</v>
      </c>
      <c r="H148">
        <v>2.2166326115703917E-4</v>
      </c>
      <c r="I148">
        <v>1.6105551652026932E-2</v>
      </c>
      <c r="J148">
        <v>0.34774822577085096</v>
      </c>
      <c r="K148">
        <v>0.14933649335339516</v>
      </c>
      <c r="L148">
        <v>0.23582524135691585</v>
      </c>
      <c r="M148">
        <v>0.12993790962035107</v>
      </c>
      <c r="N148">
        <v>0.13425214524473944</v>
      </c>
      <c r="O148">
        <v>8.6821304795819801E-2</v>
      </c>
      <c r="P148">
        <v>7.6735341782166483E-2</v>
      </c>
      <c r="Q148">
        <v>1.86286413924815E-2</v>
      </c>
      <c r="R148">
        <v>1.3392071393837197E-3</v>
      </c>
      <c r="S148">
        <v>0.87946398597028019</v>
      </c>
      <c r="T148">
        <v>1.9129870326480927</v>
      </c>
      <c r="U148">
        <v>0.743919321701769</v>
      </c>
      <c r="V148">
        <v>1.8484574780444823E-2</v>
      </c>
      <c r="W148">
        <v>3.3064350377495968</v>
      </c>
      <c r="X148">
        <v>1.360475494547731E-3</v>
      </c>
      <c r="Y148">
        <v>1.1550889696933238E-2</v>
      </c>
      <c r="Z148">
        <v>3.1983148430502624</v>
      </c>
      <c r="AA148">
        <v>6.1645243889936241</v>
      </c>
      <c r="AB148">
        <v>4.7285192500444974E-2</v>
      </c>
      <c r="AC148">
        <v>0.50126108707248518</v>
      </c>
      <c r="AD148">
        <v>6.6704236896753075E-2</v>
      </c>
      <c r="AE148">
        <v>0.17601873691238556</v>
      </c>
      <c r="AF148">
        <v>0.33049575879621229</v>
      </c>
      <c r="AG148">
        <v>7.5827425356553735E-2</v>
      </c>
      <c r="AH148">
        <v>0.57455801798762474</v>
      </c>
      <c r="AI148">
        <v>7.1508159961796977E-2</v>
      </c>
      <c r="AJ148">
        <v>9.4375789172175387E-2</v>
      </c>
      <c r="AK148">
        <v>0.45176621666012839</v>
      </c>
      <c r="AL148">
        <v>0.3394350736511082</v>
      </c>
      <c r="AM148">
        <v>0.11402556065690089</v>
      </c>
      <c r="AN148">
        <v>0.18211709668285336</v>
      </c>
      <c r="AO148">
        <v>0.28238084444464639</v>
      </c>
      <c r="AP148">
        <v>0.1028593729179663</v>
      </c>
      <c r="AQ148">
        <v>0.26734722319282</v>
      </c>
      <c r="AR148">
        <v>1.1184886071543436</v>
      </c>
      <c r="AS148">
        <v>0.3196194591892641</v>
      </c>
      <c r="AT148">
        <v>4.8842260886862464E-2</v>
      </c>
      <c r="AU148">
        <v>0.88063844428081783</v>
      </c>
      <c r="AX148">
        <v>4.657601718921326E-2</v>
      </c>
      <c r="AY148">
        <v>2.7027379457717601E-2</v>
      </c>
      <c r="AZ148">
        <v>1.6317331123700749</v>
      </c>
      <c r="BC148">
        <v>0.13340232640620042</v>
      </c>
      <c r="BH148">
        <v>0.4565156520876914</v>
      </c>
      <c r="BI148">
        <v>3.0537831698837992</v>
      </c>
      <c r="BJ148">
        <v>13.271726848000439</v>
      </c>
      <c r="BK148">
        <v>6.2893303029991561</v>
      </c>
      <c r="BL148">
        <v>6.3399679433558962</v>
      </c>
      <c r="BM148">
        <v>0.21397398320015548</v>
      </c>
      <c r="BN148">
        <v>0.60374026456562824</v>
      </c>
      <c r="BO148">
        <v>0.21114446393832254</v>
      </c>
      <c r="BP148">
        <v>1.48003306029277</v>
      </c>
      <c r="BQ148">
        <v>0.46121580405865764</v>
      </c>
      <c r="BR148">
        <v>0.31684225805246774</v>
      </c>
      <c r="BS148">
        <v>0.1204745914510543</v>
      </c>
      <c r="BT148">
        <v>0.224233327991083</v>
      </c>
      <c r="BU148">
        <v>6.2088212272359611</v>
      </c>
      <c r="BV148">
        <v>0.23692866940457175</v>
      </c>
      <c r="BW148">
        <v>0.17889844155220266</v>
      </c>
      <c r="BX148">
        <v>0.84807365163541826</v>
      </c>
      <c r="BY148">
        <v>0.71265777612467207</v>
      </c>
      <c r="IF148">
        <v>2.4504102911409793E-5</v>
      </c>
      <c r="IM148">
        <v>65.963486423326614</v>
      </c>
      <c r="IN148">
        <v>65.248436688144608</v>
      </c>
      <c r="IS148">
        <v>7.9216464926989154</v>
      </c>
    </row>
    <row r="149" spans="1:253" x14ac:dyDescent="0.25">
      <c r="A149" s="13" t="s">
        <v>305</v>
      </c>
      <c r="C149">
        <v>2.9622286850249273E-3</v>
      </c>
      <c r="F149">
        <v>3.1231062799689537E-4</v>
      </c>
      <c r="G149">
        <v>3.3206555530007894E-5</v>
      </c>
      <c r="I149">
        <v>4.020699393850774E-3</v>
      </c>
      <c r="M149">
        <v>2.7046722454922151E-3</v>
      </c>
      <c r="N149">
        <v>1.9617158629426319E-2</v>
      </c>
      <c r="O149">
        <v>9.1605202342482123E-2</v>
      </c>
      <c r="P149">
        <v>1.9323436876915616E-2</v>
      </c>
      <c r="Q149">
        <v>7.5762581608819091E-3</v>
      </c>
      <c r="R149">
        <v>5.72815490253839E-4</v>
      </c>
      <c r="S149">
        <v>0.41344032193239044</v>
      </c>
      <c r="T149">
        <v>0.4655965160509668</v>
      </c>
      <c r="U149">
        <v>0.19187008497767669</v>
      </c>
      <c r="V149">
        <v>7.700374007547077E-3</v>
      </c>
      <c r="W149">
        <v>0.70322774024759538</v>
      </c>
      <c r="X149">
        <v>3.0016660761466175E-4</v>
      </c>
      <c r="Y149">
        <v>2.2536444173974612E-3</v>
      </c>
      <c r="Z149">
        <v>0.32336681286658603</v>
      </c>
      <c r="AA149">
        <v>0.35731283017889687</v>
      </c>
      <c r="AB149">
        <v>2.0586014869077573E-2</v>
      </c>
      <c r="AC149">
        <v>0.2408895140764587</v>
      </c>
      <c r="AD149">
        <v>4.6462470304828689E-2</v>
      </c>
      <c r="AE149">
        <v>2.6437504592464797E-2</v>
      </c>
      <c r="AF149">
        <v>3.7932646386118873E-2</v>
      </c>
      <c r="AG149">
        <v>1.9262182472665874E-2</v>
      </c>
      <c r="AH149">
        <v>0.12355260488859289</v>
      </c>
      <c r="AI149">
        <v>3.3950109586338012E-2</v>
      </c>
      <c r="AJ149">
        <v>3.324504704099402E-2</v>
      </c>
      <c r="AK149">
        <v>6.8081514195772005E-2</v>
      </c>
      <c r="AL149">
        <v>5.2812788432438675E-2</v>
      </c>
      <c r="AM149">
        <v>1.9002381849131632E-2</v>
      </c>
      <c r="AN149">
        <v>5.7132833429449761E-2</v>
      </c>
      <c r="AO149">
        <v>3.038765580779703E-2</v>
      </c>
      <c r="AP149">
        <v>2.1195753396311773E-2</v>
      </c>
      <c r="AQ149">
        <v>5.5918938395720715E-2</v>
      </c>
      <c r="AR149">
        <v>0.14326412541180744</v>
      </c>
      <c r="AS149">
        <v>4.6066939327216859E-2</v>
      </c>
      <c r="AT149">
        <v>9.4912689721853051E-3</v>
      </c>
      <c r="AU149">
        <v>0.13195471666724981</v>
      </c>
      <c r="AX149">
        <v>3.4377762380339732E-3</v>
      </c>
      <c r="AY149">
        <v>1.993593319596951E-3</v>
      </c>
      <c r="AZ149">
        <v>0.12042456441087</v>
      </c>
      <c r="BG149">
        <v>4.785841259028205E-3</v>
      </c>
      <c r="BH149">
        <v>6.0333579326558716E-2</v>
      </c>
      <c r="BI149">
        <v>1.3536704564565054</v>
      </c>
      <c r="BJ149">
        <v>28.148816936207744</v>
      </c>
      <c r="BK149">
        <v>10.349701043819666</v>
      </c>
      <c r="BL149">
        <v>0.52505251342901238</v>
      </c>
      <c r="BM149">
        <v>1.1987108508912323</v>
      </c>
      <c r="BN149">
        <v>1.1166540777404772</v>
      </c>
      <c r="BO149">
        <v>0.30661351214685728</v>
      </c>
      <c r="BP149">
        <v>5.7822413170924563</v>
      </c>
      <c r="BQ149">
        <v>15.321966618150412</v>
      </c>
      <c r="BR149">
        <v>2.6919485431430217</v>
      </c>
      <c r="BS149">
        <v>0.494994515741494</v>
      </c>
      <c r="BT149">
        <v>0.42190088951676485</v>
      </c>
      <c r="BU149">
        <v>5.1230750760914576</v>
      </c>
      <c r="BV149">
        <v>4.4980245620522519</v>
      </c>
      <c r="BW149">
        <v>1.8638618933285831</v>
      </c>
      <c r="BX149">
        <v>5.8058212579102548</v>
      </c>
      <c r="BY149">
        <v>4.8619470209475466</v>
      </c>
      <c r="IM149">
        <v>74.511191609220447</v>
      </c>
      <c r="IN149">
        <v>40.825354476042236</v>
      </c>
      <c r="IS149">
        <v>6.2079900374499681</v>
      </c>
    </row>
    <row r="150" spans="1:253" x14ac:dyDescent="0.25">
      <c r="A150" s="13" t="s">
        <v>306</v>
      </c>
      <c r="B150">
        <v>6.3103756528626158E-4</v>
      </c>
      <c r="C150">
        <v>0.18631169878269677</v>
      </c>
      <c r="D150">
        <v>0.32240939527247758</v>
      </c>
      <c r="E150">
        <v>1.6198053145612847</v>
      </c>
      <c r="F150">
        <v>6.6616395821665307E-3</v>
      </c>
      <c r="G150">
        <v>2.0230156624094197E-4</v>
      </c>
      <c r="H150">
        <v>1.2819541025826102E-3</v>
      </c>
      <c r="I150">
        <v>4.2868028344382664E-2</v>
      </c>
      <c r="J150">
        <v>0.73104708489712067</v>
      </c>
      <c r="K150">
        <v>0.65688611635318606</v>
      </c>
      <c r="L150">
        <v>0.63416224786365838</v>
      </c>
      <c r="M150">
        <v>0.16291080934079577</v>
      </c>
      <c r="N150">
        <v>0.3835534075830549</v>
      </c>
      <c r="O150">
        <v>0.18049270306581316</v>
      </c>
      <c r="P150">
        <v>0.13518196257664192</v>
      </c>
      <c r="Q150">
        <v>5.2845514246333887E-2</v>
      </c>
      <c r="R150">
        <v>6.4393795781395001E-3</v>
      </c>
      <c r="S150">
        <v>1.107394072747057</v>
      </c>
      <c r="T150">
        <v>3.1264172334943643</v>
      </c>
      <c r="U150">
        <v>1.1184861955380663</v>
      </c>
      <c r="V150">
        <v>0.14052501272155621</v>
      </c>
      <c r="W150">
        <v>3.7977989644302372</v>
      </c>
      <c r="X150">
        <v>2.4234301016518231E-3</v>
      </c>
      <c r="Y150">
        <v>1.3918203690283596E-2</v>
      </c>
      <c r="Z150">
        <v>3.2036966589522815</v>
      </c>
      <c r="AA150">
        <v>6.7983802638278998</v>
      </c>
      <c r="AB150">
        <v>7.7769605381277571E-2</v>
      </c>
      <c r="AC150">
        <v>0.76163878073928937</v>
      </c>
      <c r="AD150">
        <v>0.17799524377737153</v>
      </c>
      <c r="AE150">
        <v>0.23937284231228836</v>
      </c>
      <c r="AF150">
        <v>0.29788731715145322</v>
      </c>
      <c r="AG150">
        <v>0.13323480013403238</v>
      </c>
      <c r="AH150">
        <v>1.0236245641174029</v>
      </c>
      <c r="AI150">
        <v>0.45042462847612985</v>
      </c>
      <c r="AJ150">
        <v>0.28381426050758546</v>
      </c>
      <c r="AK150">
        <v>0.83495099561230046</v>
      </c>
      <c r="AL150">
        <v>0.57531030203372469</v>
      </c>
      <c r="AM150">
        <v>0.27719295956604367</v>
      </c>
      <c r="AN150">
        <v>0.48830841262871166</v>
      </c>
      <c r="AO150">
        <v>0.50519363663986072</v>
      </c>
      <c r="AP150">
        <v>0.221570360363925</v>
      </c>
      <c r="AQ150">
        <v>0.63117698550584855</v>
      </c>
      <c r="AR150">
        <v>1.8663212586072795</v>
      </c>
      <c r="AS150">
        <v>0.69000148888999191</v>
      </c>
      <c r="AT150">
        <v>7.7739890653527585E-2</v>
      </c>
      <c r="AU150">
        <v>2.2187028611013719</v>
      </c>
      <c r="AX150">
        <v>5.7803191926035391E-2</v>
      </c>
      <c r="AY150">
        <v>3.3538990539265713E-2</v>
      </c>
      <c r="AZ150">
        <v>2.0248336010058807</v>
      </c>
      <c r="BC150">
        <v>0.16576960926488604</v>
      </c>
      <c r="BG150">
        <v>2.212032248562994E-2</v>
      </c>
      <c r="BH150">
        <v>1.6880002786209356</v>
      </c>
      <c r="BI150">
        <v>30.803814187872455</v>
      </c>
      <c r="BJ150">
        <v>60.778150419794073</v>
      </c>
      <c r="BK150">
        <v>11.309181261626396</v>
      </c>
      <c r="BL150">
        <v>5.486941268195797</v>
      </c>
      <c r="BM150">
        <v>0.33314201418480099</v>
      </c>
      <c r="BN150">
        <v>1.2209866148028401</v>
      </c>
      <c r="BO150">
        <v>1.0367581457308563</v>
      </c>
      <c r="BP150">
        <v>32.294779718672629</v>
      </c>
      <c r="BQ150">
        <v>67.905292723752197</v>
      </c>
      <c r="BR150">
        <v>15.478243135124321</v>
      </c>
      <c r="BS150">
        <v>0.89714599888158209</v>
      </c>
      <c r="BT150">
        <v>3.66392557975092</v>
      </c>
      <c r="BU150">
        <v>9.3763098565378744</v>
      </c>
      <c r="BV150">
        <v>25.601951866101341</v>
      </c>
      <c r="BW150">
        <v>10.69988699349172</v>
      </c>
      <c r="BX150">
        <v>16.160849298620853</v>
      </c>
      <c r="BY150">
        <v>2.4551788820860674</v>
      </c>
      <c r="IF150">
        <v>3.6844271186739806E-4</v>
      </c>
      <c r="IM150">
        <v>24.297257277677364</v>
      </c>
      <c r="IN150">
        <v>15.214871117821424</v>
      </c>
      <c r="IP150">
        <v>26.180619134893991</v>
      </c>
      <c r="IS150">
        <v>112.46128540064268</v>
      </c>
    </row>
    <row r="151" spans="1:253" x14ac:dyDescent="0.25">
      <c r="A151" s="13" t="s">
        <v>307</v>
      </c>
      <c r="B151">
        <v>8.6446111327201654E-5</v>
      </c>
      <c r="C151">
        <v>0.31736940124381235</v>
      </c>
      <c r="D151">
        <v>0.49854682283919249</v>
      </c>
      <c r="E151">
        <v>2.9133475341021184</v>
      </c>
      <c r="F151">
        <v>1.0826631559936815E-2</v>
      </c>
      <c r="G151">
        <v>1.6685517703112195E-4</v>
      </c>
      <c r="H151">
        <v>9.3701570334232901E-5</v>
      </c>
      <c r="I151">
        <v>0.10181666720580926</v>
      </c>
      <c r="J151">
        <v>1.5958692128073491</v>
      </c>
      <c r="K151">
        <v>1.3304376856607445</v>
      </c>
      <c r="L151">
        <v>1.1647869956583679</v>
      </c>
      <c r="M151">
        <v>0.1903278745178448</v>
      </c>
      <c r="N151">
        <v>0.95716188913177735</v>
      </c>
      <c r="O151">
        <v>0.57126488549859422</v>
      </c>
      <c r="P151">
        <v>0.23997365286047204</v>
      </c>
      <c r="Q151">
        <v>9.6496457545563644E-2</v>
      </c>
      <c r="R151">
        <v>6.6518475901728652E-3</v>
      </c>
      <c r="S151">
        <v>3.0647143405314763</v>
      </c>
      <c r="T151">
        <v>8.4094800388986233</v>
      </c>
      <c r="U151">
        <v>3.0244268944527044</v>
      </c>
      <c r="V151">
        <v>9.330658503614507E-2</v>
      </c>
      <c r="W151">
        <v>9.8044639168617156</v>
      </c>
      <c r="X151">
        <v>6.3830517644778515E-3</v>
      </c>
      <c r="Y151">
        <v>2.6571009106724712E-2</v>
      </c>
      <c r="Z151">
        <v>6.5145326202824307</v>
      </c>
      <c r="AA151">
        <v>14.609154796908344</v>
      </c>
      <c r="AB151">
        <v>0.25928314036798877</v>
      </c>
      <c r="AC151">
        <v>1.4324774413460031</v>
      </c>
      <c r="AD151">
        <v>0.37967421856595063</v>
      </c>
      <c r="AE151">
        <v>0.47218097421187838</v>
      </c>
      <c r="AF151">
        <v>0.5603964343079022</v>
      </c>
      <c r="AG151">
        <v>0.26796967023579288</v>
      </c>
      <c r="AH151">
        <v>2.5416053373476841</v>
      </c>
      <c r="AI151">
        <v>0.71978853755327599</v>
      </c>
      <c r="AJ151">
        <v>0.6897438393257832</v>
      </c>
      <c r="AK151">
        <v>2.0196020001040242</v>
      </c>
      <c r="AL151">
        <v>1.6063573611266855</v>
      </c>
      <c r="AM151">
        <v>1.0565264053036758</v>
      </c>
      <c r="AN151">
        <v>0.85591602278337353</v>
      </c>
      <c r="AO151">
        <v>0.59181200456341732</v>
      </c>
      <c r="AP151">
        <v>0.48630741280775375</v>
      </c>
      <c r="AQ151">
        <v>1.9086775691608631</v>
      </c>
      <c r="AR151">
        <v>3.53455365736809</v>
      </c>
      <c r="AS151">
        <v>1.3091286970408376</v>
      </c>
      <c r="AT151">
        <v>0.1157555576327399</v>
      </c>
      <c r="AU151">
        <v>3.1257150671215306</v>
      </c>
      <c r="AX151">
        <v>0.16533313267094227</v>
      </c>
      <c r="AY151">
        <v>9.5948119439230165E-2</v>
      </c>
      <c r="AZ151">
        <v>5.7916246945180534</v>
      </c>
      <c r="BC151">
        <v>0.47410976902935759</v>
      </c>
      <c r="BG151">
        <v>1.4244618332262709E-3</v>
      </c>
      <c r="BH151">
        <v>2.1822729144800252</v>
      </c>
      <c r="BI151">
        <v>57.628837175158736</v>
      </c>
      <c r="BJ151">
        <v>55.803036222768633</v>
      </c>
      <c r="BK151">
        <v>53.999027828798198</v>
      </c>
      <c r="BL151">
        <v>14.291294905996876</v>
      </c>
      <c r="BM151">
        <v>1.3311134740203812</v>
      </c>
      <c r="BN151">
        <v>17.17272234794018</v>
      </c>
      <c r="BO151">
        <v>2.3819194019022509</v>
      </c>
      <c r="BP151">
        <v>21.950603440502114</v>
      </c>
      <c r="BQ151">
        <v>2.0660017990527964E-2</v>
      </c>
      <c r="BR151">
        <v>1.0089706568593794E-2</v>
      </c>
      <c r="BS151">
        <v>3.2716879631642692</v>
      </c>
      <c r="BT151">
        <v>8.7082609881251187</v>
      </c>
      <c r="BU151">
        <v>50.855624365750977</v>
      </c>
      <c r="BV151">
        <v>9.7869206503017576</v>
      </c>
      <c r="BW151">
        <v>23.908812432570883</v>
      </c>
      <c r="BX151">
        <v>37.035028015990775</v>
      </c>
      <c r="BY151">
        <v>21.63904793593813</v>
      </c>
      <c r="IM151">
        <v>350.99863909446981</v>
      </c>
      <c r="IN151">
        <v>164.45836872049156</v>
      </c>
      <c r="IS151">
        <v>31.970244296345744</v>
      </c>
    </row>
    <row r="152" spans="1:253" x14ac:dyDescent="0.25">
      <c r="A152" s="13" t="s">
        <v>308</v>
      </c>
      <c r="F152">
        <v>1.768637394790649E-4</v>
      </c>
      <c r="O152">
        <v>7.9653274121069262E-2</v>
      </c>
      <c r="P152">
        <v>9.4314341076291372E-2</v>
      </c>
      <c r="Q152">
        <v>3.4193814323584371E-2</v>
      </c>
      <c r="R152">
        <v>2.3759623298111893E-3</v>
      </c>
      <c r="S152">
        <v>2.4520046975772329</v>
      </c>
      <c r="T152">
        <v>3.0739436527899082</v>
      </c>
      <c r="U152">
        <v>1.4523160491370171</v>
      </c>
      <c r="V152">
        <v>4.9154129881134852E-3</v>
      </c>
      <c r="W152">
        <v>1.8784036235274131</v>
      </c>
      <c r="X152">
        <v>8.6742659625026492E-3</v>
      </c>
      <c r="Y152">
        <v>9.0788527559335277E-3</v>
      </c>
      <c r="Z152">
        <v>1.8654377946222609</v>
      </c>
      <c r="AA152">
        <v>5.7982704021833857</v>
      </c>
      <c r="AB152">
        <v>5.4165611897028398E-2</v>
      </c>
      <c r="AC152">
        <v>0.46446521496894944</v>
      </c>
      <c r="AD152">
        <v>7.8682936427350511E-2</v>
      </c>
      <c r="AE152">
        <v>0.30320838773612874</v>
      </c>
      <c r="AF152">
        <v>0.26568271883909506</v>
      </c>
      <c r="AG152">
        <v>4.4405218971068222E-2</v>
      </c>
      <c r="AH152">
        <v>0.14114967338507545</v>
      </c>
      <c r="AI152">
        <v>0.10299986959699878</v>
      </c>
      <c r="AJ152">
        <v>3.6182458937696393E-2</v>
      </c>
      <c r="AK152">
        <v>0.30930135938087905</v>
      </c>
      <c r="AL152">
        <v>0.33545705641442691</v>
      </c>
      <c r="AM152">
        <v>0.14476178555149027</v>
      </c>
      <c r="AN152">
        <v>0.2596652198166311</v>
      </c>
      <c r="AO152">
        <v>4.7756921788253151E-2</v>
      </c>
      <c r="AP152">
        <v>2.4277439001958848E-2</v>
      </c>
      <c r="AQ152">
        <v>0.11105423716430461</v>
      </c>
      <c r="AR152">
        <v>7.1362435977146005E-2</v>
      </c>
      <c r="AS152">
        <v>3.6444637643653514E-2</v>
      </c>
      <c r="AT152">
        <v>8.0845721980727335E-3</v>
      </c>
      <c r="AU152">
        <v>0.56447512579895054</v>
      </c>
      <c r="AX152">
        <v>2.9858511109138494E-2</v>
      </c>
      <c r="AY152">
        <v>1.7323552378949073E-2</v>
      </c>
      <c r="AZ152">
        <v>1.0459134894458832</v>
      </c>
      <c r="BC152">
        <v>8.5650934868099243E-2</v>
      </c>
      <c r="BG152">
        <v>2.7259412225694397E-2</v>
      </c>
      <c r="BH152">
        <v>3.1376090492366222</v>
      </c>
      <c r="BI152">
        <v>0.80833414814332061</v>
      </c>
      <c r="BJ152">
        <v>2.8112549585445286</v>
      </c>
      <c r="BK152">
        <v>3.0329755230504176</v>
      </c>
      <c r="BL152">
        <v>0.98779328869196015</v>
      </c>
      <c r="BM152">
        <v>0.18219288831334463</v>
      </c>
      <c r="BN152">
        <v>1.0119496302910105</v>
      </c>
      <c r="BO152">
        <v>0.34519999558364078</v>
      </c>
      <c r="BP152">
        <v>1.3011959522158256</v>
      </c>
      <c r="BQ152">
        <v>0.27472328283874453</v>
      </c>
      <c r="BR152">
        <v>5.867222415819083E-2</v>
      </c>
      <c r="BS152">
        <v>0.24714905008439031</v>
      </c>
      <c r="BT152">
        <v>0.71623069646670168</v>
      </c>
      <c r="BU152">
        <v>22.09028046564541</v>
      </c>
      <c r="BV152">
        <v>1.2289789113905205</v>
      </c>
      <c r="BW152">
        <v>6.1904934069738129</v>
      </c>
      <c r="BX152">
        <v>12.057475237286127</v>
      </c>
      <c r="BY152">
        <v>4.4626199292047239</v>
      </c>
      <c r="IM152">
        <v>217.85899264421249</v>
      </c>
      <c r="IN152">
        <v>959.84837859425591</v>
      </c>
      <c r="IS152">
        <v>156.86696056038895</v>
      </c>
    </row>
    <row r="153" spans="1:253" x14ac:dyDescent="0.25">
      <c r="A153" s="13" t="s">
        <v>309</v>
      </c>
      <c r="I153">
        <v>2.0068232291131785E-3</v>
      </c>
      <c r="N153">
        <v>0.12855670741614325</v>
      </c>
      <c r="O153">
        <v>1.0967015255981146E-2</v>
      </c>
      <c r="P153">
        <v>0.24778096118162607</v>
      </c>
      <c r="Q153">
        <v>0.14019961773007211</v>
      </c>
      <c r="R153">
        <v>9.7326142678450783E-3</v>
      </c>
      <c r="S153">
        <v>2.1823142053545532</v>
      </c>
      <c r="T153">
        <v>8.7841715242290359</v>
      </c>
      <c r="U153">
        <v>2.6622264100080768</v>
      </c>
      <c r="V153">
        <v>6.2418467165758704E-2</v>
      </c>
      <c r="W153">
        <v>15.955837874784207</v>
      </c>
      <c r="X153">
        <v>3.2444957974861197E-3</v>
      </c>
      <c r="Y153">
        <v>3.9213035637564161E-2</v>
      </c>
      <c r="Z153">
        <v>9.1648688520324377</v>
      </c>
      <c r="AA153">
        <v>21.280942869295217</v>
      </c>
      <c r="AB153">
        <v>0.31844809841146621</v>
      </c>
      <c r="AC153">
        <v>2.4353737298895393</v>
      </c>
      <c r="AD153">
        <v>0.5760014339159143</v>
      </c>
      <c r="AE153">
        <v>0.41004779126159263</v>
      </c>
      <c r="AF153">
        <v>1.298625315837997</v>
      </c>
      <c r="AG153">
        <v>0.43775356502519847</v>
      </c>
      <c r="AH153">
        <v>3.1566271298694915</v>
      </c>
      <c r="AI153">
        <v>5.1330655549636681</v>
      </c>
      <c r="AJ153">
        <v>0.7076127401406167</v>
      </c>
      <c r="AK153">
        <v>3.1977623643452437</v>
      </c>
      <c r="AL153">
        <v>2.3696001233850921</v>
      </c>
      <c r="AM153">
        <v>2.2298289557734856</v>
      </c>
      <c r="AN153">
        <v>1.0480374898364817</v>
      </c>
      <c r="AO153">
        <v>2.4928865439797128</v>
      </c>
      <c r="AP153">
        <v>0.74339809359419018</v>
      </c>
      <c r="AQ153">
        <v>1.8803050258399734</v>
      </c>
      <c r="AR153">
        <v>8.9294452799395341</v>
      </c>
      <c r="AS153">
        <v>1.0134398024514617</v>
      </c>
      <c r="AT153">
        <v>0.19228305771219537</v>
      </c>
      <c r="AU153">
        <v>1.9122691461871555</v>
      </c>
      <c r="AX153">
        <v>0.10115158818056023</v>
      </c>
      <c r="AY153">
        <v>5.869362917564111E-2</v>
      </c>
      <c r="AZ153">
        <v>3.5432350907054566</v>
      </c>
      <c r="BC153">
        <v>0.29016194068485474</v>
      </c>
      <c r="BG153">
        <v>7.2032357979306488E-2</v>
      </c>
      <c r="BH153">
        <v>0.31785447588295945</v>
      </c>
      <c r="BI153">
        <v>0.82916412336811529</v>
      </c>
      <c r="BJ153">
        <v>7.0021748148443876</v>
      </c>
      <c r="BK153">
        <v>0.5053029250533525</v>
      </c>
      <c r="BL153">
        <v>1.8406926797774779</v>
      </c>
      <c r="BM153">
        <v>0.17657344693899493</v>
      </c>
      <c r="BN153">
        <v>6.0943356222706947E-2</v>
      </c>
      <c r="BO153">
        <v>0.1760268204305476</v>
      </c>
      <c r="BP153">
        <v>4.1717637480529586</v>
      </c>
      <c r="BQ153">
        <v>6.6760241731297382E-2</v>
      </c>
      <c r="BR153">
        <v>1.2534390823254209E-2</v>
      </c>
      <c r="BS153">
        <v>3.3393063340328658E-3</v>
      </c>
      <c r="BT153">
        <v>0.71005546722608404</v>
      </c>
      <c r="BU153">
        <v>2.1576774191862369</v>
      </c>
      <c r="BV153">
        <v>2.7097119923367128</v>
      </c>
      <c r="BW153">
        <v>6.9582634837876496</v>
      </c>
      <c r="BX153">
        <v>12.847380970109636</v>
      </c>
      <c r="BY153">
        <v>0.53794458555627811</v>
      </c>
      <c r="IF153">
        <v>3.6844271494263718E-4</v>
      </c>
      <c r="IM153">
        <v>603.20646555131032</v>
      </c>
      <c r="IN153">
        <v>342.67912376075009</v>
      </c>
      <c r="IS153">
        <v>42.525731059718453</v>
      </c>
    </row>
    <row r="154" spans="1:253" x14ac:dyDescent="0.25">
      <c r="A154" s="13" t="s">
        <v>310</v>
      </c>
      <c r="E154">
        <v>3.2895949920243535E-2</v>
      </c>
      <c r="M154">
        <v>6.674381027705077E-3</v>
      </c>
      <c r="N154">
        <v>2.3864638226144822E-2</v>
      </c>
      <c r="O154">
        <v>8.8088210185813358E-3</v>
      </c>
      <c r="P154">
        <v>9.643991112231487E-2</v>
      </c>
      <c r="S154">
        <v>0.6391817369559406</v>
      </c>
      <c r="T154">
        <v>0.62392512820881019</v>
      </c>
      <c r="U154">
        <v>0.37614794366897375</v>
      </c>
      <c r="V154">
        <v>3.0545776703469031E-3</v>
      </c>
      <c r="W154">
        <v>0.21485833528629478</v>
      </c>
      <c r="X154">
        <v>7.0170849356770949E-4</v>
      </c>
      <c r="Y154">
        <v>4.4319520149701657E-4</v>
      </c>
      <c r="Z154">
        <v>0.69864388051969983</v>
      </c>
      <c r="AA154">
        <v>0.48728649402844881</v>
      </c>
      <c r="AB154">
        <v>2.2853025240150475E-2</v>
      </c>
      <c r="AC154">
        <v>0.17256911239687589</v>
      </c>
      <c r="AD154">
        <v>5.0647355899886795E-2</v>
      </c>
      <c r="AE154">
        <v>0.14640959358658839</v>
      </c>
      <c r="AF154">
        <v>5.0841050319211184E-2</v>
      </c>
      <c r="AG154">
        <v>2.0952607169287197E-2</v>
      </c>
      <c r="AH154">
        <v>2.9428460075623667E-2</v>
      </c>
      <c r="AI154">
        <v>8.9160617255079934E-3</v>
      </c>
      <c r="AJ154">
        <v>2.0987512757081501E-2</v>
      </c>
      <c r="AK154">
        <v>0.10033063049166389</v>
      </c>
      <c r="AL154">
        <v>7.0825510717543838E-2</v>
      </c>
      <c r="AM154">
        <v>5.7682215710775232E-2</v>
      </c>
      <c r="AN154">
        <v>0.15991051098437281</v>
      </c>
      <c r="AO154">
        <v>1.5927416722350467E-2</v>
      </c>
      <c r="AP154">
        <v>1.0280681634065172E-2</v>
      </c>
      <c r="AQ154">
        <v>2.6210978987272142E-2</v>
      </c>
      <c r="AR154">
        <v>4.7872545190062926E-2</v>
      </c>
      <c r="AS154">
        <v>2.2564352682272668E-2</v>
      </c>
      <c r="AU154">
        <v>4.4170582281452604E-2</v>
      </c>
      <c r="AX154">
        <v>2.33475649337106E-3</v>
      </c>
      <c r="AY154">
        <v>1.3541817969704257E-3</v>
      </c>
      <c r="AZ154">
        <v>8.1843485906353347E-2</v>
      </c>
      <c r="BG154">
        <v>3.0651292760062581E-4</v>
      </c>
      <c r="BH154">
        <v>0.579305342374</v>
      </c>
      <c r="BI154">
        <v>0.75103324161534024</v>
      </c>
      <c r="BJ154">
        <v>3.5600047002988542</v>
      </c>
      <c r="BK154">
        <v>0.52386446641201656</v>
      </c>
      <c r="BL154">
        <v>0.24409457857261005</v>
      </c>
      <c r="BM154">
        <v>3.7587208372420126E-2</v>
      </c>
      <c r="BN154">
        <v>2.7489215979308725E-2</v>
      </c>
      <c r="BO154">
        <v>0.53690310044878098</v>
      </c>
      <c r="BP154">
        <v>0.21987912082641117</v>
      </c>
      <c r="BQ154">
        <v>9.1105971134950059E-2</v>
      </c>
      <c r="BR154">
        <v>1.5717070866482791E-2</v>
      </c>
      <c r="BS154">
        <v>3.7322387491594763E-2</v>
      </c>
      <c r="BT154">
        <v>0.21962967388148144</v>
      </c>
      <c r="BU154">
        <v>0.49648348609627813</v>
      </c>
      <c r="BV154">
        <v>6.709899009077664</v>
      </c>
      <c r="BW154">
        <v>3.9018181215697521</v>
      </c>
      <c r="BX154">
        <v>118.48526059303994</v>
      </c>
      <c r="BY154">
        <v>0.62755170981141462</v>
      </c>
      <c r="IM154">
        <v>743.79346737315575</v>
      </c>
      <c r="IN154">
        <v>749.3627028421655</v>
      </c>
      <c r="IS154">
        <v>46.405682645451051</v>
      </c>
    </row>
    <row r="155" spans="1:253" x14ac:dyDescent="0.25">
      <c r="A155" s="13" t="s">
        <v>311</v>
      </c>
      <c r="IM155">
        <v>1221.5895063166702</v>
      </c>
    </row>
    <row r="156" spans="1:253" x14ac:dyDescent="0.25">
      <c r="A156" s="13" t="s">
        <v>312</v>
      </c>
      <c r="EZ156">
        <v>9.9999999999999995E-21</v>
      </c>
    </row>
    <row r="157" spans="1:253" x14ac:dyDescent="0.25">
      <c r="A157" s="13" t="s">
        <v>313</v>
      </c>
      <c r="FA157">
        <v>9.9999999999999995E-21</v>
      </c>
    </row>
    <row r="158" spans="1:253" x14ac:dyDescent="0.25">
      <c r="A158" s="13" t="s">
        <v>314</v>
      </c>
      <c r="FB158">
        <v>9.9999999999999995E-21</v>
      </c>
    </row>
    <row r="159" spans="1:253" x14ac:dyDescent="0.25">
      <c r="A159" s="13" t="s">
        <v>315</v>
      </c>
      <c r="FC159">
        <v>9.9999999999999995E-21</v>
      </c>
    </row>
    <row r="160" spans="1:253" x14ac:dyDescent="0.25">
      <c r="A160" s="13" t="s">
        <v>316</v>
      </c>
      <c r="FD160">
        <v>9.9999999999999995E-21</v>
      </c>
    </row>
    <row r="161" spans="1:240" x14ac:dyDescent="0.25">
      <c r="A161" s="13" t="s">
        <v>317</v>
      </c>
      <c r="FE161">
        <v>9.9999999999999995E-21</v>
      </c>
    </row>
    <row r="162" spans="1:240" x14ac:dyDescent="0.25">
      <c r="A162" s="13" t="s">
        <v>318</v>
      </c>
      <c r="FF162">
        <v>9.9999999999999995E-21</v>
      </c>
    </row>
    <row r="163" spans="1:240" x14ac:dyDescent="0.25">
      <c r="A163" s="13" t="s">
        <v>319</v>
      </c>
      <c r="B163">
        <v>1.2654689977083029E-2</v>
      </c>
      <c r="C163">
        <v>8.9567891649535785</v>
      </c>
      <c r="D163">
        <v>27.402741519219642</v>
      </c>
      <c r="E163">
        <v>150.49911397085813</v>
      </c>
      <c r="F163">
        <v>0.63318907150191006</v>
      </c>
      <c r="G163">
        <v>2.2286329153727098E-2</v>
      </c>
      <c r="H163">
        <v>1.5074759654782303E-2</v>
      </c>
      <c r="I163">
        <v>10.245911814098362</v>
      </c>
      <c r="J163">
        <v>71.719638866440661</v>
      </c>
      <c r="K163">
        <v>66.436346861847127</v>
      </c>
      <c r="L163">
        <v>70.077409057369763</v>
      </c>
      <c r="M163">
        <v>3.9089078093274714</v>
      </c>
      <c r="N163">
        <v>76.802180716186825</v>
      </c>
      <c r="O163">
        <v>21.961522417307933</v>
      </c>
      <c r="P163">
        <v>0.48188755449737442</v>
      </c>
      <c r="Q163">
        <v>0.52293358559467751</v>
      </c>
      <c r="R163">
        <v>3.2633588349763432E-2</v>
      </c>
      <c r="S163">
        <v>22.954462648663373</v>
      </c>
      <c r="T163">
        <v>49.785723820226217</v>
      </c>
      <c r="U163">
        <v>34.33012772386266</v>
      </c>
      <c r="V163">
        <v>0.61525944923247144</v>
      </c>
      <c r="W163">
        <v>56.850894577454639</v>
      </c>
      <c r="X163">
        <v>4.3154208371146148E-2</v>
      </c>
      <c r="Y163">
        <v>1.8528747904575362</v>
      </c>
      <c r="Z163">
        <v>106.29502403875739</v>
      </c>
      <c r="AA163">
        <v>243.61622024776543</v>
      </c>
      <c r="AB163">
        <v>2.8768635891150751</v>
      </c>
      <c r="AC163">
        <v>16.128169004372882</v>
      </c>
      <c r="AD163">
        <v>4.2580814133015981</v>
      </c>
      <c r="AE163">
        <v>4.4988090098978715</v>
      </c>
      <c r="AF163">
        <v>14.732068659742634</v>
      </c>
      <c r="AG163">
        <v>3.7096003850865098</v>
      </c>
      <c r="AH163">
        <v>27.409225165492526</v>
      </c>
      <c r="AI163">
        <v>15.850928979350121</v>
      </c>
      <c r="AJ163">
        <v>7.6062698402509463</v>
      </c>
      <c r="AK163">
        <v>25.954439069434677</v>
      </c>
      <c r="AL163">
        <v>18.415704213186611</v>
      </c>
      <c r="AM163">
        <v>12.333958738385387</v>
      </c>
      <c r="AN163">
        <v>10.599843129728166</v>
      </c>
      <c r="AO163">
        <v>9.9598079356442355</v>
      </c>
      <c r="AP163">
        <v>5.2802462009716296</v>
      </c>
      <c r="AQ163">
        <v>16.366508301212235</v>
      </c>
      <c r="AR163">
        <v>41.866742575572047</v>
      </c>
      <c r="AS163">
        <v>12.004732842546479</v>
      </c>
      <c r="AT163">
        <v>1.9191937391427722</v>
      </c>
      <c r="AU163">
        <v>11.46451768773294</v>
      </c>
      <c r="AW163">
        <v>0.4009847524077747</v>
      </c>
      <c r="AX163">
        <v>0.65171097663751021</v>
      </c>
      <c r="AY163">
        <v>0.89624194585595984</v>
      </c>
      <c r="AZ163">
        <v>87.310093269246408</v>
      </c>
      <c r="BC163">
        <v>2.4738756630934398</v>
      </c>
      <c r="BG163">
        <v>0.3075475295334138</v>
      </c>
      <c r="BH163">
        <v>35.263567164164797</v>
      </c>
      <c r="BI163">
        <v>507.62700366072875</v>
      </c>
      <c r="BJ163">
        <v>1256.9975645275108</v>
      </c>
      <c r="BK163">
        <v>391.29535284335384</v>
      </c>
      <c r="BL163">
        <v>522.6448265141978</v>
      </c>
      <c r="BM163">
        <v>47.418413132073368</v>
      </c>
      <c r="BN163">
        <v>97.022517842861362</v>
      </c>
      <c r="BO163">
        <v>129.905687691743</v>
      </c>
      <c r="BP163">
        <v>381.7280733027531</v>
      </c>
      <c r="BQ163">
        <v>119.49759999672139</v>
      </c>
      <c r="BR163">
        <v>23.297855868910311</v>
      </c>
      <c r="BS163">
        <v>143.19805876785227</v>
      </c>
      <c r="BT163">
        <v>193.93645159340196</v>
      </c>
      <c r="BU163">
        <v>185.3443497457763</v>
      </c>
      <c r="BV163">
        <v>284.42677971414645</v>
      </c>
      <c r="BW163">
        <v>136.07569786836956</v>
      </c>
      <c r="BX163">
        <v>162.94410270718706</v>
      </c>
      <c r="BY163">
        <v>723.23778042927984</v>
      </c>
      <c r="IF163">
        <v>2.7308077368959371E-4</v>
      </c>
    </row>
    <row r="164" spans="1:240" x14ac:dyDescent="0.25">
      <c r="A164" s="13" t="s">
        <v>320</v>
      </c>
      <c r="B164">
        <v>7.9790022552006876E-3</v>
      </c>
      <c r="C164">
        <v>5.6459554791022999</v>
      </c>
      <c r="D164">
        <v>17.253946736344314</v>
      </c>
      <c r="E164">
        <v>94.72834918296391</v>
      </c>
      <c r="F164">
        <v>0.39904846642569325</v>
      </c>
      <c r="G164">
        <v>1.4045769470670978E-2</v>
      </c>
      <c r="H164">
        <v>9.5046159978599953E-3</v>
      </c>
      <c r="I164">
        <v>6.4541676990299672</v>
      </c>
      <c r="J164">
        <v>45.158324397240648</v>
      </c>
      <c r="K164">
        <v>41.843949985611758</v>
      </c>
      <c r="L164">
        <v>44.082476745818859</v>
      </c>
      <c r="M164">
        <v>2.4640376776531099</v>
      </c>
      <c r="N164">
        <v>17.312793494379793</v>
      </c>
    </row>
    <row r="165" spans="1:240" x14ac:dyDescent="0.25">
      <c r="A165" s="13" t="s">
        <v>321</v>
      </c>
      <c r="O165">
        <v>23.012858818369288</v>
      </c>
      <c r="P165">
        <v>2.0344145905337432</v>
      </c>
      <c r="Q165">
        <v>1.349226163201338</v>
      </c>
      <c r="R165">
        <v>9.0671838399157073E-2</v>
      </c>
      <c r="S165">
        <v>24.739331118388865</v>
      </c>
    </row>
    <row r="166" spans="1:240" x14ac:dyDescent="0.25">
      <c r="A166" s="13" t="s">
        <v>322</v>
      </c>
      <c r="FJ166">
        <v>9.9999999999999995E-21</v>
      </c>
    </row>
    <row r="167" spans="1:240" x14ac:dyDescent="0.25">
      <c r="A167" s="13" t="s">
        <v>323</v>
      </c>
      <c r="FK167">
        <v>9.9999999999999995E-21</v>
      </c>
    </row>
    <row r="168" spans="1:240" x14ac:dyDescent="0.25">
      <c r="A168" s="13" t="s">
        <v>324</v>
      </c>
      <c r="FL168">
        <v>9.9999999999999995E-21</v>
      </c>
    </row>
    <row r="169" spans="1:240" x14ac:dyDescent="0.25">
      <c r="A169" s="13" t="s">
        <v>325</v>
      </c>
      <c r="FM169">
        <v>9.9999999999999995E-21</v>
      </c>
    </row>
    <row r="170" spans="1:240" x14ac:dyDescent="0.25">
      <c r="A170" s="13" t="s">
        <v>326</v>
      </c>
      <c r="FN170">
        <v>9.9999999999999995E-21</v>
      </c>
    </row>
    <row r="171" spans="1:240" x14ac:dyDescent="0.25">
      <c r="A171" s="13" t="s">
        <v>327</v>
      </c>
      <c r="FO171">
        <v>9.9999999999999995E-21</v>
      </c>
    </row>
    <row r="172" spans="1:240" x14ac:dyDescent="0.25">
      <c r="A172" s="13" t="s">
        <v>328</v>
      </c>
      <c r="FP172">
        <v>9.9999999999999995E-21</v>
      </c>
    </row>
    <row r="173" spans="1:240" x14ac:dyDescent="0.25">
      <c r="A173" s="13" t="s">
        <v>329</v>
      </c>
      <c r="FQ173">
        <v>9.9999999999999995E-21</v>
      </c>
    </row>
    <row r="174" spans="1:240" x14ac:dyDescent="0.25">
      <c r="A174" s="13" t="s">
        <v>330</v>
      </c>
      <c r="FR174">
        <v>9.9999999999999995E-21</v>
      </c>
    </row>
    <row r="175" spans="1:240" x14ac:dyDescent="0.25">
      <c r="A175" s="13" t="s">
        <v>331</v>
      </c>
      <c r="FS175">
        <v>9.9999999999999995E-21</v>
      </c>
    </row>
    <row r="176" spans="1:240" x14ac:dyDescent="0.25">
      <c r="A176" s="13" t="s">
        <v>332</v>
      </c>
      <c r="FT176">
        <v>9.9999999999999995E-21</v>
      </c>
    </row>
    <row r="177" spans="1:240" x14ac:dyDescent="0.25">
      <c r="A177" s="13" t="s">
        <v>333</v>
      </c>
      <c r="FU177">
        <v>9.9999999999999995E-21</v>
      </c>
    </row>
    <row r="178" spans="1:240" x14ac:dyDescent="0.25">
      <c r="A178" s="13" t="s">
        <v>334</v>
      </c>
      <c r="FV178">
        <v>9.9999999999999995E-21</v>
      </c>
    </row>
    <row r="179" spans="1:240" x14ac:dyDescent="0.25">
      <c r="A179" s="13" t="s">
        <v>335</v>
      </c>
      <c r="FW179">
        <v>9.9999999999999995E-21</v>
      </c>
    </row>
    <row r="180" spans="1:240" x14ac:dyDescent="0.25">
      <c r="A180" s="13" t="s">
        <v>336</v>
      </c>
      <c r="FX180">
        <v>9.9999999999999995E-21</v>
      </c>
    </row>
    <row r="181" spans="1:240" x14ac:dyDescent="0.25">
      <c r="A181" s="13" t="s">
        <v>337</v>
      </c>
      <c r="FY181">
        <v>9.9999999999999995E-21</v>
      </c>
    </row>
    <row r="182" spans="1:240" x14ac:dyDescent="0.25">
      <c r="A182" s="13" t="s">
        <v>338</v>
      </c>
      <c r="FZ182">
        <v>9.9999999999999995E-21</v>
      </c>
    </row>
    <row r="183" spans="1:240" x14ac:dyDescent="0.25">
      <c r="A183" s="13" t="s">
        <v>339</v>
      </c>
      <c r="GA183">
        <v>9.9999999999999995E-21</v>
      </c>
    </row>
    <row r="184" spans="1:240" x14ac:dyDescent="0.25">
      <c r="A184" s="13" t="s">
        <v>340</v>
      </c>
      <c r="GB184">
        <v>9.9999999999999995E-21</v>
      </c>
    </row>
    <row r="185" spans="1:240" x14ac:dyDescent="0.25">
      <c r="A185" s="13" t="s">
        <v>341</v>
      </c>
      <c r="GC185">
        <v>9.9999999999999995E-21</v>
      </c>
    </row>
    <row r="186" spans="1:240" x14ac:dyDescent="0.25">
      <c r="A186" s="13" t="s">
        <v>342</v>
      </c>
      <c r="GD186">
        <v>9.9999999999999995E-21</v>
      </c>
    </row>
    <row r="187" spans="1:240" x14ac:dyDescent="0.25">
      <c r="A187" s="13" t="s">
        <v>343</v>
      </c>
      <c r="GE187">
        <v>9.9999999999999995E-21</v>
      </c>
    </row>
    <row r="188" spans="1:240" x14ac:dyDescent="0.25">
      <c r="A188" s="13" t="s">
        <v>344</v>
      </c>
      <c r="GF188">
        <v>9.9999999999999995E-21</v>
      </c>
    </row>
    <row r="189" spans="1:240" x14ac:dyDescent="0.25">
      <c r="A189" s="13" t="s">
        <v>345</v>
      </c>
      <c r="B189">
        <v>1.7905556696281391E-5</v>
      </c>
      <c r="C189">
        <v>9.0051434243357421E-3</v>
      </c>
      <c r="D189">
        <v>1.9755519362002389E-2</v>
      </c>
      <c r="E189">
        <v>9.0986776357069199E-2</v>
      </c>
      <c r="F189">
        <v>8.4390139558544242E-4</v>
      </c>
      <c r="G189">
        <v>3.0667858068182253E-5</v>
      </c>
      <c r="H189">
        <v>2.1392843232157505E-5</v>
      </c>
      <c r="I189">
        <v>9.759959555735092E-3</v>
      </c>
      <c r="J189">
        <v>4.542716533339574E-2</v>
      </c>
      <c r="K189">
        <v>4.2398392842522482E-2</v>
      </c>
      <c r="L189">
        <v>4.4372399432379792E-2</v>
      </c>
      <c r="M189">
        <v>5.207931889180251E-3</v>
      </c>
      <c r="N189">
        <v>5.9206979031572612E-2</v>
      </c>
      <c r="O189">
        <v>7.1347112199813016E-3</v>
      </c>
      <c r="P189">
        <v>0.12216783787840767</v>
      </c>
      <c r="Q189">
        <v>7.8914208274614608E-2</v>
      </c>
      <c r="R189">
        <v>4.8200321233224167E-3</v>
      </c>
      <c r="S189">
        <v>5.6555494157749875</v>
      </c>
      <c r="T189">
        <v>3.7941694747260448</v>
      </c>
      <c r="U189">
        <v>6.2062613451012849</v>
      </c>
      <c r="V189">
        <v>0.19827055559378587</v>
      </c>
      <c r="W189">
        <v>9.6799606877017226</v>
      </c>
      <c r="X189">
        <v>1.3798093056189228E-2</v>
      </c>
      <c r="Y189">
        <v>0.23312965959626941</v>
      </c>
      <c r="Z189">
        <v>18.647876241207154</v>
      </c>
      <c r="AA189">
        <v>26.490529594445274</v>
      </c>
      <c r="AD189">
        <v>0.51598348551621176</v>
      </c>
      <c r="AE189">
        <v>0.85777371888981968</v>
      </c>
      <c r="AF189">
        <v>2.6340867963242554</v>
      </c>
      <c r="AG189">
        <v>0.42981886423431132</v>
      </c>
      <c r="AH189">
        <v>3.8022301131249319</v>
      </c>
      <c r="AI189">
        <v>0.81954485005088085</v>
      </c>
      <c r="AJ189">
        <v>2.8907753116564514</v>
      </c>
      <c r="AK189">
        <v>4.283410762509372</v>
      </c>
      <c r="AL189">
        <v>2.4419581773376238</v>
      </c>
      <c r="AM189">
        <v>1.5315435200248448</v>
      </c>
      <c r="AN189">
        <v>2.9181371912522356</v>
      </c>
      <c r="AO189">
        <v>0.77428020205743397</v>
      </c>
      <c r="AP189">
        <v>0.6469506611925846</v>
      </c>
      <c r="AQ189">
        <v>2.1759705517007943</v>
      </c>
      <c r="AR189">
        <v>6.0534080753311059</v>
      </c>
      <c r="AS189">
        <v>3.3052435135306362</v>
      </c>
      <c r="AT189">
        <v>0.1665907432343659</v>
      </c>
      <c r="AU189">
        <v>8.3210848063325873</v>
      </c>
      <c r="AW189">
        <v>9.9999999999999995E-7</v>
      </c>
      <c r="AX189">
        <v>0.60349326114341539</v>
      </c>
      <c r="AY189">
        <v>0.70161704207005693</v>
      </c>
      <c r="AZ189">
        <v>21.159591418951809</v>
      </c>
      <c r="BC189">
        <v>3.8609806929551485</v>
      </c>
      <c r="BG189">
        <v>0.10212755536011099</v>
      </c>
      <c r="BH189">
        <v>18.405526617565116</v>
      </c>
      <c r="BI189">
        <v>21.135805878343106</v>
      </c>
      <c r="BJ189">
        <v>83.769542896007067</v>
      </c>
      <c r="BK189">
        <v>10.697260219988044</v>
      </c>
      <c r="BL189">
        <v>66.152899033148927</v>
      </c>
      <c r="BM189">
        <v>3.7597738547194628</v>
      </c>
      <c r="BN189">
        <v>3.8399376603160524</v>
      </c>
      <c r="BO189">
        <v>7.8793063355994883</v>
      </c>
      <c r="BP189">
        <v>55.270188327537838</v>
      </c>
      <c r="BQ189">
        <v>18.812976777240731</v>
      </c>
      <c r="BT189">
        <v>26.012915488319358</v>
      </c>
      <c r="BU189">
        <v>6.4858015299093248</v>
      </c>
      <c r="BV189">
        <v>91.909448745447861</v>
      </c>
      <c r="BW189">
        <v>58.703021302652644</v>
      </c>
      <c r="BX189">
        <v>52.036678035539786</v>
      </c>
      <c r="IF189">
        <v>2.726133893238346E-5</v>
      </c>
    </row>
    <row r="190" spans="1:240" x14ac:dyDescent="0.25">
      <c r="A190" s="13" t="s">
        <v>346</v>
      </c>
      <c r="C190">
        <v>2.9270853175386718E-3</v>
      </c>
      <c r="D190">
        <v>1.6642745364750747E-2</v>
      </c>
      <c r="E190">
        <v>0.10895794227790195</v>
      </c>
      <c r="I190">
        <v>3.8644540849299162E-3</v>
      </c>
      <c r="J190">
        <v>4.9877058795687171E-2</v>
      </c>
      <c r="K190">
        <v>4.5951057251599425E-2</v>
      </c>
      <c r="L190">
        <v>4.8508687545175552E-2</v>
      </c>
      <c r="N190">
        <v>3.5273485628638537E-2</v>
      </c>
      <c r="O190">
        <v>4.2506172859585719E-3</v>
      </c>
      <c r="Q190">
        <v>4.7013518656001431E-2</v>
      </c>
      <c r="R190">
        <v>2.8715637937748845E-3</v>
      </c>
      <c r="S190">
        <v>0.27501548265265041</v>
      </c>
      <c r="T190">
        <v>1.8957480122558108</v>
      </c>
      <c r="U190">
        <v>3.1003944681123832</v>
      </c>
      <c r="V190">
        <v>9.8435107553011159E-2</v>
      </c>
      <c r="W190">
        <v>4.8338805197967476</v>
      </c>
      <c r="X190">
        <v>6.4306081004349641E-3</v>
      </c>
      <c r="Y190">
        <v>0.11584896812972544</v>
      </c>
      <c r="Z190">
        <v>9.3015657063590211</v>
      </c>
      <c r="AA190">
        <v>3.6658088813219103</v>
      </c>
      <c r="AB190">
        <v>0.49673719221500601</v>
      </c>
      <c r="AC190">
        <v>3.3305990699975516</v>
      </c>
      <c r="AD190">
        <v>0.30740684994589607</v>
      </c>
      <c r="AG190">
        <v>0.25607269566449337</v>
      </c>
      <c r="AI190">
        <v>0.48826497748218645</v>
      </c>
      <c r="AK190">
        <v>0.55947699190427091</v>
      </c>
      <c r="AO190">
        <v>0.46129938680764182</v>
      </c>
      <c r="AP190">
        <v>0.38543351082754507</v>
      </c>
      <c r="AQ190">
        <v>1.2963955182494684</v>
      </c>
      <c r="AT190">
        <v>0.4171904308762992</v>
      </c>
      <c r="BH190">
        <v>0.59069375819536141</v>
      </c>
      <c r="BJ190">
        <v>14.212454288752257</v>
      </c>
      <c r="BK190">
        <v>3.4366242325095717</v>
      </c>
      <c r="BL190">
        <v>0.85216644002406428</v>
      </c>
      <c r="BN190">
        <v>2.287851656058729</v>
      </c>
      <c r="BP190">
        <v>5.1165108632830769</v>
      </c>
      <c r="BQ190">
        <v>5.6796431064863775</v>
      </c>
      <c r="BR190">
        <v>5.9760201189316629</v>
      </c>
      <c r="BS190">
        <v>5.0107991249232695</v>
      </c>
      <c r="BT190">
        <v>5.6404150827012094</v>
      </c>
      <c r="BU190">
        <v>1.1288060963474953</v>
      </c>
      <c r="BV190">
        <v>10.87083459126938</v>
      </c>
      <c r="BW190">
        <v>99.951746307674867</v>
      </c>
      <c r="BX190">
        <v>129.70327599490312</v>
      </c>
      <c r="BY190">
        <v>100.52611959133465</v>
      </c>
      <c r="IF190">
        <v>2.7261338931233582E-5</v>
      </c>
    </row>
    <row r="191" spans="1:240" x14ac:dyDescent="0.25">
      <c r="A191" s="13" t="s">
        <v>347</v>
      </c>
      <c r="B191">
        <v>8.7716348587923672E-6</v>
      </c>
      <c r="C191">
        <v>6.2044148517072951E-3</v>
      </c>
      <c r="D191">
        <v>1.892707546341519E-2</v>
      </c>
      <c r="E191">
        <v>0.1039765146671878</v>
      </c>
      <c r="F191">
        <v>4.3831923058115633E-4</v>
      </c>
      <c r="G191">
        <v>1.5428828719681554E-5</v>
      </c>
      <c r="H191">
        <v>1.0450114604356341E-5</v>
      </c>
      <c r="I191">
        <v>7.0843936365254457E-3</v>
      </c>
      <c r="J191">
        <v>4.9559387386053963E-2</v>
      </c>
      <c r="K191">
        <v>4.5943389682698621E-2</v>
      </c>
      <c r="L191">
        <v>4.8299304116629929E-2</v>
      </c>
      <c r="M191">
        <v>2.7076748370826517E-3</v>
      </c>
      <c r="N191">
        <v>4.9131023097655713E-2</v>
      </c>
      <c r="O191">
        <v>6.6670456541271569E-3</v>
      </c>
      <c r="P191">
        <v>2.7835249657795363E-2</v>
      </c>
      <c r="Q191">
        <v>2.8691208013821797E-2</v>
      </c>
      <c r="R191">
        <v>1.7522250187009369E-3</v>
      </c>
      <c r="S191">
        <v>1.3512692211829904</v>
      </c>
      <c r="T191">
        <v>3.1724480375939601</v>
      </c>
      <c r="U191">
        <v>5.188980602904893</v>
      </c>
      <c r="V191">
        <v>0.16542949083024797</v>
      </c>
      <c r="W191">
        <v>8.0922775766664596</v>
      </c>
      <c r="X191">
        <v>1.1278073759228565E-2</v>
      </c>
      <c r="Y191">
        <v>0.19457461538846804</v>
      </c>
      <c r="Z191">
        <v>15.583375578312502</v>
      </c>
      <c r="AA191">
        <v>6.9299172780932716</v>
      </c>
      <c r="AB191">
        <v>0.11414390758683879</v>
      </c>
      <c r="AC191">
        <v>0.7652623647915523</v>
      </c>
      <c r="AD191">
        <v>0.18921561560537342</v>
      </c>
      <c r="AE191">
        <v>0.1971186651217664</v>
      </c>
      <c r="AF191">
        <v>0.60521462960195971</v>
      </c>
      <c r="AG191">
        <v>0.15759750983489104</v>
      </c>
      <c r="AH191">
        <v>0.8739277448139936</v>
      </c>
      <c r="AI191">
        <v>0.30046141446184671</v>
      </c>
      <c r="AJ191">
        <v>0.66425030300949384</v>
      </c>
      <c r="AK191">
        <v>1.1126473853340955</v>
      </c>
      <c r="AL191">
        <v>0.56108399301003642</v>
      </c>
      <c r="AM191">
        <v>0.35188838691747587</v>
      </c>
      <c r="AN191">
        <v>0.67053967278304605</v>
      </c>
      <c r="AO191">
        <v>0.28391042484226375</v>
      </c>
      <c r="AP191">
        <v>0.237164003137081</v>
      </c>
      <c r="AQ191">
        <v>0.79794243161093847</v>
      </c>
      <c r="AR191">
        <v>1.3910132708791962</v>
      </c>
      <c r="AS191">
        <v>0.7595201225155741</v>
      </c>
      <c r="AT191">
        <v>0.13414811042759925</v>
      </c>
      <c r="BH191">
        <v>10.213521675213061</v>
      </c>
      <c r="BI191">
        <v>18.571738221136354</v>
      </c>
      <c r="BJ191">
        <v>46.353880953872611</v>
      </c>
      <c r="BL191">
        <v>33.829579705713748</v>
      </c>
      <c r="BM191">
        <v>1.3961362799918025</v>
      </c>
      <c r="BN191">
        <v>2.2761063673830533</v>
      </c>
      <c r="BO191">
        <v>7.1000093445962191</v>
      </c>
      <c r="BP191">
        <v>35.905805297185154</v>
      </c>
      <c r="BQ191">
        <v>14.799143463011962</v>
      </c>
      <c r="BR191">
        <v>5.1081133221921426</v>
      </c>
      <c r="BS191">
        <v>1.1960380875112671</v>
      </c>
      <c r="BU191">
        <v>0.39395379089082361</v>
      </c>
      <c r="BV191">
        <v>51.225208559279281</v>
      </c>
      <c r="BW191">
        <v>8.9360584696598426</v>
      </c>
      <c r="BX191">
        <v>19.114951241266564</v>
      </c>
      <c r="BY191">
        <v>6.5888199829098291</v>
      </c>
      <c r="IF191">
        <v>2.7261338932492432E-5</v>
      </c>
    </row>
    <row r="192" spans="1:240" x14ac:dyDescent="0.25">
      <c r="A192" s="13" t="s">
        <v>348</v>
      </c>
      <c r="B192">
        <v>1.2514458644400205E-5</v>
      </c>
      <c r="C192">
        <v>8.8517321946562574E-3</v>
      </c>
      <c r="D192">
        <v>2.7003026123198236E-2</v>
      </c>
      <c r="E192">
        <v>0.14833461370319515</v>
      </c>
      <c r="F192">
        <v>6.2534834700850826E-4</v>
      </c>
      <c r="G192">
        <v>2.2012259920228612E-5</v>
      </c>
      <c r="H192">
        <v>1.4909139365350407E-5</v>
      </c>
      <c r="I192">
        <v>1.0107142747479189E-2</v>
      </c>
      <c r="J192">
        <v>7.0704765546974011E-2</v>
      </c>
      <c r="K192">
        <v>6.5544506277600473E-2</v>
      </c>
      <c r="L192">
        <v>6.8907111406240881E-2</v>
      </c>
      <c r="M192">
        <v>3.8630113427523508E-3</v>
      </c>
      <c r="N192">
        <v>7.0093655129250573E-2</v>
      </c>
      <c r="O192">
        <v>9.5117570607269383E-3</v>
      </c>
      <c r="P192">
        <v>3.9712184372285547E-2</v>
      </c>
      <c r="Q192">
        <v>4.093394412470041E-2</v>
      </c>
      <c r="R192">
        <v>2.4999290270700213E-3</v>
      </c>
      <c r="S192">
        <v>1.9278023621622848</v>
      </c>
      <c r="AA192">
        <v>9.8839276359594184</v>
      </c>
      <c r="AB192">
        <v>0.16281434355807711</v>
      </c>
      <c r="AC192">
        <v>1.0917326714373004</v>
      </c>
      <c r="AD192">
        <v>0.2698700016258766</v>
      </c>
      <c r="AE192">
        <v>0.28113764319716972</v>
      </c>
      <c r="AF192">
        <v>0.86343547958181543</v>
      </c>
      <c r="AG192">
        <v>0.22480858109740678</v>
      </c>
      <c r="AH192">
        <v>1.2460281701463336</v>
      </c>
      <c r="AI192">
        <v>0.42871525369685903</v>
      </c>
      <c r="AJ192">
        <v>0.94751809821983413</v>
      </c>
      <c r="AK192">
        <v>1.5875343854500403</v>
      </c>
      <c r="AL192">
        <v>0.80043092895610268</v>
      </c>
      <c r="AM192">
        <v>0.50203247007416119</v>
      </c>
      <c r="AN192">
        <v>0.95648483010837193</v>
      </c>
      <c r="AO192">
        <v>0.40499390778951044</v>
      </c>
      <c r="AP192">
        <v>0.33844738612469227</v>
      </c>
      <c r="AQ192">
        <v>1.1380958485374675</v>
      </c>
      <c r="AR192">
        <v>1.9841003398765718</v>
      </c>
      <c r="AS192">
        <v>1.0833376420542362</v>
      </c>
      <c r="AT192">
        <v>0.19134200218749559</v>
      </c>
      <c r="AU192">
        <v>20.6301589407819</v>
      </c>
      <c r="AW192">
        <v>9.9999999999999995E-7</v>
      </c>
      <c r="AX192">
        <v>0.27240356102597896</v>
      </c>
      <c r="AY192">
        <v>0.1581080372784904</v>
      </c>
      <c r="AZ192">
        <v>9.5460391753204856</v>
      </c>
      <c r="BC192">
        <v>0.87135863892449705</v>
      </c>
      <c r="BG192">
        <v>9.3476416422828099E-2</v>
      </c>
      <c r="BH192">
        <v>7.162726533234232</v>
      </c>
      <c r="BJ192">
        <v>43.402498133214209</v>
      </c>
      <c r="BK192">
        <v>28.991451765298986</v>
      </c>
      <c r="BL192">
        <v>26.548408498477333</v>
      </c>
      <c r="BM192">
        <v>1.9917804023776027</v>
      </c>
      <c r="BN192">
        <v>3.2456182696876716</v>
      </c>
      <c r="BP192">
        <v>18.508385167116096</v>
      </c>
      <c r="BQ192">
        <v>36.026136347550597</v>
      </c>
      <c r="BR192">
        <v>7.2871330267364156</v>
      </c>
      <c r="BS192">
        <v>1.7054210087461896</v>
      </c>
      <c r="BT192">
        <v>18.332110461962351</v>
      </c>
      <c r="BU192">
        <v>4.6272211558339675</v>
      </c>
      <c r="BV192">
        <v>62.906774481226648</v>
      </c>
      <c r="BW192">
        <v>62.251966251095816</v>
      </c>
      <c r="BX192">
        <v>63.027270782593575</v>
      </c>
      <c r="BY192">
        <v>9.3962863612752443</v>
      </c>
      <c r="IF192">
        <v>2.7261338932021367E-5</v>
      </c>
    </row>
    <row r="193" spans="1:240" x14ac:dyDescent="0.25">
      <c r="A193" s="13" t="s">
        <v>349</v>
      </c>
      <c r="B193">
        <v>1.1309307404563703E-5</v>
      </c>
      <c r="C193">
        <v>7.9997201256406213E-3</v>
      </c>
      <c r="D193">
        <v>2.4406029341654832E-2</v>
      </c>
      <c r="E193">
        <v>0.13410886139571981</v>
      </c>
      <c r="F193">
        <v>5.6516341341518602E-4</v>
      </c>
      <c r="G193">
        <v>1.9893628355912682E-5</v>
      </c>
      <c r="H193">
        <v>1.3473119159664157E-5</v>
      </c>
      <c r="I193">
        <v>9.1343050004521267E-3</v>
      </c>
      <c r="J193">
        <v>6.3918390741597914E-2</v>
      </c>
      <c r="K193">
        <v>5.923130888885459E-2</v>
      </c>
      <c r="L193">
        <v>6.2292901575230486E-2</v>
      </c>
      <c r="M193">
        <v>3.4912319218192681E-3</v>
      </c>
      <c r="N193">
        <v>6.3365807054720669E-2</v>
      </c>
      <c r="O193">
        <v>1.3864487592406931E-2</v>
      </c>
      <c r="P193">
        <v>2.2775593903493912E-2</v>
      </c>
      <c r="Q193">
        <v>2.3476132808308903E-2</v>
      </c>
      <c r="R193">
        <v>1.4336496084985924E-3</v>
      </c>
      <c r="S193">
        <v>1.1042718927127653</v>
      </c>
      <c r="T193">
        <v>0.64238462652667117</v>
      </c>
      <c r="U193">
        <v>1.0583138644241603</v>
      </c>
      <c r="V193">
        <v>2.5173085606583965E-2</v>
      </c>
      <c r="W193">
        <v>1.6573018961717352</v>
      </c>
      <c r="X193">
        <v>4.42937849813434E-4</v>
      </c>
      <c r="Y193">
        <v>3.079571882005817E-2</v>
      </c>
      <c r="Z193">
        <v>3.2029809583622937</v>
      </c>
      <c r="AA193">
        <v>15.247664384754714</v>
      </c>
      <c r="AB193">
        <v>7.3567637329529076E-2</v>
      </c>
      <c r="AC193">
        <v>0.49320043700669575</v>
      </c>
      <c r="AD193">
        <v>0.12195415767822862</v>
      </c>
      <c r="AE193">
        <v>0.12704525267665318</v>
      </c>
      <c r="AF193">
        <v>0.39001728145513637</v>
      </c>
      <c r="AG193">
        <v>0.10158219515129431</v>
      </c>
      <c r="AH193">
        <v>0.56307042108959826</v>
      </c>
      <c r="AI193">
        <v>0.19368027284345246</v>
      </c>
      <c r="AJ193">
        <v>0.42804343015437679</v>
      </c>
      <c r="AK193">
        <v>0.71725382832498819</v>
      </c>
      <c r="AL193">
        <v>0.36155064287495831</v>
      </c>
      <c r="AM193">
        <v>0.22670481284244834</v>
      </c>
      <c r="AN193">
        <v>0.43209742984004584</v>
      </c>
      <c r="AO193">
        <v>0.18298339964546953</v>
      </c>
      <c r="AP193">
        <v>0.15289926338562479</v>
      </c>
      <c r="AQ193">
        <v>0.51443921253770175</v>
      </c>
      <c r="AR193">
        <v>0.8966387694859187</v>
      </c>
      <c r="AS193">
        <v>0.4894440932286222</v>
      </c>
      <c r="AT193">
        <v>8.6461856125565312E-2</v>
      </c>
      <c r="AU193">
        <v>1.0352817635773879</v>
      </c>
      <c r="AX193">
        <v>8.275006279229255E-2</v>
      </c>
      <c r="AY193">
        <v>2.3999405511574517E-2</v>
      </c>
      <c r="AZ193">
        <v>2.8986543541877112</v>
      </c>
      <c r="BC193">
        <v>0.26456325449210022</v>
      </c>
      <c r="BG193">
        <v>1.2747313791002938E-2</v>
      </c>
      <c r="BH193">
        <v>8.0959743957534798</v>
      </c>
      <c r="BI193">
        <v>8.1400750671610655</v>
      </c>
      <c r="BJ193">
        <v>131.1044447303255</v>
      </c>
      <c r="BK193">
        <v>114.6143807903925</v>
      </c>
      <c r="BL193">
        <v>33.600059718628884</v>
      </c>
      <c r="BM193">
        <v>3.1227745933760787</v>
      </c>
      <c r="BN193">
        <v>1.4908740049670535</v>
      </c>
      <c r="BO193">
        <v>6.5443539761422116</v>
      </c>
      <c r="BP193">
        <v>14.689169340426021</v>
      </c>
      <c r="BQ193">
        <v>1.137617472447412</v>
      </c>
      <c r="BR193">
        <v>8.1309937141332403E-2</v>
      </c>
      <c r="BS193">
        <v>0.99346628567358164</v>
      </c>
      <c r="BT193">
        <v>10.085091634664966</v>
      </c>
      <c r="BU193">
        <v>57.491289714965816</v>
      </c>
      <c r="BV193">
        <v>143.70316685328393</v>
      </c>
      <c r="BW193">
        <v>76.540069073246357</v>
      </c>
      <c r="BX193">
        <v>56.237753217730422</v>
      </c>
      <c r="BY193">
        <v>22.664851284625261</v>
      </c>
      <c r="IF193">
        <v>2.7261338932412544E-5</v>
      </c>
    </row>
    <row r="194" spans="1:240" x14ac:dyDescent="0.25">
      <c r="A194" s="13" t="s">
        <v>350</v>
      </c>
      <c r="B194">
        <v>2.7312914392423113E-5</v>
      </c>
      <c r="C194">
        <v>1.9320257928266912E-2</v>
      </c>
      <c r="D194">
        <v>5.8935960833172575E-2</v>
      </c>
      <c r="E194">
        <v>0.32371988416397718</v>
      </c>
      <c r="F194">
        <v>1.3649064726936068E-3</v>
      </c>
      <c r="G194">
        <v>4.8044831587891297E-5</v>
      </c>
      <c r="H194">
        <v>3.2538701391765108E-5</v>
      </c>
      <c r="I194">
        <v>2.2060490595393337E-2</v>
      </c>
      <c r="J194">
        <v>0.15430571110241684</v>
      </c>
      <c r="K194">
        <v>0.14306792584777303</v>
      </c>
      <c r="L194">
        <v>0.15038280814892208</v>
      </c>
      <c r="M194">
        <v>8.4315379975820007E-3</v>
      </c>
      <c r="N194">
        <v>0.15297212613562189</v>
      </c>
      <c r="O194">
        <v>3.3483604362854968E-2</v>
      </c>
      <c r="P194">
        <v>5.4999764987074186E-2</v>
      </c>
      <c r="Q194">
        <v>5.6692020019988743E-2</v>
      </c>
      <c r="R194">
        <v>3.4623790995896076E-3</v>
      </c>
      <c r="S194">
        <v>2.6713081778529548</v>
      </c>
      <c r="T194">
        <v>2.2345553867549954</v>
      </c>
      <c r="U194">
        <v>3.6473235267588833</v>
      </c>
      <c r="V194">
        <v>0.12484696118315665</v>
      </c>
      <c r="W194">
        <v>5.6811954247991148</v>
      </c>
      <c r="X194">
        <v>9.7845815305900048E-3</v>
      </c>
      <c r="Y194">
        <v>0.14564149775437096</v>
      </c>
      <c r="Z194">
        <v>10.928834701647046</v>
      </c>
      <c r="AB194">
        <v>0.17759246029428577</v>
      </c>
      <c r="AC194">
        <v>1.1908189156575568</v>
      </c>
      <c r="AD194">
        <v>0.29436852616164755</v>
      </c>
      <c r="AE194">
        <v>0.30666244744252741</v>
      </c>
      <c r="AF194">
        <v>0.94183105964079128</v>
      </c>
      <c r="AG194">
        <v>0.24519778433714212</v>
      </c>
      <c r="AH194">
        <v>1.3594158791571582</v>
      </c>
      <c r="AI194">
        <v>0.46757505421308243</v>
      </c>
      <c r="AJ194">
        <v>1.0335917418621445</v>
      </c>
      <c r="AK194">
        <v>1.7314108753629829</v>
      </c>
      <c r="AL194">
        <v>0.87313732537210953</v>
      </c>
      <c r="AM194">
        <v>0.54767489515377976</v>
      </c>
      <c r="AN194">
        <v>1.0433726073982055</v>
      </c>
      <c r="AO194">
        <v>0.44175083242147439</v>
      </c>
      <c r="AP194">
        <v>0.36909498497901772</v>
      </c>
      <c r="AQ194">
        <v>1.24126073072785</v>
      </c>
      <c r="AR194">
        <v>2.1640895673654308</v>
      </c>
      <c r="AS194">
        <v>1.1817547462308411</v>
      </c>
      <c r="AT194">
        <v>0.20870948036890094</v>
      </c>
      <c r="AU194">
        <v>2.497872430878016</v>
      </c>
      <c r="AW194">
        <v>9.9999999999999995E-7</v>
      </c>
      <c r="AX194">
        <v>0.19975084673662272</v>
      </c>
      <c r="AY194">
        <v>5.7959777962037988E-2</v>
      </c>
      <c r="AZ194">
        <v>6.9971063458273788</v>
      </c>
      <c r="BC194">
        <v>0.63908557193959048</v>
      </c>
      <c r="BG194">
        <v>3.07893290523036E-2</v>
      </c>
      <c r="BJ194">
        <v>168.52840783643452</v>
      </c>
      <c r="BK194">
        <v>111.71067271908943</v>
      </c>
      <c r="BL194">
        <v>22.052674630001324</v>
      </c>
      <c r="BN194">
        <v>3.5987147697893032</v>
      </c>
      <c r="BP194">
        <v>35.466496290462935</v>
      </c>
      <c r="BR194">
        <v>0.19627550783753842</v>
      </c>
      <c r="BS194">
        <v>0.60331508226036989</v>
      </c>
      <c r="BU194">
        <v>245.82227168182078</v>
      </c>
      <c r="BV194">
        <v>6.6526958331349659</v>
      </c>
      <c r="BW194">
        <v>127.46073192186294</v>
      </c>
      <c r="BX194">
        <v>158.38798845011266</v>
      </c>
      <c r="BY194">
        <v>11.244280632215764</v>
      </c>
      <c r="IF194">
        <v>2.7261338931234765E-5</v>
      </c>
    </row>
    <row r="195" spans="1:240" x14ac:dyDescent="0.25">
      <c r="A195" s="13" t="s">
        <v>351</v>
      </c>
      <c r="B195">
        <v>3.6499875018290556E-5</v>
      </c>
      <c r="C195">
        <v>1.4119270097509937E-2</v>
      </c>
      <c r="D195">
        <v>3.5341719631763746E-2</v>
      </c>
      <c r="E195">
        <v>0.17575528199958651</v>
      </c>
      <c r="F195">
        <v>1.8239294689292465E-3</v>
      </c>
      <c r="G195">
        <v>6.4202298405386548E-5</v>
      </c>
      <c r="H195">
        <v>4.3482435813992704E-5</v>
      </c>
      <c r="I195">
        <v>1.5611996412203103E-2</v>
      </c>
      <c r="J195">
        <v>8.5954311350328244E-2</v>
      </c>
      <c r="K195">
        <v>7.998378516944378E-2</v>
      </c>
      <c r="L195">
        <v>8.3874168572317345E-2</v>
      </c>
      <c r="M195">
        <v>7.9703446030356274E-3</v>
      </c>
      <c r="N195">
        <v>0.11647511144826125</v>
      </c>
      <c r="O195">
        <v>2.1039518977583653E-2</v>
      </c>
      <c r="P195">
        <v>0.15782862400097411</v>
      </c>
      <c r="Q195">
        <v>0.16269470155230081</v>
      </c>
      <c r="R195">
        <v>9.9359461098287166E-3</v>
      </c>
      <c r="S195">
        <v>13.4428983109703</v>
      </c>
      <c r="T195">
        <v>3.8359224439924464</v>
      </c>
      <c r="U195">
        <v>6.2747563444225314</v>
      </c>
      <c r="V195">
        <v>0.19942131352923309</v>
      </c>
      <c r="W195">
        <v>9.7864441242708775</v>
      </c>
      <c r="X195">
        <v>1.3379552735764152E-2</v>
      </c>
      <c r="Y195">
        <v>0.23466576420153595</v>
      </c>
      <c r="Z195">
        <v>18.847824617927028</v>
      </c>
      <c r="AA195">
        <v>26.405524302709072</v>
      </c>
      <c r="AB195">
        <v>0.26186883534122185</v>
      </c>
      <c r="AC195">
        <v>1.7558592889577647</v>
      </c>
      <c r="AD195">
        <v>0.43407586444546359</v>
      </c>
      <c r="AE195">
        <v>0.45220233627038353</v>
      </c>
      <c r="AF195">
        <v>1.3886415309538918</v>
      </c>
      <c r="AG195">
        <v>0.36157173628167671</v>
      </c>
      <c r="AH195">
        <v>2.0045215704591199</v>
      </c>
      <c r="AJ195">
        <v>2.6748748382342948</v>
      </c>
      <c r="AK195">
        <v>4.4811942290222717</v>
      </c>
      <c r="AL195">
        <v>2.2595549646156305</v>
      </c>
      <c r="AM195">
        <v>1.4171581972402061</v>
      </c>
      <c r="AN195">
        <v>2.7001934124831477</v>
      </c>
      <c r="AO195">
        <v>0.65137378303002225</v>
      </c>
      <c r="AP195">
        <v>0.54425376996559194</v>
      </c>
      <c r="AQ195">
        <v>1.8306037452365851</v>
      </c>
      <c r="AR195">
        <v>3.1914615422054662</v>
      </c>
      <c r="AS195">
        <v>1.7424911017726314</v>
      </c>
      <c r="AT195">
        <v>0.30775698709187904</v>
      </c>
      <c r="AU195">
        <v>15.840394505687994</v>
      </c>
      <c r="AW195">
        <v>9.9999999999999995E-7</v>
      </c>
      <c r="AX195">
        <v>0.20975062364723365</v>
      </c>
      <c r="AY195">
        <v>0.12192460252371967</v>
      </c>
      <c r="AZ195">
        <v>7.3295543497585038</v>
      </c>
      <c r="BC195">
        <v>0.66982412871871133</v>
      </c>
      <c r="BG195">
        <v>7.2245273079077604E-2</v>
      </c>
      <c r="BH195">
        <v>17.023810246869285</v>
      </c>
      <c r="BI195">
        <v>46.855709608054212</v>
      </c>
      <c r="BJ195">
        <v>47.8951929550458</v>
      </c>
      <c r="BK195">
        <v>31.727365006724597</v>
      </c>
      <c r="BL195">
        <v>60.777751822208934</v>
      </c>
      <c r="BM195">
        <v>3.8633300616352146</v>
      </c>
      <c r="BN195">
        <v>3.5876448530179363</v>
      </c>
      <c r="BO195">
        <v>8.0994094853526253</v>
      </c>
      <c r="BP195">
        <v>52.199867864734372</v>
      </c>
      <c r="BQ195">
        <v>15.034055085914142</v>
      </c>
      <c r="BR195">
        <v>3.5766715959914102</v>
      </c>
      <c r="BS195">
        <v>7.1284666610690799</v>
      </c>
      <c r="BT195">
        <v>29.224702452347596</v>
      </c>
      <c r="BU195">
        <v>1.8776905013612499</v>
      </c>
      <c r="BV195">
        <v>94.010821215561165</v>
      </c>
      <c r="BW195">
        <v>8.1905965493387622</v>
      </c>
      <c r="BX195">
        <v>78.737782264434031</v>
      </c>
      <c r="BY195">
        <v>93.072872401238826</v>
      </c>
      <c r="IF195">
        <v>2.7261338932569255E-5</v>
      </c>
    </row>
    <row r="196" spans="1:240" x14ac:dyDescent="0.25">
      <c r="A196" s="13" t="s">
        <v>352</v>
      </c>
      <c r="C196">
        <v>1.1698260916375942E-2</v>
      </c>
      <c r="D196">
        <v>4.341692662306354E-2</v>
      </c>
      <c r="E196">
        <v>0.25689536923267325</v>
      </c>
      <c r="I196">
        <v>1.386723111673957E-2</v>
      </c>
      <c r="J196">
        <v>0.12026868463755661</v>
      </c>
      <c r="K196">
        <v>0.11119007903623669</v>
      </c>
      <c r="L196">
        <v>0.117105532648333</v>
      </c>
      <c r="M196">
        <v>3.2967391224155602E-3</v>
      </c>
      <c r="N196">
        <v>8.796542945332364E-2</v>
      </c>
      <c r="O196">
        <v>1.5889701488441571E-2</v>
      </c>
      <c r="P196">
        <v>0.1191965057533115</v>
      </c>
      <c r="Q196">
        <v>0.12286869700349996</v>
      </c>
      <c r="R196">
        <v>7.5038068424254012E-3</v>
      </c>
      <c r="T196">
        <v>1.4290395537216656</v>
      </c>
      <c r="U196">
        <v>2.3368249244933601</v>
      </c>
      <c r="V196">
        <v>7.512379615172704E-2</v>
      </c>
      <c r="W196">
        <v>3.6434190771498427</v>
      </c>
      <c r="X196">
        <v>5.3374232702302236E-3</v>
      </c>
      <c r="Y196">
        <v>8.8248371278662668E-2</v>
      </c>
      <c r="Z196">
        <v>7.0141918677436905</v>
      </c>
      <c r="AA196">
        <v>1.4985602692260409</v>
      </c>
      <c r="AB196">
        <v>0.19776828005042829</v>
      </c>
      <c r="AC196">
        <v>1.325990818437724</v>
      </c>
      <c r="AD196">
        <v>0.32781806311413947</v>
      </c>
      <c r="AE196">
        <v>0.34150714654785241</v>
      </c>
      <c r="AF196">
        <v>1.0487156402011981</v>
      </c>
      <c r="AG196">
        <v>0.27306345338198934</v>
      </c>
      <c r="AH196">
        <v>1.5137366225058162</v>
      </c>
      <c r="AI196">
        <v>1.2101343109243745</v>
      </c>
      <c r="AO196">
        <v>0.49192481934630722</v>
      </c>
      <c r="AP196">
        <v>0.41102509877221749</v>
      </c>
      <c r="AQ196">
        <v>1.3824255653907855</v>
      </c>
      <c r="AR196">
        <v>2.4098437013388208</v>
      </c>
      <c r="AS196">
        <v>1.315897269643086</v>
      </c>
      <c r="AT196">
        <v>0.23242310826316626</v>
      </c>
      <c r="AU196">
        <v>4.3481298511814215</v>
      </c>
      <c r="AX196">
        <v>5.6960623566784857E-2</v>
      </c>
      <c r="AY196">
        <v>3.2855744602347955E-2</v>
      </c>
      <c r="AZ196">
        <v>2.013108902081139</v>
      </c>
      <c r="BC196">
        <v>0.18332431999934795</v>
      </c>
      <c r="BG196">
        <v>1.9258858464714347E-2</v>
      </c>
      <c r="BI196">
        <v>1.72755328577387</v>
      </c>
      <c r="BJ196">
        <v>21.020045472169034</v>
      </c>
      <c r="BK196">
        <v>15.996821763962947</v>
      </c>
      <c r="BL196">
        <v>8.0728368422864438</v>
      </c>
      <c r="BN196">
        <v>2.7089221619692729</v>
      </c>
      <c r="BP196">
        <v>9.8500537840497771</v>
      </c>
      <c r="BQ196">
        <v>10.703346878856035</v>
      </c>
      <c r="BR196">
        <v>2.7006387299204313</v>
      </c>
      <c r="BT196">
        <v>15.804979536772294</v>
      </c>
      <c r="BU196">
        <v>3.1894401366528036</v>
      </c>
      <c r="BV196">
        <v>26.493858289610017</v>
      </c>
      <c r="BW196">
        <v>188.35018452701877</v>
      </c>
      <c r="BX196">
        <v>119.28755983477315</v>
      </c>
      <c r="IF196">
        <v>2.7261338930262791E-5</v>
      </c>
    </row>
    <row r="197" spans="1:240" x14ac:dyDescent="0.25">
      <c r="A197" s="13" t="s">
        <v>353</v>
      </c>
      <c r="B197">
        <v>8.0262811628960869E-4</v>
      </c>
      <c r="C197">
        <v>0.53616582996147244</v>
      </c>
      <c r="D197">
        <v>1.1252698540397157</v>
      </c>
      <c r="E197">
        <v>30.486637658112421</v>
      </c>
      <c r="F197">
        <v>4.243679316939207E-2</v>
      </c>
      <c r="G197">
        <v>1.4492475290536454E-3</v>
      </c>
      <c r="H197">
        <v>9.6523445703812797E-4</v>
      </c>
      <c r="I197">
        <v>0.59836001121741511</v>
      </c>
      <c r="J197">
        <v>4.2307302519261825</v>
      </c>
      <c r="K197">
        <v>2.5131149940135491</v>
      </c>
      <c r="L197">
        <v>3.5116096163122275</v>
      </c>
      <c r="M197">
        <v>0.25116384913092044</v>
      </c>
      <c r="N197">
        <v>36.436050154727212</v>
      </c>
      <c r="O197">
        <v>9.7719846743813772</v>
      </c>
      <c r="P197">
        <v>0.1083287869144377</v>
      </c>
      <c r="Q197">
        <v>0.11166574577272753</v>
      </c>
      <c r="R197">
        <v>6.8191248926640297E-3</v>
      </c>
      <c r="S197">
        <v>8.2061403254151255</v>
      </c>
      <c r="T197">
        <v>20.77342734556845</v>
      </c>
      <c r="U197">
        <v>34.616849997276084</v>
      </c>
      <c r="V197">
        <v>0.99181814273776892</v>
      </c>
      <c r="W197">
        <v>49.56860018892678</v>
      </c>
      <c r="X197">
        <v>6.6251312543647953E-2</v>
      </c>
      <c r="Y197">
        <v>1.1713977580722634</v>
      </c>
      <c r="Z197">
        <v>91.052868042081798</v>
      </c>
      <c r="AA197">
        <v>113.27265337525837</v>
      </c>
      <c r="AB197">
        <v>1.5606723337407287</v>
      </c>
      <c r="AC197">
        <v>12.824972660810921</v>
      </c>
      <c r="AD197">
        <v>2.5886337730095121</v>
      </c>
      <c r="AE197">
        <v>2.6969041355550063</v>
      </c>
      <c r="AF197">
        <v>12.903511256760089</v>
      </c>
      <c r="AG197">
        <v>2.1558569235040723</v>
      </c>
      <c r="AH197">
        <v>18.620003085481443</v>
      </c>
      <c r="AI197">
        <v>4.1150602511570646</v>
      </c>
      <c r="AJ197">
        <v>14.160942147286383</v>
      </c>
      <c r="AK197">
        <v>21.655874235451307</v>
      </c>
      <c r="AL197">
        <v>11.962420915238436</v>
      </c>
      <c r="AM197">
        <v>7.5025181373116769</v>
      </c>
      <c r="AN197">
        <v>9.2018819299828092</v>
      </c>
      <c r="AO197">
        <v>3.88732929771338</v>
      </c>
      <c r="AP197">
        <v>3.2469131005972458</v>
      </c>
      <c r="AQ197">
        <v>10.955883158995016</v>
      </c>
      <c r="AR197">
        <v>19.137553573481199</v>
      </c>
      <c r="AS197">
        <v>10.431349598459947</v>
      </c>
      <c r="AT197">
        <v>1.8344769393250191</v>
      </c>
      <c r="AU197">
        <v>9.897235851329091</v>
      </c>
      <c r="AW197">
        <v>9.9999999999999995E-7</v>
      </c>
      <c r="AX197">
        <v>0.50390644340347868</v>
      </c>
      <c r="AY197">
        <v>0.2923063841672543</v>
      </c>
      <c r="AZ197">
        <v>18.606513837400648</v>
      </c>
      <c r="BC197">
        <v>1.6245771345830751</v>
      </c>
      <c r="BG197">
        <v>8.7837186536623521E-2</v>
      </c>
      <c r="BH197">
        <v>16.800657807016421</v>
      </c>
      <c r="BI197">
        <v>210.92692416604652</v>
      </c>
      <c r="BJ197">
        <v>78.727913759732019</v>
      </c>
      <c r="BK197">
        <v>3.0144144011294296</v>
      </c>
      <c r="BL197">
        <v>39.377728391666501</v>
      </c>
      <c r="BM197">
        <v>1.5721175290586293</v>
      </c>
      <c r="BN197">
        <v>2.5638687209545132</v>
      </c>
      <c r="BO197">
        <v>3.4022203535000446</v>
      </c>
      <c r="BQ197">
        <v>0.5722930705835233</v>
      </c>
      <c r="BR197">
        <v>0.18538374007969993</v>
      </c>
      <c r="BT197">
        <v>0.54340956016490505</v>
      </c>
      <c r="BU197">
        <v>2.8321855222673697</v>
      </c>
      <c r="BV197">
        <v>10.118896906440156</v>
      </c>
      <c r="BW197">
        <v>1.9271396813427444</v>
      </c>
      <c r="BX197">
        <v>5.4953925333119891</v>
      </c>
      <c r="IF197">
        <v>2.7261338933168473E-5</v>
      </c>
    </row>
    <row r="198" spans="1:240" x14ac:dyDescent="0.25">
      <c r="A198" s="13" t="s">
        <v>354</v>
      </c>
      <c r="B198">
        <v>5.6832202451258815E-3</v>
      </c>
      <c r="C198">
        <v>4.052619209599583</v>
      </c>
      <c r="D198">
        <v>12.891173085562878</v>
      </c>
      <c r="E198">
        <v>46.461531863688435</v>
      </c>
      <c r="F198">
        <v>0.28182991736616714</v>
      </c>
      <c r="G198">
        <v>9.9645922509985253E-3</v>
      </c>
      <c r="H198">
        <v>6.7617120771429114E-3</v>
      </c>
      <c r="I198">
        <v>4.6452296331397491</v>
      </c>
      <c r="J198">
        <v>32.45932055243113</v>
      </c>
      <c r="K198">
        <v>31.492477184420796</v>
      </c>
      <c r="L198">
        <v>32.28608108797885</v>
      </c>
      <c r="M198">
        <v>1.7508700548198364</v>
      </c>
      <c r="P198">
        <v>6.0747739341807827E-2</v>
      </c>
      <c r="Q198">
        <v>6.2616888640275786E-2</v>
      </c>
      <c r="R198">
        <v>3.8246499917876852E-3</v>
      </c>
      <c r="T198">
        <v>7.106384658988496</v>
      </c>
      <c r="U198">
        <v>10.997637906204368</v>
      </c>
      <c r="V198">
        <v>0.4616392594193463</v>
      </c>
      <c r="W198">
        <v>21.551705093350922</v>
      </c>
      <c r="X198">
        <v>3.284281859452047E-2</v>
      </c>
      <c r="Y198">
        <v>0.53956139369810463</v>
      </c>
      <c r="Z198">
        <v>45.862162738412302</v>
      </c>
      <c r="AA198">
        <v>34.495447761366016</v>
      </c>
      <c r="AB198">
        <v>0.8726729644047011</v>
      </c>
      <c r="AC198">
        <v>3.490519047588688</v>
      </c>
      <c r="AD198">
        <v>1.444877525229898</v>
      </c>
      <c r="AE198">
        <v>1.5050395235184677</v>
      </c>
      <c r="AG198">
        <v>1.2042032765958315</v>
      </c>
      <c r="AI198">
        <v>2.2914626000709251</v>
      </c>
      <c r="AK198">
        <v>2.0678203269825453</v>
      </c>
      <c r="AN198">
        <v>5.0930991669022365</v>
      </c>
      <c r="AO198">
        <v>2.1653590577889363</v>
      </c>
      <c r="AP198">
        <v>1.8103894695729754</v>
      </c>
      <c r="AQ198">
        <v>6.0540778590619304</v>
      </c>
      <c r="AR198">
        <v>10.516074772139527</v>
      </c>
      <c r="AS198">
        <v>5.764447207026751</v>
      </c>
      <c r="AT198">
        <v>1.0252674683361225</v>
      </c>
      <c r="AU198">
        <v>4.6082125268544134</v>
      </c>
      <c r="AX198">
        <v>0.2629048882643108</v>
      </c>
      <c r="AY198">
        <v>0.15287240547870232</v>
      </c>
      <c r="AZ198">
        <v>8.2728316403554629</v>
      </c>
      <c r="BC198">
        <v>0.82839354733595949</v>
      </c>
      <c r="BG198">
        <v>4.5657895485902815E-2</v>
      </c>
      <c r="BH198">
        <v>8.0276789924908165</v>
      </c>
      <c r="BI198">
        <v>1.1250542393995187</v>
      </c>
      <c r="BJ198">
        <v>9.4084572299447657</v>
      </c>
      <c r="BK198">
        <v>6.9984932191888047</v>
      </c>
      <c r="BL198">
        <v>4.3060219660751518</v>
      </c>
      <c r="BM198">
        <v>0.87905433570469338</v>
      </c>
      <c r="BN198">
        <v>1.4311240100205351</v>
      </c>
      <c r="BO198">
        <v>1.7346682207018889</v>
      </c>
      <c r="BP198">
        <v>39.368917825759333</v>
      </c>
      <c r="BQ198">
        <v>0.61342930120964556</v>
      </c>
      <c r="BR198">
        <v>0.10393960068359753</v>
      </c>
      <c r="BS198">
        <v>0.40767934178822052</v>
      </c>
      <c r="BT198">
        <v>2.0302455638008112</v>
      </c>
      <c r="BU198">
        <v>9.8646472804709404</v>
      </c>
      <c r="BV198">
        <v>13.13863126169228</v>
      </c>
      <c r="BW198">
        <v>5.212092716522756</v>
      </c>
      <c r="BX198">
        <v>26.459799516054261</v>
      </c>
      <c r="BY198">
        <v>0.89163639622435731</v>
      </c>
      <c r="IF198">
        <v>2.7261338932103316E-5</v>
      </c>
    </row>
    <row r="199" spans="1:240" x14ac:dyDescent="0.25">
      <c r="A199" s="13" t="s">
        <v>355</v>
      </c>
      <c r="GQ199">
        <v>9.9999999999999995E-21</v>
      </c>
    </row>
    <row r="200" spans="1:240" x14ac:dyDescent="0.25">
      <c r="A200" s="13" t="s">
        <v>356</v>
      </c>
      <c r="GR200">
        <v>9.9999999999999995E-21</v>
      </c>
    </row>
    <row r="201" spans="1:240" x14ac:dyDescent="0.25">
      <c r="A201" s="13" t="s">
        <v>357</v>
      </c>
      <c r="GS201">
        <v>9.9999999999999995E-21</v>
      </c>
    </row>
    <row r="202" spans="1:240" x14ac:dyDescent="0.25">
      <c r="A202" s="13" t="s">
        <v>358</v>
      </c>
      <c r="GT202">
        <v>9.9999999999999995E-21</v>
      </c>
    </row>
    <row r="203" spans="1:240" x14ac:dyDescent="0.25">
      <c r="A203" s="13" t="s">
        <v>359</v>
      </c>
      <c r="GU203">
        <v>9.9999999999999995E-21</v>
      </c>
    </row>
    <row r="204" spans="1:240" x14ac:dyDescent="0.25">
      <c r="A204" s="13" t="s">
        <v>360</v>
      </c>
      <c r="GV204">
        <v>9.9999999999999995E-21</v>
      </c>
    </row>
    <row r="205" spans="1:240" x14ac:dyDescent="0.25">
      <c r="A205" s="13" t="s">
        <v>361</v>
      </c>
      <c r="GW205">
        <v>9.9999999999999995E-21</v>
      </c>
    </row>
    <row r="206" spans="1:240" x14ac:dyDescent="0.25">
      <c r="A206" s="13" t="s">
        <v>362</v>
      </c>
      <c r="GX206">
        <v>9.9999999999999995E-21</v>
      </c>
    </row>
    <row r="207" spans="1:240" x14ac:dyDescent="0.25">
      <c r="A207" s="13" t="s">
        <v>363</v>
      </c>
      <c r="GY207">
        <v>9.9999999999999995E-21</v>
      </c>
    </row>
    <row r="208" spans="1:240" x14ac:dyDescent="0.25">
      <c r="A208" s="13" t="s">
        <v>364</v>
      </c>
      <c r="GZ208">
        <v>9.9999999999999995E-21</v>
      </c>
    </row>
    <row r="209" spans="1:224" x14ac:dyDescent="0.25">
      <c r="A209" s="13" t="s">
        <v>365</v>
      </c>
      <c r="HA209">
        <v>9.9999999999999995E-21</v>
      </c>
    </row>
    <row r="210" spans="1:224" x14ac:dyDescent="0.25">
      <c r="A210" s="13" t="s">
        <v>366</v>
      </c>
      <c r="HB210">
        <v>9.9999999999999995E-21</v>
      </c>
    </row>
    <row r="211" spans="1:224" x14ac:dyDescent="0.25">
      <c r="A211" s="13" t="s">
        <v>367</v>
      </c>
      <c r="HC211">
        <v>9.9999999999999995E-21</v>
      </c>
    </row>
    <row r="212" spans="1:224" x14ac:dyDescent="0.25">
      <c r="A212" s="13" t="s">
        <v>368</v>
      </c>
      <c r="HD212">
        <v>9.9999999999999995E-21</v>
      </c>
    </row>
    <row r="213" spans="1:224" x14ac:dyDescent="0.25">
      <c r="A213" s="13" t="s">
        <v>369</v>
      </c>
      <c r="HE213">
        <v>9.9999999999999995E-21</v>
      </c>
    </row>
    <row r="214" spans="1:224" x14ac:dyDescent="0.25">
      <c r="A214" s="13" t="s">
        <v>370</v>
      </c>
      <c r="HF214">
        <v>9.9999999999999995E-21</v>
      </c>
    </row>
    <row r="215" spans="1:224" x14ac:dyDescent="0.25">
      <c r="A215" s="13" t="s">
        <v>371</v>
      </c>
      <c r="HG215">
        <v>9.9999999999999995E-21</v>
      </c>
    </row>
    <row r="216" spans="1:224" x14ac:dyDescent="0.25">
      <c r="A216" s="13" t="s">
        <v>372</v>
      </c>
      <c r="HH216">
        <v>9.9999999999999995E-21</v>
      </c>
    </row>
    <row r="217" spans="1:224" x14ac:dyDescent="0.25">
      <c r="A217" s="13" t="s">
        <v>373</v>
      </c>
      <c r="HI217">
        <v>9.9999999999999995E-21</v>
      </c>
    </row>
    <row r="218" spans="1:224" x14ac:dyDescent="0.25">
      <c r="A218" s="13" t="s">
        <v>374</v>
      </c>
      <c r="HJ218">
        <v>9.9999999999999995E-21</v>
      </c>
    </row>
    <row r="219" spans="1:224" x14ac:dyDescent="0.25">
      <c r="A219" s="13" t="s">
        <v>375</v>
      </c>
      <c r="HK219">
        <v>9.9999999999999995E-21</v>
      </c>
    </row>
    <row r="220" spans="1:224" x14ac:dyDescent="0.25">
      <c r="A220" s="13" t="s">
        <v>376</v>
      </c>
      <c r="HL220">
        <v>9.9999999999999995E-21</v>
      </c>
    </row>
    <row r="221" spans="1:224" x14ac:dyDescent="0.25">
      <c r="A221" s="13" t="s">
        <v>377</v>
      </c>
      <c r="HM221">
        <v>9.9999999999999995E-21</v>
      </c>
    </row>
    <row r="222" spans="1:224" x14ac:dyDescent="0.25">
      <c r="A222" s="13" t="s">
        <v>378</v>
      </c>
      <c r="HN222">
        <v>9.9999999999999995E-21</v>
      </c>
    </row>
    <row r="223" spans="1:224" x14ac:dyDescent="0.25">
      <c r="A223" s="13" t="s">
        <v>379</v>
      </c>
      <c r="HO223">
        <v>9.9999999999999995E-21</v>
      </c>
    </row>
    <row r="224" spans="1:224" x14ac:dyDescent="0.25">
      <c r="A224" s="13" t="s">
        <v>380</v>
      </c>
      <c r="HP224">
        <v>9.9999999999999995E-21</v>
      </c>
    </row>
    <row r="225" spans="1:241" x14ac:dyDescent="0.25">
      <c r="A225" s="13" t="s">
        <v>381</v>
      </c>
      <c r="HQ225">
        <v>9.9999999999999995E-21</v>
      </c>
    </row>
    <row r="226" spans="1:241" x14ac:dyDescent="0.25">
      <c r="A226" s="13" t="s">
        <v>382</v>
      </c>
      <c r="HR226">
        <v>9.9999999999999995E-21</v>
      </c>
    </row>
    <row r="227" spans="1:241" x14ac:dyDescent="0.25">
      <c r="A227" s="13" t="s">
        <v>383</v>
      </c>
      <c r="HS227">
        <v>9.9999999999999995E-21</v>
      </c>
    </row>
    <row r="228" spans="1:241" x14ac:dyDescent="0.25">
      <c r="A228" s="13" t="s">
        <v>384</v>
      </c>
      <c r="HT228">
        <v>9.9999999999999995E-21</v>
      </c>
    </row>
    <row r="229" spans="1:241" x14ac:dyDescent="0.25">
      <c r="A229" s="13" t="s">
        <v>385</v>
      </c>
      <c r="HU229">
        <v>9.9999999999999995E-21</v>
      </c>
    </row>
    <row r="230" spans="1:241" x14ac:dyDescent="0.25">
      <c r="A230" s="13" t="s">
        <v>386</v>
      </c>
      <c r="HV230">
        <v>9.9999999999999995E-21</v>
      </c>
    </row>
    <row r="231" spans="1:241" x14ac:dyDescent="0.25">
      <c r="A231" s="13" t="s">
        <v>387</v>
      </c>
      <c r="HW231">
        <v>9.9999999999999995E-21</v>
      </c>
    </row>
    <row r="232" spans="1:241" x14ac:dyDescent="0.25">
      <c r="A232" s="13" t="s">
        <v>388</v>
      </c>
      <c r="HX232">
        <v>9.9999999999999995E-21</v>
      </c>
    </row>
    <row r="233" spans="1:241" x14ac:dyDescent="0.25">
      <c r="A233" s="13" t="s">
        <v>389</v>
      </c>
      <c r="HY233">
        <v>9.9999999999999995E-21</v>
      </c>
    </row>
    <row r="234" spans="1:241" x14ac:dyDescent="0.25">
      <c r="A234" s="13" t="s">
        <v>390</v>
      </c>
      <c r="HZ234">
        <v>9.9999999999999995E-21</v>
      </c>
    </row>
    <row r="235" spans="1:241" x14ac:dyDescent="0.25">
      <c r="A235" s="13" t="s">
        <v>391</v>
      </c>
      <c r="IA235">
        <v>9.9999999999999995E-21</v>
      </c>
    </row>
    <row r="236" spans="1:241" x14ac:dyDescent="0.25">
      <c r="A236" s="13" t="s">
        <v>392</v>
      </c>
      <c r="IB236">
        <v>9.9999999999999995E-21</v>
      </c>
    </row>
    <row r="237" spans="1:241" x14ac:dyDescent="0.25">
      <c r="A237" s="13" t="s">
        <v>393</v>
      </c>
      <c r="IC237">
        <v>9.9999999999999995E-21</v>
      </c>
    </row>
    <row r="238" spans="1:241" x14ac:dyDescent="0.25">
      <c r="A238" s="13" t="s">
        <v>394</v>
      </c>
      <c r="ID238">
        <v>9.9999999999999995E-21</v>
      </c>
    </row>
    <row r="239" spans="1:241" x14ac:dyDescent="0.25">
      <c r="A239" s="13" t="s">
        <v>395</v>
      </c>
      <c r="IE239">
        <v>9.9999999999999995E-21</v>
      </c>
    </row>
    <row r="240" spans="1:241" x14ac:dyDescent="0.25">
      <c r="A240" s="13" t="s">
        <v>396</v>
      </c>
      <c r="IG240">
        <v>2.7309147898351115E-3</v>
      </c>
    </row>
    <row r="241" spans="1:253" x14ac:dyDescent="0.25">
      <c r="A241" s="13" t="s">
        <v>397</v>
      </c>
      <c r="B241">
        <v>9.9999999999999995E-7</v>
      </c>
      <c r="C241">
        <v>4.9079247327501396E-6</v>
      </c>
      <c r="D241">
        <v>9.9251223986081123E-6</v>
      </c>
      <c r="E241">
        <v>5.932970596300805E-5</v>
      </c>
      <c r="F241">
        <v>9.9999999999999995E-7</v>
      </c>
      <c r="G241">
        <v>9.9999999999999995E-7</v>
      </c>
      <c r="H241">
        <v>9.9999999999999995E-7</v>
      </c>
      <c r="I241">
        <v>3.0999583566896238E-6</v>
      </c>
      <c r="J241">
        <v>2.8254502441572625E-5</v>
      </c>
      <c r="K241">
        <v>2.780288893478566E-5</v>
      </c>
      <c r="L241">
        <v>2.5004122082060444E-5</v>
      </c>
      <c r="M241">
        <v>3.3445912316552505E-6</v>
      </c>
      <c r="N241">
        <v>2.5224354501301596E-5</v>
      </c>
      <c r="O241">
        <v>1.0498842397176632E-5</v>
      </c>
      <c r="P241">
        <v>1.4216804633933511E-6</v>
      </c>
      <c r="Q241">
        <v>9.9999999999999995E-7</v>
      </c>
      <c r="R241">
        <v>9.9999999999999995E-7</v>
      </c>
      <c r="S241">
        <v>4.5846098544164759E-5</v>
      </c>
      <c r="T241">
        <v>4.1890280228564766E-5</v>
      </c>
      <c r="U241">
        <v>2.6576697661985228E-5</v>
      </c>
      <c r="V241">
        <v>2.041573485914912E-6</v>
      </c>
      <c r="W241">
        <v>8.1459096574586104E-5</v>
      </c>
      <c r="X241">
        <v>9.9999999999999995E-7</v>
      </c>
      <c r="Y241">
        <v>9.9999999999999995E-7</v>
      </c>
      <c r="Z241">
        <v>9.5701990697236145E-5</v>
      </c>
      <c r="AA241">
        <v>1.2221704332567932E-4</v>
      </c>
      <c r="AB241">
        <v>2.9955584794120633E-6</v>
      </c>
      <c r="AC241">
        <v>1.6586386640215812E-5</v>
      </c>
      <c r="AD241">
        <v>4.002361392134838E-6</v>
      </c>
      <c r="AE241">
        <v>4.6636915323929023E-6</v>
      </c>
      <c r="AF241">
        <v>1.5417688152053988E-5</v>
      </c>
      <c r="AG241">
        <v>1.0101953095570159E-5</v>
      </c>
      <c r="AH241">
        <v>2.9906826924318464E-5</v>
      </c>
      <c r="AI241">
        <v>7.7176367506909817E-6</v>
      </c>
      <c r="AJ241">
        <v>8.8542093434132373E-6</v>
      </c>
      <c r="AK241">
        <v>3.1718288201986619E-5</v>
      </c>
      <c r="AL241">
        <v>3.9060448743546982E-5</v>
      </c>
      <c r="AM241">
        <v>1.560574447761503E-5</v>
      </c>
      <c r="AN241">
        <v>9.7764354851574134E-6</v>
      </c>
      <c r="AO241">
        <v>1.1168679619543199E-5</v>
      </c>
      <c r="AP241">
        <v>6.61556490155E-6</v>
      </c>
      <c r="AQ241">
        <v>1.9282457804569074E-5</v>
      </c>
      <c r="AR241">
        <v>3.8090555469316895E-5</v>
      </c>
      <c r="AS241">
        <v>1.1358317945660948E-5</v>
      </c>
      <c r="AT241">
        <v>5.7128860959642894E-6</v>
      </c>
      <c r="AU241">
        <v>2.2905539676377536E-5</v>
      </c>
      <c r="AW241">
        <v>9.9999999999999995E-7</v>
      </c>
      <c r="AX241">
        <v>2.1094492771293369E-6</v>
      </c>
      <c r="AY241">
        <v>9.9999999999999995E-7</v>
      </c>
      <c r="AZ241">
        <v>4.4209166985827966E-5</v>
      </c>
      <c r="BC241">
        <v>1.2543365943430411E-5</v>
      </c>
      <c r="BG241">
        <v>9.9999999999999995E-7</v>
      </c>
      <c r="BH241">
        <v>3.1714295895889633E-5</v>
      </c>
      <c r="BI241">
        <v>2.1507163106857416E-4</v>
      </c>
      <c r="BJ241">
        <v>2.6987414806862228E-4</v>
      </c>
      <c r="BK241">
        <v>1.697448533825332E-4</v>
      </c>
      <c r="BL241">
        <v>1.5717305488391472E-4</v>
      </c>
      <c r="BM241">
        <v>1.4572418601744373E-5</v>
      </c>
      <c r="BN241">
        <v>3.1651314570036624E-5</v>
      </c>
      <c r="BO241">
        <v>3.1076314370289822E-5</v>
      </c>
      <c r="BP241">
        <v>1.0361138548777215E-4</v>
      </c>
      <c r="BQ241">
        <v>3.8106799247395491E-5</v>
      </c>
      <c r="BR241">
        <v>9.2540360156289742E-6</v>
      </c>
      <c r="BS241">
        <v>1.9446741512940144E-5</v>
      </c>
      <c r="BT241">
        <v>4.1901797323942043E-5</v>
      </c>
      <c r="BU241">
        <v>9.5398368716314408E-5</v>
      </c>
      <c r="BV241">
        <v>1.1642529734103874E-4</v>
      </c>
      <c r="BW241">
        <v>1.0576931537285913E-4</v>
      </c>
      <c r="BX241">
        <v>1.6521732298958403E-4</v>
      </c>
      <c r="BY241">
        <v>1.189560080270213E-4</v>
      </c>
    </row>
    <row r="242" spans="1:253" x14ac:dyDescent="0.25">
      <c r="A242" s="13" t="s">
        <v>398</v>
      </c>
      <c r="CB242">
        <v>-0.38039713687285137</v>
      </c>
      <c r="CC242">
        <v>0.53157866836042444</v>
      </c>
      <c r="CD242">
        <v>0.48821021036945922</v>
      </c>
      <c r="CE242">
        <v>2.8667025971583371</v>
      </c>
      <c r="CF242">
        <v>-0.46423704981788383</v>
      </c>
      <c r="CG242">
        <v>-0.11575930961359734</v>
      </c>
      <c r="CH242">
        <v>-1.1155641466661397</v>
      </c>
      <c r="CI242">
        <v>0.24262773351333067</v>
      </c>
      <c r="CJ242">
        <v>1.0126090164099253</v>
      </c>
      <c r="CK242">
        <v>1.262893555579069</v>
      </c>
      <c r="CL242">
        <v>1.1584095468491</v>
      </c>
      <c r="CM242">
        <v>-4.1155061594935205E-2</v>
      </c>
      <c r="CN242">
        <v>1.194328151608147</v>
      </c>
      <c r="CO242">
        <v>0.49195506544666046</v>
      </c>
      <c r="CP242">
        <v>2.387861970580218</v>
      </c>
      <c r="CQ242">
        <v>-1.1851090815337528E-2</v>
      </c>
      <c r="CR242">
        <v>30.126276754422399</v>
      </c>
      <c r="CS242">
        <v>41.298752003830423</v>
      </c>
      <c r="CT242">
        <v>32.206126991145801</v>
      </c>
      <c r="CU242">
        <v>33.725284708385971</v>
      </c>
      <c r="CV242">
        <v>10.542706866048093</v>
      </c>
      <c r="CW242">
        <v>69.821822330190116</v>
      </c>
      <c r="CX242">
        <v>1.9653754302207709</v>
      </c>
      <c r="CY242">
        <v>11.750862001722652</v>
      </c>
      <c r="CZ242">
        <v>100.48770142303624</v>
      </c>
      <c r="DA242">
        <v>83.544493643941223</v>
      </c>
      <c r="DB242">
        <v>12.24106698130015</v>
      </c>
      <c r="DC242">
        <v>21.159159710459125</v>
      </c>
      <c r="DD242">
        <v>10.026986146806053</v>
      </c>
      <c r="DE242">
        <v>12.329455374692003</v>
      </c>
      <c r="DF242">
        <v>25.247307827233669</v>
      </c>
      <c r="DG242">
        <v>58.641224362798276</v>
      </c>
      <c r="DH242">
        <v>44.418274395773125</v>
      </c>
      <c r="DI242">
        <v>36.223456662373636</v>
      </c>
      <c r="DJ242">
        <v>33.052342510545493</v>
      </c>
      <c r="DK242">
        <v>44.913874968744452</v>
      </c>
      <c r="DL242">
        <v>29.987771965724743</v>
      </c>
      <c r="DM242">
        <v>4.4322697500161965</v>
      </c>
      <c r="DN242">
        <v>34.657846105274942</v>
      </c>
      <c r="DO242">
        <v>48.706015200997832</v>
      </c>
      <c r="DP242">
        <v>37.323665392686564</v>
      </c>
      <c r="DQ242">
        <v>58.41596551519136</v>
      </c>
      <c r="DR242">
        <v>74.203474171248985</v>
      </c>
      <c r="DS242">
        <v>13.773723724936417</v>
      </c>
      <c r="DT242">
        <v>25.329922205972984</v>
      </c>
      <c r="DU242">
        <v>19.35926379645861</v>
      </c>
      <c r="DV242">
        <v>-1.071987199445009</v>
      </c>
      <c r="DW242">
        <v>0.81388748606165606</v>
      </c>
      <c r="DX242">
        <v>4.8521242906277209</v>
      </c>
      <c r="DY242">
        <v>0.23866312743229301</v>
      </c>
      <c r="DZ242">
        <v>33.803148903734446</v>
      </c>
      <c r="EA242">
        <v>-5.9990092216531829E-2</v>
      </c>
      <c r="EB242">
        <v>0.25004949438440782</v>
      </c>
      <c r="EC242">
        <v>10.086060556925844</v>
      </c>
      <c r="ED242">
        <v>-8.7332403303139849E-2</v>
      </c>
      <c r="EE242">
        <v>0.24854360208848103</v>
      </c>
      <c r="EF242">
        <v>-0.31055119648328755</v>
      </c>
      <c r="EG242">
        <v>-0.43135938882001323</v>
      </c>
      <c r="EH242">
        <v>16.870029453870359</v>
      </c>
      <c r="EI242">
        <v>71.673682807521502</v>
      </c>
      <c r="EJ242">
        <v>53.835922662357795</v>
      </c>
      <c r="EK242">
        <v>14.088518618080684</v>
      </c>
      <c r="EL242">
        <v>83.515454845203067</v>
      </c>
      <c r="EM242">
        <v>3.5096940359167661</v>
      </c>
      <c r="EN242">
        <v>21.686290800991685</v>
      </c>
      <c r="EO242">
        <v>17.313665446245942</v>
      </c>
      <c r="EP242">
        <v>128.8729849276192</v>
      </c>
      <c r="EQ242">
        <v>67.541273864513101</v>
      </c>
      <c r="ER242">
        <v>20.536443039823478</v>
      </c>
      <c r="ES242">
        <v>6.3245160369080171</v>
      </c>
      <c r="ET242">
        <v>10.889280020926213</v>
      </c>
      <c r="EU242">
        <v>37.706257914722215</v>
      </c>
      <c r="EV242">
        <v>5.5842475622216625</v>
      </c>
      <c r="EW242">
        <v>14.115606942264549</v>
      </c>
      <c r="EX242">
        <v>10.882702840340698</v>
      </c>
      <c r="EY242">
        <v>37.902539480805444</v>
      </c>
    </row>
    <row r="243" spans="1:253" x14ac:dyDescent="0.25">
      <c r="A243" s="13" t="s">
        <v>399</v>
      </c>
      <c r="B243">
        <v>8.3412278664401378E-4</v>
      </c>
      <c r="C243">
        <v>4.4171659438433153E-2</v>
      </c>
      <c r="D243">
        <v>8.8754264243220859E-2</v>
      </c>
      <c r="E243">
        <v>0.54433535895805107</v>
      </c>
      <c r="F243">
        <v>3.164780155320574E-3</v>
      </c>
      <c r="G243">
        <v>5.6745923054311084E-4</v>
      </c>
      <c r="H243">
        <v>1.0080328288023773E-3</v>
      </c>
      <c r="I243">
        <v>2.7651587600727123E-2</v>
      </c>
      <c r="J243">
        <v>0.25453305453930852</v>
      </c>
      <c r="K243">
        <v>0.25771807538200164</v>
      </c>
      <c r="L243">
        <v>0.22675359852181032</v>
      </c>
      <c r="M243">
        <v>3.231267448428099E-2</v>
      </c>
      <c r="N243">
        <v>0.2186417328859136</v>
      </c>
      <c r="O243">
        <v>9.4393799937876111E-2</v>
      </c>
      <c r="P243">
        <v>0.34066237798653631</v>
      </c>
      <c r="Q243">
        <v>0.48448598576983409</v>
      </c>
      <c r="R243">
        <v>1.2993659342946419E-2</v>
      </c>
      <c r="S243">
        <v>11.005042991686979</v>
      </c>
      <c r="T243">
        <v>38.513165870080961</v>
      </c>
      <c r="U243">
        <v>24.425870180761695</v>
      </c>
      <c r="V243">
        <v>1.8796186218242887</v>
      </c>
      <c r="W243">
        <v>74.902955299965384</v>
      </c>
      <c r="X243">
        <v>0.12632104083223261</v>
      </c>
      <c r="Y243">
        <v>0.61268048873667713</v>
      </c>
      <c r="Z243">
        <v>87.926215519149991</v>
      </c>
      <c r="AA243">
        <v>112.38219145261367</v>
      </c>
      <c r="AB243">
        <v>7.8662244196808402</v>
      </c>
      <c r="AC243">
        <v>43.533896840274267</v>
      </c>
      <c r="AD243">
        <v>7.2276460674407472</v>
      </c>
      <c r="AE243">
        <v>1.1193967613816156</v>
      </c>
      <c r="AF243">
        <v>4.2717721158431061</v>
      </c>
      <c r="AG243">
        <v>8.7498777478795091</v>
      </c>
      <c r="AH243">
        <v>7.1881854252343942</v>
      </c>
      <c r="AI243">
        <v>1.8487366920098225</v>
      </c>
      <c r="AJ243">
        <v>2.1238318921009949</v>
      </c>
      <c r="AK243">
        <v>7.5981431387011753</v>
      </c>
      <c r="AL243">
        <v>9.3972570910677291</v>
      </c>
      <c r="AM243">
        <v>3.7585776779687876</v>
      </c>
      <c r="AN243">
        <v>2.3496474134006888</v>
      </c>
      <c r="AO243">
        <v>38.353985938060006</v>
      </c>
      <c r="AP243">
        <v>20.304898197889731</v>
      </c>
      <c r="AQ243">
        <v>59.135204490645656</v>
      </c>
      <c r="AR243">
        <v>9.1300447919687713</v>
      </c>
      <c r="AS243">
        <v>2.7289159799201883</v>
      </c>
      <c r="AT243">
        <v>17.533710809591206</v>
      </c>
      <c r="AU243">
        <v>25.32691829152548</v>
      </c>
      <c r="AW243">
        <v>0.13462713088642264</v>
      </c>
      <c r="AX243">
        <v>2.7481554889068391</v>
      </c>
      <c r="AY243">
        <v>0.50466029415059621</v>
      </c>
      <c r="AZ243">
        <v>52.991279257876926</v>
      </c>
      <c r="BC243">
        <v>9.9291984592792062</v>
      </c>
      <c r="BG243">
        <v>3.4704685032324635E-2</v>
      </c>
      <c r="BH243">
        <v>12.331423515335912</v>
      </c>
      <c r="BI243">
        <v>31.338932716610088</v>
      </c>
      <c r="BJ243">
        <v>30.282172712969441</v>
      </c>
      <c r="BK243">
        <v>19.124547773772534</v>
      </c>
      <c r="BL243">
        <v>53.262793431847058</v>
      </c>
      <c r="BM243">
        <v>3.1572529879143758</v>
      </c>
      <c r="BN243">
        <v>3.4760937444348201</v>
      </c>
      <c r="BO243">
        <v>10.480414496875786</v>
      </c>
      <c r="BP243">
        <v>72.12435966022943</v>
      </c>
      <c r="BQ243">
        <v>14.756150264593494</v>
      </c>
      <c r="BR243">
        <v>3.5954868558281419</v>
      </c>
      <c r="BS243">
        <v>11.754956844160912</v>
      </c>
      <c r="BT243">
        <v>25.343029275507657</v>
      </c>
      <c r="BU243">
        <v>40.333275023456267</v>
      </c>
      <c r="BV243">
        <v>7.515823109680225</v>
      </c>
      <c r="BW243">
        <v>6.8261314626240619</v>
      </c>
      <c r="BX243">
        <v>10.847316654385109</v>
      </c>
      <c r="BY243">
        <v>16.502558133415278</v>
      </c>
    </row>
    <row r="244" spans="1:253" x14ac:dyDescent="0.25">
      <c r="A244" s="13" t="s">
        <v>400</v>
      </c>
      <c r="IM244">
        <v>1465.5755558018573</v>
      </c>
    </row>
    <row r="245" spans="1:253" x14ac:dyDescent="0.25">
      <c r="A245" s="13" t="s">
        <v>401</v>
      </c>
      <c r="CE245">
        <v>6.2691761661193173</v>
      </c>
      <c r="CI245">
        <v>0.46550749427668592</v>
      </c>
      <c r="CK245">
        <v>0.19203029429987722</v>
      </c>
      <c r="CS245">
        <v>4.8627063561708024</v>
      </c>
      <c r="CT245">
        <v>0.22958531981360214</v>
      </c>
      <c r="CU245">
        <v>9.2799320660835569</v>
      </c>
      <c r="CV245">
        <v>2.191094013182654E-5</v>
      </c>
      <c r="CW245">
        <v>0.24036513729892262</v>
      </c>
      <c r="CY245">
        <v>0.47743675816016035</v>
      </c>
      <c r="CZ245">
        <v>1.8442078885473865</v>
      </c>
      <c r="DA245">
        <v>3.5002179605346253</v>
      </c>
      <c r="DC245">
        <v>3.4328551112665667E-2</v>
      </c>
      <c r="DE245">
        <v>0.86526365083367851</v>
      </c>
      <c r="DH245">
        <v>0.67180594283959816</v>
      </c>
      <c r="DJ245">
        <v>3.3942345030376249</v>
      </c>
      <c r="DK245">
        <v>2.1089275074668965</v>
      </c>
      <c r="DN245">
        <v>3.274751774631858</v>
      </c>
      <c r="DP245">
        <v>0.12038039207659536</v>
      </c>
      <c r="DQ245">
        <v>1.7883044294295242E-2</v>
      </c>
      <c r="DT245">
        <v>7.8449258910039088</v>
      </c>
    </row>
    <row r="246" spans="1:253" x14ac:dyDescent="0.25">
      <c r="A246" s="13" t="s">
        <v>402</v>
      </c>
      <c r="DB246">
        <v>-7.5919866071661804E-3</v>
      </c>
      <c r="DC246">
        <v>0.14924682150028515</v>
      </c>
      <c r="DL246">
        <v>-0.2841910078888053</v>
      </c>
      <c r="DM246">
        <v>-3.6262901420209222E-2</v>
      </c>
      <c r="DN246">
        <v>1.7673913726984403E-2</v>
      </c>
      <c r="DO246">
        <v>1.8694591543385608E-3</v>
      </c>
      <c r="DP246">
        <v>-8.4800880789727862E-4</v>
      </c>
      <c r="DQ246">
        <v>-1.8038106222599873E-3</v>
      </c>
      <c r="DR246">
        <v>6.8989872588413239E-3</v>
      </c>
      <c r="DS246">
        <v>-6.4096727533449142E-4</v>
      </c>
      <c r="DT246">
        <v>-7.7892579937396782E-4</v>
      </c>
    </row>
    <row r="247" spans="1:253" x14ac:dyDescent="0.25">
      <c r="A247" s="13" t="s">
        <v>403</v>
      </c>
      <c r="FG247">
        <v>3362.7836709216622</v>
      </c>
      <c r="FH247">
        <v>275.3745792522941</v>
      </c>
      <c r="FI247">
        <v>51.226502528892389</v>
      </c>
      <c r="GG247">
        <v>667.32732827003554</v>
      </c>
      <c r="GH247">
        <v>422.64213110898805</v>
      </c>
      <c r="GI247">
        <v>314.26294433006188</v>
      </c>
      <c r="GJ247">
        <v>453.86409382262218</v>
      </c>
      <c r="GK247">
        <v>724.66681752497482</v>
      </c>
      <c r="GL247">
        <v>944.59322536532807</v>
      </c>
      <c r="GM247">
        <v>735.59650977802323</v>
      </c>
      <c r="GN247">
        <v>462.164088949877</v>
      </c>
      <c r="GO247">
        <v>989.96926963846897</v>
      </c>
      <c r="GP247">
        <v>478.99589446965427</v>
      </c>
      <c r="IN247">
        <v>1692.3874550122825</v>
      </c>
      <c r="IO247">
        <v>2650.2984160907931</v>
      </c>
      <c r="IR247">
        <v>93.288165847486169</v>
      </c>
      <c r="IS247">
        <v>946.38686842776224</v>
      </c>
    </row>
    <row r="248" spans="1:253" x14ac:dyDescent="0.25">
      <c r="A248" s="13" t="s">
        <v>404</v>
      </c>
      <c r="IH248">
        <v>1740.6010501239907</v>
      </c>
      <c r="II248">
        <v>1073.3492594521019</v>
      </c>
      <c r="IJ248">
        <v>1465.5755558018573</v>
      </c>
      <c r="IK248">
        <v>45.693688609542193</v>
      </c>
      <c r="IL248">
        <v>-0.15642842678059699</v>
      </c>
      <c r="IR248">
        <v>234.18610394219081</v>
      </c>
    </row>
    <row r="249" spans="1:253" x14ac:dyDescent="0.25">
      <c r="A249" s="13" t="s">
        <v>405</v>
      </c>
      <c r="FG249">
        <v>3360.4291330405731</v>
      </c>
    </row>
    <row r="250" spans="1:253" x14ac:dyDescent="0.25">
      <c r="A250" s="13" t="s">
        <v>406</v>
      </c>
      <c r="IM250">
        <v>228.97147799826672</v>
      </c>
      <c r="IO250">
        <v>710.13071694977975</v>
      </c>
      <c r="IS250">
        <v>3965.2516194670038</v>
      </c>
    </row>
    <row r="251" spans="1:253" x14ac:dyDescent="0.25">
      <c r="A251" s="13" t="s">
        <v>407</v>
      </c>
      <c r="IQ251">
        <v>9.9999999999999995E-21</v>
      </c>
    </row>
    <row r="252" spans="1:253" x14ac:dyDescent="0.25">
      <c r="A252" s="13" t="s">
        <v>408</v>
      </c>
      <c r="IM252">
        <v>133.72595253750904</v>
      </c>
      <c r="IN252">
        <v>709.61949588734115</v>
      </c>
      <c r="IO252">
        <v>9.9999999999999995E-21</v>
      </c>
      <c r="IS252">
        <v>101.29104695328463</v>
      </c>
    </row>
    <row r="253" spans="1:253" x14ac:dyDescent="0.25">
      <c r="A253" s="13" t="s">
        <v>409</v>
      </c>
      <c r="CB253">
        <v>0.20168727287938809</v>
      </c>
      <c r="CC253">
        <v>104.88981266699371</v>
      </c>
      <c r="CD253">
        <v>18.342095745613047</v>
      </c>
      <c r="CE253">
        <v>117.7942630804169</v>
      </c>
      <c r="CF253">
        <v>10.804416745396432</v>
      </c>
      <c r="CG253">
        <v>1.9562384405628068E-2</v>
      </c>
      <c r="CH253">
        <v>0.86233112472061446</v>
      </c>
      <c r="CI253">
        <v>55.028830277543314</v>
      </c>
      <c r="CJ253">
        <v>6.6713404674650683</v>
      </c>
      <c r="CK253">
        <v>18.48247318937986</v>
      </c>
      <c r="CL253">
        <v>8.8438950452969234E-2</v>
      </c>
      <c r="CM253">
        <v>1.9580096121228772</v>
      </c>
      <c r="CN253">
        <v>2.9753382611007528</v>
      </c>
      <c r="CO253">
        <v>4.4208086962062749</v>
      </c>
      <c r="CP253">
        <v>16.337738272043119</v>
      </c>
      <c r="CQ253">
        <v>10.55600435973205</v>
      </c>
      <c r="CR253">
        <v>384.78440817496647</v>
      </c>
      <c r="CS253">
        <v>452.42071859617391</v>
      </c>
      <c r="CT253">
        <v>14.590089812388261</v>
      </c>
      <c r="CU253">
        <v>154.06311464644443</v>
      </c>
      <c r="CV253">
        <v>132.88409219024211</v>
      </c>
      <c r="CW253">
        <v>69.826063001913099</v>
      </c>
      <c r="CX253">
        <v>25.285991147806481</v>
      </c>
      <c r="CY253">
        <v>147.84530342883249</v>
      </c>
      <c r="CZ253">
        <v>366.57392614389744</v>
      </c>
      <c r="DA253">
        <v>218.77793994521065</v>
      </c>
      <c r="DB253">
        <v>155.97700835615902</v>
      </c>
      <c r="DC253">
        <v>228.88381629394519</v>
      </c>
      <c r="DD253">
        <v>90.339527739286481</v>
      </c>
      <c r="DE253">
        <v>137.27155765393624</v>
      </c>
      <c r="DF253">
        <v>183.05454904339143</v>
      </c>
      <c r="DG253">
        <v>680.96239922602285</v>
      </c>
      <c r="DH253">
        <v>488.77330415403287</v>
      </c>
      <c r="DI253">
        <v>419.65909779294469</v>
      </c>
      <c r="DJ253">
        <v>341.70338634735293</v>
      </c>
      <c r="DK253">
        <v>264.78938433394751</v>
      </c>
      <c r="DL253">
        <v>343.67668383467969</v>
      </c>
      <c r="DM253">
        <v>41.473409550619913</v>
      </c>
      <c r="DN253">
        <v>343.95995977451616</v>
      </c>
      <c r="DO253">
        <v>526.82608795926876</v>
      </c>
      <c r="DP253">
        <v>390.63160849800317</v>
      </c>
      <c r="DQ253">
        <v>611.61554286528019</v>
      </c>
      <c r="DR253">
        <v>619.22736327810253</v>
      </c>
      <c r="DS253">
        <v>82.991702437967533</v>
      </c>
      <c r="DT253">
        <v>262.53088388591766</v>
      </c>
      <c r="DU253">
        <v>30.670820860384019</v>
      </c>
      <c r="DV253">
        <v>3.5799117736772699</v>
      </c>
      <c r="DW253">
        <v>7.1382452316071454</v>
      </c>
      <c r="DX253">
        <v>41.170056087396915</v>
      </c>
      <c r="DY253">
        <v>0.46693259694981132</v>
      </c>
      <c r="DZ253">
        <v>14.930205372193232</v>
      </c>
      <c r="EA253">
        <v>5.9990092216531829E-2</v>
      </c>
      <c r="EB253">
        <v>6.0889834103903944</v>
      </c>
      <c r="EC253">
        <v>10.544831022861386</v>
      </c>
      <c r="ED253">
        <v>8.7332403303139849E-2</v>
      </c>
      <c r="EE253">
        <v>6.0523840794167558</v>
      </c>
      <c r="EF253">
        <v>0.39230527187697289</v>
      </c>
      <c r="EG253">
        <v>1.5639209262119271</v>
      </c>
      <c r="EH253">
        <v>1.2852339428112485</v>
      </c>
      <c r="EI253">
        <v>8.8912453464526209</v>
      </c>
      <c r="EJ253">
        <v>40.383473146373881</v>
      </c>
      <c r="EK253">
        <v>52.673420537989699</v>
      </c>
      <c r="EL253">
        <v>118.62982556137437</v>
      </c>
      <c r="EM253">
        <v>5.1739815706207759</v>
      </c>
      <c r="EN253">
        <v>121.73024545862258</v>
      </c>
      <c r="EO253">
        <v>14.363108899667887</v>
      </c>
      <c r="EP253">
        <v>310.26431028833525</v>
      </c>
      <c r="EQ253">
        <v>55.858805579881206</v>
      </c>
      <c r="ER253">
        <v>93.863116103516433</v>
      </c>
      <c r="ES253">
        <v>15.098239138800704</v>
      </c>
      <c r="ET253">
        <v>85.627144417936776</v>
      </c>
      <c r="EU253">
        <v>26.842510160225739</v>
      </c>
      <c r="EV253">
        <v>254.38349607998501</v>
      </c>
      <c r="EW253">
        <v>69.517390344964298</v>
      </c>
      <c r="EX253">
        <v>24.069997425157599</v>
      </c>
      <c r="IN253">
        <v>-498.4920445022529</v>
      </c>
      <c r="IR253">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sheetPr>
  <dimension ref="A1:CA52"/>
  <sheetViews>
    <sheetView topLeftCell="A22" workbookViewId="0">
      <selection activeCell="K57" sqref="K57"/>
    </sheetView>
  </sheetViews>
  <sheetFormatPr defaultColWidth="11.42578125" defaultRowHeight="15" x14ac:dyDescent="0.25"/>
  <cols>
    <col min="2" max="2" width="9.140625" customWidth="1"/>
  </cols>
  <sheetData>
    <row r="1" spans="1:38" x14ac:dyDescent="0.25">
      <c r="A1" t="s">
        <v>410</v>
      </c>
    </row>
    <row r="2" spans="1:38" x14ac:dyDescent="0.25">
      <c r="A2" t="s">
        <v>411</v>
      </c>
    </row>
    <row r="3" spans="1:38" x14ac:dyDescent="0.25">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spans="1:38" x14ac:dyDescent="0.25">
      <c r="A4" t="s">
        <v>412</v>
      </c>
      <c r="B4" s="29">
        <f>SUM('SAM_temporary 2022_V4'!C77:C82)/B6</f>
        <v>0.52768843601959248</v>
      </c>
      <c r="C4" s="29">
        <f>SUM('SAM_temporary 2022_V4'!D77:D82)/C6</f>
        <v>0.46637468105530394</v>
      </c>
      <c r="D4" s="29">
        <f>SUM('SAM_temporary 2022_V4'!E77:E82)/D6</f>
        <v>0.22610939780340464</v>
      </c>
      <c r="E4" s="29">
        <f>SUM('SAM_temporary 2022_V4'!F77:F82)/E6</f>
        <v>0.25908815294941284</v>
      </c>
      <c r="F4" s="29">
        <f>SUM('SAM_temporary 2022_V4'!G77:G82)/F6</f>
        <v>0.28206496603223896</v>
      </c>
      <c r="G4" s="29">
        <f>SUM('SAM_temporary 2022_V4'!H77:H82)/G6</f>
        <v>7.147860880320743E-2</v>
      </c>
      <c r="H4" s="29">
        <f>SUM('SAM_temporary 2022_V4'!I77:I82)/H6</f>
        <v>0.28598243799016249</v>
      </c>
      <c r="I4" s="29">
        <f>SUM('SAM_temporary 2022_V4'!J77:J82)/I6</f>
        <v>0.56551121678222627</v>
      </c>
      <c r="J4" s="29">
        <f>SUM('SAM_temporary 2022_V4'!K77:K82)/J6</f>
        <v>0.19046874256828369</v>
      </c>
      <c r="K4" s="29">
        <f>SUM('SAM_temporary 2022_V4'!L77:L82)/K6</f>
        <v>0.26123774134850691</v>
      </c>
      <c r="L4" s="29">
        <f>SUM('SAM_temporary 2022_V4'!M77:M82)/L6</f>
        <v>3.7316914357261734E-2</v>
      </c>
      <c r="M4" s="29">
        <f>SUM('SAM_temporary 2022_V4'!N77:N82)/M6</f>
        <v>0.17713775846105809</v>
      </c>
      <c r="N4" s="29">
        <f>SUM('SAM_temporary 2022_V4'!O77:O82)/N6</f>
        <v>0.24114560139570818</v>
      </c>
      <c r="O4" s="29">
        <f>SUM('SAM_temporary 2022_V4'!P77:P82)/O6</f>
        <v>0.41023997910199328</v>
      </c>
      <c r="P4" s="29">
        <f>SUM('SAM_temporary 2022_V4'!Q77:Q82)/P6</f>
        <v>0.16742119391558569</v>
      </c>
      <c r="Q4" s="29">
        <f>SUM('SAM_temporary 2022_V4'!R77:R82)/Q6</f>
        <v>0.64469798993667704</v>
      </c>
      <c r="R4" s="29">
        <f>SUM('SAM_temporary 2022_V4'!S77:S82)/R6</f>
        <v>0.65936691885519172</v>
      </c>
      <c r="S4" s="29">
        <f>SUM('SAM_temporary 2022_V4'!T77:T82)/S6</f>
        <v>0.23124918460247079</v>
      </c>
      <c r="T4" s="29">
        <f>SUM('SAM_temporary 2022_V4'!U77:U82)/T6</f>
        <v>0.38395593484961815</v>
      </c>
      <c r="U4" s="29">
        <f>SUM('SAM_temporary 2022_V4'!V77:V82)/U6</f>
        <v>0.31438221479737433</v>
      </c>
      <c r="V4" s="29">
        <f>SUM('SAM_temporary 2022_V4'!W77:W82)/V6</f>
        <v>0.42143716697118166</v>
      </c>
      <c r="W4" s="29">
        <f>SUM('SAM_temporary 2022_V4'!X77:X82)/W6</f>
        <v>0.46588462805770275</v>
      </c>
      <c r="X4" s="29">
        <f>SUM('SAM_temporary 2022_V4'!Y77:Y82)/X6</f>
        <v>0.75645499388961512</v>
      </c>
      <c r="Y4" s="29">
        <f>SUM('SAM_temporary 2022_V4'!Z77:Z82)/Y6</f>
        <v>0.66206757486798129</v>
      </c>
      <c r="Z4" s="29">
        <f>SUM('SAM_temporary 2022_V4'!AA77:AA82)/Z6</f>
        <v>0.67340014439608087</v>
      </c>
      <c r="AA4" s="29">
        <f>SUM('SAM_temporary 2022_V4'!AB77:AB82)/AA6</f>
        <v>0.54717014070014425</v>
      </c>
      <c r="AB4" s="29">
        <f>SUM('SAM_temporary 2022_V4'!AC77:AC82)/AB6</f>
        <v>0.39961750942981528</v>
      </c>
      <c r="AC4" s="29">
        <f>SUM('SAM_temporary 2022_V4'!AD77:AD82)/AC6</f>
        <v>0.81226489021845116</v>
      </c>
      <c r="AD4" s="29">
        <f>SUM('SAM_temporary 2022_V4'!AE77:AE82)/AD6</f>
        <v>0.37706777082363613</v>
      </c>
      <c r="AE4" s="29">
        <f>SUM('SAM_temporary 2022_V4'!AF77:AF82)/AE6</f>
        <v>0.47353030225756565</v>
      </c>
      <c r="AF4" s="29">
        <f>SUM('SAM_temporary 2022_V4'!AG77:AG82)/AF6</f>
        <v>0.69002293960591898</v>
      </c>
      <c r="AG4" s="29">
        <f>SUM('SAM_temporary 2022_V4'!AH77:AH82)/AG6</f>
        <v>0.80420734083649481</v>
      </c>
      <c r="AH4" s="29">
        <f>SUM('SAM_temporary 2022_V4'!AI77:AI82)/AH6</f>
        <v>0.5869906751742261</v>
      </c>
      <c r="AI4" s="29">
        <f>SUM('SAM_temporary 2022_V4'!AJ77:AJ82)/AI6</f>
        <v>0.15849001175912877</v>
      </c>
      <c r="AJ4" s="29">
        <f>SUM('SAM_temporary 2022_V4'!AK77:AK82)/AJ6</f>
        <v>0.53464498726920395</v>
      </c>
      <c r="AK4" s="29">
        <f>SUM('SAM_temporary 2022_V4'!AL77:AL82)/AK6</f>
        <v>0.308072065705295</v>
      </c>
      <c r="AL4" s="29">
        <f>SUM('SAM_temporary 2022_V4'!AM77:AM82)/AL6</f>
        <v>0.91365087176231752</v>
      </c>
    </row>
    <row r="5" spans="1:38" x14ac:dyDescent="0.25">
      <c r="A5" t="str">
        <f>'SAM_temporary 2022_V4'!B83</f>
        <v>f-cap</v>
      </c>
      <c r="B5" s="29">
        <f>'SAM_temporary 2022_V4'!C83/B6</f>
        <v>0.12329773644237114</v>
      </c>
      <c r="C5" s="29">
        <f>'SAM_temporary 2022_V4'!D83/C6</f>
        <v>6.9257430612231262E-3</v>
      </c>
      <c r="D5" s="29">
        <f>'SAM_temporary 2022_V4'!E83/D6</f>
        <v>2.8074515410533921E-2</v>
      </c>
      <c r="E5" s="29">
        <f>'SAM_temporary 2022_V4'!F83/E6</f>
        <v>0.10358233261766545</v>
      </c>
      <c r="F5" s="29">
        <f>'SAM_temporary 2022_V4'!G83/F6</f>
        <v>0.14636770330776594</v>
      </c>
      <c r="G5" s="29">
        <f>'SAM_temporary 2022_V4'!H83/G6</f>
        <v>4.9014454720644217E-2</v>
      </c>
      <c r="H5" s="29">
        <f>'SAM_temporary 2022_V4'!I83/H6</f>
        <v>0.25770891671011176</v>
      </c>
      <c r="I5" s="29">
        <f>'SAM_temporary 2022_V4'!J83/I6</f>
        <v>0</v>
      </c>
      <c r="J5" s="29">
        <f>'SAM_temporary 2022_V4'!K83/J6</f>
        <v>8.3392852505103768E-2</v>
      </c>
      <c r="K5" s="29">
        <f>'SAM_temporary 2022_V4'!L83/K6</f>
        <v>6.9630414869942564E-2</v>
      </c>
      <c r="L5" s="29">
        <f>'SAM_temporary 2022_V4'!M83/L6</f>
        <v>3.8138684152764744E-2</v>
      </c>
      <c r="M5" s="29">
        <f>'SAM_temporary 2022_V4'!N83/M6</f>
        <v>0</v>
      </c>
      <c r="N5" s="29">
        <f>'SAM_temporary 2022_V4'!O83/N6</f>
        <v>0</v>
      </c>
      <c r="O5" s="29">
        <f>'SAM_temporary 2022_V4'!P83/O6</f>
        <v>0</v>
      </c>
      <c r="P5" s="29">
        <f>'SAM_temporary 2022_V4'!Q83/P6</f>
        <v>0.15629112363349135</v>
      </c>
      <c r="Q5" s="29">
        <f>'SAM_temporary 2022_V4'!R83/Q6</f>
        <v>2.4303056717899698E-2</v>
      </c>
      <c r="R5" s="29">
        <f>'SAM_temporary 2022_V4'!S83/R6</f>
        <v>0</v>
      </c>
      <c r="S5" s="29">
        <f>'SAM_temporary 2022_V4'!T83/S6</f>
        <v>0.1431866523652611</v>
      </c>
      <c r="T5" s="29">
        <f>'SAM_temporary 2022_V4'!U83/T6</f>
        <v>0.23195387021445837</v>
      </c>
      <c r="U5" s="29">
        <f>'SAM_temporary 2022_V4'!V83/U6</f>
        <v>0.18375644558741336</v>
      </c>
      <c r="V5" s="29">
        <f>'SAM_temporary 2022_V4'!W83/V6</f>
        <v>7.6081651935738376E-2</v>
      </c>
      <c r="W5" s="29">
        <f>'SAM_temporary 2022_V4'!X83/W6</f>
        <v>0.12594951590732686</v>
      </c>
      <c r="X5" s="29">
        <f>'SAM_temporary 2022_V4'!Y83/X6</f>
        <v>0</v>
      </c>
      <c r="Y5" s="29">
        <f>'SAM_temporary 2022_V4'!Z83/Y6</f>
        <v>6.0445698091374921E-2</v>
      </c>
      <c r="Z5" s="29">
        <f>'SAM_temporary 2022_V4'!AA83/Z6</f>
        <v>2.1203207379466921E-2</v>
      </c>
      <c r="AA5" s="29">
        <f>'SAM_temporary 2022_V4'!AB83/AA6</f>
        <v>0.28172261275484928</v>
      </c>
      <c r="AB5" s="29">
        <f>'SAM_temporary 2022_V4'!AC83/AB6</f>
        <v>0.2440215800621035</v>
      </c>
      <c r="AC5" s="29">
        <f>'SAM_temporary 2022_V4'!AD83/AC6</f>
        <v>0</v>
      </c>
      <c r="AD5" s="29">
        <f>'SAM_temporary 2022_V4'!AE83/AD6</f>
        <v>0.16162869600910909</v>
      </c>
      <c r="AE5" s="29">
        <f>'SAM_temporary 2022_V4'!AF83/AE6</f>
        <v>0.12807098030587138</v>
      </c>
      <c r="AF5" s="29">
        <f>'SAM_temporary 2022_V4'!AG83/AF6</f>
        <v>0</v>
      </c>
      <c r="AG5" s="29">
        <f>'SAM_temporary 2022_V4'!AH83/AG6</f>
        <v>3.4120358649254154E-2</v>
      </c>
      <c r="AH5" s="29">
        <f>'SAM_temporary 2022_V4'!AI83/AH6</f>
        <v>3.1013966803646629E-2</v>
      </c>
      <c r="AI5" s="29">
        <f>'SAM_temporary 2022_V4'!AJ83/AI6</f>
        <v>0</v>
      </c>
      <c r="AJ5" s="29">
        <f>'SAM_temporary 2022_V4'!AK83/AJ6</f>
        <v>5.2755075080557094E-2</v>
      </c>
      <c r="AK5" s="29">
        <f>'SAM_temporary 2022_V4'!AL83/AK6</f>
        <v>0.2875184258934757</v>
      </c>
      <c r="AL5" s="29">
        <f>'SAM_temporary 2022_V4'!AM83/AL6</f>
        <v>8.634912823768251E-2</v>
      </c>
    </row>
    <row r="6" spans="1:38" x14ac:dyDescent="0.25">
      <c r="A6" t="s">
        <v>413</v>
      </c>
      <c r="B6">
        <f>'SAM_temporary 2022_V4'!C107</f>
        <v>7431.0786099339239</v>
      </c>
      <c r="C6">
        <f>'SAM_temporary 2022_V4'!D107</f>
        <v>1680.7610788973675</v>
      </c>
      <c r="D6">
        <f>'SAM_temporary 2022_V4'!E107</f>
        <v>12191.172416709145</v>
      </c>
      <c r="E6">
        <f>'SAM_temporary 2022_V4'!F107</f>
        <v>1014.3265354228122</v>
      </c>
      <c r="F6">
        <f>'SAM_temporary 2022_V4'!G107</f>
        <v>673.96495764260328</v>
      </c>
      <c r="G6">
        <f>'SAM_temporary 2022_V4'!H107</f>
        <v>164.66096243432489</v>
      </c>
      <c r="H6">
        <f>'SAM_temporary 2022_V4'!I107</f>
        <v>1324.3523005842001</v>
      </c>
      <c r="I6">
        <f>'SAM_temporary 2022_V4'!J107</f>
        <v>412.45442924985514</v>
      </c>
      <c r="J6">
        <f>'SAM_temporary 2022_V4'!K107</f>
        <v>2929.2455389927104</v>
      </c>
      <c r="K6">
        <f>'SAM_temporary 2022_V4'!L107</f>
        <v>3733.2385594342659</v>
      </c>
      <c r="L6">
        <f>'SAM_temporary 2022_V4'!M107</f>
        <v>1.8117575738532883</v>
      </c>
      <c r="M6">
        <f>'SAM_temporary 2022_V4'!N107</f>
        <v>244.64181454524478</v>
      </c>
      <c r="N6">
        <f>'SAM_temporary 2022_V4'!O107</f>
        <v>45.663086108712008</v>
      </c>
      <c r="O6">
        <f>'SAM_temporary 2022_V4'!P107</f>
        <v>54.609553236040135</v>
      </c>
      <c r="P6">
        <f>'SAM_temporary 2022_V4'!Q107</f>
        <v>568.04653815988434</v>
      </c>
      <c r="Q6">
        <f>'SAM_temporary 2022_V4'!R107</f>
        <v>3013.597722313657</v>
      </c>
      <c r="R6">
        <f>'SAM_temporary 2022_V4'!S107</f>
        <v>661.16892043493374</v>
      </c>
      <c r="S6">
        <f>'SAM_temporary 2022_V4'!T107</f>
        <v>13430.498337384644</v>
      </c>
      <c r="T6">
        <f>'SAM_temporary 2022_V4'!U107</f>
        <v>15502.128029597476</v>
      </c>
      <c r="U6">
        <f>'SAM_temporary 2022_V4'!V107</f>
        <v>8161.0970838005587</v>
      </c>
      <c r="V6">
        <f>'SAM_temporary 2022_V4'!W107</f>
        <v>4746.7102691792907</v>
      </c>
      <c r="W6">
        <f>'SAM_temporary 2022_V4'!X107</f>
        <v>853.63500062440994</v>
      </c>
      <c r="X6">
        <f>'SAM_temporary 2022_V4'!Y107</f>
        <v>1666.8672544117906</v>
      </c>
      <c r="Y6">
        <f>'SAM_temporary 2022_V4'!Z107</f>
        <v>1935.2680075544622</v>
      </c>
      <c r="Z6">
        <f>'SAM_temporary 2022_V4'!AA107</f>
        <v>4497.8294199513139</v>
      </c>
      <c r="AA6">
        <f>'SAM_temporary 2022_V4'!AB107</f>
        <v>7353.4459261771881</v>
      </c>
      <c r="AB6">
        <f>'SAM_temporary 2022_V4'!AC107</f>
        <v>1077.410338007056</v>
      </c>
      <c r="AC6">
        <f>'SAM_temporary 2022_V4'!AD107</f>
        <v>208.61510312484029</v>
      </c>
      <c r="AD6">
        <f>'SAM_temporary 2022_V4'!AE107</f>
        <v>651.58661122379021</v>
      </c>
      <c r="AE6">
        <f>'SAM_temporary 2022_V4'!AF107</f>
        <v>1063.1952320112644</v>
      </c>
      <c r="AF6">
        <f>'SAM_temporary 2022_V4'!AG107</f>
        <v>5793.2353793724506</v>
      </c>
      <c r="AG6">
        <f>'SAM_temporary 2022_V4'!AH107</f>
        <v>3374.7375027362332</v>
      </c>
      <c r="AH6">
        <f>'SAM_temporary 2022_V4'!AI107</f>
        <v>3818.999164932538</v>
      </c>
      <c r="AI6">
        <f>'SAM_temporary 2022_V4'!AJ107</f>
        <v>530.60758933558895</v>
      </c>
      <c r="AJ6">
        <f>'SAM_temporary 2022_V4'!AK107</f>
        <v>4226.1287353383696</v>
      </c>
      <c r="AK6">
        <f>'SAM_temporary 2022_V4'!AL107</f>
        <v>1009.5209484231184</v>
      </c>
      <c r="AL6">
        <f>'SAM_temporary 2022_V4'!AM107</f>
        <v>71.360067043184898</v>
      </c>
    </row>
    <row r="25" spans="1:79" x14ac:dyDescent="0.25">
      <c r="A25" t="s">
        <v>414</v>
      </c>
    </row>
    <row r="26" spans="1:79" x14ac:dyDescent="0.25">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spans="1:79" x14ac:dyDescent="0.25">
      <c r="A27" t="s">
        <v>412</v>
      </c>
      <c r="B27" s="29">
        <f>SUM('SAM GTAP_2017'!B189:B198)/B29</f>
        <v>2.3911075301689698E-2</v>
      </c>
      <c r="C27" s="29">
        <f>SUM('SAM GTAP_2017'!C189:C198)/C29</f>
        <v>9.5548686792837387E-2</v>
      </c>
      <c r="D27" s="29">
        <f>SUM('SAM GTAP_2017'!D189:D198)/D29</f>
        <v>0.14442398260160769</v>
      </c>
      <c r="E27" s="29">
        <f>SUM('SAM GTAP_2017'!E189:E198)/E29</f>
        <v>0.13254905009311405</v>
      </c>
      <c r="F27" s="29">
        <f>SUM('SAM GTAP_2017'!F189:F198)/F29</f>
        <v>0.12517676073192732</v>
      </c>
      <c r="G27" s="29">
        <f>SUM('SAM GTAP_2017'!G189:G198)/G29</f>
        <v>0.10050048946596755</v>
      </c>
      <c r="H27" s="29">
        <f>SUM('SAM GTAP_2017'!H189:H198)/H29</f>
        <v>2.3918349954901122E-2</v>
      </c>
      <c r="I27" s="29">
        <f>SUM('SAM GTAP_2017'!I189:I198)/I29</f>
        <v>0.17331732760132526</v>
      </c>
      <c r="J27" s="29">
        <f>SUM('SAM GTAP_2017'!J189:J198)/J29</f>
        <v>0.13274430051026395</v>
      </c>
      <c r="K27" s="29">
        <f>SUM('SAM GTAP_2017'!K189:K198)/K29</f>
        <v>0.12503024269465449</v>
      </c>
      <c r="L27" s="29">
        <f>SUM('SAM GTAP_2017'!L189:L198)/L29</f>
        <v>0.14621120625168235</v>
      </c>
      <c r="M27" s="29">
        <f>SUM('SAM GTAP_2017'!M189:M198)/M29</f>
        <v>6.1062149299836756E-2</v>
      </c>
      <c r="N27" s="29">
        <f>SUM('SAM GTAP_2017'!N189:N198)/N29</f>
        <v>0.14742906147468793</v>
      </c>
      <c r="O27" s="29">
        <f>SUM('SAM GTAP_2017'!O189:O198)/O29</f>
        <v>9.4575819853234488E-2</v>
      </c>
      <c r="P27" s="29">
        <f>SUM('SAM GTAP_2017'!P189:P198)/P29</f>
        <v>5.0322178457664346E-2</v>
      </c>
      <c r="Q27" s="29">
        <f>SUM('SAM GTAP_2017'!Q189:Q198)/Q29</f>
        <v>9.7916629887881038E-2</v>
      </c>
      <c r="R27" s="29">
        <f>SUM('SAM GTAP_2017'!R189:R198)/R29</f>
        <v>8.8630474581601254E-2</v>
      </c>
      <c r="S27" s="29">
        <f>SUM('SAM GTAP_2017'!S189:S198)/S29</f>
        <v>7.567182427890104E-2</v>
      </c>
      <c r="T27" s="29">
        <f>SUM('SAM GTAP_2017'!T189:T198)/T29</f>
        <v>0.1074000284768534</v>
      </c>
      <c r="U27" s="29">
        <f>SUM('SAM GTAP_2017'!U189:U198)/U29</f>
        <v>0.27752411461586202</v>
      </c>
      <c r="V27" s="29">
        <f>SUM('SAM GTAP_2017'!V189:V198)/V29</f>
        <v>0.11482654277263769</v>
      </c>
      <c r="W27" s="29">
        <f>SUM('SAM GTAP_2017'!W189:W198)/W29</f>
        <v>0.1409026146347564</v>
      </c>
      <c r="X27" s="29">
        <f>SUM('SAM GTAP_2017'!X189:X198)/X29</f>
        <v>0.11694301745370723</v>
      </c>
      <c r="Y27" s="29">
        <f>SUM('SAM GTAP_2017'!Y189:Y198)/Y29</f>
        <v>0.41630758433819265</v>
      </c>
      <c r="Z27" s="29">
        <f>SUM('SAM GTAP_2017'!Z189:Z198)/Z29</f>
        <v>0.23123143698042858</v>
      </c>
      <c r="AA27" s="29">
        <f>SUM('SAM GTAP_2017'!AA189:AA198)/AA29</f>
        <v>0.19549734609863498</v>
      </c>
      <c r="AB27" s="29">
        <f>SUM('SAM GTAP_2017'!AB189:AB198)/AB29</f>
        <v>0.13114284488144401</v>
      </c>
      <c r="AC27" s="29">
        <f>SUM('SAM GTAP_2017'!AC189:AC198)/AC29</f>
        <v>0.15886956470056179</v>
      </c>
      <c r="AD27" s="29">
        <f>SUM('SAM GTAP_2017'!AD189:AD198)/AD29</f>
        <v>0.16278792013111615</v>
      </c>
      <c r="AE27" s="29">
        <f>SUM('SAM GTAP_2017'!AE189:AE198)/AE29</f>
        <v>0.14548198479586358</v>
      </c>
      <c r="AF27" s="29">
        <f>SUM('SAM GTAP_2017'!AF189:AF198)/AF29</f>
        <v>0.13518569418565973</v>
      </c>
      <c r="AG27" s="29">
        <f>SUM('SAM GTAP_2017'!AG189:AG198)/AG29</f>
        <v>5.3613017158308879E-2</v>
      </c>
      <c r="AH27" s="29">
        <f>SUM('SAM GTAP_2017'!AH189:AH198)/AH29</f>
        <v>0.1005022301744527</v>
      </c>
      <c r="AI27" s="29">
        <f>SUM('SAM GTAP_2017'!AI189:AI198)/AI29</f>
        <v>0.13420630505501935</v>
      </c>
      <c r="AJ27" s="29">
        <f>SUM('SAM GTAP_2017'!AJ189:AJ198)/AJ29</f>
        <v>0.25857661643919555</v>
      </c>
      <c r="AK27" s="29">
        <f>SUM('SAM GTAP_2017'!AK189:AK198)/AK29</f>
        <v>0.12072892091571637</v>
      </c>
      <c r="AL27" s="29">
        <f>SUM('SAM GTAP_2017'!AL189:AL198)/AL29</f>
        <v>4.9413397897611219E-2</v>
      </c>
      <c r="AM27" s="29">
        <f>SUM('SAM GTAP_2017'!AM189:AM198)/AM29</f>
        <v>7.7524275009837926E-2</v>
      </c>
      <c r="AN27" s="29">
        <f>SUM('SAM GTAP_2017'!AN189:AN198)/AN29</f>
        <v>0.23638509481042327</v>
      </c>
      <c r="AO27" s="29">
        <f>SUM('SAM GTAP_2017'!AO189:AO198)/AO29</f>
        <v>8.7462052475367286E-2</v>
      </c>
      <c r="AP27" s="29">
        <f>SUM('SAM GTAP_2017'!AP189:AP198)/AP29</f>
        <v>0.12339218939290064</v>
      </c>
      <c r="AQ27" s="29">
        <f>SUM('SAM GTAP_2017'!AQ189:AQ198)/AQ29</f>
        <v>0.14245465721700395</v>
      </c>
      <c r="AR27" s="29">
        <f>SUM('SAM GTAP_2017'!AR189:AR198)/AR29</f>
        <v>0.12577955803846419</v>
      </c>
      <c r="AS27" s="29">
        <f>SUM('SAM GTAP_2017'!AS189:AS198)/AS29</f>
        <v>0.23044238098909506</v>
      </c>
      <c r="AT27" s="29">
        <f>SUM('SAM GTAP_2017'!AT189:AT198)/AT29</f>
        <v>8.0711861034787419E-2</v>
      </c>
      <c r="AU27" s="29">
        <f>SUM('SAM GTAP_2017'!AU189:AU198)/AU29</f>
        <v>0.29405088030328796</v>
      </c>
      <c r="AV27" s="29">
        <f>SUM('SAM GTAP_2017'!AV189:AV198)/AV29</f>
        <v>0</v>
      </c>
      <c r="AW27" s="29">
        <f>SUM('SAM GTAP_2017'!AW189:AW198)/AW29</f>
        <v>1.1939715434908161E-6</v>
      </c>
      <c r="AX27" s="29">
        <f>SUM('SAM GTAP_2017'!AX189:AX198)/AX29</f>
        <v>0.10406541032295152</v>
      </c>
      <c r="AY27" s="29">
        <f>SUM('SAM GTAP_2017'!AY189:AY198)/AY29</f>
        <v>0.23291925481225717</v>
      </c>
      <c r="AZ27" s="29">
        <f>SUM('SAM GTAP_2017'!AZ189:AZ198)/AZ29</f>
        <v>0.17414490020330034</v>
      </c>
      <c r="BA27" s="29">
        <f>SUM('SAM GTAP_2017'!BA189:BA198)/BA29</f>
        <v>0</v>
      </c>
      <c r="BB27" s="29">
        <f>SUM('SAM GTAP_2017'!BB189:BB198)/BB29</f>
        <v>0</v>
      </c>
      <c r="BC27" s="29">
        <f>SUM('SAM GTAP_2017'!BC189:BC198)/BC29</f>
        <v>7.1282354271884951E-2</v>
      </c>
      <c r="BD27" s="29">
        <f>SUM('SAM GTAP_2017'!BD189:BD198)/BD29</f>
        <v>0</v>
      </c>
      <c r="BE27" s="29">
        <f>SUM('SAM GTAP_2017'!BE189:BE198)/BE29</f>
        <v>0</v>
      </c>
      <c r="BF27" s="29">
        <f>SUM('SAM GTAP_2017'!BF189:BF198)/BF29</f>
        <v>0</v>
      </c>
      <c r="BG27" s="29">
        <f>SUM('SAM GTAP_2017'!BG189:BG198)/BG29</f>
        <v>0.3286813912684472</v>
      </c>
      <c r="BH27" s="29">
        <f>SUM('SAM GTAP_2017'!BH189:BH198)/BH29</f>
        <v>0.27314528586015469</v>
      </c>
      <c r="BI27" s="29">
        <f>SUM('SAM GTAP_2017'!BI189:BI198)/BI29</f>
        <v>0.14416458640359639</v>
      </c>
      <c r="BJ27" s="29">
        <f>SUM('SAM GTAP_2017'!BJ189:BJ198)/BJ29</f>
        <v>0.23874265013409987</v>
      </c>
      <c r="BK27" s="29">
        <f>SUM('SAM GTAP_2017'!BK189:BK198)/BK29</f>
        <v>0.19418229458692013</v>
      </c>
      <c r="BL27" s="29">
        <f>SUM('SAM GTAP_2017'!BL189:BL198)/BL29</f>
        <v>0.18861775905964254</v>
      </c>
      <c r="BM27" s="29">
        <f>SUM('SAM GTAP_2017'!BM189:BM198)/BM29</f>
        <v>0.11416623474102928</v>
      </c>
      <c r="BN27" s="29">
        <f>SUM('SAM GTAP_2017'!BN189:BN198)/BN29</f>
        <v>8.5665380351155243E-2</v>
      </c>
      <c r="BO27" s="29">
        <f>SUM('SAM GTAP_2017'!BO189:BO198)/BO29</f>
        <v>0.11222641588741039</v>
      </c>
      <c r="BP27" s="29">
        <f>SUM('SAM GTAP_2017'!BP189:BP198)/BP29</f>
        <v>0.2586175421353058</v>
      </c>
      <c r="BQ27" s="29">
        <f>SUM('SAM GTAP_2017'!BQ189:BQ198)/BQ29</f>
        <v>0.2727484486306711</v>
      </c>
      <c r="BR27" s="29">
        <f>SUM('SAM GTAP_2017'!BR189:BR198)/BR29</f>
        <v>0.2740431860420785</v>
      </c>
      <c r="BS27" s="29">
        <f>SUM('SAM GTAP_2017'!BS189:BS198)/BS29</f>
        <v>8.7857623618398675E-2</v>
      </c>
      <c r="BT27" s="29">
        <f>SUM('SAM GTAP_2017'!BT189:BT198)/BT29</f>
        <v>0.25796479078277057</v>
      </c>
      <c r="BU27" s="29">
        <f>SUM('SAM GTAP_2017'!BU189:BU198)/BU29</f>
        <v>0.35095738324129183</v>
      </c>
      <c r="BV27" s="29">
        <f>SUM('SAM GTAP_2017'!BV189:BV198)/BV29</f>
        <v>0.44171811084589296</v>
      </c>
      <c r="BW27" s="29">
        <f>SUM('SAM GTAP_2017'!BW189:BW198)/BW29</f>
        <v>0.60653833912159516</v>
      </c>
      <c r="BX27" s="29">
        <f>SUM('SAM GTAP_2017'!BX189:BX198)/BX29</f>
        <v>0.43041674586832052</v>
      </c>
      <c r="BY27" s="29">
        <f>SUM('SAM GTAP_2017'!BY189:BY198)/BY29</f>
        <v>0.20646072272223587</v>
      </c>
      <c r="BZ27" s="29">
        <f>SUM('SAM GTAP_2017'!BZ189:BZ198)/BZ29</f>
        <v>0</v>
      </c>
      <c r="CA27" s="29">
        <f>SUM('SAM GTAP_2017'!CA189:CA198)/CA29</f>
        <v>0</v>
      </c>
    </row>
    <row r="28" spans="1:79" x14ac:dyDescent="0.25">
      <c r="A28" t="s">
        <v>113</v>
      </c>
      <c r="B28" s="29">
        <f>SUM('SAM GTAP_2017'!B163:B165)/B29</f>
        <v>7.4751765276772561E-2</v>
      </c>
      <c r="C28" s="29">
        <f>SUM('SAM GTAP_2017'!C163:C165)/C29</f>
        <v>0.2988433698775006</v>
      </c>
      <c r="D28" s="29">
        <f>SUM('SAM GTAP_2017'!D163:D165)/D29</f>
        <v>0.45225122234750115</v>
      </c>
      <c r="E28" s="29">
        <f>SUM('SAM GTAP_2017'!E163:E165)/E29</f>
        <v>0.41517807713554639</v>
      </c>
      <c r="F28" s="29">
        <f>SUM('SAM GTAP_2017'!F163:F165)/F29</f>
        <v>0.39163709079035675</v>
      </c>
      <c r="G28" s="29">
        <f>SUM('SAM GTAP_2017'!G163:G165)/G29</f>
        <v>0.31439345286251696</v>
      </c>
      <c r="H28" s="29">
        <f>SUM('SAM GTAP_2017'!H163:H165)/H29</f>
        <v>7.4765825654471887E-2</v>
      </c>
      <c r="I28" s="29">
        <f>SUM('SAM GTAP_2017'!I163:I165)/I29</f>
        <v>0.54252482801704882</v>
      </c>
      <c r="J28" s="29">
        <f>SUM('SAM GTAP_2017'!J163:J165)/J29</f>
        <v>0.41561360653477147</v>
      </c>
      <c r="K28" s="29">
        <f>SUM('SAM GTAP_2017'!K163:K165)/K29</f>
        <v>0.39129309797006678</v>
      </c>
      <c r="L28" s="29">
        <f>SUM('SAM GTAP_2017'!L163:L165)/L29</f>
        <v>0.45828658981480086</v>
      </c>
      <c r="M28" s="29">
        <f>SUM('SAM GTAP_2017'!M163:M165)/M29</f>
        <v>0.19103843640769458</v>
      </c>
      <c r="N28" s="29">
        <f>SUM('SAM GTAP_2017'!N163:N165)/N29</f>
        <v>0.37429410658145079</v>
      </c>
      <c r="O28" s="29">
        <f>SUM('SAM GTAP_2017'!O163:O165)/O29</f>
        <v>0.43034842245957072</v>
      </c>
      <c r="P28" s="29">
        <f>SUM('SAM GTAP_2017'!P163:P165)/P29</f>
        <v>0.17744839446316465</v>
      </c>
      <c r="Q28" s="29">
        <f>SUM('SAM GTAP_2017'!Q163:Q165)/Q29</f>
        <v>0.24921666829547759</v>
      </c>
      <c r="R28" s="29">
        <f>SUM('SAM GTAP_2017'!R163:R165)/R29</f>
        <v>0.24327279848333663</v>
      </c>
      <c r="S28" s="29">
        <f>SUM('SAM GTAP_2017'!S163:S165)/S29</f>
        <v>0.1042053990036297</v>
      </c>
      <c r="T28" s="29">
        <f>SUM('SAM GTAP_2017'!T163:T165)/T29</f>
        <v>0.11912883612222877</v>
      </c>
      <c r="U28" s="29">
        <f>SUM('SAM GTAP_2017'!U163:U165)/U29</f>
        <v>0.1297532760221039</v>
      </c>
      <c r="V28" s="29">
        <f>SUM('SAM GTAP_2017'!V163:V165)/V29</f>
        <v>3.0189467608541021E-2</v>
      </c>
      <c r="W28" s="29">
        <f>SUM('SAM GTAP_2017'!W163:W165)/W29</f>
        <v>6.9963358759569647E-2</v>
      </c>
      <c r="X28" s="29">
        <f>SUM('SAM GTAP_2017'!X163:X165)/X29</f>
        <v>3.1631017235131467E-2</v>
      </c>
      <c r="Y28" s="29">
        <f>SUM('SAM GTAP_2017'!Y163:Y165)/Y29</f>
        <v>0.28010312019023409</v>
      </c>
      <c r="Z28" s="29">
        <f>SUM('SAM GTAP_2017'!Z163:Z165)/Z29</f>
        <v>0.11149774898262522</v>
      </c>
      <c r="AA28" s="29">
        <f>SUM('SAM GTAP_2017'!AA163:AA165)/AA29</f>
        <v>0.20020310993144355</v>
      </c>
      <c r="AB28" s="29">
        <f>SUM('SAM GTAP_2017'!AB163:AB165)/AB29</f>
        <v>9.6298029625509859E-2</v>
      </c>
      <c r="AC28" s="29">
        <f>SUM('SAM GTAP_2017'!AC163:AC165)/AC29</f>
        <v>9.7540049170168786E-2</v>
      </c>
      <c r="AD28" s="29">
        <f>SUM('SAM GTAP_2017'!AD163:AD165)/AD29</f>
        <v>0.10673582654847495</v>
      </c>
      <c r="AE28" s="29">
        <f>SUM('SAM GTAP_2017'!AE163:AE165)/AE29</f>
        <v>9.674173697120754E-2</v>
      </c>
      <c r="AF28" s="29">
        <f>SUM('SAM GTAP_2017'!AF163:AF165)/AF29</f>
        <v>9.5861441090970834E-2</v>
      </c>
      <c r="AG28" s="29">
        <f>SUM('SAM GTAP_2017'!AG163:AG165)/AG29</f>
        <v>3.6763625453005953E-2</v>
      </c>
      <c r="AH28" s="29">
        <f>SUM('SAM GTAP_2017'!AH163:AH165)/AH29</f>
        <v>9.1875207830329333E-2</v>
      </c>
      <c r="AI28" s="29">
        <f>SUM('SAM GTAP_2017'!AI163:AI165)/AI29</f>
        <v>0.20623513745719863</v>
      </c>
      <c r="AJ28" s="29">
        <f>SUM('SAM GTAP_2017'!AJ163:AJ165)/AJ29</f>
        <v>8.6263327861695036E-2</v>
      </c>
      <c r="AK28" s="29">
        <f>SUM('SAM GTAP_2017'!AK163:AK165)/AK29</f>
        <v>8.2034776219793493E-2</v>
      </c>
      <c r="AL28" s="29">
        <f>SUM('SAM GTAP_2017'!AL163:AL165)/AL29</f>
        <v>4.7246939226645329E-2</v>
      </c>
      <c r="AM28" s="29">
        <f>SUM('SAM GTAP_2017'!AM163:AM165)/AM29</f>
        <v>7.915721617936948E-2</v>
      </c>
      <c r="AN28" s="29">
        <f>SUM('SAM GTAP_2017'!AN163:AN165)/AN29</f>
        <v>0.10886626768520911</v>
      </c>
      <c r="AO28" s="29">
        <f>SUM('SAM GTAP_2017'!AO163:AO165)/AO29</f>
        <v>8.9388087202913538E-2</v>
      </c>
      <c r="AP28" s="29">
        <f>SUM('SAM GTAP_2017'!AP163:AP165)/AP29</f>
        <v>8.0016633491182945E-2</v>
      </c>
      <c r="AQ28" s="29">
        <f>SUM('SAM GTAP_2017'!AQ163:AQ165)/AQ29</f>
        <v>8.5130802009623488E-2</v>
      </c>
      <c r="AR28" s="29">
        <f>SUM('SAM GTAP_2017'!AR163:AR165)/AR29</f>
        <v>0.11029574660756518</v>
      </c>
      <c r="AS28" s="29">
        <f>SUM('SAM GTAP_2017'!AS163:AS165)/AS29</f>
        <v>0.10610009318401117</v>
      </c>
      <c r="AT28" s="29">
        <f>SUM('SAM GTAP_2017'!AT163:AT165)/AT29</f>
        <v>3.3642343046424571E-2</v>
      </c>
      <c r="AU28" s="29">
        <f>SUM('SAM GTAP_2017'!AU163:AU165)/AU29</f>
        <v>5.0182097070472748E-2</v>
      </c>
      <c r="AV28" s="29">
        <f>SUM('SAM GTAP_2017'!AV163:AV165)/AV29</f>
        <v>0</v>
      </c>
      <c r="AW28" s="29">
        <f>SUM('SAM GTAP_2017'!AW163:AW165)/AW29</f>
        <v>9.5752876749718718E-2</v>
      </c>
      <c r="AX28" s="29">
        <f>SUM('SAM GTAP_2017'!AX163:AX165)/AX29</f>
        <v>3.0941166003340903E-2</v>
      </c>
      <c r="AY28" s="29">
        <f>SUM('SAM GTAP_2017'!AY163:AY165)/AY29</f>
        <v>0.13540875030841021</v>
      </c>
      <c r="AZ28" s="29">
        <f>SUM('SAM GTAP_2017'!AZ163:AZ165)/AZ29</f>
        <v>0.19791635718266698</v>
      </c>
      <c r="BA28" s="29">
        <f>SUM('SAM GTAP_2017'!BA163:BA165)/BA29</f>
        <v>0</v>
      </c>
      <c r="BB28" s="29">
        <f>SUM('SAM GTAP_2017'!BB163:BB165)/BB29</f>
        <v>0</v>
      </c>
      <c r="BC28" s="29">
        <f>SUM('SAM GTAP_2017'!BC163:BC165)/BC29</f>
        <v>1.9720595575850944E-2</v>
      </c>
      <c r="BD28" s="29">
        <f>SUM('SAM GTAP_2017'!BD163:BD165)/BD29</f>
        <v>0</v>
      </c>
      <c r="BE28" s="29">
        <f>SUM('SAM GTAP_2017'!BE163:BE165)/BE29</f>
        <v>0</v>
      </c>
      <c r="BF28" s="29">
        <f>SUM('SAM GTAP_2017'!BF163:BF165)/BF29</f>
        <v>0</v>
      </c>
      <c r="BG28" s="29">
        <f>SUM('SAM GTAP_2017'!BG163:BG165)/BG29</f>
        <v>0.21779029453658033</v>
      </c>
      <c r="BH28" s="29">
        <f>SUM('SAM GTAP_2017'!BH163:BH165)/BH29</f>
        <v>0.11158493159703446</v>
      </c>
      <c r="BI28" s="29">
        <f>SUM('SAM GTAP_2017'!BI163:BI165)/BI29</f>
        <v>0.23723145240392376</v>
      </c>
      <c r="BJ28" s="29">
        <f>SUM('SAM GTAP_2017'!BJ163:BJ165)/BJ29</f>
        <v>0.46568636608193154</v>
      </c>
      <c r="BK28" s="29">
        <f>SUM('SAM GTAP_2017'!BK163:BK165)/BK29</f>
        <v>0.2322296333586277</v>
      </c>
      <c r="BL28" s="29">
        <f>SUM('SAM GTAP_2017'!BL163:BL165)/BL29</f>
        <v>0.33352523458887057</v>
      </c>
      <c r="BM28" s="29">
        <f>SUM('SAM GTAP_2017'!BM163:BM165)/BM29</f>
        <v>0.32641497966937777</v>
      </c>
      <c r="BN28" s="29">
        <f>SUM('SAM GTAP_2017'!BN163:BN165)/BN29</f>
        <v>0.30748306304292616</v>
      </c>
      <c r="BO28" s="29">
        <f>SUM('SAM GTAP_2017'!BO163:BO165)/BO29</f>
        <v>0.41941493882251379</v>
      </c>
      <c r="BP28" s="29">
        <f>SUM('SAM GTAP_2017'!BP163:BP165)/BP29</f>
        <v>0.37061071714354421</v>
      </c>
      <c r="BQ28" s="29">
        <f>SUM('SAM GTAP_2017'!BQ163:BQ165)/BQ29</f>
        <v>0.31527581075007349</v>
      </c>
      <c r="BR28" s="29">
        <f>SUM('SAM GTAP_2017'!BR163:BR165)/BR29</f>
        <v>0.25320228833714636</v>
      </c>
      <c r="BS28" s="29">
        <f>SUM('SAM GTAP_2017'!BS163:BS165)/BS29</f>
        <v>0.73809939365147059</v>
      </c>
      <c r="BT28" s="29">
        <f>SUM('SAM GTAP_2017'!BT163:BT165)/BT29</f>
        <v>0.46463247083366821</v>
      </c>
      <c r="BU28" s="29">
        <f>SUM('SAM GTAP_2017'!BU163:BU165)/BU29</f>
        <v>0.19492170836722753</v>
      </c>
      <c r="BV28" s="29">
        <f>SUM('SAM GTAP_2017'!BV163:BV165)/BV29</f>
        <v>0.24584931808849822</v>
      </c>
      <c r="BW28" s="29">
        <f>SUM('SAM GTAP_2017'!BW163:BW165)/BW29</f>
        <v>0.12946207308952482</v>
      </c>
      <c r="BX28" s="29">
        <f>SUM('SAM GTAP_2017'!BX163:BX165)/BX29</f>
        <v>9.8990844890240265E-2</v>
      </c>
      <c r="BY28" s="29">
        <f>SUM('SAM GTAP_2017'!BY163:BY165)/BY29</f>
        <v>0.61100426100202809</v>
      </c>
      <c r="BZ28" s="29">
        <f>SUM('SAM GTAP_2017'!BZ163:BZ165)/BZ29</f>
        <v>0</v>
      </c>
      <c r="CA28" s="29">
        <f>SUM('SAM GTAP_2017'!CA163:CA165)/CA29</f>
        <v>0</v>
      </c>
    </row>
    <row r="29" spans="1:79" x14ac:dyDescent="0.25">
      <c r="A29" t="s">
        <v>413</v>
      </c>
      <c r="B29">
        <f>SUM('SAM GTAP_2017'!B2:B253)</f>
        <v>0.276029497843781</v>
      </c>
      <c r="C29">
        <f>SUM('SAM GTAP_2017'!C2:C253)</f>
        <v>48.864208197229587</v>
      </c>
      <c r="D29">
        <f>SUM('SAM GTAP_2017'!D2:D253)</f>
        <v>98.743101287298714</v>
      </c>
      <c r="E29">
        <f>SUM('SAM GTAP_2017'!E2:E253)</f>
        <v>590.65609833189899</v>
      </c>
      <c r="F29">
        <f>SUM('SAM GTAP_2017'!F2:F253)</f>
        <v>2.6356991260568825</v>
      </c>
      <c r="G29">
        <f>SUM('SAM GTAP_2017'!G2:G253)</f>
        <v>0.11556251662876059</v>
      </c>
      <c r="H29">
        <f>SUM('SAM GTAP_2017'!H2:H253)</f>
        <v>0.32875147752978984</v>
      </c>
      <c r="I29">
        <f>SUM('SAM GTAP_2017'!I2:I253)</f>
        <v>30.782147932598448</v>
      </c>
      <c r="J29">
        <f>SUM('SAM GTAP_2017'!J2:J253)</f>
        <v>281.21784615803466</v>
      </c>
      <c r="K29">
        <f>SUM('SAM GTAP_2017'!K2:K253)</f>
        <v>276.72426988666723</v>
      </c>
      <c r="L29">
        <f>SUM('SAM GTAP_2017'!L2:L253)</f>
        <v>249.10151931201392</v>
      </c>
      <c r="M29">
        <f>SUM('SAM GTAP_2017'!M2:M253)</f>
        <v>33.359493549141582</v>
      </c>
      <c r="N29">
        <f>SUM('SAM GTAP_2017'!N2:N253)</f>
        <v>251.44658319669827</v>
      </c>
      <c r="O29">
        <f>SUM('SAM GTAP_2017'!O2:O253)</f>
        <v>104.50690391435641</v>
      </c>
      <c r="P29">
        <f>SUM('SAM GTAP_2017'!P2:P253)</f>
        <v>14.180472878572367</v>
      </c>
      <c r="Q29">
        <f>SUM('SAM GTAP_2017'!Q2:Q253)</f>
        <v>7.5121771011573575</v>
      </c>
      <c r="R29">
        <f>SUM('SAM GTAP_2017'!R2:R253)</f>
        <v>0.50686072391840598</v>
      </c>
      <c r="S29">
        <f>SUM('SAM GTAP_2017'!S2:S253)</f>
        <v>457.69023700385202</v>
      </c>
      <c r="T29">
        <f>SUM('SAM GTAP_2017'!T2:T253)</f>
        <v>417.91496870787006</v>
      </c>
      <c r="U29">
        <f>SUM('SAM GTAP_2017'!U2:U253)</f>
        <v>264.58004588658252</v>
      </c>
      <c r="V29">
        <f>SUM('SAM GTAP_2017'!V2:V253)</f>
        <v>20.379937043288766</v>
      </c>
      <c r="W29">
        <f>SUM('SAM GTAP_2017'!W2:W253)</f>
        <v>812.58097932124394</v>
      </c>
      <c r="X29">
        <f>SUM('SAM GTAP_2017'!X2:X253)</f>
        <v>1.3643003653773194</v>
      </c>
      <c r="Y29">
        <f>SUM('SAM GTAP_2017'!Y2:Y253)</f>
        <v>6.6149737610889252</v>
      </c>
      <c r="Z29">
        <f>SUM('SAM GTAP_2017'!Z2:Z253)</f>
        <v>953.33784770239106</v>
      </c>
      <c r="AA29">
        <f>SUM('SAM GTAP_2017'!AA2:AA253)</f>
        <v>1216.8453343766139</v>
      </c>
      <c r="AB29">
        <f>SUM('SAM GTAP_2017'!AB2:AB253)</f>
        <v>29.87458414572772</v>
      </c>
      <c r="AC29">
        <f>SUM('SAM GTAP_2017'!AC2:AC253)</f>
        <v>165.34919903757287</v>
      </c>
      <c r="AD29">
        <f>SUM('SAM GTAP_2017'!AD2:AD253)</f>
        <v>39.89364725037057</v>
      </c>
      <c r="AE29">
        <f>SUM('SAM GTAP_2017'!AE2:AE253)</f>
        <v>46.503289590891008</v>
      </c>
      <c r="AF29">
        <f>SUM('SAM GTAP_2017'!AF2:AF253)</f>
        <v>153.68085949972479</v>
      </c>
      <c r="AG29">
        <f>SUM('SAM GTAP_2017'!AG2:AG253)</f>
        <v>100.90409581145367</v>
      </c>
      <c r="AH29">
        <f>SUM('SAM GTAP_2017'!AH2:AH253)</f>
        <v>298.33102762728493</v>
      </c>
      <c r="AI29">
        <f>SUM('SAM GTAP_2017'!AI2:AI253)</f>
        <v>76.858527478809336</v>
      </c>
      <c r="AJ29">
        <f>SUM('SAM GTAP_2017'!AJ2:AJ253)</f>
        <v>88.17501050325798</v>
      </c>
      <c r="AK29">
        <f>SUM('SAM GTAP_2017'!AK2:AK253)</f>
        <v>316.38337136308718</v>
      </c>
      <c r="AL29">
        <f>SUM('SAM GTAP_2017'!AL2:AL253)</f>
        <v>389.77560270826837</v>
      </c>
      <c r="AM29">
        <f>SUM('SAM GTAP_2017'!AM2:AM253)</f>
        <v>155.81597400339038</v>
      </c>
      <c r="AN29">
        <f>SUM('SAM GTAP_2017'!AN2:AN253)</f>
        <v>97.365725445626637</v>
      </c>
      <c r="AO29">
        <f>SUM('SAM GTAP_2017'!AO2:AO253)</f>
        <v>111.42209490438232</v>
      </c>
      <c r="AP29">
        <f>SUM('SAM GTAP_2017'!AP2:AP253)</f>
        <v>65.989357094777816</v>
      </c>
      <c r="AQ29">
        <f>SUM('SAM GTAP_2017'!AQ2:AQ253)</f>
        <v>192.2513110984448</v>
      </c>
      <c r="AR29">
        <f>SUM('SAM GTAP_2017'!AR2:AR253)</f>
        <v>379.58619315153544</v>
      </c>
      <c r="AS29">
        <f>SUM('SAM GTAP_2017'!AS2:AS253)</f>
        <v>113.14535626021053</v>
      </c>
      <c r="AT29">
        <f>SUM('SAM GTAP_2017'!AT2:AT253)</f>
        <v>57.046970138030844</v>
      </c>
      <c r="AU29">
        <f>SUM('SAM GTAP_2017'!AU2:AU253)</f>
        <v>228.45832193168121</v>
      </c>
      <c r="AV29">
        <f>SUM('SAM GTAP_2017'!AV2:AV253)</f>
        <v>9.9999999999999995E-21</v>
      </c>
      <c r="AW29">
        <f>SUM('SAM GTAP_2017'!AW2:AW253)</f>
        <v>4.187704495352957</v>
      </c>
      <c r="AX29">
        <f>SUM('SAM GTAP_2017'!AX2:AX253)</f>
        <v>21.062909412241964</v>
      </c>
      <c r="AY29">
        <f>SUM('SAM GTAP_2017'!AY2:AY253)</f>
        <v>6.6187889912184978</v>
      </c>
      <c r="AZ29">
        <f>SUM('SAM GTAP_2017'!AZ2:AZ253)</f>
        <v>441.14642423750513</v>
      </c>
      <c r="BA29">
        <f>SUM('SAM GTAP_2017'!BA2:BA253)</f>
        <v>9.9999999999999995E-21</v>
      </c>
      <c r="BB29">
        <f>SUM('SAM GTAP_2017'!BB2:BB253)</f>
        <v>9.9999999999999995E-21</v>
      </c>
      <c r="BC29">
        <f>SUM('SAM GTAP_2017'!BC2:BC253)</f>
        <v>125.44629565462259</v>
      </c>
      <c r="BD29">
        <f>SUM('SAM GTAP_2017'!BD2:BD253)</f>
        <v>9.9999999999999995E-21</v>
      </c>
      <c r="BE29">
        <f>SUM('SAM GTAP_2017'!BE2:BE253)</f>
        <v>9.9999999999999995E-21</v>
      </c>
      <c r="BF29">
        <f>SUM('SAM GTAP_2017'!BF2:BF253)</f>
        <v>9.9999999999999995E-21</v>
      </c>
      <c r="BG29">
        <f>SUM('SAM GTAP_2017'!BG2:BG253)</f>
        <v>1.4121268819063824</v>
      </c>
      <c r="BH29">
        <f>SUM('SAM GTAP_2017'!BH2:BH253)</f>
        <v>316.02445473114381</v>
      </c>
      <c r="BI29">
        <f>SUM('SAM GTAP_2017'!BI2:BI253)</f>
        <v>2139.7963824645567</v>
      </c>
      <c r="BJ29">
        <f>SUM('SAM GTAP_2017'!BJ2:BJ253)</f>
        <v>2699.2363446310519</v>
      </c>
      <c r="BK29">
        <f>SUM('SAM GTAP_2017'!BK2:BK253)</f>
        <v>1684.9501382930061</v>
      </c>
      <c r="BL29">
        <f>SUM('SAM GTAP_2017'!BL2:BL253)</f>
        <v>1567.0323331260104</v>
      </c>
      <c r="BM29">
        <f>SUM('SAM GTAP_2017'!BM2:BM253)</f>
        <v>145.27033403951918</v>
      </c>
      <c r="BN29">
        <f>SUM('SAM GTAP_2017'!BN2:BN253)</f>
        <v>315.53776290213597</v>
      </c>
      <c r="BO29">
        <f>SUM('SAM GTAP_2017'!BO2:BO253)</f>
        <v>309.73071215929178</v>
      </c>
      <c r="BP29">
        <f>SUM('SAM GTAP_2017'!BP2:BP253)</f>
        <v>1029.9973952315656</v>
      </c>
      <c r="BQ29">
        <f>SUM('SAM GTAP_2017'!BQ2:BQ253)</f>
        <v>379.02558941145639</v>
      </c>
      <c r="BR29">
        <f>SUM('SAM GTAP_2017'!BR2:BR253)</f>
        <v>92.012817190216396</v>
      </c>
      <c r="BS29">
        <f>SUM('SAM GTAP_2017'!BS2:BS253)</f>
        <v>194.00918087662077</v>
      </c>
      <c r="BT29">
        <f>SUM('SAM GTAP_2017'!BT2:BT253)</f>
        <v>417.39754271893844</v>
      </c>
      <c r="BU29">
        <f>SUM('SAM GTAP_2017'!BU2:BU253)</f>
        <v>950.86561316501638</v>
      </c>
      <c r="BV29">
        <f>SUM('SAM GTAP_2017'!BV2:BV253)</f>
        <v>1156.9150645834272</v>
      </c>
      <c r="BW29">
        <f>SUM('SAM GTAP_2017'!BW2:BW253)</f>
        <v>1051.0854230973989</v>
      </c>
      <c r="BX29">
        <f>SUM('SAM GTAP_2017'!BX2:BX253)</f>
        <v>1646.0522474361878</v>
      </c>
      <c r="BY29">
        <f>SUM('SAM GTAP_2017'!BY2:BY253)</f>
        <v>1183.686966835865</v>
      </c>
      <c r="BZ29">
        <f>SUM('SAM GTAP_2017'!BZ2:BZ253)</f>
        <v>9.9999999999999995E-21</v>
      </c>
      <c r="CA29">
        <f>SUM('SAM GTAP_2017'!CA2:CA253)</f>
        <v>9.9999999999999995E-21</v>
      </c>
    </row>
    <row r="50" spans="1:5" x14ac:dyDescent="0.25">
      <c r="A50" t="s">
        <v>415</v>
      </c>
      <c r="D50">
        <v>2019</v>
      </c>
    </row>
    <row r="51" spans="1:5" x14ac:dyDescent="0.25">
      <c r="A51" t="s">
        <v>410</v>
      </c>
      <c r="B51" s="30">
        <f>SUM('Macro SAM_V4'!C5)/SUM('Macro SAM_V4'!C5:D7)</f>
        <v>0.67610104161264473</v>
      </c>
      <c r="C51" s="6"/>
      <c r="D51" s="6">
        <v>0.55000000000000004</v>
      </c>
      <c r="E51" t="s">
        <v>416</v>
      </c>
    </row>
    <row r="52" spans="1:5" x14ac:dyDescent="0.25">
      <c r="A52" t="s">
        <v>414</v>
      </c>
      <c r="B52" s="6">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B2:D108"/>
  <sheetViews>
    <sheetView topLeftCell="A55" workbookViewId="0"/>
  </sheetViews>
  <sheetFormatPr defaultColWidth="11.42578125" defaultRowHeight="15" x14ac:dyDescent="0.25"/>
  <cols>
    <col min="3" max="3" width="43.85546875" customWidth="1"/>
  </cols>
  <sheetData>
    <row r="2" spans="2:4" x14ac:dyDescent="0.25">
      <c r="B2" s="32" t="s">
        <v>410</v>
      </c>
      <c r="C2" t="s">
        <v>417</v>
      </c>
      <c r="D2" t="s">
        <v>418</v>
      </c>
    </row>
    <row r="3" spans="2:4" x14ac:dyDescent="0.25">
      <c r="B3" t="s">
        <v>17</v>
      </c>
      <c r="C3" t="s">
        <v>419</v>
      </c>
      <c r="D3" s="31" t="s">
        <v>420</v>
      </c>
    </row>
    <row r="4" spans="2:4" x14ac:dyDescent="0.25">
      <c r="B4" t="s">
        <v>18</v>
      </c>
      <c r="C4" t="s">
        <v>421</v>
      </c>
      <c r="D4" s="31" t="s">
        <v>422</v>
      </c>
    </row>
    <row r="5" spans="2:4" x14ac:dyDescent="0.25">
      <c r="B5" t="s">
        <v>19</v>
      </c>
      <c r="C5" t="s">
        <v>423</v>
      </c>
      <c r="D5" s="31" t="s">
        <v>424</v>
      </c>
    </row>
    <row r="6" spans="2:4" x14ac:dyDescent="0.25">
      <c r="B6" t="s">
        <v>20</v>
      </c>
      <c r="C6" t="s">
        <v>425</v>
      </c>
      <c r="D6" s="31" t="s">
        <v>426</v>
      </c>
    </row>
    <row r="7" spans="2:4" x14ac:dyDescent="0.25">
      <c r="B7" t="s">
        <v>21</v>
      </c>
      <c r="C7" t="s">
        <v>427</v>
      </c>
      <c r="D7" s="31" t="s">
        <v>428</v>
      </c>
    </row>
    <row r="8" spans="2:4" x14ac:dyDescent="0.25">
      <c r="B8" t="s">
        <v>22</v>
      </c>
      <c r="C8" t="s">
        <v>429</v>
      </c>
      <c r="D8" s="31">
        <v>19</v>
      </c>
    </row>
    <row r="9" spans="2:4" x14ac:dyDescent="0.25">
      <c r="B9" t="s">
        <v>23</v>
      </c>
      <c r="C9" t="s">
        <v>430</v>
      </c>
      <c r="D9" s="31">
        <v>20</v>
      </c>
    </row>
    <row r="10" spans="2:4" x14ac:dyDescent="0.25">
      <c r="B10" t="s">
        <v>24</v>
      </c>
      <c r="C10" t="s">
        <v>431</v>
      </c>
      <c r="D10" s="31">
        <v>21</v>
      </c>
    </row>
    <row r="11" spans="2:4" x14ac:dyDescent="0.25">
      <c r="B11" t="s">
        <v>25</v>
      </c>
      <c r="C11" t="s">
        <v>432</v>
      </c>
      <c r="D11" s="31" t="s">
        <v>433</v>
      </c>
    </row>
    <row r="12" spans="2:4" x14ac:dyDescent="0.25">
      <c r="B12" t="s">
        <v>26</v>
      </c>
      <c r="C12" t="s">
        <v>434</v>
      </c>
      <c r="D12" s="31" t="s">
        <v>435</v>
      </c>
    </row>
    <row r="13" spans="2:4" x14ac:dyDescent="0.25">
      <c r="B13" t="s">
        <v>27</v>
      </c>
      <c r="C13" t="s">
        <v>436</v>
      </c>
      <c r="D13" s="31">
        <v>26</v>
      </c>
    </row>
    <row r="14" spans="2:4" x14ac:dyDescent="0.25">
      <c r="B14" t="s">
        <v>28</v>
      </c>
      <c r="C14" t="s">
        <v>437</v>
      </c>
      <c r="D14" s="31">
        <v>27</v>
      </c>
    </row>
    <row r="15" spans="2:4" x14ac:dyDescent="0.25">
      <c r="B15" t="s">
        <v>29</v>
      </c>
      <c r="C15" t="s">
        <v>438</v>
      </c>
      <c r="D15" s="31">
        <v>28</v>
      </c>
    </row>
    <row r="16" spans="2:4" x14ac:dyDescent="0.25">
      <c r="B16" t="s">
        <v>30</v>
      </c>
      <c r="C16" t="s">
        <v>439</v>
      </c>
      <c r="D16" s="31" t="s">
        <v>440</v>
      </c>
    </row>
    <row r="17" spans="2:4" x14ac:dyDescent="0.25">
      <c r="B17" t="s">
        <v>31</v>
      </c>
      <c r="C17" t="s">
        <v>441</v>
      </c>
      <c r="D17" s="31" t="s">
        <v>442</v>
      </c>
    </row>
    <row r="18" spans="2:4" x14ac:dyDescent="0.25">
      <c r="B18" t="s">
        <v>32</v>
      </c>
      <c r="C18" t="s">
        <v>443</v>
      </c>
      <c r="D18" s="31" t="s">
        <v>444</v>
      </c>
    </row>
    <row r="19" spans="2:4" x14ac:dyDescent="0.25">
      <c r="B19" t="s">
        <v>33</v>
      </c>
      <c r="C19" t="s">
        <v>445</v>
      </c>
      <c r="D19" s="31" t="s">
        <v>446</v>
      </c>
    </row>
    <row r="20" spans="2:4" x14ac:dyDescent="0.25">
      <c r="B20" t="s">
        <v>34</v>
      </c>
      <c r="C20" t="s">
        <v>447</v>
      </c>
      <c r="D20" s="31" t="s">
        <v>448</v>
      </c>
    </row>
    <row r="21" spans="2:4" x14ac:dyDescent="0.25">
      <c r="B21" t="s">
        <v>35</v>
      </c>
      <c r="C21" t="s">
        <v>449</v>
      </c>
      <c r="D21" s="31" t="s">
        <v>450</v>
      </c>
    </row>
    <row r="22" spans="2:4" x14ac:dyDescent="0.25">
      <c r="B22" t="s">
        <v>36</v>
      </c>
      <c r="C22" t="s">
        <v>451</v>
      </c>
      <c r="D22" s="31" t="s">
        <v>452</v>
      </c>
    </row>
    <row r="23" spans="2:4" x14ac:dyDescent="0.25">
      <c r="B23" t="s">
        <v>37</v>
      </c>
      <c r="C23" t="s">
        <v>453</v>
      </c>
      <c r="D23" s="31" t="s">
        <v>454</v>
      </c>
    </row>
    <row r="24" spans="2:4" x14ac:dyDescent="0.25">
      <c r="B24" t="s">
        <v>38</v>
      </c>
      <c r="C24" t="s">
        <v>455</v>
      </c>
      <c r="D24" s="31" t="s">
        <v>456</v>
      </c>
    </row>
    <row r="25" spans="2:4" x14ac:dyDescent="0.25">
      <c r="B25" t="s">
        <v>39</v>
      </c>
      <c r="C25" t="s">
        <v>457</v>
      </c>
      <c r="D25" s="31" t="s">
        <v>458</v>
      </c>
    </row>
    <row r="26" spans="2:4" x14ac:dyDescent="0.25">
      <c r="B26" t="s">
        <v>40</v>
      </c>
      <c r="C26" t="s">
        <v>459</v>
      </c>
      <c r="D26" s="31" t="s">
        <v>460</v>
      </c>
    </row>
    <row r="27" spans="2:4" x14ac:dyDescent="0.25">
      <c r="B27" t="s">
        <v>41</v>
      </c>
      <c r="C27" t="s">
        <v>461</v>
      </c>
      <c r="D27" s="31" t="s">
        <v>462</v>
      </c>
    </row>
    <row r="28" spans="2:4" x14ac:dyDescent="0.25">
      <c r="B28" t="s">
        <v>42</v>
      </c>
      <c r="C28" t="s">
        <v>463</v>
      </c>
      <c r="D28" s="31" t="s">
        <v>464</v>
      </c>
    </row>
    <row r="29" spans="2:4" x14ac:dyDescent="0.25">
      <c r="B29" t="s">
        <v>43</v>
      </c>
      <c r="C29" t="s">
        <v>465</v>
      </c>
      <c r="D29" s="31" t="s">
        <v>466</v>
      </c>
    </row>
    <row r="30" spans="2:4" x14ac:dyDescent="0.25">
      <c r="B30" t="s">
        <v>44</v>
      </c>
      <c r="C30" t="s">
        <v>467</v>
      </c>
      <c r="D30" s="31" t="s">
        <v>468</v>
      </c>
    </row>
    <row r="31" spans="2:4" x14ac:dyDescent="0.25">
      <c r="B31" t="s">
        <v>45</v>
      </c>
      <c r="C31" t="s">
        <v>469</v>
      </c>
      <c r="D31" s="31" t="s">
        <v>470</v>
      </c>
    </row>
    <row r="32" spans="2:4" x14ac:dyDescent="0.25">
      <c r="B32" t="s">
        <v>46</v>
      </c>
      <c r="C32" t="s">
        <v>471</v>
      </c>
      <c r="D32" s="31" t="s">
        <v>472</v>
      </c>
    </row>
    <row r="33" spans="2:4" x14ac:dyDescent="0.25">
      <c r="B33" t="s">
        <v>47</v>
      </c>
      <c r="C33" t="s">
        <v>473</v>
      </c>
      <c r="D33" s="31">
        <v>84</v>
      </c>
    </row>
    <row r="34" spans="2:4" x14ac:dyDescent="0.25">
      <c r="B34" t="s">
        <v>48</v>
      </c>
      <c r="C34" t="s">
        <v>474</v>
      </c>
      <c r="D34" s="31">
        <v>85</v>
      </c>
    </row>
    <row r="35" spans="2:4" x14ac:dyDescent="0.25">
      <c r="B35" t="s">
        <v>49</v>
      </c>
      <c r="C35" t="s">
        <v>475</v>
      </c>
      <c r="D35" s="31">
        <v>86</v>
      </c>
    </row>
    <row r="36" spans="2:4" x14ac:dyDescent="0.25">
      <c r="B36" t="s">
        <v>50</v>
      </c>
      <c r="C36" t="s">
        <v>476</v>
      </c>
      <c r="D36" s="31" t="s">
        <v>477</v>
      </c>
    </row>
    <row r="37" spans="2:4" x14ac:dyDescent="0.25">
      <c r="B37" t="s">
        <v>51</v>
      </c>
      <c r="C37" t="s">
        <v>478</v>
      </c>
      <c r="D37" s="31" t="s">
        <v>479</v>
      </c>
    </row>
    <row r="38" spans="2:4" x14ac:dyDescent="0.25">
      <c r="B38" t="s">
        <v>52</v>
      </c>
      <c r="C38" t="s">
        <v>480</v>
      </c>
      <c r="D38" s="31" t="s">
        <v>481</v>
      </c>
    </row>
    <row r="39" spans="2:4" x14ac:dyDescent="0.25">
      <c r="B39" t="s">
        <v>53</v>
      </c>
      <c r="C39" t="s">
        <v>482</v>
      </c>
      <c r="D39" s="31" t="s">
        <v>483</v>
      </c>
    </row>
    <row r="41" spans="2:4" x14ac:dyDescent="0.25">
      <c r="C41" t="s">
        <v>484</v>
      </c>
      <c r="D41" t="s">
        <v>485</v>
      </c>
    </row>
    <row r="42" spans="2:4" x14ac:dyDescent="0.25">
      <c r="B42" s="32" t="s">
        <v>486</v>
      </c>
      <c r="C42" t="s">
        <v>486</v>
      </c>
      <c r="D42" s="31" t="s">
        <v>487</v>
      </c>
    </row>
    <row r="43" spans="2:4" x14ac:dyDescent="0.25">
      <c r="B43" t="s">
        <v>54</v>
      </c>
      <c r="C43" t="s">
        <v>419</v>
      </c>
      <c r="D43" s="31" t="s">
        <v>420</v>
      </c>
    </row>
    <row r="44" spans="2:4" x14ac:dyDescent="0.25">
      <c r="B44" t="s">
        <v>55</v>
      </c>
      <c r="C44" t="s">
        <v>421</v>
      </c>
      <c r="D44" s="31" t="s">
        <v>422</v>
      </c>
    </row>
    <row r="45" spans="2:4" x14ac:dyDescent="0.25">
      <c r="B45" t="s">
        <v>56</v>
      </c>
      <c r="C45" t="s">
        <v>423</v>
      </c>
      <c r="D45" s="31" t="s">
        <v>424</v>
      </c>
    </row>
    <row r="46" spans="2:4" x14ac:dyDescent="0.25">
      <c r="B46" t="s">
        <v>57</v>
      </c>
      <c r="C46" t="s">
        <v>425</v>
      </c>
      <c r="D46" s="31" t="s">
        <v>426</v>
      </c>
    </row>
    <row r="47" spans="2:4" x14ac:dyDescent="0.25">
      <c r="B47" t="s">
        <v>58</v>
      </c>
      <c r="C47" t="s">
        <v>427</v>
      </c>
      <c r="D47" s="31" t="s">
        <v>428</v>
      </c>
    </row>
    <row r="48" spans="2:4" x14ac:dyDescent="0.25">
      <c r="B48" t="s">
        <v>59</v>
      </c>
      <c r="C48" t="s">
        <v>429</v>
      </c>
      <c r="D48" s="31">
        <v>19</v>
      </c>
    </row>
    <row r="49" spans="2:4" x14ac:dyDescent="0.25">
      <c r="B49" t="s">
        <v>60</v>
      </c>
      <c r="C49" t="s">
        <v>430</v>
      </c>
      <c r="D49" s="31">
        <v>20</v>
      </c>
    </row>
    <row r="50" spans="2:4" x14ac:dyDescent="0.25">
      <c r="B50" t="s">
        <v>61</v>
      </c>
      <c r="C50" t="s">
        <v>431</v>
      </c>
      <c r="D50" s="31">
        <v>21</v>
      </c>
    </row>
    <row r="51" spans="2:4" x14ac:dyDescent="0.25">
      <c r="B51" t="s">
        <v>62</v>
      </c>
      <c r="C51" t="s">
        <v>432</v>
      </c>
      <c r="D51" s="31" t="s">
        <v>433</v>
      </c>
    </row>
    <row r="52" spans="2:4" x14ac:dyDescent="0.25">
      <c r="B52" t="s">
        <v>63</v>
      </c>
      <c r="C52" t="s">
        <v>434</v>
      </c>
      <c r="D52" s="31" t="s">
        <v>435</v>
      </c>
    </row>
    <row r="53" spans="2:4" x14ac:dyDescent="0.25">
      <c r="B53" t="s">
        <v>64</v>
      </c>
      <c r="C53" t="s">
        <v>436</v>
      </c>
      <c r="D53" s="31">
        <v>26</v>
      </c>
    </row>
    <row r="54" spans="2:4" x14ac:dyDescent="0.25">
      <c r="B54" t="s">
        <v>65</v>
      </c>
      <c r="C54" t="s">
        <v>437</v>
      </c>
      <c r="D54" s="31">
        <v>27</v>
      </c>
    </row>
    <row r="55" spans="2:4" x14ac:dyDescent="0.25">
      <c r="B55" t="s">
        <v>66</v>
      </c>
      <c r="C55" t="s">
        <v>438</v>
      </c>
      <c r="D55" s="31">
        <v>28</v>
      </c>
    </row>
    <row r="56" spans="2:4" x14ac:dyDescent="0.25">
      <c r="B56" t="s">
        <v>67</v>
      </c>
      <c r="C56" t="s">
        <v>439</v>
      </c>
      <c r="D56" s="31" t="s">
        <v>440</v>
      </c>
    </row>
    <row r="57" spans="2:4" x14ac:dyDescent="0.25">
      <c r="B57" t="s">
        <v>68</v>
      </c>
      <c r="C57" t="s">
        <v>441</v>
      </c>
      <c r="D57" s="31" t="s">
        <v>442</v>
      </c>
    </row>
    <row r="58" spans="2:4" x14ac:dyDescent="0.25">
      <c r="B58" t="s">
        <v>69</v>
      </c>
      <c r="C58" t="s">
        <v>443</v>
      </c>
      <c r="D58" s="31" t="s">
        <v>444</v>
      </c>
    </row>
    <row r="59" spans="2:4" x14ac:dyDescent="0.25">
      <c r="B59" t="s">
        <v>70</v>
      </c>
      <c r="C59" t="s">
        <v>445</v>
      </c>
      <c r="D59" s="31" t="s">
        <v>446</v>
      </c>
    </row>
    <row r="60" spans="2:4" x14ac:dyDescent="0.25">
      <c r="B60" t="s">
        <v>71</v>
      </c>
      <c r="C60" t="s">
        <v>447</v>
      </c>
      <c r="D60" s="31" t="s">
        <v>448</v>
      </c>
    </row>
    <row r="61" spans="2:4" x14ac:dyDescent="0.25">
      <c r="B61" t="s">
        <v>72</v>
      </c>
      <c r="C61" t="s">
        <v>449</v>
      </c>
      <c r="D61" s="31" t="s">
        <v>450</v>
      </c>
    </row>
    <row r="62" spans="2:4" x14ac:dyDescent="0.25">
      <c r="B62" t="s">
        <v>73</v>
      </c>
      <c r="C62" t="s">
        <v>451</v>
      </c>
      <c r="D62" s="31" t="s">
        <v>452</v>
      </c>
    </row>
    <row r="63" spans="2:4" x14ac:dyDescent="0.25">
      <c r="B63" t="s">
        <v>74</v>
      </c>
      <c r="C63" t="s">
        <v>453</v>
      </c>
      <c r="D63" s="31" t="s">
        <v>454</v>
      </c>
    </row>
    <row r="64" spans="2:4" x14ac:dyDescent="0.25">
      <c r="B64" t="s">
        <v>75</v>
      </c>
      <c r="C64" t="s">
        <v>455</v>
      </c>
      <c r="D64" s="31" t="s">
        <v>456</v>
      </c>
    </row>
    <row r="65" spans="2:4" x14ac:dyDescent="0.25">
      <c r="B65" t="s">
        <v>76</v>
      </c>
      <c r="C65" t="s">
        <v>457</v>
      </c>
      <c r="D65" s="31" t="s">
        <v>458</v>
      </c>
    </row>
    <row r="66" spans="2:4" x14ac:dyDescent="0.25">
      <c r="B66" t="s">
        <v>77</v>
      </c>
      <c r="C66" t="s">
        <v>459</v>
      </c>
      <c r="D66" s="31" t="s">
        <v>460</v>
      </c>
    </row>
    <row r="67" spans="2:4" x14ac:dyDescent="0.25">
      <c r="B67" t="s">
        <v>78</v>
      </c>
      <c r="C67" t="s">
        <v>461</v>
      </c>
      <c r="D67" s="31" t="s">
        <v>462</v>
      </c>
    </row>
    <row r="68" spans="2:4" x14ac:dyDescent="0.25">
      <c r="B68" t="s">
        <v>79</v>
      </c>
      <c r="C68" t="s">
        <v>463</v>
      </c>
      <c r="D68" s="31" t="s">
        <v>464</v>
      </c>
    </row>
    <row r="69" spans="2:4" x14ac:dyDescent="0.25">
      <c r="B69" t="s">
        <v>80</v>
      </c>
      <c r="C69" t="s">
        <v>465</v>
      </c>
      <c r="D69" s="31" t="s">
        <v>466</v>
      </c>
    </row>
    <row r="70" spans="2:4" x14ac:dyDescent="0.25">
      <c r="B70" t="s">
        <v>81</v>
      </c>
      <c r="C70" t="s">
        <v>467</v>
      </c>
      <c r="D70" s="31" t="s">
        <v>468</v>
      </c>
    </row>
    <row r="71" spans="2:4" x14ac:dyDescent="0.25">
      <c r="B71" t="s">
        <v>82</v>
      </c>
      <c r="C71" t="s">
        <v>469</v>
      </c>
      <c r="D71" s="31" t="s">
        <v>470</v>
      </c>
    </row>
    <row r="72" spans="2:4" x14ac:dyDescent="0.25">
      <c r="B72" t="s">
        <v>83</v>
      </c>
      <c r="C72" t="s">
        <v>471</v>
      </c>
      <c r="D72" s="31" t="s">
        <v>472</v>
      </c>
    </row>
    <row r="73" spans="2:4" x14ac:dyDescent="0.25">
      <c r="B73" t="s">
        <v>84</v>
      </c>
      <c r="C73" t="s">
        <v>473</v>
      </c>
      <c r="D73" s="31">
        <v>84</v>
      </c>
    </row>
    <row r="74" spans="2:4" x14ac:dyDescent="0.25">
      <c r="B74" t="s">
        <v>85</v>
      </c>
      <c r="C74" t="s">
        <v>474</v>
      </c>
      <c r="D74" s="31">
        <v>85</v>
      </c>
    </row>
    <row r="75" spans="2:4" x14ac:dyDescent="0.25">
      <c r="B75" t="s">
        <v>86</v>
      </c>
      <c r="C75" t="s">
        <v>475</v>
      </c>
      <c r="D75" s="31">
        <v>86</v>
      </c>
    </row>
    <row r="76" spans="2:4" x14ac:dyDescent="0.25">
      <c r="B76" t="s">
        <v>87</v>
      </c>
      <c r="C76" t="s">
        <v>476</v>
      </c>
      <c r="D76" s="31" t="s">
        <v>477</v>
      </c>
    </row>
    <row r="77" spans="2:4" x14ac:dyDescent="0.25">
      <c r="B77" t="s">
        <v>88</v>
      </c>
      <c r="C77" t="s">
        <v>478</v>
      </c>
      <c r="D77" s="31" t="s">
        <v>479</v>
      </c>
    </row>
    <row r="78" spans="2:4" x14ac:dyDescent="0.25">
      <c r="B78" t="s">
        <v>89</v>
      </c>
      <c r="C78" t="s">
        <v>480</v>
      </c>
      <c r="D78" s="31" t="s">
        <v>481</v>
      </c>
    </row>
    <row r="79" spans="2:4" x14ac:dyDescent="0.25">
      <c r="B79" t="s">
        <v>90</v>
      </c>
      <c r="C79" t="s">
        <v>482</v>
      </c>
      <c r="D79" s="31" t="s">
        <v>483</v>
      </c>
    </row>
    <row r="81" spans="2:3" x14ac:dyDescent="0.25">
      <c r="B81" s="32" t="s">
        <v>488</v>
      </c>
      <c r="C81" s="32" t="s">
        <v>488</v>
      </c>
    </row>
    <row r="82" spans="2:3" x14ac:dyDescent="0.25">
      <c r="B82" t="s">
        <v>91</v>
      </c>
      <c r="C82" t="s">
        <v>489</v>
      </c>
    </row>
    <row r="83" spans="2:3" x14ac:dyDescent="0.25">
      <c r="B83" t="s">
        <v>92</v>
      </c>
      <c r="C83" t="s">
        <v>490</v>
      </c>
    </row>
    <row r="86" spans="2:3" x14ac:dyDescent="0.25">
      <c r="B86" s="32" t="s">
        <v>491</v>
      </c>
      <c r="C86" s="32" t="s">
        <v>491</v>
      </c>
    </row>
    <row r="87" spans="2:3" x14ac:dyDescent="0.25">
      <c r="B87" t="s">
        <v>93</v>
      </c>
      <c r="C87" t="s">
        <v>492</v>
      </c>
    </row>
    <row r="88" spans="2:3" x14ac:dyDescent="0.25">
      <c r="B88" t="s">
        <v>94</v>
      </c>
      <c r="C88" t="s">
        <v>493</v>
      </c>
    </row>
    <row r="89" spans="2:3" x14ac:dyDescent="0.25">
      <c r="B89" t="s">
        <v>95</v>
      </c>
      <c r="C89" t="s">
        <v>494</v>
      </c>
    </row>
    <row r="90" spans="2:3" x14ac:dyDescent="0.25">
      <c r="B90" t="s">
        <v>96</v>
      </c>
      <c r="C90" t="s">
        <v>495</v>
      </c>
    </row>
    <row r="91" spans="2:3" x14ac:dyDescent="0.25">
      <c r="B91" t="s">
        <v>97</v>
      </c>
      <c r="C91" t="s">
        <v>496</v>
      </c>
    </row>
    <row r="94" spans="2:3" x14ac:dyDescent="0.25">
      <c r="B94" s="32" t="s">
        <v>497</v>
      </c>
      <c r="C94" s="32" t="s">
        <v>497</v>
      </c>
    </row>
    <row r="95" spans="2:3" x14ac:dyDescent="0.25">
      <c r="B95" t="s">
        <v>98</v>
      </c>
      <c r="C95" t="s">
        <v>498</v>
      </c>
    </row>
    <row r="96" spans="2:3" x14ac:dyDescent="0.25">
      <c r="B96" t="s">
        <v>99</v>
      </c>
      <c r="C96" t="s">
        <v>499</v>
      </c>
    </row>
    <row r="97" spans="2:3" x14ac:dyDescent="0.25">
      <c r="B97" t="s">
        <v>100</v>
      </c>
      <c r="C97" t="s">
        <v>500</v>
      </c>
    </row>
    <row r="99" spans="2:3" x14ac:dyDescent="0.25">
      <c r="B99" s="32" t="s">
        <v>501</v>
      </c>
      <c r="C99" s="32" t="s">
        <v>501</v>
      </c>
    </row>
    <row r="100" spans="2:3" x14ac:dyDescent="0.25">
      <c r="B100" t="s">
        <v>101</v>
      </c>
      <c r="C100" t="s">
        <v>502</v>
      </c>
    </row>
    <row r="101" spans="2:3" x14ac:dyDescent="0.25">
      <c r="B101" t="s">
        <v>106</v>
      </c>
      <c r="C101" t="s">
        <v>503</v>
      </c>
    </row>
    <row r="102" spans="2:3" x14ac:dyDescent="0.25">
      <c r="B102" t="s">
        <v>103</v>
      </c>
      <c r="C102" t="s">
        <v>504</v>
      </c>
    </row>
    <row r="104" spans="2:3" x14ac:dyDescent="0.25">
      <c r="B104" s="32" t="s">
        <v>104</v>
      </c>
      <c r="C104" s="32" t="s">
        <v>104</v>
      </c>
    </row>
    <row r="105" spans="2:3" x14ac:dyDescent="0.25">
      <c r="B105" t="s">
        <v>104</v>
      </c>
      <c r="C105" t="s">
        <v>104</v>
      </c>
    </row>
    <row r="107" spans="2:3" x14ac:dyDescent="0.25">
      <c r="B107" s="32" t="s">
        <v>154</v>
      </c>
      <c r="C107" s="32" t="s">
        <v>154</v>
      </c>
    </row>
    <row r="108" spans="2:3" x14ac:dyDescent="0.25">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A1:G15"/>
  <sheetViews>
    <sheetView workbookViewId="0"/>
  </sheetViews>
  <sheetFormatPr defaultColWidth="11.42578125" defaultRowHeight="15" x14ac:dyDescent="0.25"/>
  <cols>
    <col min="1" max="1" width="34.85546875" customWidth="1"/>
    <col min="2" max="2" width="9.28515625" customWidth="1"/>
  </cols>
  <sheetData>
    <row r="1" spans="1:7" x14ac:dyDescent="0.25">
      <c r="B1" t="s">
        <v>506</v>
      </c>
    </row>
    <row r="2" spans="1:7" x14ac:dyDescent="0.25">
      <c r="A2" t="s">
        <v>507</v>
      </c>
      <c r="B2">
        <v>21645411785</v>
      </c>
      <c r="E2" t="s">
        <v>508</v>
      </c>
    </row>
    <row r="3" spans="1:7" x14ac:dyDescent="0.25">
      <c r="A3" s="8" t="s">
        <v>509</v>
      </c>
      <c r="B3">
        <v>9773185026</v>
      </c>
      <c r="C3" s="6">
        <f>B3/$B$2</f>
        <v>0.4515130099198526</v>
      </c>
      <c r="F3" t="s">
        <v>91</v>
      </c>
      <c r="G3" t="s">
        <v>113</v>
      </c>
    </row>
    <row r="4" spans="1:7" x14ac:dyDescent="0.25">
      <c r="A4" s="8" t="s">
        <v>510</v>
      </c>
      <c r="B4">
        <v>2394532944</v>
      </c>
      <c r="C4" s="6">
        <f t="shared" ref="C4:C10" si="0">B4/$B$2</f>
        <v>0.11062542804842278</v>
      </c>
      <c r="E4" t="s">
        <v>98</v>
      </c>
      <c r="F4" s="6">
        <f>(SUM(C3:C5))/(SUM(C3:C5)+C6)</f>
        <v>0.98656474657637239</v>
      </c>
      <c r="G4" s="6">
        <f>1-F4</f>
        <v>1.3435253423627613E-2</v>
      </c>
    </row>
    <row r="5" spans="1:7" x14ac:dyDescent="0.25">
      <c r="A5" s="8" t="s">
        <v>511</v>
      </c>
      <c r="B5">
        <v>1157229020</v>
      </c>
      <c r="C5" s="6">
        <f t="shared" si="0"/>
        <v>5.3463017081612892E-2</v>
      </c>
    </row>
    <row r="6" spans="1:7" x14ac:dyDescent="0.25">
      <c r="A6" s="35" t="s">
        <v>512</v>
      </c>
      <c r="B6">
        <v>181462028</v>
      </c>
      <c r="C6" s="6">
        <f t="shared" si="0"/>
        <v>8.3833945873809119E-3</v>
      </c>
    </row>
    <row r="7" spans="1:7" x14ac:dyDescent="0.25">
      <c r="A7" s="3" t="s">
        <v>513</v>
      </c>
      <c r="B7">
        <v>4448330409</v>
      </c>
      <c r="C7" s="6">
        <f t="shared" si="0"/>
        <v>0.20550916070271472</v>
      </c>
    </row>
    <row r="8" spans="1:7" x14ac:dyDescent="0.25">
      <c r="A8" s="3" t="s">
        <v>514</v>
      </c>
      <c r="B8">
        <v>666411320</v>
      </c>
      <c r="C8" s="6">
        <f t="shared" si="0"/>
        <v>3.0787648053053659E-2</v>
      </c>
    </row>
    <row r="9" spans="1:7" x14ac:dyDescent="0.25">
      <c r="A9" s="3" t="s">
        <v>515</v>
      </c>
      <c r="B9">
        <v>1757044431</v>
      </c>
      <c r="C9" s="6">
        <f t="shared" si="0"/>
        <v>8.1173989594303303E-2</v>
      </c>
    </row>
    <row r="10" spans="1:7" x14ac:dyDescent="0.25">
      <c r="A10" s="33" t="s">
        <v>516</v>
      </c>
      <c r="B10">
        <v>1267216607</v>
      </c>
      <c r="C10" s="6">
        <f t="shared" si="0"/>
        <v>5.8544352012659111E-2</v>
      </c>
    </row>
    <row r="12" spans="1:7" x14ac:dyDescent="0.25">
      <c r="B12" s="34"/>
    </row>
    <row r="13" spans="1:7" x14ac:dyDescent="0.25">
      <c r="A13" s="8" t="s">
        <v>517</v>
      </c>
    </row>
    <row r="14" spans="1:7" x14ac:dyDescent="0.25">
      <c r="A14" s="35" t="s">
        <v>518</v>
      </c>
    </row>
    <row r="15" spans="1:7" x14ac:dyDescent="0.2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A1:D91"/>
  <sheetViews>
    <sheetView topLeftCell="A61" workbookViewId="0">
      <selection activeCell="D10" sqref="B10:D11"/>
    </sheetView>
  </sheetViews>
  <sheetFormatPr defaultColWidth="11.42578125" defaultRowHeight="15" x14ac:dyDescent="0.25"/>
  <cols>
    <col min="1" max="1" width="5.5703125" customWidth="1"/>
    <col min="2" max="2" width="81.140625" customWidth="1"/>
  </cols>
  <sheetData>
    <row r="1" spans="1:4" x14ac:dyDescent="0.25">
      <c r="A1" s="13" t="s">
        <v>520</v>
      </c>
    </row>
    <row r="2" spans="1:4" x14ac:dyDescent="0.25">
      <c r="A2" s="13" t="s">
        <v>521</v>
      </c>
    </row>
    <row r="3" spans="1:4" x14ac:dyDescent="0.25">
      <c r="A3" s="13" t="s">
        <v>522</v>
      </c>
      <c r="B3" s="13" t="s">
        <v>523</v>
      </c>
      <c r="C3" s="13" t="s">
        <v>410</v>
      </c>
      <c r="D3" s="13" t="s">
        <v>523</v>
      </c>
    </row>
    <row r="4" spans="1:4" x14ac:dyDescent="0.25">
      <c r="A4" s="13" t="s">
        <v>524</v>
      </c>
      <c r="B4" s="13" t="s">
        <v>525</v>
      </c>
      <c r="C4" t="s">
        <v>17</v>
      </c>
      <c r="D4" s="13" t="s">
        <v>419</v>
      </c>
    </row>
    <row r="5" spans="1:4" x14ac:dyDescent="0.25">
      <c r="A5" s="13" t="s">
        <v>526</v>
      </c>
      <c r="B5" s="13" t="s">
        <v>527</v>
      </c>
      <c r="C5" t="s">
        <v>17</v>
      </c>
      <c r="D5" s="13" t="s">
        <v>419</v>
      </c>
    </row>
    <row r="6" spans="1:4" x14ac:dyDescent="0.25">
      <c r="A6" s="13" t="s">
        <v>528</v>
      </c>
      <c r="B6" s="13" t="s">
        <v>529</v>
      </c>
      <c r="C6" t="s">
        <v>17</v>
      </c>
      <c r="D6" s="13" t="s">
        <v>419</v>
      </c>
    </row>
    <row r="7" spans="1:4" x14ac:dyDescent="0.25">
      <c r="A7" s="13" t="s">
        <v>530</v>
      </c>
      <c r="B7" s="13" t="s">
        <v>531</v>
      </c>
      <c r="C7" t="s">
        <v>18</v>
      </c>
      <c r="D7" s="13" t="s">
        <v>421</v>
      </c>
    </row>
    <row r="8" spans="1:4" x14ac:dyDescent="0.25">
      <c r="A8" s="13" t="s">
        <v>532</v>
      </c>
      <c r="B8" s="13" t="s">
        <v>533</v>
      </c>
      <c r="C8" t="s">
        <v>18</v>
      </c>
      <c r="D8" s="13" t="s">
        <v>421</v>
      </c>
    </row>
    <row r="9" spans="1:4" x14ac:dyDescent="0.25">
      <c r="A9" s="13" t="s">
        <v>534</v>
      </c>
      <c r="B9" s="13" t="s">
        <v>535</v>
      </c>
      <c r="C9" t="s">
        <v>18</v>
      </c>
      <c r="D9" s="13" t="s">
        <v>421</v>
      </c>
    </row>
    <row r="10" spans="1:4" x14ac:dyDescent="0.25">
      <c r="A10" s="13" t="s">
        <v>536</v>
      </c>
      <c r="B10" s="13" t="s">
        <v>537</v>
      </c>
      <c r="C10" t="s">
        <v>18</v>
      </c>
      <c r="D10" s="13" t="s">
        <v>421</v>
      </c>
    </row>
    <row r="11" spans="1:4" x14ac:dyDescent="0.25">
      <c r="A11" s="13" t="s">
        <v>538</v>
      </c>
      <c r="B11" s="13" t="s">
        <v>539</v>
      </c>
      <c r="C11" t="s">
        <v>18</v>
      </c>
      <c r="D11" s="13" t="s">
        <v>421</v>
      </c>
    </row>
    <row r="12" spans="1:4" x14ac:dyDescent="0.25">
      <c r="A12" s="13" t="s">
        <v>540</v>
      </c>
      <c r="B12" s="13" t="s">
        <v>541</v>
      </c>
      <c r="C12" t="s">
        <v>19</v>
      </c>
      <c r="D12" s="13" t="s">
        <v>423</v>
      </c>
    </row>
    <row r="13" spans="1:4" x14ac:dyDescent="0.25">
      <c r="A13" s="13" t="s">
        <v>542</v>
      </c>
      <c r="B13" s="13" t="s">
        <v>543</v>
      </c>
      <c r="C13" t="s">
        <v>19</v>
      </c>
      <c r="D13" s="13" t="s">
        <v>423</v>
      </c>
    </row>
    <row r="14" spans="1:4" x14ac:dyDescent="0.25">
      <c r="A14" s="13" t="s">
        <v>544</v>
      </c>
      <c r="B14" s="13" t="s">
        <v>545</v>
      </c>
      <c r="C14" t="s">
        <v>19</v>
      </c>
      <c r="D14" s="13" t="s">
        <v>423</v>
      </c>
    </row>
    <row r="15" spans="1:4" x14ac:dyDescent="0.25">
      <c r="A15" s="13" t="s">
        <v>546</v>
      </c>
      <c r="B15" s="13" t="s">
        <v>547</v>
      </c>
      <c r="C15" t="s">
        <v>20</v>
      </c>
      <c r="D15" s="13" t="s">
        <v>425</v>
      </c>
    </row>
    <row r="16" spans="1:4" x14ac:dyDescent="0.25">
      <c r="A16" s="13" t="s">
        <v>548</v>
      </c>
      <c r="B16" s="13" t="s">
        <v>549</v>
      </c>
      <c r="C16" t="s">
        <v>20</v>
      </c>
      <c r="D16" s="13" t="s">
        <v>425</v>
      </c>
    </row>
    <row r="17" spans="1:4" x14ac:dyDescent="0.25">
      <c r="A17" s="13" t="s">
        <v>550</v>
      </c>
      <c r="B17" s="13" t="s">
        <v>551</v>
      </c>
      <c r="C17" t="s">
        <v>20</v>
      </c>
      <c r="D17" s="13" t="s">
        <v>425</v>
      </c>
    </row>
    <row r="18" spans="1:4" x14ac:dyDescent="0.25">
      <c r="A18" s="13" t="s">
        <v>552</v>
      </c>
      <c r="B18" s="13" t="s">
        <v>553</v>
      </c>
      <c r="C18" t="s">
        <v>21</v>
      </c>
      <c r="D18" s="13" t="s">
        <v>427</v>
      </c>
    </row>
    <row r="19" spans="1:4" x14ac:dyDescent="0.25">
      <c r="A19" s="13" t="s">
        <v>554</v>
      </c>
      <c r="B19" s="13" t="s">
        <v>555</v>
      </c>
      <c r="C19" t="s">
        <v>21</v>
      </c>
      <c r="D19" s="13" t="s">
        <v>427</v>
      </c>
    </row>
    <row r="20" spans="1:4" x14ac:dyDescent="0.25">
      <c r="A20" s="13" t="s">
        <v>556</v>
      </c>
      <c r="B20" s="13" t="s">
        <v>557</v>
      </c>
      <c r="C20" t="s">
        <v>21</v>
      </c>
      <c r="D20" s="13" t="s">
        <v>427</v>
      </c>
    </row>
    <row r="21" spans="1:4" x14ac:dyDescent="0.25">
      <c r="A21" s="13" t="s">
        <v>558</v>
      </c>
      <c r="B21" s="13" t="s">
        <v>559</v>
      </c>
      <c r="C21" t="s">
        <v>22</v>
      </c>
      <c r="D21" s="13" t="s">
        <v>429</v>
      </c>
    </row>
    <row r="22" spans="1:4" x14ac:dyDescent="0.25">
      <c r="A22" s="13" t="s">
        <v>560</v>
      </c>
      <c r="B22" s="13" t="s">
        <v>561</v>
      </c>
      <c r="C22" t="s">
        <v>23</v>
      </c>
      <c r="D22" s="13" t="s">
        <v>430</v>
      </c>
    </row>
    <row r="23" spans="1:4" x14ac:dyDescent="0.25">
      <c r="A23" s="13" t="s">
        <v>562</v>
      </c>
      <c r="B23" s="13" t="s">
        <v>563</v>
      </c>
      <c r="C23" t="s">
        <v>24</v>
      </c>
      <c r="D23" s="13" t="s">
        <v>431</v>
      </c>
    </row>
    <row r="24" spans="1:4" x14ac:dyDescent="0.25">
      <c r="A24" s="13" t="s">
        <v>564</v>
      </c>
      <c r="B24" s="13" t="s">
        <v>565</v>
      </c>
      <c r="C24" t="s">
        <v>25</v>
      </c>
      <c r="D24" s="13" t="s">
        <v>432</v>
      </c>
    </row>
    <row r="25" spans="1:4" x14ac:dyDescent="0.25">
      <c r="A25" s="13" t="s">
        <v>566</v>
      </c>
      <c r="B25" s="13" t="s">
        <v>567</v>
      </c>
      <c r="C25" t="s">
        <v>25</v>
      </c>
      <c r="D25" s="13" t="s">
        <v>432</v>
      </c>
    </row>
    <row r="26" spans="1:4" x14ac:dyDescent="0.25">
      <c r="A26" s="13" t="s">
        <v>568</v>
      </c>
      <c r="B26" s="13" t="s">
        <v>569</v>
      </c>
      <c r="C26" t="s">
        <v>26</v>
      </c>
      <c r="D26" s="13" t="s">
        <v>434</v>
      </c>
    </row>
    <row r="27" spans="1:4" x14ac:dyDescent="0.25">
      <c r="A27" s="13" t="s">
        <v>570</v>
      </c>
      <c r="B27" s="13" t="s">
        <v>571</v>
      </c>
      <c r="C27" t="s">
        <v>26</v>
      </c>
      <c r="D27" s="13" t="s">
        <v>434</v>
      </c>
    </row>
    <row r="28" spans="1:4" x14ac:dyDescent="0.25">
      <c r="A28" s="13" t="s">
        <v>572</v>
      </c>
      <c r="B28" s="13" t="s">
        <v>573</v>
      </c>
      <c r="C28" t="s">
        <v>27</v>
      </c>
      <c r="D28" s="13" t="s">
        <v>436</v>
      </c>
    </row>
    <row r="29" spans="1:4" x14ac:dyDescent="0.25">
      <c r="A29" s="13" t="s">
        <v>574</v>
      </c>
      <c r="B29" s="13" t="s">
        <v>575</v>
      </c>
      <c r="C29" t="s">
        <v>28</v>
      </c>
      <c r="D29" s="13" t="s">
        <v>437</v>
      </c>
    </row>
    <row r="30" spans="1:4" x14ac:dyDescent="0.25">
      <c r="A30" s="13" t="s">
        <v>576</v>
      </c>
      <c r="B30" s="13" t="s">
        <v>577</v>
      </c>
      <c r="C30" t="s">
        <v>29</v>
      </c>
      <c r="D30" s="13" t="s">
        <v>438</v>
      </c>
    </row>
    <row r="31" spans="1:4" x14ac:dyDescent="0.25">
      <c r="A31" s="13" t="s">
        <v>578</v>
      </c>
      <c r="B31" s="13" t="s">
        <v>579</v>
      </c>
      <c r="C31" t="s">
        <v>30</v>
      </c>
      <c r="D31" s="13" t="s">
        <v>439</v>
      </c>
    </row>
    <row r="32" spans="1:4" x14ac:dyDescent="0.25">
      <c r="A32" s="13" t="s">
        <v>580</v>
      </c>
      <c r="B32" s="13" t="s">
        <v>581</v>
      </c>
      <c r="C32" t="s">
        <v>30</v>
      </c>
      <c r="D32" s="13" t="s">
        <v>439</v>
      </c>
    </row>
    <row r="33" spans="1:4" x14ac:dyDescent="0.25">
      <c r="A33" s="13" t="s">
        <v>582</v>
      </c>
      <c r="B33" s="13" t="s">
        <v>583</v>
      </c>
      <c r="C33" t="s">
        <v>31</v>
      </c>
      <c r="D33" s="13" t="s">
        <v>441</v>
      </c>
    </row>
    <row r="34" spans="1:4" x14ac:dyDescent="0.25">
      <c r="A34" s="13" t="s">
        <v>584</v>
      </c>
      <c r="B34" s="13" t="s">
        <v>585</v>
      </c>
      <c r="C34" t="s">
        <v>31</v>
      </c>
      <c r="D34" s="13" t="s">
        <v>441</v>
      </c>
    </row>
    <row r="35" spans="1:4" x14ac:dyDescent="0.25">
      <c r="A35" s="13" t="s">
        <v>586</v>
      </c>
      <c r="B35" s="13" t="s">
        <v>587</v>
      </c>
      <c r="C35" t="s">
        <v>31</v>
      </c>
      <c r="D35" s="13" t="s">
        <v>441</v>
      </c>
    </row>
    <row r="36" spans="1:4" x14ac:dyDescent="0.25">
      <c r="A36" s="13" t="s">
        <v>444</v>
      </c>
      <c r="B36" s="13" t="s">
        <v>588</v>
      </c>
      <c r="C36" t="s">
        <v>32</v>
      </c>
      <c r="D36" s="13" t="s">
        <v>443</v>
      </c>
    </row>
    <row r="37" spans="1:4" x14ac:dyDescent="0.25">
      <c r="A37" s="13" t="s">
        <v>589</v>
      </c>
      <c r="B37" s="13" t="s">
        <v>590</v>
      </c>
      <c r="C37" t="s">
        <v>33</v>
      </c>
      <c r="D37" s="13" t="s">
        <v>445</v>
      </c>
    </row>
    <row r="38" spans="1:4" x14ac:dyDescent="0.25">
      <c r="A38" s="13" t="s">
        <v>591</v>
      </c>
      <c r="B38" s="13" t="s">
        <v>592</v>
      </c>
      <c r="C38" t="s">
        <v>33</v>
      </c>
      <c r="D38" s="13" t="s">
        <v>445</v>
      </c>
    </row>
    <row r="39" spans="1:4" x14ac:dyDescent="0.25">
      <c r="A39" s="13" t="s">
        <v>593</v>
      </c>
      <c r="B39" s="13" t="s">
        <v>594</v>
      </c>
      <c r="C39" t="s">
        <v>33</v>
      </c>
      <c r="D39" s="13" t="s">
        <v>445</v>
      </c>
    </row>
    <row r="40" spans="1:4" x14ac:dyDescent="0.25">
      <c r="A40" s="13" t="s">
        <v>595</v>
      </c>
      <c r="B40" s="13" t="s">
        <v>596</v>
      </c>
      <c r="C40" t="s">
        <v>33</v>
      </c>
      <c r="D40" s="13" t="s">
        <v>445</v>
      </c>
    </row>
    <row r="41" spans="1:4" x14ac:dyDescent="0.25">
      <c r="A41" s="13" t="s">
        <v>597</v>
      </c>
      <c r="B41" s="13" t="s">
        <v>598</v>
      </c>
      <c r="C41" t="s">
        <v>34</v>
      </c>
      <c r="D41" s="13" t="s">
        <v>447</v>
      </c>
    </row>
    <row r="42" spans="1:4" x14ac:dyDescent="0.25">
      <c r="A42" s="13" t="s">
        <v>599</v>
      </c>
      <c r="B42" s="13" t="s">
        <v>600</v>
      </c>
      <c r="C42" t="s">
        <v>34</v>
      </c>
      <c r="D42" s="13" t="s">
        <v>447</v>
      </c>
    </row>
    <row r="43" spans="1:4" x14ac:dyDescent="0.25">
      <c r="A43" s="13" t="s">
        <v>601</v>
      </c>
      <c r="B43" s="13" t="s">
        <v>602</v>
      </c>
      <c r="C43" t="s">
        <v>34</v>
      </c>
      <c r="D43" s="13" t="s">
        <v>447</v>
      </c>
    </row>
    <row r="44" spans="1:4" x14ac:dyDescent="0.25">
      <c r="A44" s="13" t="s">
        <v>603</v>
      </c>
      <c r="B44" s="13" t="s">
        <v>604</v>
      </c>
      <c r="C44" t="s">
        <v>35</v>
      </c>
      <c r="D44" s="13" t="s">
        <v>449</v>
      </c>
    </row>
    <row r="45" spans="1:4" x14ac:dyDescent="0.25">
      <c r="A45" s="13" t="s">
        <v>605</v>
      </c>
      <c r="B45" s="13" t="s">
        <v>606</v>
      </c>
      <c r="C45" t="s">
        <v>35</v>
      </c>
      <c r="D45" s="13" t="s">
        <v>449</v>
      </c>
    </row>
    <row r="46" spans="1:4" x14ac:dyDescent="0.25">
      <c r="A46" s="13" t="s">
        <v>607</v>
      </c>
      <c r="B46" s="13" t="s">
        <v>608</v>
      </c>
      <c r="C46" t="s">
        <v>35</v>
      </c>
      <c r="D46" s="13" t="s">
        <v>449</v>
      </c>
    </row>
    <row r="47" spans="1:4" x14ac:dyDescent="0.25">
      <c r="A47" s="13" t="s">
        <v>609</v>
      </c>
      <c r="B47" s="13" t="s">
        <v>610</v>
      </c>
      <c r="C47" t="s">
        <v>36</v>
      </c>
      <c r="D47" s="13" t="s">
        <v>451</v>
      </c>
    </row>
    <row r="48" spans="1:4" x14ac:dyDescent="0.25">
      <c r="A48" s="13" t="s">
        <v>611</v>
      </c>
      <c r="B48" s="13" t="s">
        <v>612</v>
      </c>
      <c r="C48" t="s">
        <v>36</v>
      </c>
      <c r="D48" s="13" t="s">
        <v>451</v>
      </c>
    </row>
    <row r="49" spans="1:4" x14ac:dyDescent="0.25">
      <c r="A49" s="13" t="s">
        <v>613</v>
      </c>
      <c r="B49" s="13" t="s">
        <v>614</v>
      </c>
      <c r="C49" t="s">
        <v>36</v>
      </c>
      <c r="D49" s="13" t="s">
        <v>451</v>
      </c>
    </row>
    <row r="50" spans="1:4" x14ac:dyDescent="0.25">
      <c r="A50" s="13" t="s">
        <v>615</v>
      </c>
      <c r="B50" s="13" t="s">
        <v>616</v>
      </c>
      <c r="C50" t="s">
        <v>36</v>
      </c>
      <c r="D50" s="13" t="s">
        <v>451</v>
      </c>
    </row>
    <row r="51" spans="1:4" x14ac:dyDescent="0.25">
      <c r="A51" s="13" t="s">
        <v>617</v>
      </c>
      <c r="B51" s="13" t="s">
        <v>618</v>
      </c>
      <c r="C51" t="s">
        <v>36</v>
      </c>
      <c r="D51" s="13" t="s">
        <v>451</v>
      </c>
    </row>
    <row r="52" spans="1:4" x14ac:dyDescent="0.25">
      <c r="A52" s="13" t="s">
        <v>619</v>
      </c>
      <c r="B52" s="13" t="s">
        <v>620</v>
      </c>
      <c r="C52" t="s">
        <v>37</v>
      </c>
      <c r="D52" s="13" t="s">
        <v>453</v>
      </c>
    </row>
    <row r="53" spans="1:4" x14ac:dyDescent="0.25">
      <c r="A53" s="13" t="s">
        <v>621</v>
      </c>
      <c r="B53" s="13" t="s">
        <v>622</v>
      </c>
      <c r="C53" t="s">
        <v>37</v>
      </c>
      <c r="D53" s="13" t="s">
        <v>453</v>
      </c>
    </row>
    <row r="54" spans="1:4" x14ac:dyDescent="0.25">
      <c r="A54" s="13" t="s">
        <v>623</v>
      </c>
      <c r="B54" s="13" t="s">
        <v>624</v>
      </c>
      <c r="C54" t="s">
        <v>38</v>
      </c>
      <c r="D54" s="13" t="s">
        <v>455</v>
      </c>
    </row>
    <row r="55" spans="1:4" x14ac:dyDescent="0.25">
      <c r="A55" s="13" t="s">
        <v>625</v>
      </c>
      <c r="B55" s="13" t="s">
        <v>626</v>
      </c>
      <c r="C55" t="s">
        <v>38</v>
      </c>
      <c r="D55" s="13" t="s">
        <v>455</v>
      </c>
    </row>
    <row r="56" spans="1:4" x14ac:dyDescent="0.25">
      <c r="A56" s="13" t="s">
        <v>627</v>
      </c>
      <c r="B56" s="13" t="s">
        <v>628</v>
      </c>
      <c r="C56" t="s">
        <v>38</v>
      </c>
      <c r="D56" s="13" t="s">
        <v>455</v>
      </c>
    </row>
    <row r="57" spans="1:4" x14ac:dyDescent="0.25">
      <c r="A57" s="13" t="s">
        <v>458</v>
      </c>
      <c r="B57" s="13" t="s">
        <v>629</v>
      </c>
      <c r="C57" t="s">
        <v>39</v>
      </c>
      <c r="D57" s="13" t="s">
        <v>457</v>
      </c>
    </row>
    <row r="58" spans="1:4" x14ac:dyDescent="0.25">
      <c r="A58" s="13" t="s">
        <v>630</v>
      </c>
      <c r="B58" s="13" t="s">
        <v>631</v>
      </c>
      <c r="C58" t="s">
        <v>40</v>
      </c>
      <c r="D58" s="13" t="s">
        <v>459</v>
      </c>
    </row>
    <row r="59" spans="1:4" x14ac:dyDescent="0.25">
      <c r="A59" s="13" t="s">
        <v>632</v>
      </c>
      <c r="B59" s="13" t="s">
        <v>633</v>
      </c>
      <c r="C59" t="s">
        <v>40</v>
      </c>
      <c r="D59" s="13" t="s">
        <v>459</v>
      </c>
    </row>
    <row r="60" spans="1:4" x14ac:dyDescent="0.25">
      <c r="A60" s="13" t="s">
        <v>634</v>
      </c>
      <c r="B60" s="13" t="s">
        <v>635</v>
      </c>
      <c r="C60" t="s">
        <v>41</v>
      </c>
      <c r="D60" s="13" t="s">
        <v>461</v>
      </c>
    </row>
    <row r="61" spans="1:4" x14ac:dyDescent="0.25">
      <c r="A61" s="13" t="s">
        <v>636</v>
      </c>
      <c r="B61" s="13" t="s">
        <v>637</v>
      </c>
      <c r="C61" t="s">
        <v>41</v>
      </c>
      <c r="D61" s="13" t="s">
        <v>461</v>
      </c>
    </row>
    <row r="62" spans="1:4" x14ac:dyDescent="0.25">
      <c r="A62" s="13" t="s">
        <v>638</v>
      </c>
      <c r="B62" s="13" t="s">
        <v>639</v>
      </c>
      <c r="C62" t="s">
        <v>41</v>
      </c>
      <c r="D62" s="13" t="s">
        <v>461</v>
      </c>
    </row>
    <row r="63" spans="1:4" x14ac:dyDescent="0.25">
      <c r="A63" s="13" t="s">
        <v>464</v>
      </c>
      <c r="B63" s="13" t="s">
        <v>640</v>
      </c>
      <c r="C63" t="s">
        <v>42</v>
      </c>
      <c r="D63" s="13" t="s">
        <v>463</v>
      </c>
    </row>
    <row r="64" spans="1:4" x14ac:dyDescent="0.25">
      <c r="A64" s="13" t="s">
        <v>641</v>
      </c>
      <c r="B64" s="13" t="s">
        <v>642</v>
      </c>
      <c r="C64" t="s">
        <v>43</v>
      </c>
      <c r="D64" s="13" t="s">
        <v>465</v>
      </c>
    </row>
    <row r="65" spans="1:4" x14ac:dyDescent="0.25">
      <c r="A65" s="13" t="s">
        <v>643</v>
      </c>
      <c r="B65" s="13" t="s">
        <v>644</v>
      </c>
      <c r="C65" t="s">
        <v>43</v>
      </c>
      <c r="D65" s="13" t="s">
        <v>465</v>
      </c>
    </row>
    <row r="66" spans="1:4" x14ac:dyDescent="0.25">
      <c r="A66" s="13" t="s">
        <v>645</v>
      </c>
      <c r="B66" s="13" t="s">
        <v>646</v>
      </c>
      <c r="C66" t="s">
        <v>43</v>
      </c>
      <c r="D66" s="13" t="s">
        <v>465</v>
      </c>
    </row>
    <row r="67" spans="1:4" x14ac:dyDescent="0.25">
      <c r="A67" s="13" t="s">
        <v>468</v>
      </c>
      <c r="B67" s="13" t="s">
        <v>647</v>
      </c>
      <c r="C67" t="s">
        <v>44</v>
      </c>
      <c r="D67" s="13" t="s">
        <v>467</v>
      </c>
    </row>
    <row r="68" spans="1:4" x14ac:dyDescent="0.25">
      <c r="A68" s="13" t="s">
        <v>648</v>
      </c>
      <c r="B68" s="13" t="s">
        <v>649</v>
      </c>
      <c r="C68" t="s">
        <v>45</v>
      </c>
      <c r="D68" s="13" t="s">
        <v>469</v>
      </c>
    </row>
    <row r="69" spans="1:4" x14ac:dyDescent="0.25">
      <c r="A69" s="13" t="s">
        <v>650</v>
      </c>
      <c r="B69" s="13" t="s">
        <v>651</v>
      </c>
      <c r="C69" t="s">
        <v>45</v>
      </c>
      <c r="D69" s="13" t="s">
        <v>469</v>
      </c>
    </row>
    <row r="70" spans="1:4" x14ac:dyDescent="0.25">
      <c r="A70" s="13" t="s">
        <v>652</v>
      </c>
      <c r="B70" s="13" t="s">
        <v>653</v>
      </c>
      <c r="C70" t="s">
        <v>45</v>
      </c>
      <c r="D70" s="13" t="s">
        <v>469</v>
      </c>
    </row>
    <row r="71" spans="1:4" x14ac:dyDescent="0.25">
      <c r="A71" s="13" t="s">
        <v>654</v>
      </c>
      <c r="B71" s="13" t="s">
        <v>655</v>
      </c>
      <c r="C71" t="s">
        <v>46</v>
      </c>
      <c r="D71" s="13" t="s">
        <v>471</v>
      </c>
    </row>
    <row r="72" spans="1:4" x14ac:dyDescent="0.25">
      <c r="A72" s="13" t="s">
        <v>656</v>
      </c>
      <c r="B72" s="13" t="s">
        <v>657</v>
      </c>
      <c r="C72" t="s">
        <v>46</v>
      </c>
      <c r="D72" s="13" t="s">
        <v>471</v>
      </c>
    </row>
    <row r="73" spans="1:4" x14ac:dyDescent="0.25">
      <c r="A73" s="13" t="s">
        <v>658</v>
      </c>
      <c r="B73" s="13" t="s">
        <v>659</v>
      </c>
      <c r="C73" t="s">
        <v>46</v>
      </c>
      <c r="D73" s="13" t="s">
        <v>471</v>
      </c>
    </row>
    <row r="74" spans="1:4" x14ac:dyDescent="0.25">
      <c r="A74" s="13" t="s">
        <v>660</v>
      </c>
      <c r="B74" s="13" t="s">
        <v>661</v>
      </c>
      <c r="C74" t="s">
        <v>46</v>
      </c>
      <c r="D74" s="13" t="s">
        <v>471</v>
      </c>
    </row>
    <row r="75" spans="1:4" x14ac:dyDescent="0.25">
      <c r="A75" s="13" t="s">
        <v>662</v>
      </c>
      <c r="B75" s="13" t="s">
        <v>663</v>
      </c>
      <c r="C75" t="s">
        <v>46</v>
      </c>
      <c r="D75" s="13" t="s">
        <v>471</v>
      </c>
    </row>
    <row r="76" spans="1:4" x14ac:dyDescent="0.25">
      <c r="A76" s="13" t="s">
        <v>664</v>
      </c>
      <c r="B76" s="13" t="s">
        <v>665</v>
      </c>
      <c r="C76" t="s">
        <v>46</v>
      </c>
      <c r="D76" s="13" t="s">
        <v>471</v>
      </c>
    </row>
    <row r="77" spans="1:4" x14ac:dyDescent="0.25">
      <c r="A77" s="13" t="s">
        <v>666</v>
      </c>
      <c r="B77" s="13" t="s">
        <v>667</v>
      </c>
      <c r="C77" t="s">
        <v>47</v>
      </c>
      <c r="D77" s="13" t="s">
        <v>473</v>
      </c>
    </row>
    <row r="78" spans="1:4" x14ac:dyDescent="0.25">
      <c r="A78" s="13" t="s">
        <v>668</v>
      </c>
      <c r="B78" s="13" t="s">
        <v>669</v>
      </c>
      <c r="C78" t="s">
        <v>48</v>
      </c>
      <c r="D78" s="13" t="s">
        <v>474</v>
      </c>
    </row>
    <row r="79" spans="1:4" x14ac:dyDescent="0.25">
      <c r="A79" s="13" t="s">
        <v>670</v>
      </c>
      <c r="B79" s="13" t="s">
        <v>671</v>
      </c>
      <c r="C79" t="s">
        <v>49</v>
      </c>
      <c r="D79" s="13" t="s">
        <v>475</v>
      </c>
    </row>
    <row r="80" spans="1:4" x14ac:dyDescent="0.25">
      <c r="A80" s="13" t="s">
        <v>672</v>
      </c>
      <c r="B80" s="13" t="s">
        <v>673</v>
      </c>
      <c r="C80" t="s">
        <v>50</v>
      </c>
      <c r="D80" s="13" t="s">
        <v>476</v>
      </c>
    </row>
    <row r="81" spans="1:4" x14ac:dyDescent="0.25">
      <c r="A81" s="13" t="s">
        <v>674</v>
      </c>
      <c r="B81" s="13" t="s">
        <v>675</v>
      </c>
      <c r="C81" t="s">
        <v>50</v>
      </c>
      <c r="D81" s="13" t="s">
        <v>476</v>
      </c>
    </row>
    <row r="82" spans="1:4" x14ac:dyDescent="0.25">
      <c r="A82" s="13" t="s">
        <v>676</v>
      </c>
      <c r="B82" s="13" t="s">
        <v>677</v>
      </c>
      <c r="C82" t="s">
        <v>51</v>
      </c>
      <c r="D82" s="13" t="s">
        <v>478</v>
      </c>
    </row>
    <row r="83" spans="1:4" x14ac:dyDescent="0.25">
      <c r="A83" s="13" t="s">
        <v>678</v>
      </c>
      <c r="B83" s="13" t="s">
        <v>679</v>
      </c>
      <c r="C83" t="s">
        <v>51</v>
      </c>
      <c r="D83" s="13" t="s">
        <v>478</v>
      </c>
    </row>
    <row r="84" spans="1:4" x14ac:dyDescent="0.25">
      <c r="A84" s="13" t="s">
        <v>680</v>
      </c>
      <c r="B84" s="13" t="s">
        <v>681</v>
      </c>
      <c r="C84" t="s">
        <v>51</v>
      </c>
      <c r="D84" s="13" t="s">
        <v>478</v>
      </c>
    </row>
    <row r="85" spans="1:4" x14ac:dyDescent="0.25">
      <c r="A85" s="13" t="s">
        <v>682</v>
      </c>
      <c r="B85" s="13" t="s">
        <v>683</v>
      </c>
      <c r="C85" t="s">
        <v>51</v>
      </c>
      <c r="D85" s="13" t="s">
        <v>478</v>
      </c>
    </row>
    <row r="86" spans="1:4" x14ac:dyDescent="0.25">
      <c r="A86" s="13" t="s">
        <v>684</v>
      </c>
      <c r="B86" s="13" t="s">
        <v>685</v>
      </c>
      <c r="C86" t="s">
        <v>52</v>
      </c>
      <c r="D86" s="13" t="s">
        <v>480</v>
      </c>
    </row>
    <row r="87" spans="1:4" x14ac:dyDescent="0.25">
      <c r="A87" s="13" t="s">
        <v>686</v>
      </c>
      <c r="B87" s="13" t="s">
        <v>687</v>
      </c>
      <c r="C87" t="s">
        <v>52</v>
      </c>
      <c r="D87" s="13" t="s">
        <v>480</v>
      </c>
    </row>
    <row r="88" spans="1:4" x14ac:dyDescent="0.25">
      <c r="A88" s="13" t="s">
        <v>688</v>
      </c>
      <c r="B88" s="13" t="s">
        <v>689</v>
      </c>
      <c r="C88" t="s">
        <v>52</v>
      </c>
      <c r="D88" s="13" t="s">
        <v>480</v>
      </c>
    </row>
    <row r="89" spans="1:4" x14ac:dyDescent="0.25">
      <c r="A89" s="13" t="s">
        <v>690</v>
      </c>
      <c r="B89" s="13" t="s">
        <v>691</v>
      </c>
      <c r="C89" t="s">
        <v>53</v>
      </c>
      <c r="D89" s="13" t="s">
        <v>482</v>
      </c>
    </row>
    <row r="90" spans="1:4" x14ac:dyDescent="0.25">
      <c r="A90" s="13" t="s">
        <v>692</v>
      </c>
      <c r="B90" s="13" t="s">
        <v>693</v>
      </c>
      <c r="C90" t="s">
        <v>53</v>
      </c>
      <c r="D90" s="13" t="s">
        <v>482</v>
      </c>
    </row>
    <row r="91" spans="1:4" x14ac:dyDescent="0.25">
      <c r="A91" s="13" t="s">
        <v>694</v>
      </c>
      <c r="B91" s="13" t="s">
        <v>695</v>
      </c>
      <c r="C91" t="s">
        <v>53</v>
      </c>
      <c r="D91" s="13"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sheetPr>
  <dimension ref="A1:M93"/>
  <sheetViews>
    <sheetView topLeftCell="C61" workbookViewId="0">
      <selection activeCell="M25" sqref="M25"/>
    </sheetView>
  </sheetViews>
  <sheetFormatPr defaultColWidth="11.42578125" defaultRowHeight="15" x14ac:dyDescent="0.25"/>
  <cols>
    <col min="1" max="1" width="8.85546875" customWidth="1"/>
    <col min="2" max="2" width="81.140625" customWidth="1"/>
    <col min="3" max="6" width="11.140625" customWidth="1"/>
    <col min="9" max="9" width="43.85546875" customWidth="1"/>
  </cols>
  <sheetData>
    <row r="1" spans="1:13" x14ac:dyDescent="0.25">
      <c r="A1" s="13" t="s">
        <v>520</v>
      </c>
      <c r="B1" s="36"/>
      <c r="C1" s="36" t="s">
        <v>696</v>
      </c>
      <c r="D1" s="36"/>
      <c r="E1" s="36"/>
      <c r="F1" s="36"/>
    </row>
    <row r="2" spans="1:13" x14ac:dyDescent="0.25">
      <c r="A2" s="13"/>
      <c r="C2" s="13"/>
      <c r="D2" s="13"/>
      <c r="E2" s="13"/>
      <c r="F2" s="13"/>
    </row>
    <row r="3" spans="1:13" x14ac:dyDescent="0.25">
      <c r="A3" s="37" t="s">
        <v>697</v>
      </c>
      <c r="C3" s="13"/>
      <c r="D3" s="13"/>
      <c r="E3" s="13"/>
      <c r="F3" s="13"/>
    </row>
    <row r="4" spans="1:13" x14ac:dyDescent="0.25">
      <c r="C4" s="13"/>
      <c r="D4" s="13"/>
      <c r="E4" s="13"/>
      <c r="F4" s="13"/>
      <c r="G4" t="s">
        <v>410</v>
      </c>
      <c r="I4" t="s">
        <v>484</v>
      </c>
      <c r="J4" t="s">
        <v>485</v>
      </c>
    </row>
    <row r="5" spans="1:13" x14ac:dyDescent="0.25">
      <c r="A5" s="13" t="s">
        <v>698</v>
      </c>
      <c r="B5" s="13" t="s">
        <v>699</v>
      </c>
      <c r="C5" s="13" t="s">
        <v>700</v>
      </c>
      <c r="D5" s="13" t="s">
        <v>410</v>
      </c>
      <c r="E5" s="13" t="s">
        <v>417</v>
      </c>
      <c r="F5" s="13"/>
      <c r="G5" s="32" t="s">
        <v>701</v>
      </c>
      <c r="I5" t="s">
        <v>701</v>
      </c>
      <c r="J5" t="s">
        <v>487</v>
      </c>
      <c r="L5" t="s">
        <v>522</v>
      </c>
      <c r="M5" t="s">
        <v>523</v>
      </c>
    </row>
    <row r="6" spans="1:13" x14ac:dyDescent="0.25">
      <c r="A6" s="13" t="s">
        <v>524</v>
      </c>
      <c r="B6" s="13" t="s">
        <v>702</v>
      </c>
      <c r="C6" t="s">
        <v>524</v>
      </c>
      <c r="D6" t="s">
        <v>17</v>
      </c>
      <c r="E6" t="str">
        <f>VLOOKUP(D6,$G$6:$I$42,3,FALSE)</f>
        <v xml:space="preserve">Products of agriculture, forestry and fishing </v>
      </c>
      <c r="G6" t="s">
        <v>17</v>
      </c>
      <c r="I6" t="s">
        <v>419</v>
      </c>
      <c r="J6" s="31" t="s">
        <v>420</v>
      </c>
      <c r="L6" t="s">
        <v>524</v>
      </c>
      <c r="M6" t="s">
        <v>525</v>
      </c>
    </row>
    <row r="7" spans="1:13" x14ac:dyDescent="0.25">
      <c r="A7" s="13" t="s">
        <v>526</v>
      </c>
      <c r="B7" s="13" t="s">
        <v>703</v>
      </c>
      <c r="C7" t="s">
        <v>526</v>
      </c>
      <c r="D7" t="s">
        <v>17</v>
      </c>
      <c r="E7" t="str">
        <f t="shared" ref="E7:E65" si="0">VLOOKUP(D7,$G$6:$I$42,3,FALSE)</f>
        <v xml:space="preserve">Products of agriculture, forestry and fishing </v>
      </c>
      <c r="G7" t="s">
        <v>18</v>
      </c>
      <c r="I7" t="s">
        <v>421</v>
      </c>
      <c r="J7" s="31" t="s">
        <v>422</v>
      </c>
      <c r="L7" t="s">
        <v>526</v>
      </c>
      <c r="M7" t="s">
        <v>527</v>
      </c>
    </row>
    <row r="8" spans="1:13" x14ac:dyDescent="0.25">
      <c r="A8" s="13" t="s">
        <v>530</v>
      </c>
      <c r="B8" s="13" t="s">
        <v>704</v>
      </c>
      <c r="C8" t="s">
        <v>528</v>
      </c>
      <c r="D8" t="s">
        <v>17</v>
      </c>
      <c r="E8" t="str">
        <f t="shared" si="0"/>
        <v xml:space="preserve">Products of agriculture, forestry and fishing </v>
      </c>
      <c r="G8" t="s">
        <v>19</v>
      </c>
      <c r="I8" t="s">
        <v>423</v>
      </c>
      <c r="J8" s="31" t="s">
        <v>424</v>
      </c>
      <c r="L8" t="s">
        <v>528</v>
      </c>
      <c r="M8" t="s">
        <v>529</v>
      </c>
    </row>
    <row r="9" spans="1:13" x14ac:dyDescent="0.25">
      <c r="A9" s="13" t="s">
        <v>540</v>
      </c>
      <c r="B9" s="13" t="s">
        <v>705</v>
      </c>
      <c r="C9" t="s">
        <v>530</v>
      </c>
      <c r="D9" t="s">
        <v>18</v>
      </c>
      <c r="E9" t="str">
        <f t="shared" si="0"/>
        <v xml:space="preserve">Mining and quarrying </v>
      </c>
      <c r="G9" t="s">
        <v>20</v>
      </c>
      <c r="I9" t="s">
        <v>425</v>
      </c>
      <c r="J9" s="31" t="s">
        <v>426</v>
      </c>
      <c r="L9" t="s">
        <v>530</v>
      </c>
      <c r="M9" t="s">
        <v>531</v>
      </c>
    </row>
    <row r="10" spans="1:13" x14ac:dyDescent="0.25">
      <c r="A10" s="13" t="s">
        <v>542</v>
      </c>
      <c r="B10" s="13" t="s">
        <v>706</v>
      </c>
      <c r="C10" t="s">
        <v>532</v>
      </c>
      <c r="D10" t="s">
        <v>18</v>
      </c>
      <c r="E10" t="str">
        <f t="shared" si="0"/>
        <v xml:space="preserve">Mining and quarrying </v>
      </c>
      <c r="G10" t="s">
        <v>21</v>
      </c>
      <c r="I10" t="s">
        <v>427</v>
      </c>
      <c r="J10" s="31" t="s">
        <v>428</v>
      </c>
      <c r="L10" t="s">
        <v>532</v>
      </c>
      <c r="M10" t="s">
        <v>533</v>
      </c>
    </row>
    <row r="11" spans="1:13" x14ac:dyDescent="0.25">
      <c r="A11" s="13" t="s">
        <v>544</v>
      </c>
      <c r="B11" s="13" t="s">
        <v>707</v>
      </c>
      <c r="C11" t="s">
        <v>536</v>
      </c>
      <c r="D11" t="s">
        <v>18</v>
      </c>
      <c r="E11" t="str">
        <f t="shared" si="0"/>
        <v xml:space="preserve">Mining and quarrying </v>
      </c>
      <c r="G11" t="s">
        <v>22</v>
      </c>
      <c r="I11" t="s">
        <v>429</v>
      </c>
      <c r="J11" s="31">
        <v>19</v>
      </c>
      <c r="L11" t="s">
        <v>534</v>
      </c>
      <c r="M11" t="s">
        <v>535</v>
      </c>
    </row>
    <row r="12" spans="1:13" x14ac:dyDescent="0.25">
      <c r="A12" s="13" t="s">
        <v>546</v>
      </c>
      <c r="B12" s="13" t="s">
        <v>535</v>
      </c>
      <c r="C12" t="s">
        <v>534</v>
      </c>
      <c r="D12" t="s">
        <v>18</v>
      </c>
      <c r="E12" t="str">
        <f t="shared" si="0"/>
        <v xml:space="preserve">Mining and quarrying </v>
      </c>
      <c r="G12" t="s">
        <v>23</v>
      </c>
      <c r="I12" t="s">
        <v>430</v>
      </c>
      <c r="J12" s="31">
        <v>20</v>
      </c>
      <c r="L12" t="s">
        <v>536</v>
      </c>
      <c r="M12" t="s">
        <v>537</v>
      </c>
    </row>
    <row r="13" spans="1:13" x14ac:dyDescent="0.25">
      <c r="A13" s="13" t="s">
        <v>548</v>
      </c>
      <c r="B13" s="13" t="s">
        <v>537</v>
      </c>
      <c r="C13" t="s">
        <v>536</v>
      </c>
      <c r="D13" t="s">
        <v>18</v>
      </c>
      <c r="E13" t="str">
        <f t="shared" si="0"/>
        <v xml:space="preserve">Mining and quarrying </v>
      </c>
      <c r="G13" t="s">
        <v>24</v>
      </c>
      <c r="I13" t="s">
        <v>431</v>
      </c>
      <c r="J13" s="31">
        <v>21</v>
      </c>
      <c r="L13" t="s">
        <v>538</v>
      </c>
      <c r="M13" t="s">
        <v>539</v>
      </c>
    </row>
    <row r="14" spans="1:13" x14ac:dyDescent="0.25">
      <c r="A14" s="13" t="s">
        <v>550</v>
      </c>
      <c r="B14" s="13" t="s">
        <v>708</v>
      </c>
      <c r="C14" s="8" t="s">
        <v>540</v>
      </c>
      <c r="D14" t="s">
        <v>19</v>
      </c>
      <c r="E14" t="str">
        <f t="shared" si="0"/>
        <v xml:space="preserve">Food products, beverages and tobacco products </v>
      </c>
      <c r="F14" s="8"/>
      <c r="G14" t="s">
        <v>25</v>
      </c>
      <c r="I14" t="s">
        <v>432</v>
      </c>
      <c r="J14" s="31" t="s">
        <v>433</v>
      </c>
      <c r="L14" s="8" t="s">
        <v>540</v>
      </c>
      <c r="M14" t="s">
        <v>541</v>
      </c>
    </row>
    <row r="15" spans="1:13" x14ac:dyDescent="0.25">
      <c r="A15" s="13" t="s">
        <v>552</v>
      </c>
      <c r="B15" s="13" t="s">
        <v>545</v>
      </c>
      <c r="C15" t="s">
        <v>544</v>
      </c>
      <c r="D15" t="s">
        <v>19</v>
      </c>
      <c r="E15" t="str">
        <f t="shared" si="0"/>
        <v xml:space="preserve">Food products, beverages and tobacco products </v>
      </c>
      <c r="G15" t="s">
        <v>26</v>
      </c>
      <c r="I15" t="s">
        <v>434</v>
      </c>
      <c r="J15" s="31" t="s">
        <v>435</v>
      </c>
      <c r="L15" s="8" t="s">
        <v>542</v>
      </c>
      <c r="M15" t="s">
        <v>543</v>
      </c>
    </row>
    <row r="16" spans="1:13" x14ac:dyDescent="0.25">
      <c r="A16" s="13" t="s">
        <v>554</v>
      </c>
      <c r="B16" s="13" t="s">
        <v>547</v>
      </c>
      <c r="C16" t="s">
        <v>546</v>
      </c>
      <c r="D16" t="s">
        <v>20</v>
      </c>
      <c r="E16" t="str">
        <f t="shared" si="0"/>
        <v xml:space="preserve">Textiles, wearing apparel and leather products </v>
      </c>
      <c r="G16" t="s">
        <v>27</v>
      </c>
      <c r="I16" t="s">
        <v>436</v>
      </c>
      <c r="J16" s="31">
        <v>26</v>
      </c>
      <c r="L16" t="s">
        <v>544</v>
      </c>
      <c r="M16" t="s">
        <v>545</v>
      </c>
    </row>
    <row r="17" spans="1:13" x14ac:dyDescent="0.25">
      <c r="A17" s="13" t="s">
        <v>556</v>
      </c>
      <c r="B17" s="13" t="s">
        <v>709</v>
      </c>
      <c r="C17" t="s">
        <v>548</v>
      </c>
      <c r="D17" t="s">
        <v>20</v>
      </c>
      <c r="E17" t="str">
        <f t="shared" si="0"/>
        <v xml:space="preserve">Textiles, wearing apparel and leather products </v>
      </c>
      <c r="G17" t="s">
        <v>28</v>
      </c>
      <c r="I17" t="s">
        <v>437</v>
      </c>
      <c r="J17" s="31">
        <v>27</v>
      </c>
      <c r="L17" t="s">
        <v>546</v>
      </c>
      <c r="M17" t="s">
        <v>547</v>
      </c>
    </row>
    <row r="18" spans="1:13" x14ac:dyDescent="0.25">
      <c r="A18" s="13" t="s">
        <v>558</v>
      </c>
      <c r="B18" s="13" t="s">
        <v>710</v>
      </c>
      <c r="C18" t="s">
        <v>550</v>
      </c>
      <c r="D18" t="s">
        <v>20</v>
      </c>
      <c r="E18" t="str">
        <f t="shared" si="0"/>
        <v xml:space="preserve">Textiles, wearing apparel and leather products </v>
      </c>
      <c r="G18" t="s">
        <v>29</v>
      </c>
      <c r="I18" t="s">
        <v>438</v>
      </c>
      <c r="J18" s="31">
        <v>28</v>
      </c>
      <c r="L18" t="s">
        <v>548</v>
      </c>
      <c r="M18" t="s">
        <v>549</v>
      </c>
    </row>
    <row r="19" spans="1:13" x14ac:dyDescent="0.25">
      <c r="A19" s="13" t="s">
        <v>560</v>
      </c>
      <c r="B19" s="13" t="s">
        <v>553</v>
      </c>
      <c r="C19" t="s">
        <v>552</v>
      </c>
      <c r="D19" t="s">
        <v>21</v>
      </c>
      <c r="E19" t="str">
        <f t="shared" si="0"/>
        <v xml:space="preserve">Wood and paper products, and printing services </v>
      </c>
      <c r="G19" t="s">
        <v>30</v>
      </c>
      <c r="I19" t="s">
        <v>439</v>
      </c>
      <c r="J19" s="31" t="s">
        <v>440</v>
      </c>
      <c r="L19" t="s">
        <v>550</v>
      </c>
      <c r="M19" t="s">
        <v>551</v>
      </c>
    </row>
    <row r="20" spans="1:13" x14ac:dyDescent="0.25">
      <c r="A20" s="13" t="s">
        <v>562</v>
      </c>
      <c r="B20" s="13" t="s">
        <v>711</v>
      </c>
      <c r="C20" t="s">
        <v>554</v>
      </c>
      <c r="D20" t="s">
        <v>21</v>
      </c>
      <c r="E20" t="str">
        <f t="shared" si="0"/>
        <v xml:space="preserve">Wood and paper products, and printing services </v>
      </c>
      <c r="G20" t="s">
        <v>31</v>
      </c>
      <c r="I20" t="s">
        <v>441</v>
      </c>
      <c r="J20" s="31" t="s">
        <v>442</v>
      </c>
      <c r="L20" t="s">
        <v>552</v>
      </c>
      <c r="M20" t="s">
        <v>553</v>
      </c>
    </row>
    <row r="21" spans="1:13" x14ac:dyDescent="0.25">
      <c r="A21" s="13" t="s">
        <v>564</v>
      </c>
      <c r="B21" s="13" t="s">
        <v>712</v>
      </c>
      <c r="C21" t="s">
        <v>556</v>
      </c>
      <c r="D21" t="s">
        <v>21</v>
      </c>
      <c r="E21" t="str">
        <f t="shared" si="0"/>
        <v xml:space="preserve">Wood and paper products, and printing services </v>
      </c>
      <c r="G21" t="s">
        <v>32</v>
      </c>
      <c r="I21" t="s">
        <v>443</v>
      </c>
      <c r="J21" s="31" t="s">
        <v>444</v>
      </c>
      <c r="L21" t="s">
        <v>554</v>
      </c>
      <c r="M21" t="s">
        <v>555</v>
      </c>
    </row>
    <row r="22" spans="1:13" x14ac:dyDescent="0.25">
      <c r="A22" s="13" t="s">
        <v>566</v>
      </c>
      <c r="B22" s="13" t="s">
        <v>713</v>
      </c>
      <c r="C22" t="s">
        <v>558</v>
      </c>
      <c r="D22" t="s">
        <v>22</v>
      </c>
      <c r="E22" t="str">
        <f t="shared" si="0"/>
        <v>Coke and refined petroleum products</v>
      </c>
      <c r="G22" t="s">
        <v>33</v>
      </c>
      <c r="I22" t="s">
        <v>445</v>
      </c>
      <c r="J22" s="31" t="s">
        <v>446</v>
      </c>
      <c r="L22" t="s">
        <v>556</v>
      </c>
      <c r="M22" t="s">
        <v>557</v>
      </c>
    </row>
    <row r="23" spans="1:13" x14ac:dyDescent="0.25">
      <c r="A23" s="13" t="s">
        <v>568</v>
      </c>
      <c r="B23" s="13" t="s">
        <v>561</v>
      </c>
      <c r="C23" t="s">
        <v>560</v>
      </c>
      <c r="D23" t="s">
        <v>23</v>
      </c>
      <c r="E23" t="str">
        <f t="shared" si="0"/>
        <v xml:space="preserve">Chemicals and chemical products </v>
      </c>
      <c r="G23" t="s">
        <v>34</v>
      </c>
      <c r="I23" t="s">
        <v>447</v>
      </c>
      <c r="J23" s="31" t="s">
        <v>448</v>
      </c>
      <c r="L23" t="s">
        <v>558</v>
      </c>
      <c r="M23" t="s">
        <v>559</v>
      </c>
    </row>
    <row r="24" spans="1:13" x14ac:dyDescent="0.25">
      <c r="A24" s="13" t="s">
        <v>570</v>
      </c>
      <c r="B24" s="13" t="s">
        <v>565</v>
      </c>
      <c r="C24" t="s">
        <v>564</v>
      </c>
      <c r="D24" t="s">
        <v>25</v>
      </c>
      <c r="E24" t="str">
        <f t="shared" si="0"/>
        <v xml:space="preserve">Rubber and plastics products, and other non-metallic mineral products </v>
      </c>
      <c r="G24" t="s">
        <v>35</v>
      </c>
      <c r="I24" t="s">
        <v>449</v>
      </c>
      <c r="J24" s="31" t="s">
        <v>450</v>
      </c>
      <c r="L24" t="s">
        <v>560</v>
      </c>
      <c r="M24" t="s">
        <v>561</v>
      </c>
    </row>
    <row r="25" spans="1:13" x14ac:dyDescent="0.25">
      <c r="A25" s="13" t="s">
        <v>572</v>
      </c>
      <c r="B25" s="13" t="s">
        <v>567</v>
      </c>
      <c r="C25" t="s">
        <v>566</v>
      </c>
      <c r="D25" t="s">
        <v>25</v>
      </c>
      <c r="E25" t="str">
        <f t="shared" si="0"/>
        <v xml:space="preserve">Rubber and plastics products, and other non-metallic mineral products </v>
      </c>
      <c r="G25" t="s">
        <v>36</v>
      </c>
      <c r="I25" t="s">
        <v>451</v>
      </c>
      <c r="J25" s="31" t="s">
        <v>452</v>
      </c>
      <c r="L25" t="s">
        <v>562</v>
      </c>
      <c r="M25" t="s">
        <v>563</v>
      </c>
    </row>
    <row r="26" spans="1:13" x14ac:dyDescent="0.25">
      <c r="A26" s="13" t="s">
        <v>574</v>
      </c>
      <c r="B26" s="13" t="s">
        <v>569</v>
      </c>
      <c r="C26" t="s">
        <v>568</v>
      </c>
      <c r="D26" t="s">
        <v>26</v>
      </c>
      <c r="E26" t="str">
        <f t="shared" si="0"/>
        <v xml:space="preserve">Basic metals and fabricated metal products, except machinery and equipment </v>
      </c>
      <c r="G26" t="s">
        <v>37</v>
      </c>
      <c r="I26" t="s">
        <v>453</v>
      </c>
      <c r="J26" s="31" t="s">
        <v>454</v>
      </c>
      <c r="L26" t="s">
        <v>564</v>
      </c>
      <c r="M26" t="s">
        <v>565</v>
      </c>
    </row>
    <row r="27" spans="1:13" x14ac:dyDescent="0.25">
      <c r="A27" s="13" t="s">
        <v>576</v>
      </c>
      <c r="B27" s="13" t="s">
        <v>571</v>
      </c>
      <c r="C27" t="s">
        <v>570</v>
      </c>
      <c r="D27" t="s">
        <v>26</v>
      </c>
      <c r="E27" t="str">
        <f t="shared" si="0"/>
        <v xml:space="preserve">Basic metals and fabricated metal products, except machinery and equipment </v>
      </c>
      <c r="G27" t="s">
        <v>38</v>
      </c>
      <c r="I27" t="s">
        <v>455</v>
      </c>
      <c r="J27" s="31" t="s">
        <v>456</v>
      </c>
      <c r="L27" t="s">
        <v>566</v>
      </c>
      <c r="M27" t="s">
        <v>567</v>
      </c>
    </row>
    <row r="28" spans="1:13" x14ac:dyDescent="0.25">
      <c r="A28" s="13" t="s">
        <v>578</v>
      </c>
      <c r="B28" s="13" t="s">
        <v>577</v>
      </c>
      <c r="C28" t="s">
        <v>576</v>
      </c>
      <c r="D28" t="s">
        <v>29</v>
      </c>
      <c r="E28" t="str">
        <f t="shared" si="0"/>
        <v xml:space="preserve">Machinery and equipment n.e.c. </v>
      </c>
      <c r="G28" t="s">
        <v>39</v>
      </c>
      <c r="I28" t="s">
        <v>457</v>
      </c>
      <c r="J28" s="31" t="s">
        <v>458</v>
      </c>
      <c r="L28" t="s">
        <v>568</v>
      </c>
      <c r="M28" t="s">
        <v>569</v>
      </c>
    </row>
    <row r="29" spans="1:13" x14ac:dyDescent="0.25">
      <c r="A29" s="13" t="s">
        <v>580</v>
      </c>
      <c r="B29" s="13" t="s">
        <v>714</v>
      </c>
      <c r="C29" t="s">
        <v>572</v>
      </c>
      <c r="D29" t="s">
        <v>27</v>
      </c>
      <c r="E29" t="str">
        <f t="shared" si="0"/>
        <v xml:space="preserve">Computer, electronic and optical products </v>
      </c>
      <c r="G29" t="s">
        <v>40</v>
      </c>
      <c r="I29" t="s">
        <v>459</v>
      </c>
      <c r="J29" s="31" t="s">
        <v>460</v>
      </c>
      <c r="L29" t="s">
        <v>570</v>
      </c>
      <c r="M29" t="s">
        <v>571</v>
      </c>
    </row>
    <row r="30" spans="1:13" x14ac:dyDescent="0.25">
      <c r="A30" s="13" t="s">
        <v>582</v>
      </c>
      <c r="B30" s="13" t="s">
        <v>715</v>
      </c>
      <c r="C30" t="s">
        <v>574</v>
      </c>
      <c r="D30" t="s">
        <v>28</v>
      </c>
      <c r="E30" t="str">
        <f t="shared" si="0"/>
        <v xml:space="preserve">Electrical equipment </v>
      </c>
      <c r="G30" t="s">
        <v>41</v>
      </c>
      <c r="I30" t="s">
        <v>461</v>
      </c>
      <c r="J30" s="31" t="s">
        <v>462</v>
      </c>
      <c r="L30" t="s">
        <v>572</v>
      </c>
      <c r="M30" t="s">
        <v>573</v>
      </c>
    </row>
    <row r="31" spans="1:13" x14ac:dyDescent="0.25">
      <c r="A31" s="13" t="s">
        <v>584</v>
      </c>
      <c r="B31" s="13" t="s">
        <v>716</v>
      </c>
      <c r="C31" t="s">
        <v>576</v>
      </c>
      <c r="D31" t="s">
        <v>29</v>
      </c>
      <c r="E31" t="str">
        <f t="shared" si="0"/>
        <v xml:space="preserve">Machinery and equipment n.e.c. </v>
      </c>
      <c r="G31" t="s">
        <v>42</v>
      </c>
      <c r="I31" t="s">
        <v>463</v>
      </c>
      <c r="J31" s="31" t="s">
        <v>464</v>
      </c>
      <c r="L31" t="s">
        <v>574</v>
      </c>
      <c r="M31" t="s">
        <v>575</v>
      </c>
    </row>
    <row r="32" spans="1:13" x14ac:dyDescent="0.25">
      <c r="A32" s="13" t="s">
        <v>586</v>
      </c>
      <c r="B32" s="13" t="s">
        <v>717</v>
      </c>
      <c r="C32" t="s">
        <v>576</v>
      </c>
      <c r="D32" t="s">
        <v>29</v>
      </c>
      <c r="E32" t="str">
        <f t="shared" si="0"/>
        <v xml:space="preserve">Machinery and equipment n.e.c. </v>
      </c>
      <c r="G32" t="s">
        <v>43</v>
      </c>
      <c r="I32" t="s">
        <v>465</v>
      </c>
      <c r="J32" s="31" t="s">
        <v>466</v>
      </c>
      <c r="L32" t="s">
        <v>576</v>
      </c>
      <c r="M32" t="s">
        <v>577</v>
      </c>
    </row>
    <row r="33" spans="1:13" x14ac:dyDescent="0.25">
      <c r="A33" s="13" t="s">
        <v>718</v>
      </c>
      <c r="B33" s="13" t="s">
        <v>579</v>
      </c>
      <c r="C33" t="s">
        <v>578</v>
      </c>
      <c r="D33" t="s">
        <v>30</v>
      </c>
      <c r="E33" t="str">
        <f t="shared" si="0"/>
        <v xml:space="preserve">Transport equipment </v>
      </c>
      <c r="G33" t="s">
        <v>44</v>
      </c>
      <c r="I33" t="s">
        <v>467</v>
      </c>
      <c r="J33" s="31" t="s">
        <v>468</v>
      </c>
      <c r="L33" t="s">
        <v>578</v>
      </c>
      <c r="M33" t="s">
        <v>579</v>
      </c>
    </row>
    <row r="34" spans="1:13" x14ac:dyDescent="0.25">
      <c r="A34" s="13" t="s">
        <v>444</v>
      </c>
      <c r="B34" s="13" t="s">
        <v>581</v>
      </c>
      <c r="C34" t="s">
        <v>580</v>
      </c>
      <c r="D34" t="s">
        <v>30</v>
      </c>
      <c r="E34" t="str">
        <f t="shared" si="0"/>
        <v xml:space="preserve">Transport equipment </v>
      </c>
      <c r="G34" t="s">
        <v>45</v>
      </c>
      <c r="I34" t="s">
        <v>469</v>
      </c>
      <c r="J34" s="31" t="s">
        <v>470</v>
      </c>
      <c r="L34" t="s">
        <v>580</v>
      </c>
      <c r="M34" t="s">
        <v>581</v>
      </c>
    </row>
    <row r="35" spans="1:13" x14ac:dyDescent="0.25">
      <c r="A35" s="13" t="s">
        <v>589</v>
      </c>
      <c r="B35" s="13" t="s">
        <v>719</v>
      </c>
      <c r="C35" t="s">
        <v>582</v>
      </c>
      <c r="D35" t="s">
        <v>31</v>
      </c>
      <c r="E35" t="str">
        <f t="shared" si="0"/>
        <v xml:space="preserve">Furniture; other manufactured goods; repair and installation services of machinery and equipment </v>
      </c>
      <c r="G35" t="s">
        <v>46</v>
      </c>
      <c r="I35" t="s">
        <v>471</v>
      </c>
      <c r="J35" s="31" t="s">
        <v>472</v>
      </c>
      <c r="L35" t="s">
        <v>582</v>
      </c>
      <c r="M35" t="s">
        <v>583</v>
      </c>
    </row>
    <row r="36" spans="1:13" x14ac:dyDescent="0.25">
      <c r="A36" s="13" t="s">
        <v>591</v>
      </c>
      <c r="B36" s="13" t="s">
        <v>720</v>
      </c>
      <c r="C36" t="s">
        <v>593</v>
      </c>
      <c r="D36" t="s">
        <v>33</v>
      </c>
      <c r="E36" t="str">
        <f t="shared" si="0"/>
        <v xml:space="preserve">Water supply; sewerage, waste management and remediation services </v>
      </c>
      <c r="G36" t="s">
        <v>47</v>
      </c>
      <c r="I36" t="s">
        <v>473</v>
      </c>
      <c r="J36" s="31">
        <v>84</v>
      </c>
      <c r="L36" t="s">
        <v>584</v>
      </c>
      <c r="M36" t="s">
        <v>585</v>
      </c>
    </row>
    <row r="37" spans="1:13" x14ac:dyDescent="0.25">
      <c r="A37" s="13" t="s">
        <v>721</v>
      </c>
      <c r="B37" s="13" t="s">
        <v>722</v>
      </c>
      <c r="C37" t="s">
        <v>444</v>
      </c>
      <c r="D37" t="s">
        <v>32</v>
      </c>
      <c r="E37" t="str">
        <f t="shared" si="0"/>
        <v xml:space="preserve">Electricity, gas, steam and air conditioning </v>
      </c>
      <c r="G37" t="s">
        <v>48</v>
      </c>
      <c r="I37" t="s">
        <v>474</v>
      </c>
      <c r="J37" s="31">
        <v>85</v>
      </c>
      <c r="L37" t="s">
        <v>586</v>
      </c>
      <c r="M37" t="s">
        <v>587</v>
      </c>
    </row>
    <row r="38" spans="1:13" x14ac:dyDescent="0.25">
      <c r="A38" s="13" t="s">
        <v>597</v>
      </c>
      <c r="B38" s="13" t="s">
        <v>723</v>
      </c>
      <c r="C38" t="s">
        <v>589</v>
      </c>
      <c r="D38" t="s">
        <v>33</v>
      </c>
      <c r="E38" t="str">
        <f t="shared" si="0"/>
        <v xml:space="preserve">Water supply; sewerage, waste management and remediation services </v>
      </c>
      <c r="G38" t="s">
        <v>49</v>
      </c>
      <c r="I38" t="s">
        <v>475</v>
      </c>
      <c r="J38" s="31">
        <v>86</v>
      </c>
      <c r="L38" t="s">
        <v>444</v>
      </c>
      <c r="M38" t="s">
        <v>588</v>
      </c>
    </row>
    <row r="39" spans="1:13" x14ac:dyDescent="0.25">
      <c r="A39" s="13" t="s">
        <v>603</v>
      </c>
      <c r="B39" s="13" t="s">
        <v>724</v>
      </c>
      <c r="C39" t="s">
        <v>597</v>
      </c>
      <c r="D39" t="s">
        <v>34</v>
      </c>
      <c r="E39" t="str">
        <f t="shared" si="0"/>
        <v xml:space="preserve">Constructions and construction works </v>
      </c>
      <c r="G39" t="s">
        <v>50</v>
      </c>
      <c r="I39" t="s">
        <v>476</v>
      </c>
      <c r="J39" s="31" t="s">
        <v>477</v>
      </c>
      <c r="L39" t="s">
        <v>589</v>
      </c>
      <c r="M39" t="s">
        <v>590</v>
      </c>
    </row>
    <row r="40" spans="1:13" x14ac:dyDescent="0.25">
      <c r="A40" s="13" t="s">
        <v>611</v>
      </c>
      <c r="B40" s="13" t="s">
        <v>725</v>
      </c>
      <c r="C40" t="s">
        <v>603</v>
      </c>
      <c r="D40" t="s">
        <v>35</v>
      </c>
      <c r="E40" t="str">
        <f t="shared" si="0"/>
        <v xml:space="preserve">Wholesale and retail trade services; repair services of motor vehicles and motorcycles </v>
      </c>
      <c r="G40" t="s">
        <v>51</v>
      </c>
      <c r="I40" t="s">
        <v>478</v>
      </c>
      <c r="J40" s="31" t="s">
        <v>479</v>
      </c>
      <c r="L40" t="s">
        <v>591</v>
      </c>
      <c r="M40" t="s">
        <v>592</v>
      </c>
    </row>
    <row r="41" spans="1:13" x14ac:dyDescent="0.25">
      <c r="A41" s="13" t="s">
        <v>613</v>
      </c>
      <c r="B41" s="13" t="s">
        <v>726</v>
      </c>
      <c r="C41" t="s">
        <v>605</v>
      </c>
      <c r="D41" t="s">
        <v>35</v>
      </c>
      <c r="E41" t="str">
        <f t="shared" si="0"/>
        <v xml:space="preserve">Wholesale and retail trade services; repair services of motor vehicles and motorcycles </v>
      </c>
      <c r="G41" t="s">
        <v>52</v>
      </c>
      <c r="I41" t="s">
        <v>480</v>
      </c>
      <c r="J41" s="31" t="s">
        <v>481</v>
      </c>
      <c r="L41" t="s">
        <v>593</v>
      </c>
      <c r="M41" t="s">
        <v>594</v>
      </c>
    </row>
    <row r="42" spans="1:13" x14ac:dyDescent="0.25">
      <c r="A42" s="13" t="s">
        <v>615</v>
      </c>
      <c r="B42" s="13" t="s">
        <v>727</v>
      </c>
      <c r="C42" t="s">
        <v>607</v>
      </c>
      <c r="D42" t="s">
        <v>35</v>
      </c>
      <c r="E42" t="str">
        <f t="shared" si="0"/>
        <v xml:space="preserve">Wholesale and retail trade services; repair services of motor vehicles and motorcycles </v>
      </c>
      <c r="G42" t="s">
        <v>53</v>
      </c>
      <c r="I42" t="s">
        <v>482</v>
      </c>
      <c r="J42" s="31" t="s">
        <v>483</v>
      </c>
      <c r="L42" t="s">
        <v>595</v>
      </c>
      <c r="M42" t="s">
        <v>596</v>
      </c>
    </row>
    <row r="43" spans="1:13" x14ac:dyDescent="0.25">
      <c r="A43" s="13" t="s">
        <v>619</v>
      </c>
      <c r="B43" s="13" t="s">
        <v>728</v>
      </c>
      <c r="C43" s="8" t="s">
        <v>619</v>
      </c>
      <c r="D43" t="s">
        <v>37</v>
      </c>
      <c r="E43" t="str">
        <f t="shared" si="0"/>
        <v xml:space="preserve">Accommodation and food services </v>
      </c>
      <c r="F43" s="8"/>
      <c r="L43" t="s">
        <v>597</v>
      </c>
      <c r="M43" t="s">
        <v>598</v>
      </c>
    </row>
    <row r="44" spans="1:13" x14ac:dyDescent="0.25">
      <c r="A44" s="13" t="s">
        <v>627</v>
      </c>
      <c r="B44" s="13" t="s">
        <v>729</v>
      </c>
      <c r="C44" t="s">
        <v>609</v>
      </c>
      <c r="D44" t="s">
        <v>36</v>
      </c>
      <c r="E44" t="str">
        <f t="shared" si="0"/>
        <v>Transportation and storage services</v>
      </c>
      <c r="L44" t="s">
        <v>599</v>
      </c>
      <c r="M44" t="s">
        <v>600</v>
      </c>
    </row>
    <row r="45" spans="1:13" x14ac:dyDescent="0.25">
      <c r="A45" s="13" t="s">
        <v>458</v>
      </c>
      <c r="B45" s="13" t="s">
        <v>612</v>
      </c>
      <c r="C45" t="s">
        <v>611</v>
      </c>
      <c r="D45" t="s">
        <v>36</v>
      </c>
      <c r="E45" t="str">
        <f t="shared" si="0"/>
        <v>Transportation and storage services</v>
      </c>
      <c r="L45" t="s">
        <v>601</v>
      </c>
      <c r="M45" t="s">
        <v>602</v>
      </c>
    </row>
    <row r="46" spans="1:13" x14ac:dyDescent="0.25">
      <c r="A46" s="13" t="s">
        <v>630</v>
      </c>
      <c r="B46" s="13" t="s">
        <v>614</v>
      </c>
      <c r="C46" t="s">
        <v>613</v>
      </c>
      <c r="D46" t="s">
        <v>36</v>
      </c>
      <c r="E46" t="str">
        <f t="shared" si="0"/>
        <v>Transportation and storage services</v>
      </c>
      <c r="L46" t="s">
        <v>603</v>
      </c>
      <c r="M46" t="s">
        <v>604</v>
      </c>
    </row>
    <row r="47" spans="1:13" x14ac:dyDescent="0.25">
      <c r="A47" s="13" t="s">
        <v>632</v>
      </c>
      <c r="B47" s="13" t="s">
        <v>730</v>
      </c>
      <c r="C47" t="s">
        <v>615</v>
      </c>
      <c r="D47" t="s">
        <v>36</v>
      </c>
      <c r="E47" t="str">
        <f t="shared" si="0"/>
        <v>Transportation and storage services</v>
      </c>
      <c r="L47" t="s">
        <v>605</v>
      </c>
      <c r="M47" t="s">
        <v>606</v>
      </c>
    </row>
    <row r="48" spans="1:13" x14ac:dyDescent="0.25">
      <c r="A48" s="13" t="s">
        <v>634</v>
      </c>
      <c r="B48" s="13" t="s">
        <v>731</v>
      </c>
      <c r="C48" t="s">
        <v>617</v>
      </c>
      <c r="D48" t="s">
        <v>36</v>
      </c>
      <c r="E48" t="str">
        <f t="shared" si="0"/>
        <v>Transportation and storage services</v>
      </c>
      <c r="L48" t="s">
        <v>607</v>
      </c>
      <c r="M48" t="s">
        <v>608</v>
      </c>
    </row>
    <row r="49" spans="1:13" x14ac:dyDescent="0.25">
      <c r="A49" s="13" t="s">
        <v>636</v>
      </c>
      <c r="B49" s="13" t="s">
        <v>732</v>
      </c>
      <c r="C49" t="s">
        <v>634</v>
      </c>
      <c r="D49" t="s">
        <v>41</v>
      </c>
      <c r="E49" t="str">
        <f t="shared" si="0"/>
        <v xml:space="preserve">Financial and insurance services </v>
      </c>
      <c r="L49" t="s">
        <v>609</v>
      </c>
      <c r="M49" t="s">
        <v>610</v>
      </c>
    </row>
    <row r="50" spans="1:13" x14ac:dyDescent="0.25">
      <c r="A50" s="13" t="s">
        <v>638</v>
      </c>
      <c r="B50" s="13" t="s">
        <v>733</v>
      </c>
      <c r="C50" t="s">
        <v>636</v>
      </c>
      <c r="D50" t="s">
        <v>41</v>
      </c>
      <c r="E50" t="str">
        <f t="shared" si="0"/>
        <v xml:space="preserve">Financial and insurance services </v>
      </c>
      <c r="L50" t="s">
        <v>611</v>
      </c>
      <c r="M50" t="s">
        <v>612</v>
      </c>
    </row>
    <row r="51" spans="1:13" x14ac:dyDescent="0.25">
      <c r="A51" s="13" t="s">
        <v>734</v>
      </c>
      <c r="B51" s="13" t="s">
        <v>735</v>
      </c>
      <c r="C51" t="s">
        <v>638</v>
      </c>
      <c r="D51" t="s">
        <v>41</v>
      </c>
      <c r="E51" t="str">
        <f t="shared" si="0"/>
        <v xml:space="preserve">Financial and insurance services </v>
      </c>
      <c r="L51" t="s">
        <v>613</v>
      </c>
      <c r="M51" t="s">
        <v>614</v>
      </c>
    </row>
    <row r="52" spans="1:13" x14ac:dyDescent="0.25">
      <c r="A52" s="13" t="s">
        <v>643</v>
      </c>
      <c r="B52" s="13" t="s">
        <v>640</v>
      </c>
      <c r="C52" t="s">
        <v>464</v>
      </c>
      <c r="D52" t="s">
        <v>42</v>
      </c>
      <c r="E52" t="str">
        <f t="shared" si="0"/>
        <v xml:space="preserve">Real estate services </v>
      </c>
      <c r="L52" t="s">
        <v>615</v>
      </c>
      <c r="M52" t="s">
        <v>616</v>
      </c>
    </row>
    <row r="53" spans="1:13" x14ac:dyDescent="0.25">
      <c r="A53" s="13" t="s">
        <v>645</v>
      </c>
      <c r="B53" s="13" t="s">
        <v>736</v>
      </c>
      <c r="C53" t="s">
        <v>654</v>
      </c>
      <c r="D53" t="s">
        <v>46</v>
      </c>
      <c r="E53" t="str">
        <f t="shared" si="0"/>
        <v>Administrative and support services</v>
      </c>
      <c r="L53" t="s">
        <v>617</v>
      </c>
      <c r="M53" t="s">
        <v>618</v>
      </c>
    </row>
    <row r="54" spans="1:13" x14ac:dyDescent="0.25">
      <c r="A54" s="13" t="s">
        <v>468</v>
      </c>
      <c r="B54" s="13" t="s">
        <v>737</v>
      </c>
      <c r="C54" t="s">
        <v>630</v>
      </c>
      <c r="D54" t="s">
        <v>40</v>
      </c>
      <c r="E54" t="str">
        <f t="shared" si="0"/>
        <v xml:space="preserve">Computer programming, consultancy and related services; information services </v>
      </c>
      <c r="L54" s="8" t="s">
        <v>619</v>
      </c>
      <c r="M54" t="s">
        <v>620</v>
      </c>
    </row>
    <row r="55" spans="1:13" x14ac:dyDescent="0.25">
      <c r="A55" s="13" t="s">
        <v>648</v>
      </c>
      <c r="B55" s="13" t="s">
        <v>738</v>
      </c>
      <c r="C55" t="s">
        <v>468</v>
      </c>
      <c r="D55" t="s">
        <v>44</v>
      </c>
      <c r="E55" t="str">
        <f t="shared" si="0"/>
        <v xml:space="preserve">Scientific research and development services </v>
      </c>
      <c r="L55" s="8" t="s">
        <v>621</v>
      </c>
      <c r="M55" t="s">
        <v>622</v>
      </c>
    </row>
    <row r="56" spans="1:13" x14ac:dyDescent="0.25">
      <c r="A56" s="13" t="s">
        <v>650</v>
      </c>
      <c r="B56" s="13" t="s">
        <v>739</v>
      </c>
      <c r="C56" t="s">
        <v>650</v>
      </c>
      <c r="D56" t="s">
        <v>45</v>
      </c>
      <c r="E56" t="str">
        <f t="shared" si="0"/>
        <v xml:space="preserve">Advertising and market research services; other professional, scientific and technical services; veterinary services </v>
      </c>
      <c r="L56" t="s">
        <v>623</v>
      </c>
      <c r="M56" t="s">
        <v>624</v>
      </c>
    </row>
    <row r="57" spans="1:13" x14ac:dyDescent="0.25">
      <c r="A57" s="13" t="s">
        <v>652</v>
      </c>
      <c r="B57" s="13" t="s">
        <v>667</v>
      </c>
      <c r="C57" t="s">
        <v>666</v>
      </c>
      <c r="D57" t="s">
        <v>47</v>
      </c>
      <c r="E57" t="str">
        <f t="shared" si="0"/>
        <v xml:space="preserve">Public administration and defence services; compulsory social security services </v>
      </c>
      <c r="L57" t="s">
        <v>625</v>
      </c>
      <c r="M57" t="s">
        <v>626</v>
      </c>
    </row>
    <row r="58" spans="1:13" x14ac:dyDescent="0.25">
      <c r="A58" s="13" t="s">
        <v>660</v>
      </c>
      <c r="B58" s="13" t="s">
        <v>669</v>
      </c>
      <c r="C58" t="s">
        <v>668</v>
      </c>
      <c r="D58" t="s">
        <v>48</v>
      </c>
      <c r="E58" t="str">
        <f t="shared" si="0"/>
        <v xml:space="preserve">Education services </v>
      </c>
      <c r="L58" t="s">
        <v>627</v>
      </c>
      <c r="M58" t="s">
        <v>628</v>
      </c>
    </row>
    <row r="59" spans="1:13" x14ac:dyDescent="0.25">
      <c r="A59" s="13" t="s">
        <v>668</v>
      </c>
      <c r="B59" s="13" t="s">
        <v>740</v>
      </c>
      <c r="C59" t="s">
        <v>670</v>
      </c>
      <c r="D59" t="s">
        <v>49</v>
      </c>
      <c r="E59" t="str">
        <f t="shared" si="0"/>
        <v xml:space="preserve">Human health services </v>
      </c>
      <c r="L59" t="s">
        <v>458</v>
      </c>
      <c r="M59" t="s">
        <v>629</v>
      </c>
    </row>
    <row r="60" spans="1:13" x14ac:dyDescent="0.25">
      <c r="A60" s="13" t="s">
        <v>676</v>
      </c>
      <c r="B60" s="13" t="s">
        <v>741</v>
      </c>
      <c r="C60" t="s">
        <v>591</v>
      </c>
      <c r="D60" t="s">
        <v>33</v>
      </c>
      <c r="E60" t="str">
        <f t="shared" si="0"/>
        <v xml:space="preserve">Water supply; sewerage, waste management and remediation services </v>
      </c>
      <c r="L60" t="s">
        <v>630</v>
      </c>
      <c r="M60" t="s">
        <v>631</v>
      </c>
    </row>
    <row r="61" spans="1:13" x14ac:dyDescent="0.25">
      <c r="A61" s="13" t="s">
        <v>678</v>
      </c>
      <c r="B61" s="13" t="s">
        <v>742</v>
      </c>
      <c r="C61" t="s">
        <v>684</v>
      </c>
      <c r="D61" t="s">
        <v>52</v>
      </c>
      <c r="E61" t="str">
        <f t="shared" si="0"/>
        <v>Other services</v>
      </c>
      <c r="L61" t="s">
        <v>632</v>
      </c>
      <c r="M61" t="s">
        <v>633</v>
      </c>
    </row>
    <row r="62" spans="1:13" x14ac:dyDescent="0.25">
      <c r="A62" s="13" t="s">
        <v>680</v>
      </c>
      <c r="B62" s="13" t="s">
        <v>743</v>
      </c>
      <c r="C62" t="s">
        <v>682</v>
      </c>
      <c r="D62" t="s">
        <v>51</v>
      </c>
      <c r="E62" t="str">
        <f t="shared" si="0"/>
        <v xml:space="preserve">Arts, entertainment and recreation services </v>
      </c>
      <c r="L62" t="s">
        <v>634</v>
      </c>
      <c r="M62" t="s">
        <v>635</v>
      </c>
    </row>
    <row r="63" spans="1:13" x14ac:dyDescent="0.25">
      <c r="A63" s="13" t="s">
        <v>682</v>
      </c>
      <c r="B63" s="13" t="s">
        <v>744</v>
      </c>
      <c r="C63" t="s">
        <v>688</v>
      </c>
      <c r="D63" t="s">
        <v>52</v>
      </c>
      <c r="E63" t="str">
        <f t="shared" si="0"/>
        <v>Other services</v>
      </c>
      <c r="L63" t="s">
        <v>636</v>
      </c>
      <c r="M63" t="s">
        <v>637</v>
      </c>
    </row>
    <row r="64" spans="1:13" x14ac:dyDescent="0.25">
      <c r="A64" s="13" t="s">
        <v>686</v>
      </c>
      <c r="B64" s="13" t="s">
        <v>745</v>
      </c>
      <c r="C64" t="s">
        <v>690</v>
      </c>
      <c r="D64" t="s">
        <v>53</v>
      </c>
      <c r="E64" t="str">
        <f t="shared" si="0"/>
        <v>Services of households as employers; undifferentiated goods and services produced by households for own use</v>
      </c>
      <c r="L64" t="s">
        <v>638</v>
      </c>
      <c r="M64" t="s">
        <v>639</v>
      </c>
    </row>
    <row r="65" spans="1:13" x14ac:dyDescent="0.25">
      <c r="A65" s="13" t="s">
        <v>694</v>
      </c>
      <c r="B65" s="13" t="s">
        <v>746</v>
      </c>
      <c r="C65" t="s">
        <v>694</v>
      </c>
      <c r="D65" t="s">
        <v>53</v>
      </c>
      <c r="E65" t="str">
        <f t="shared" si="0"/>
        <v>Services of households as employers; undifferentiated goods and services produced by households for own use</v>
      </c>
      <c r="L65" t="s">
        <v>464</v>
      </c>
      <c r="M65" t="s">
        <v>640</v>
      </c>
    </row>
    <row r="66" spans="1:13" x14ac:dyDescent="0.25">
      <c r="A66" s="13"/>
      <c r="B66" s="13"/>
      <c r="C66" s="13"/>
      <c r="D66" s="13"/>
      <c r="E66" s="13"/>
      <c r="F66" s="13"/>
      <c r="L66" t="s">
        <v>641</v>
      </c>
      <c r="M66" t="s">
        <v>642</v>
      </c>
    </row>
    <row r="67" spans="1:13" x14ac:dyDescent="0.25">
      <c r="L67" t="s">
        <v>643</v>
      </c>
      <c r="M67" t="s">
        <v>644</v>
      </c>
    </row>
    <row r="68" spans="1:13" x14ac:dyDescent="0.25">
      <c r="L68" t="s">
        <v>645</v>
      </c>
      <c r="M68" t="s">
        <v>646</v>
      </c>
    </row>
    <row r="69" spans="1:13" x14ac:dyDescent="0.25">
      <c r="L69" t="s">
        <v>468</v>
      </c>
      <c r="M69" t="s">
        <v>647</v>
      </c>
    </row>
    <row r="70" spans="1:13" x14ac:dyDescent="0.25">
      <c r="L70" t="s">
        <v>648</v>
      </c>
      <c r="M70" t="s">
        <v>649</v>
      </c>
    </row>
    <row r="71" spans="1:13" x14ac:dyDescent="0.25">
      <c r="L71" t="s">
        <v>650</v>
      </c>
      <c r="M71" t="s">
        <v>651</v>
      </c>
    </row>
    <row r="72" spans="1:13" x14ac:dyDescent="0.25">
      <c r="L72" t="s">
        <v>652</v>
      </c>
      <c r="M72" t="s">
        <v>653</v>
      </c>
    </row>
    <row r="73" spans="1:13" x14ac:dyDescent="0.25">
      <c r="L73" t="s">
        <v>654</v>
      </c>
      <c r="M73" t="s">
        <v>655</v>
      </c>
    </row>
    <row r="74" spans="1:13" x14ac:dyDescent="0.25">
      <c r="L74" t="s">
        <v>656</v>
      </c>
      <c r="M74" t="s">
        <v>657</v>
      </c>
    </row>
    <row r="75" spans="1:13" x14ac:dyDescent="0.25">
      <c r="L75" t="s">
        <v>658</v>
      </c>
      <c r="M75" t="s">
        <v>659</v>
      </c>
    </row>
    <row r="76" spans="1:13" x14ac:dyDescent="0.25">
      <c r="L76" t="s">
        <v>660</v>
      </c>
      <c r="M76" t="s">
        <v>661</v>
      </c>
    </row>
    <row r="77" spans="1:13" x14ac:dyDescent="0.25">
      <c r="L77" t="s">
        <v>662</v>
      </c>
      <c r="M77" t="s">
        <v>663</v>
      </c>
    </row>
    <row r="78" spans="1:13" x14ac:dyDescent="0.25">
      <c r="L78" t="s">
        <v>664</v>
      </c>
      <c r="M78" t="s">
        <v>665</v>
      </c>
    </row>
    <row r="79" spans="1:13" x14ac:dyDescent="0.25">
      <c r="L79" t="s">
        <v>666</v>
      </c>
      <c r="M79" t="s">
        <v>667</v>
      </c>
    </row>
    <row r="80" spans="1:13" x14ac:dyDescent="0.25">
      <c r="L80" t="s">
        <v>668</v>
      </c>
      <c r="M80" t="s">
        <v>669</v>
      </c>
    </row>
    <row r="81" spans="12:13" x14ac:dyDescent="0.25">
      <c r="L81" t="s">
        <v>670</v>
      </c>
      <c r="M81" t="s">
        <v>671</v>
      </c>
    </row>
    <row r="82" spans="12:13" x14ac:dyDescent="0.25">
      <c r="L82" t="s">
        <v>672</v>
      </c>
      <c r="M82" t="s">
        <v>673</v>
      </c>
    </row>
    <row r="83" spans="12:13" x14ac:dyDescent="0.25">
      <c r="L83" t="s">
        <v>674</v>
      </c>
      <c r="M83" t="s">
        <v>675</v>
      </c>
    </row>
    <row r="84" spans="12:13" x14ac:dyDescent="0.25">
      <c r="L84" t="s">
        <v>676</v>
      </c>
      <c r="M84" t="s">
        <v>677</v>
      </c>
    </row>
    <row r="85" spans="12:13" x14ac:dyDescent="0.25">
      <c r="L85" t="s">
        <v>678</v>
      </c>
      <c r="M85" t="s">
        <v>679</v>
      </c>
    </row>
    <row r="86" spans="12:13" x14ac:dyDescent="0.25">
      <c r="L86" t="s">
        <v>680</v>
      </c>
      <c r="M86" t="s">
        <v>681</v>
      </c>
    </row>
    <row r="87" spans="12:13" x14ac:dyDescent="0.25">
      <c r="L87" t="s">
        <v>682</v>
      </c>
      <c r="M87" t="s">
        <v>683</v>
      </c>
    </row>
    <row r="88" spans="12:13" x14ac:dyDescent="0.25">
      <c r="L88" t="s">
        <v>684</v>
      </c>
      <c r="M88" t="s">
        <v>685</v>
      </c>
    </row>
    <row r="89" spans="12:13" x14ac:dyDescent="0.25">
      <c r="L89" t="s">
        <v>686</v>
      </c>
      <c r="M89" t="s">
        <v>687</v>
      </c>
    </row>
    <row r="90" spans="12:13" x14ac:dyDescent="0.25">
      <c r="L90" t="s">
        <v>688</v>
      </c>
      <c r="M90" t="s">
        <v>689</v>
      </c>
    </row>
    <row r="91" spans="12:13" x14ac:dyDescent="0.25">
      <c r="L91" t="s">
        <v>690</v>
      </c>
      <c r="M91" t="s">
        <v>691</v>
      </c>
    </row>
    <row r="92" spans="12:13" x14ac:dyDescent="0.25">
      <c r="L92" t="s">
        <v>692</v>
      </c>
      <c r="M92" t="s">
        <v>693</v>
      </c>
    </row>
    <row r="93" spans="12:13" x14ac:dyDescent="0.25">
      <c r="L93" t="s">
        <v>694</v>
      </c>
      <c r="M93" t="s">
        <v>695</v>
      </c>
    </row>
  </sheetData>
  <hyperlinks>
    <hyperlink ref="A3" r:id="rId1" xr:uid="{00000000-0004-0000-0D00-000000000000}"/>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3:CN166"/>
  <sheetViews>
    <sheetView tabSelected="1" workbookViewId="0">
      <selection activeCell="A16" sqref="A16"/>
    </sheetView>
  </sheetViews>
  <sheetFormatPr defaultColWidth="11.42578125" defaultRowHeight="15" x14ac:dyDescent="0.25"/>
  <cols>
    <col min="2" max="2" width="22.28515625" bestFit="1" customWidth="1"/>
    <col min="3" max="3" width="22.5703125" customWidth="1"/>
    <col min="4" max="4" width="14.42578125" customWidth="1"/>
    <col min="5" max="6" width="15.28515625" customWidth="1"/>
    <col min="7" max="7" width="14.28515625" customWidth="1"/>
    <col min="8" max="8" width="13.28515625" customWidth="1"/>
    <col min="9" max="9" width="11.5703125" customWidth="1"/>
    <col min="10" max="10" width="14.28515625" customWidth="1"/>
    <col min="11" max="11" width="13.28515625" customWidth="1"/>
    <col min="12" max="13" width="14.28515625" customWidth="1"/>
    <col min="14" max="14" width="11.5703125" customWidth="1"/>
    <col min="15" max="17" width="13.28515625" customWidth="1"/>
    <col min="18" max="18" width="14.28515625" customWidth="1"/>
    <col min="19" max="24" width="15.28515625" customWidth="1"/>
    <col min="25" max="27" width="14.28515625" customWidth="1"/>
    <col min="28" max="28" width="15.28515625" customWidth="1"/>
    <col min="29" max="33" width="14.28515625" customWidth="1"/>
    <col min="34" max="36" width="15.28515625" customWidth="1"/>
    <col min="37" max="40" width="14.28515625" customWidth="1"/>
  </cols>
  <sheetData>
    <row r="3" spans="2:92" ht="15.75" customHeight="1" x14ac:dyDescent="0.25">
      <c r="B3" s="45"/>
      <c r="D3" s="52" t="s">
        <v>747</v>
      </c>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row>
    <row r="4" spans="2:92" ht="17.25" customHeight="1" x14ac:dyDescent="0.3">
      <c r="B4" s="45"/>
      <c r="D4" s="113" t="s">
        <v>701</v>
      </c>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3" t="s">
        <v>486</v>
      </c>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4"/>
      <c r="BZ4" s="113" t="s">
        <v>488</v>
      </c>
      <c r="CA4" s="115"/>
      <c r="CB4" s="116" t="s">
        <v>491</v>
      </c>
      <c r="CC4" s="117"/>
      <c r="CD4" s="117"/>
      <c r="CE4" s="117"/>
      <c r="CF4" s="118"/>
      <c r="CG4" s="119" t="s">
        <v>497</v>
      </c>
      <c r="CH4" s="119"/>
      <c r="CI4" s="119"/>
      <c r="CJ4" s="110" t="s">
        <v>501</v>
      </c>
      <c r="CK4" s="111"/>
      <c r="CL4" s="112"/>
      <c r="CM4" s="54" t="s">
        <v>104</v>
      </c>
      <c r="CN4" s="47" t="s">
        <v>154</v>
      </c>
    </row>
    <row r="5" spans="2:92" ht="30.75" customHeight="1" x14ac:dyDescent="0.25">
      <c r="B5" s="45"/>
      <c r="C5" s="52"/>
      <c r="D5" s="38" t="s">
        <v>17</v>
      </c>
      <c r="E5" s="39" t="s">
        <v>18</v>
      </c>
      <c r="F5" s="39" t="s">
        <v>19</v>
      </c>
      <c r="G5" s="39" t="s">
        <v>20</v>
      </c>
      <c r="H5" s="39" t="s">
        <v>21</v>
      </c>
      <c r="I5" s="39" t="s">
        <v>22</v>
      </c>
      <c r="J5" s="39" t="s">
        <v>23</v>
      </c>
      <c r="K5" s="39" t="s">
        <v>24</v>
      </c>
      <c r="L5" s="39" t="s">
        <v>25</v>
      </c>
      <c r="M5" s="39" t="s">
        <v>26</v>
      </c>
      <c r="N5" s="39" t="s">
        <v>27</v>
      </c>
      <c r="O5" s="39" t="s">
        <v>28</v>
      </c>
      <c r="P5" s="39" t="s">
        <v>29</v>
      </c>
      <c r="Q5" s="39" t="s">
        <v>30</v>
      </c>
      <c r="R5" s="39" t="s">
        <v>31</v>
      </c>
      <c r="S5" s="39" t="s">
        <v>32</v>
      </c>
      <c r="T5" s="39" t="s">
        <v>33</v>
      </c>
      <c r="U5" s="39" t="s">
        <v>34</v>
      </c>
      <c r="V5" s="39" t="s">
        <v>35</v>
      </c>
      <c r="W5" s="39" t="s">
        <v>36</v>
      </c>
      <c r="X5" s="39" t="s">
        <v>37</v>
      </c>
      <c r="Y5" s="39" t="s">
        <v>38</v>
      </c>
      <c r="Z5" s="39" t="s">
        <v>39</v>
      </c>
      <c r="AA5" s="39" t="s">
        <v>40</v>
      </c>
      <c r="AB5" s="39" t="s">
        <v>41</v>
      </c>
      <c r="AC5" s="39" t="s">
        <v>42</v>
      </c>
      <c r="AD5" s="39" t="s">
        <v>43</v>
      </c>
      <c r="AE5" s="39" t="s">
        <v>44</v>
      </c>
      <c r="AF5" s="39" t="s">
        <v>45</v>
      </c>
      <c r="AG5" s="39" t="s">
        <v>46</v>
      </c>
      <c r="AH5" s="39" t="s">
        <v>47</v>
      </c>
      <c r="AI5" s="39" t="s">
        <v>48</v>
      </c>
      <c r="AJ5" s="39" t="s">
        <v>49</v>
      </c>
      <c r="AK5" s="39" t="s">
        <v>50</v>
      </c>
      <c r="AL5" s="39" t="s">
        <v>51</v>
      </c>
      <c r="AM5" s="39" t="s">
        <v>52</v>
      </c>
      <c r="AN5" s="39" t="s">
        <v>53</v>
      </c>
      <c r="AO5" s="38" t="s">
        <v>54</v>
      </c>
      <c r="AP5" s="39" t="s">
        <v>55</v>
      </c>
      <c r="AQ5" s="39" t="s">
        <v>56</v>
      </c>
      <c r="AR5" s="39" t="s">
        <v>57</v>
      </c>
      <c r="AS5" s="39" t="s">
        <v>58</v>
      </c>
      <c r="AT5" s="39" t="s">
        <v>59</v>
      </c>
      <c r="AU5" s="39" t="s">
        <v>60</v>
      </c>
      <c r="AV5" s="39" t="s">
        <v>61</v>
      </c>
      <c r="AW5" s="39" t="s">
        <v>62</v>
      </c>
      <c r="AX5" s="39" t="s">
        <v>63</v>
      </c>
      <c r="AY5" s="39" t="s">
        <v>64</v>
      </c>
      <c r="AZ5" s="39" t="s">
        <v>65</v>
      </c>
      <c r="BA5" s="39" t="s">
        <v>66</v>
      </c>
      <c r="BB5" s="39" t="s">
        <v>67</v>
      </c>
      <c r="BC5" s="39" t="s">
        <v>68</v>
      </c>
      <c r="BD5" s="39" t="s">
        <v>69</v>
      </c>
      <c r="BE5" s="39" t="s">
        <v>70</v>
      </c>
      <c r="BF5" s="39" t="s">
        <v>71</v>
      </c>
      <c r="BG5" s="39" t="s">
        <v>72</v>
      </c>
      <c r="BH5" s="39" t="s">
        <v>73</v>
      </c>
      <c r="BI5" s="39" t="s">
        <v>74</v>
      </c>
      <c r="BJ5" s="39" t="s">
        <v>75</v>
      </c>
      <c r="BK5" s="39" t="s">
        <v>76</v>
      </c>
      <c r="BL5" s="39" t="s">
        <v>77</v>
      </c>
      <c r="BM5" s="39" t="s">
        <v>78</v>
      </c>
      <c r="BN5" s="39" t="s">
        <v>79</v>
      </c>
      <c r="BO5" s="39" t="s">
        <v>80</v>
      </c>
      <c r="BP5" s="39" t="s">
        <v>81</v>
      </c>
      <c r="BQ5" s="39" t="s">
        <v>82</v>
      </c>
      <c r="BR5" s="39" t="s">
        <v>83</v>
      </c>
      <c r="BS5" s="39" t="s">
        <v>84</v>
      </c>
      <c r="BT5" s="39" t="s">
        <v>85</v>
      </c>
      <c r="BU5" s="39" t="s">
        <v>86</v>
      </c>
      <c r="BV5" s="39" t="s">
        <v>87</v>
      </c>
      <c r="BW5" s="39" t="s">
        <v>88</v>
      </c>
      <c r="BX5" s="39" t="s">
        <v>89</v>
      </c>
      <c r="BY5" s="39" t="s">
        <v>90</v>
      </c>
      <c r="BZ5" s="38" t="s">
        <v>91</v>
      </c>
      <c r="CA5" s="42" t="s">
        <v>92</v>
      </c>
      <c r="CB5" s="38" t="s">
        <v>93</v>
      </c>
      <c r="CC5" s="39" t="s">
        <v>94</v>
      </c>
      <c r="CD5" s="39" t="s">
        <v>95</v>
      </c>
      <c r="CE5" s="39" t="s">
        <v>96</v>
      </c>
      <c r="CF5" s="39" t="s">
        <v>97</v>
      </c>
      <c r="CG5" s="39" t="s">
        <v>98</v>
      </c>
      <c r="CH5" s="39" t="s">
        <v>99</v>
      </c>
      <c r="CI5" s="39" t="s">
        <v>100</v>
      </c>
      <c r="CJ5" s="39" t="s">
        <v>101</v>
      </c>
      <c r="CK5" s="39" t="s">
        <v>102</v>
      </c>
      <c r="CL5" s="39" t="s">
        <v>103</v>
      </c>
      <c r="CM5" s="48" t="s">
        <v>104</v>
      </c>
      <c r="CN5" s="53" t="s">
        <v>105</v>
      </c>
    </row>
    <row r="6" spans="2:92" x14ac:dyDescent="0.25">
      <c r="B6" s="121" t="s">
        <v>748</v>
      </c>
      <c r="C6" t="s">
        <v>91</v>
      </c>
      <c r="D6" s="49">
        <f>'SAM_temporary 2022'!C77</f>
        <v>267.72336159034444</v>
      </c>
      <c r="E6" s="49">
        <f>'SAM_temporary 2022'!D77</f>
        <v>292.32301213895516</v>
      </c>
      <c r="F6" s="49">
        <f>'SAM_temporary 2022'!E77</f>
        <v>773.44840865607841</v>
      </c>
      <c r="G6" s="49">
        <f>'SAM_temporary 2022'!F77</f>
        <v>171.98380918384274</v>
      </c>
      <c r="H6" s="49">
        <f>'SAM_temporary 2022'!G77</f>
        <v>108.42675015617326</v>
      </c>
      <c r="I6" s="49">
        <f>'SAM_temporary 2022'!H77</f>
        <v>4.6949898769980587</v>
      </c>
      <c r="J6" s="49">
        <f>'SAM_temporary 2022'!I77</f>
        <v>230.20060617294624</v>
      </c>
      <c r="K6" s="49">
        <f>'SAM_temporary 2022'!J77</f>
        <v>59.048734694670884</v>
      </c>
      <c r="L6" s="49">
        <f>'SAM_temporary 2022'!K77</f>
        <v>287.22796671984963</v>
      </c>
      <c r="M6" s="49">
        <f>'SAM_temporary 2022'!L77</f>
        <v>309.95558063309011</v>
      </c>
      <c r="N6" s="49">
        <f>'SAM_temporary 2022'!M77</f>
        <v>4.6056671475880995E-2</v>
      </c>
      <c r="O6" s="49">
        <f>'SAM_temporary 2022'!N77</f>
        <v>30.352793349170696</v>
      </c>
      <c r="P6" s="49">
        <f>'SAM_temporary 2022'!O77</f>
        <v>6.13516066900171</v>
      </c>
      <c r="Q6" s="49">
        <f>'SAM_temporary 2022'!P77</f>
        <v>12.834251435077494</v>
      </c>
      <c r="R6" s="49">
        <f>'SAM_temporary 2022'!Q77</f>
        <v>90.522701953593767</v>
      </c>
      <c r="S6" s="49">
        <f>'SAM_temporary 2022'!R77</f>
        <v>609.94337740904507</v>
      </c>
      <c r="T6" s="49">
        <f>'SAM_temporary 2022'!S77</f>
        <v>187.21230817094454</v>
      </c>
      <c r="U6" s="49">
        <f>'SAM_temporary 2022'!T77</f>
        <v>1856.2982891023032</v>
      </c>
      <c r="V6" s="49">
        <f>'SAM_temporary 2022'!U77</f>
        <v>3778.2932756054897</v>
      </c>
      <c r="W6" s="49">
        <f>'SAM_temporary 2022'!V77</f>
        <v>1496.8371346368062</v>
      </c>
      <c r="X6" s="49">
        <f>'SAM_temporary 2022'!W77</f>
        <v>618.36275296850454</v>
      </c>
      <c r="Y6" s="49">
        <f>'SAM_temporary 2022'!X77</f>
        <v>303.06637883206383</v>
      </c>
      <c r="Z6" s="49">
        <f>'SAM_temporary 2022'!Y77</f>
        <v>360.82087130000286</v>
      </c>
      <c r="AA6" s="49">
        <f>'SAM_temporary 2022'!Z77</f>
        <v>924.11750107927799</v>
      </c>
      <c r="AB6" s="49">
        <f>'SAM_temporary 2022'!AA77</f>
        <v>1570.4334623081625</v>
      </c>
      <c r="AC6" s="49">
        <f>'SAM_temporary 2022'!AB77</f>
        <v>376.82145562734985</v>
      </c>
      <c r="AD6" s="49">
        <f>'SAM_temporary 2022'!AC77</f>
        <v>533.62185108633651</v>
      </c>
      <c r="AE6" s="49">
        <f>'SAM_temporary 2022'!AD77</f>
        <v>32.04870372900367</v>
      </c>
      <c r="AF6" s="49">
        <f>'SAM_temporary 2022'!AE77</f>
        <v>215.93031857174864</v>
      </c>
      <c r="AG6" s="49">
        <f>'SAM_temporary 2022'!AF77</f>
        <v>314.77052076752659</v>
      </c>
      <c r="AH6" s="49">
        <f>'SAM_temporary 2022'!AG77</f>
        <v>2733.40982962</v>
      </c>
      <c r="AI6" s="49">
        <f>'SAM_temporary 2022'!AH77</f>
        <v>1884.1586334087367</v>
      </c>
      <c r="AJ6" s="49">
        <f>'SAM_temporary 2022'!AI77</f>
        <v>1531.8109612814474</v>
      </c>
      <c r="AK6" s="49">
        <f>'SAM_temporary 2022'!AJ77</f>
        <v>74.101168962020438</v>
      </c>
      <c r="AL6" s="49">
        <f>'SAM_temporary 2022'!AK77</f>
        <v>718.9726565184784</v>
      </c>
      <c r="AM6" s="49">
        <f>'SAM_temporary 2022'!AL77</f>
        <v>181.31134761435672</v>
      </c>
      <c r="AN6" s="49">
        <f>'SAM_temporary 2022'!AM77</f>
        <v>71.360067043184898</v>
      </c>
      <c r="AO6" s="49">
        <f>'SAM_temporary 2022'!AN77</f>
        <v>0</v>
      </c>
      <c r="AP6" s="49">
        <f>'SAM_temporary 2022'!AO77</f>
        <v>0</v>
      </c>
      <c r="AQ6" s="49">
        <f>'SAM_temporary 2022'!AP77</f>
        <v>0</v>
      </c>
      <c r="AR6" s="49">
        <f>'SAM_temporary 2022'!AQ77</f>
        <v>0</v>
      </c>
      <c r="AS6" s="49">
        <f>'SAM_temporary 2022'!AR77</f>
        <v>0</v>
      </c>
      <c r="AT6" s="49">
        <f>'SAM_temporary 2022'!AS77</f>
        <v>0</v>
      </c>
      <c r="AU6" s="49">
        <f>'SAM_temporary 2022'!AT77</f>
        <v>0</v>
      </c>
      <c r="AV6" s="49">
        <f>'SAM_temporary 2022'!AU77</f>
        <v>0</v>
      </c>
      <c r="AW6" s="49">
        <f>'SAM_temporary 2022'!AV77</f>
        <v>0</v>
      </c>
      <c r="AX6" s="49">
        <f>'SAM_temporary 2022'!AW77</f>
        <v>0</v>
      </c>
      <c r="AY6" s="49">
        <f>'SAM_temporary 2022'!AX77</f>
        <v>0</v>
      </c>
      <c r="AZ6" s="49">
        <f>'SAM_temporary 2022'!AY77</f>
        <v>0</v>
      </c>
      <c r="BA6" s="49">
        <f>'SAM_temporary 2022'!AZ77</f>
        <v>0</v>
      </c>
      <c r="BB6" s="49">
        <f>'SAM_temporary 2022'!BA77</f>
        <v>0</v>
      </c>
      <c r="BC6" s="49">
        <f>'SAM_temporary 2022'!BB77</f>
        <v>0</v>
      </c>
      <c r="BD6" s="49">
        <f>'SAM_temporary 2022'!BC77</f>
        <v>0</v>
      </c>
      <c r="BE6" s="49">
        <f>'SAM_temporary 2022'!BD77</f>
        <v>0</v>
      </c>
      <c r="BF6" s="49">
        <f>'SAM_temporary 2022'!BE77</f>
        <v>0</v>
      </c>
      <c r="BG6" s="49">
        <f>'SAM_temporary 2022'!BF77</f>
        <v>0</v>
      </c>
      <c r="BH6" s="49">
        <f>'SAM_temporary 2022'!BG77</f>
        <v>0</v>
      </c>
      <c r="BI6" s="49">
        <f>'SAM_temporary 2022'!BH77</f>
        <v>0</v>
      </c>
      <c r="BJ6" s="49">
        <f>'SAM_temporary 2022'!BI77</f>
        <v>0</v>
      </c>
      <c r="BK6" s="49">
        <f>'SAM_temporary 2022'!BJ77</f>
        <v>0</v>
      </c>
      <c r="BL6" s="49">
        <f>'SAM_temporary 2022'!BK77</f>
        <v>0</v>
      </c>
      <c r="BM6" s="49">
        <f>'SAM_temporary 2022'!BL77</f>
        <v>0</v>
      </c>
      <c r="BN6" s="49">
        <f>'SAM_temporary 2022'!BM77</f>
        <v>0</v>
      </c>
      <c r="BO6" s="49">
        <f>'SAM_temporary 2022'!BN77</f>
        <v>0</v>
      </c>
      <c r="BP6" s="49">
        <f>'SAM_temporary 2022'!BO77</f>
        <v>0</v>
      </c>
      <c r="BQ6" s="49">
        <f>'SAM_temporary 2022'!BP77</f>
        <v>0</v>
      </c>
      <c r="BR6" s="49">
        <f>'SAM_temporary 2022'!BQ77</f>
        <v>0</v>
      </c>
      <c r="BS6" s="49">
        <f>'SAM_temporary 2022'!BR77</f>
        <v>0</v>
      </c>
      <c r="BT6" s="49">
        <f>'SAM_temporary 2022'!BS77</f>
        <v>0</v>
      </c>
      <c r="BU6" s="49">
        <f>'SAM_temporary 2022'!BT77</f>
        <v>0</v>
      </c>
      <c r="BV6" s="49">
        <f>'SAM_temporary 2022'!BU77</f>
        <v>0</v>
      </c>
      <c r="BW6" s="49">
        <f>'SAM_temporary 2022'!BV77</f>
        <v>0</v>
      </c>
      <c r="BX6" s="49">
        <f>'SAM_temporary 2022'!BW77</f>
        <v>0</v>
      </c>
      <c r="BY6" s="49">
        <f>'SAM_temporary 2022'!BX77</f>
        <v>0</v>
      </c>
      <c r="BZ6" s="49">
        <f>'SAM_temporary 2022'!BY77</f>
        <v>0</v>
      </c>
      <c r="CA6" s="49">
        <f>'SAM_temporary 2022'!BZ77</f>
        <v>0</v>
      </c>
      <c r="CB6" s="49"/>
      <c r="CC6" s="49"/>
      <c r="CD6" s="49"/>
      <c r="CE6" s="49"/>
      <c r="CF6" s="49"/>
      <c r="CG6" s="49">
        <f>'SAM_temporary 2022'!CF77</f>
        <v>0</v>
      </c>
      <c r="CH6" s="49">
        <f>'SAM_temporary 2022'!CG77</f>
        <v>0</v>
      </c>
      <c r="CI6" s="49">
        <f>'SAM_temporary 2022'!CH77</f>
        <v>0</v>
      </c>
      <c r="CJ6" s="49">
        <f>'SAM_temporary 2022'!CI77</f>
        <v>0</v>
      </c>
      <c r="CK6" s="49">
        <f>'SAM_temporary 2022'!CJ77</f>
        <v>0</v>
      </c>
      <c r="CL6" s="49">
        <f>'SAM_temporary 2022'!CK77</f>
        <v>0</v>
      </c>
      <c r="CM6" s="49">
        <f>'SAM_temporary 2022'!CL77</f>
        <v>0</v>
      </c>
      <c r="CN6" s="49">
        <f>'SAM_temporary 2022'!CM77</f>
        <v>0</v>
      </c>
    </row>
    <row r="7" spans="2:92" ht="15.75" customHeight="1" x14ac:dyDescent="0.25">
      <c r="B7" s="122"/>
      <c r="C7" t="s">
        <v>92</v>
      </c>
      <c r="D7" s="46">
        <f>'SAM_temporary 2022'!C78</f>
        <v>4569.8060599545097</v>
      </c>
      <c r="E7" s="46">
        <f>'SAM_temporary 2022'!D78</f>
        <v>503.18191934172052</v>
      </c>
      <c r="F7" s="46">
        <f>'SAM_temporary 2022'!E78</f>
        <v>2325.3515028888805</v>
      </c>
      <c r="G7" s="46">
        <f>'SAM_temporary 2022'!F78</f>
        <v>195.88248794152082</v>
      </c>
      <c r="H7" s="46">
        <f>'SAM_temporary 2022'!G78</f>
        <v>180.32185568827066</v>
      </c>
      <c r="I7" s="46">
        <f>'SAM_temporary 2022'!H78</f>
        <v>15.145513929499604</v>
      </c>
      <c r="J7" s="46">
        <f>'SAM_temporary 2022'!I78</f>
        <v>489.83829023210228</v>
      </c>
      <c r="K7" s="46">
        <f>'SAM_temporary 2022'!J78</f>
        <v>174.19887145763335</v>
      </c>
      <c r="L7" s="46">
        <f>'SAM_temporary 2022'!K78</f>
        <v>514.97988895029869</v>
      </c>
      <c r="M7" s="46">
        <f>'SAM_temporary 2022'!L78</f>
        <v>925.25417825054558</v>
      </c>
      <c r="N7" s="46">
        <f>'SAM_temporary 2022'!M78</f>
        <v>9.0650580614292348E-2</v>
      </c>
      <c r="O7" s="46">
        <f>'SAM_temporary 2022'!N78</f>
        <v>12.982509305219843</v>
      </c>
      <c r="P7" s="46">
        <f>'SAM_temporary 2022'!O78</f>
        <v>4.8762916922676549</v>
      </c>
      <c r="Q7" s="46">
        <f>'SAM_temporary 2022'!P78</f>
        <v>9.5687705432447974</v>
      </c>
      <c r="R7" s="46">
        <f>'SAM_temporary 2022'!Q78</f>
        <v>93.360959389872605</v>
      </c>
      <c r="S7" s="46">
        <f>'SAM_temporary 2022'!R78</f>
        <v>1406.1566530146399</v>
      </c>
      <c r="T7" s="46">
        <f>'SAM_temporary 2022'!S78</f>
        <v>248.74060573905112</v>
      </c>
      <c r="U7" s="46">
        <f>'SAM_temporary 2022'!T78</f>
        <v>3172.5615967500476</v>
      </c>
      <c r="V7" s="46">
        <f>'SAM_temporary 2022'!U78</f>
        <v>5769.6193771822491</v>
      </c>
      <c r="W7" s="46">
        <f>'SAM_temporary 2022'!V78</f>
        <v>2568.5208339578021</v>
      </c>
      <c r="X7" s="46">
        <f>'SAM_temporary 2022'!W78</f>
        <v>1743.2149338469249</v>
      </c>
      <c r="Y7" s="46">
        <f>'SAM_temporary 2022'!X78</f>
        <v>202.14396102107139</v>
      </c>
      <c r="Z7" s="46">
        <f>'SAM_temporary 2022'!Y78</f>
        <v>900.0891874508676</v>
      </c>
      <c r="AA7" s="46">
        <f>'SAM_temporary 2022'!Z78</f>
        <v>474.1393211124286</v>
      </c>
      <c r="AB7" s="46">
        <f>'SAM_temporary 2022'!AA78</f>
        <v>1553.7739285046882</v>
      </c>
      <c r="AC7" s="46">
        <f>'SAM_temporary 2022'!AB78</f>
        <v>5718.3965855040642</v>
      </c>
      <c r="AD7" s="46">
        <f>'SAM_temporary 2022'!AC78</f>
        <v>159.84155787770555</v>
      </c>
      <c r="AE7" s="46">
        <f>'SAM_temporary 2022'!AD78</f>
        <v>137.4020201086056</v>
      </c>
      <c r="AF7" s="46">
        <f>'SAM_temporary 2022'!AE78</f>
        <v>135.07708673002873</v>
      </c>
      <c r="AG7" s="46">
        <f>'SAM_temporary 2022'!AF78</f>
        <v>324.849094425781</v>
      </c>
      <c r="AH7" s="46">
        <f>'SAM_temporary 2022'!AG78</f>
        <v>1264.0554766835899</v>
      </c>
      <c r="AI7" s="46">
        <f>'SAM_temporary 2022'!AH78</f>
        <v>944.97729362841119</v>
      </c>
      <c r="AJ7" s="46">
        <f>'SAM_temporary 2022'!AI78</f>
        <v>828.34825035648043</v>
      </c>
      <c r="AK7" s="46">
        <f>'SAM_temporary 2022'!AJ78</f>
        <v>9.9948341112600545</v>
      </c>
      <c r="AL7" s="46">
        <f>'SAM_temporary 2022'!AK78</f>
        <v>1763.4556261173971</v>
      </c>
      <c r="AM7" s="46">
        <f>'SAM_temporary 2022'!AL78</f>
        <v>419.94973033622551</v>
      </c>
      <c r="AN7" s="46">
        <f>'SAM_temporary 2022'!AM78</f>
        <v>0</v>
      </c>
      <c r="AO7" s="46">
        <f>'SAM_temporary 2022'!AN78</f>
        <v>0</v>
      </c>
      <c r="AP7" s="46">
        <f>'SAM_temporary 2022'!AO78</f>
        <v>0</v>
      </c>
      <c r="AQ7" s="46">
        <f>'SAM_temporary 2022'!AP78</f>
        <v>0</v>
      </c>
      <c r="AR7" s="46">
        <f>'SAM_temporary 2022'!AQ78</f>
        <v>0</v>
      </c>
      <c r="AS7" s="46">
        <f>'SAM_temporary 2022'!AR78</f>
        <v>0</v>
      </c>
      <c r="AT7" s="46">
        <f>'SAM_temporary 2022'!AS78</f>
        <v>0</v>
      </c>
      <c r="AU7" s="46">
        <f>'SAM_temporary 2022'!AT78</f>
        <v>0</v>
      </c>
      <c r="AV7" s="46">
        <f>'SAM_temporary 2022'!AU78</f>
        <v>0</v>
      </c>
      <c r="AW7" s="46">
        <f>'SAM_temporary 2022'!AV78</f>
        <v>0</v>
      </c>
      <c r="AX7" s="46">
        <f>'SAM_temporary 2022'!AW78</f>
        <v>0</v>
      </c>
      <c r="AY7" s="46">
        <f>'SAM_temporary 2022'!AX78</f>
        <v>0</v>
      </c>
      <c r="AZ7" s="46">
        <f>'SAM_temporary 2022'!AY78</f>
        <v>0</v>
      </c>
      <c r="BA7" s="46">
        <f>'SAM_temporary 2022'!AZ78</f>
        <v>0</v>
      </c>
      <c r="BB7" s="46">
        <f>'SAM_temporary 2022'!BA78</f>
        <v>0</v>
      </c>
      <c r="BC7" s="46">
        <f>'SAM_temporary 2022'!BB78</f>
        <v>0</v>
      </c>
      <c r="BD7" s="46">
        <f>'SAM_temporary 2022'!BC78</f>
        <v>0</v>
      </c>
      <c r="BE7" s="46">
        <f>'SAM_temporary 2022'!BD78</f>
        <v>0</v>
      </c>
      <c r="BF7" s="46">
        <f>'SAM_temporary 2022'!BE78</f>
        <v>0</v>
      </c>
      <c r="BG7" s="46">
        <f>'SAM_temporary 2022'!BF78</f>
        <v>0</v>
      </c>
      <c r="BH7" s="46">
        <f>'SAM_temporary 2022'!BG78</f>
        <v>0</v>
      </c>
      <c r="BI7" s="46">
        <f>'SAM_temporary 2022'!BH78</f>
        <v>0</v>
      </c>
      <c r="BJ7" s="46">
        <f>'SAM_temporary 2022'!BI78</f>
        <v>0</v>
      </c>
      <c r="BK7" s="46">
        <f>'SAM_temporary 2022'!BJ78</f>
        <v>0</v>
      </c>
      <c r="BL7" s="46">
        <f>'SAM_temporary 2022'!BK78</f>
        <v>0</v>
      </c>
      <c r="BM7" s="46">
        <f>'SAM_temporary 2022'!BL78</f>
        <v>0</v>
      </c>
      <c r="BN7" s="46">
        <f>'SAM_temporary 2022'!BM78</f>
        <v>0</v>
      </c>
      <c r="BO7" s="46">
        <f>'SAM_temporary 2022'!BN78</f>
        <v>0</v>
      </c>
      <c r="BP7" s="46">
        <f>'SAM_temporary 2022'!BO78</f>
        <v>0</v>
      </c>
      <c r="BQ7" s="46">
        <f>'SAM_temporary 2022'!BP78</f>
        <v>0</v>
      </c>
      <c r="BR7" s="46">
        <f>'SAM_temporary 2022'!BQ78</f>
        <v>0</v>
      </c>
      <c r="BS7" s="46">
        <f>'SAM_temporary 2022'!BR78</f>
        <v>0</v>
      </c>
      <c r="BT7" s="46">
        <f>'SAM_temporary 2022'!BS78</f>
        <v>0</v>
      </c>
      <c r="BU7" s="46">
        <f>'SAM_temporary 2022'!BT78</f>
        <v>0</v>
      </c>
      <c r="BV7" s="46">
        <f>'SAM_temporary 2022'!BU78</f>
        <v>0</v>
      </c>
      <c r="BW7" s="46">
        <f>'SAM_temporary 2022'!BV78</f>
        <v>0</v>
      </c>
      <c r="BX7" s="46">
        <f>'SAM_temporary 2022'!BW78</f>
        <v>0</v>
      </c>
      <c r="BY7" s="46">
        <f>'SAM_temporary 2022'!BX78</f>
        <v>0</v>
      </c>
      <c r="BZ7" s="46">
        <f>'SAM_temporary 2022'!BY78</f>
        <v>0</v>
      </c>
      <c r="CA7" s="46">
        <f>'SAM_temporary 2022'!BZ78</f>
        <v>0</v>
      </c>
      <c r="CB7" s="46"/>
      <c r="CC7" s="46"/>
      <c r="CD7" s="46"/>
      <c r="CE7" s="46"/>
      <c r="CF7" s="46"/>
      <c r="CG7" s="46">
        <f>'SAM_temporary 2022'!CF78</f>
        <v>0</v>
      </c>
      <c r="CH7" s="46">
        <f>'SAM_temporary 2022'!CG78</f>
        <v>0</v>
      </c>
      <c r="CI7" s="46">
        <f>'SAM_temporary 2022'!CH78</f>
        <v>0</v>
      </c>
      <c r="CJ7" s="46">
        <f>'SAM_temporary 2022'!CI78</f>
        <v>0</v>
      </c>
      <c r="CK7" s="46">
        <f>'SAM_temporary 2022'!CJ78</f>
        <v>0</v>
      </c>
      <c r="CL7" s="46">
        <f>'SAM_temporary 2022'!CK78</f>
        <v>0</v>
      </c>
      <c r="CM7" s="46">
        <f>'SAM_temporary 2022'!CL78</f>
        <v>0</v>
      </c>
      <c r="CN7" s="46">
        <f>'SAM_temporary 2022'!CM78</f>
        <v>0</v>
      </c>
    </row>
    <row r="9" spans="2:92" x14ac:dyDescent="0.25">
      <c r="B9" t="s">
        <v>749</v>
      </c>
    </row>
    <row r="11" spans="2:92" x14ac:dyDescent="0.25">
      <c r="B11" s="41"/>
      <c r="C11" s="43" t="s">
        <v>750</v>
      </c>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row>
    <row r="12" spans="2:92" x14ac:dyDescent="0.25">
      <c r="B12" s="41"/>
      <c r="C12" s="51" t="s">
        <v>751</v>
      </c>
      <c r="D12" s="51" t="s">
        <v>752</v>
      </c>
      <c r="E12" s="51" t="s">
        <v>17</v>
      </c>
      <c r="F12" s="51" t="s">
        <v>18</v>
      </c>
      <c r="G12" s="51" t="s">
        <v>19</v>
      </c>
      <c r="H12" s="51" t="s">
        <v>20</v>
      </c>
      <c r="I12" s="51" t="s">
        <v>21</v>
      </c>
      <c r="J12" s="51" t="s">
        <v>22</v>
      </c>
      <c r="K12" s="51" t="s">
        <v>23</v>
      </c>
      <c r="L12" s="51" t="s">
        <v>24</v>
      </c>
      <c r="M12" s="51" t="s">
        <v>25</v>
      </c>
      <c r="N12" s="51" t="s">
        <v>26</v>
      </c>
      <c r="O12" s="51" t="s">
        <v>27</v>
      </c>
      <c r="P12" s="51" t="s">
        <v>28</v>
      </c>
      <c r="Q12" s="51" t="s">
        <v>29</v>
      </c>
      <c r="R12" s="51" t="s">
        <v>30</v>
      </c>
      <c r="S12" s="51" t="s">
        <v>31</v>
      </c>
      <c r="T12" s="51" t="s">
        <v>32</v>
      </c>
      <c r="U12" s="51" t="s">
        <v>33</v>
      </c>
      <c r="V12" s="51" t="s">
        <v>34</v>
      </c>
      <c r="W12" s="51" t="s">
        <v>35</v>
      </c>
      <c r="X12" s="51" t="s">
        <v>36</v>
      </c>
      <c r="Y12" s="51" t="s">
        <v>37</v>
      </c>
      <c r="Z12" s="51" t="s">
        <v>38</v>
      </c>
      <c r="AA12" s="51" t="s">
        <v>39</v>
      </c>
      <c r="AB12" s="51" t="s">
        <v>40</v>
      </c>
      <c r="AC12" s="51" t="s">
        <v>41</v>
      </c>
      <c r="AD12" s="51" t="s">
        <v>42</v>
      </c>
      <c r="AE12" s="51" t="s">
        <v>43</v>
      </c>
      <c r="AF12" s="51" t="s">
        <v>44</v>
      </c>
      <c r="AG12" s="51" t="s">
        <v>45</v>
      </c>
      <c r="AH12" s="51" t="s">
        <v>46</v>
      </c>
      <c r="AI12" s="51" t="s">
        <v>47</v>
      </c>
      <c r="AJ12" s="51" t="s">
        <v>48</v>
      </c>
      <c r="AK12" s="51" t="s">
        <v>49</v>
      </c>
      <c r="AL12" s="51" t="s">
        <v>50</v>
      </c>
      <c r="AM12" s="51" t="s">
        <v>51</v>
      </c>
      <c r="AN12" s="51" t="s">
        <v>52</v>
      </c>
      <c r="AO12" s="51" t="s">
        <v>53</v>
      </c>
    </row>
    <row r="13" spans="2:92" x14ac:dyDescent="0.25">
      <c r="B13" s="120" t="s">
        <v>753</v>
      </c>
      <c r="C13" s="51" t="s">
        <v>754</v>
      </c>
      <c r="D13" s="51" t="s">
        <v>755</v>
      </c>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row>
    <row r="14" spans="2:92" x14ac:dyDescent="0.25">
      <c r="B14" s="120"/>
      <c r="C14" s="51" t="s">
        <v>754</v>
      </c>
      <c r="D14" s="51" t="s">
        <v>756</v>
      </c>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row>
    <row r="15" spans="2:92" x14ac:dyDescent="0.25">
      <c r="B15" s="120"/>
      <c r="C15" s="51" t="s">
        <v>754</v>
      </c>
      <c r="D15" s="51" t="s">
        <v>757</v>
      </c>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row>
    <row r="16" spans="2:92" x14ac:dyDescent="0.25">
      <c r="B16" s="120"/>
      <c r="C16" s="51" t="s">
        <v>758</v>
      </c>
      <c r="D16" s="51" t="s">
        <v>755</v>
      </c>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row>
    <row r="17" spans="2:41" x14ac:dyDescent="0.25">
      <c r="B17" s="120"/>
      <c r="C17" s="51" t="s">
        <v>758</v>
      </c>
      <c r="D17" s="51" t="s">
        <v>756</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row>
    <row r="18" spans="2:41" x14ac:dyDescent="0.25">
      <c r="B18" s="120"/>
      <c r="C18" s="51" t="s">
        <v>758</v>
      </c>
      <c r="D18" s="51" t="s">
        <v>757</v>
      </c>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row>
    <row r="19" spans="2:41" x14ac:dyDescent="0.25">
      <c r="C19" s="13"/>
      <c r="D19" s="13"/>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row>
    <row r="20" spans="2:41" x14ac:dyDescent="0.25">
      <c r="D20" s="13"/>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row>
    <row r="21" spans="2:41" x14ac:dyDescent="0.25">
      <c r="B21" s="41"/>
      <c r="C21" s="43" t="s">
        <v>759</v>
      </c>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row>
    <row r="22" spans="2:41" x14ac:dyDescent="0.25">
      <c r="B22" s="41"/>
      <c r="C22" s="51" t="s">
        <v>751</v>
      </c>
      <c r="D22" s="51" t="s">
        <v>752</v>
      </c>
      <c r="E22" s="51" t="s">
        <v>17</v>
      </c>
      <c r="F22" s="51" t="s">
        <v>18</v>
      </c>
      <c r="G22" s="51" t="s">
        <v>19</v>
      </c>
      <c r="H22" s="51" t="s">
        <v>20</v>
      </c>
      <c r="I22" s="51" t="s">
        <v>21</v>
      </c>
      <c r="J22" s="51" t="s">
        <v>22</v>
      </c>
      <c r="K22" s="51" t="s">
        <v>23</v>
      </c>
      <c r="L22" s="51" t="s">
        <v>24</v>
      </c>
      <c r="M22" s="51" t="s">
        <v>25</v>
      </c>
      <c r="N22" s="51" t="s">
        <v>26</v>
      </c>
      <c r="O22" s="51" t="s">
        <v>27</v>
      </c>
      <c r="P22" s="51" t="s">
        <v>28</v>
      </c>
      <c r="Q22" s="51" t="s">
        <v>29</v>
      </c>
      <c r="R22" s="51" t="s">
        <v>30</v>
      </c>
      <c r="S22" s="51" t="s">
        <v>31</v>
      </c>
      <c r="T22" s="51" t="s">
        <v>32</v>
      </c>
      <c r="U22" s="51" t="s">
        <v>33</v>
      </c>
      <c r="V22" s="51" t="s">
        <v>34</v>
      </c>
      <c r="W22" s="51" t="s">
        <v>35</v>
      </c>
      <c r="X22" s="51" t="s">
        <v>36</v>
      </c>
      <c r="Y22" s="51" t="s">
        <v>37</v>
      </c>
      <c r="Z22" s="51" t="s">
        <v>38</v>
      </c>
      <c r="AA22" s="51" t="s">
        <v>39</v>
      </c>
      <c r="AB22" s="51" t="s">
        <v>40</v>
      </c>
      <c r="AC22" s="51" t="s">
        <v>41</v>
      </c>
      <c r="AD22" s="51" t="s">
        <v>42</v>
      </c>
      <c r="AE22" s="51" t="s">
        <v>43</v>
      </c>
      <c r="AF22" s="51" t="s">
        <v>44</v>
      </c>
      <c r="AG22" s="51" t="s">
        <v>45</v>
      </c>
      <c r="AH22" s="51" t="s">
        <v>46</v>
      </c>
      <c r="AI22" s="51" t="s">
        <v>47</v>
      </c>
      <c r="AJ22" s="51" t="s">
        <v>48</v>
      </c>
      <c r="AK22" s="51" t="s">
        <v>49</v>
      </c>
      <c r="AL22" s="51" t="s">
        <v>50</v>
      </c>
      <c r="AM22" s="51" t="s">
        <v>51</v>
      </c>
      <c r="AN22" s="51" t="s">
        <v>52</v>
      </c>
      <c r="AO22" s="51" t="s">
        <v>53</v>
      </c>
    </row>
    <row r="23" spans="2:41" x14ac:dyDescent="0.25">
      <c r="B23" s="120" t="s">
        <v>753</v>
      </c>
      <c r="C23" s="51" t="s">
        <v>754</v>
      </c>
      <c r="D23" s="51" t="s">
        <v>755</v>
      </c>
      <c r="E23" s="44">
        <f>E93</f>
        <v>3277666.2033081101</v>
      </c>
      <c r="F23" s="44">
        <f t="shared" ref="F23:AO23" si="0">F93</f>
        <v>3274692.0776367201</v>
      </c>
      <c r="G23" s="44">
        <f t="shared" si="0"/>
        <v>2605217.85827637</v>
      </c>
      <c r="H23" s="44">
        <f t="shared" si="0"/>
        <v>1984398.15330505</v>
      </c>
      <c r="I23" s="44">
        <f t="shared" si="0"/>
        <v>0</v>
      </c>
      <c r="J23" s="44">
        <f t="shared" si="0"/>
        <v>0</v>
      </c>
      <c r="K23" s="44">
        <f t="shared" si="0"/>
        <v>0</v>
      </c>
      <c r="L23" s="44">
        <f t="shared" si="0"/>
        <v>0</v>
      </c>
      <c r="M23" s="44">
        <f t="shared" si="0"/>
        <v>0</v>
      </c>
      <c r="N23" s="44">
        <f t="shared" si="0"/>
        <v>0</v>
      </c>
      <c r="O23" s="44">
        <f t="shared" si="0"/>
        <v>0</v>
      </c>
      <c r="P23" s="44">
        <f t="shared" si="0"/>
        <v>0</v>
      </c>
      <c r="Q23" s="44">
        <f t="shared" si="0"/>
        <v>0</v>
      </c>
      <c r="R23" s="44">
        <f t="shared" si="0"/>
        <v>0</v>
      </c>
      <c r="S23" s="44">
        <f t="shared" si="0"/>
        <v>0</v>
      </c>
      <c r="T23" s="44">
        <f t="shared" si="0"/>
        <v>0</v>
      </c>
      <c r="U23" s="44">
        <f t="shared" si="0"/>
        <v>11084563.942565899</v>
      </c>
      <c r="V23" s="44">
        <f t="shared" si="0"/>
        <v>269736.51275634801</v>
      </c>
      <c r="W23" s="44">
        <f t="shared" si="0"/>
        <v>10626519.9533081</v>
      </c>
      <c r="X23" s="44">
        <f t="shared" si="0"/>
        <v>0</v>
      </c>
      <c r="Y23" s="44">
        <f t="shared" si="0"/>
        <v>6646740.7611846896</v>
      </c>
      <c r="Z23" s="44">
        <f t="shared" si="0"/>
        <v>0</v>
      </c>
      <c r="AA23" s="44">
        <f t="shared" si="0"/>
        <v>0</v>
      </c>
      <c r="AB23" s="44">
        <f t="shared" si="0"/>
        <v>0</v>
      </c>
      <c r="AC23" s="44">
        <f t="shared" si="0"/>
        <v>538117.32788085903</v>
      </c>
      <c r="AD23" s="44">
        <f t="shared" si="0"/>
        <v>0</v>
      </c>
      <c r="AE23" s="44">
        <f t="shared" si="0"/>
        <v>0</v>
      </c>
      <c r="AF23" s="44">
        <f t="shared" si="0"/>
        <v>0</v>
      </c>
      <c r="AG23" s="44">
        <f t="shared" si="0"/>
        <v>0</v>
      </c>
      <c r="AH23" s="44">
        <f t="shared" si="0"/>
        <v>752488.41064453102</v>
      </c>
      <c r="AI23" s="44">
        <f t="shared" si="0"/>
        <v>2443648.4106445299</v>
      </c>
      <c r="AJ23" s="44">
        <f t="shared" si="0"/>
        <v>3531924.48297119</v>
      </c>
      <c r="AK23" s="44">
        <f t="shared" si="0"/>
        <v>1645236.8869628899</v>
      </c>
      <c r="AL23" s="44">
        <f t="shared" si="0"/>
        <v>302161.18469238299</v>
      </c>
      <c r="AM23" s="44">
        <f t="shared" si="0"/>
        <v>1434906.6032409701</v>
      </c>
      <c r="AN23" s="44">
        <f t="shared" si="0"/>
        <v>5345164.1723632803</v>
      </c>
      <c r="AO23" s="44">
        <f t="shared" si="0"/>
        <v>6821558.2763671903</v>
      </c>
    </row>
    <row r="24" spans="2:41" x14ac:dyDescent="0.25">
      <c r="B24" s="120"/>
      <c r="C24" s="51" t="s">
        <v>754</v>
      </c>
      <c r="D24" s="51" t="s">
        <v>756</v>
      </c>
      <c r="E24" s="44">
        <f t="shared" ref="E24:T28" si="1">E94</f>
        <v>30258859.850082401</v>
      </c>
      <c r="F24" s="44">
        <f t="shared" si="1"/>
        <v>16147175.0515137</v>
      </c>
      <c r="G24" s="44">
        <f t="shared" si="1"/>
        <v>82621772.893733993</v>
      </c>
      <c r="H24" s="44">
        <f t="shared" si="1"/>
        <v>30983922.266769402</v>
      </c>
      <c r="I24" s="44">
        <f t="shared" si="1"/>
        <v>3366206.9091796898</v>
      </c>
      <c r="J24" s="44">
        <f t="shared" si="1"/>
        <v>0</v>
      </c>
      <c r="K24" s="44">
        <f t="shared" si="1"/>
        <v>4192508.5235595698</v>
      </c>
      <c r="L24" s="44">
        <f t="shared" si="1"/>
        <v>0</v>
      </c>
      <c r="M24" s="44">
        <f t="shared" si="1"/>
        <v>2879348.5908508301</v>
      </c>
      <c r="N24" s="44">
        <f t="shared" si="1"/>
        <v>1160950.1312255899</v>
      </c>
      <c r="O24" s="44">
        <f t="shared" si="1"/>
        <v>0</v>
      </c>
      <c r="P24" s="44">
        <f t="shared" si="1"/>
        <v>274362.00714111299</v>
      </c>
      <c r="Q24" s="44">
        <f t="shared" si="1"/>
        <v>0</v>
      </c>
      <c r="R24" s="44">
        <f t="shared" si="1"/>
        <v>0</v>
      </c>
      <c r="S24" s="44">
        <f t="shared" si="1"/>
        <v>5260122.6837158203</v>
      </c>
      <c r="T24" s="44">
        <f t="shared" si="1"/>
        <v>20674212.637412999</v>
      </c>
      <c r="U24" s="44">
        <f t="shared" ref="U24:AO24" si="2">U94</f>
        <v>50627818.473432504</v>
      </c>
      <c r="V24" s="44">
        <f t="shared" si="2"/>
        <v>13604642.390472399</v>
      </c>
      <c r="W24" s="44">
        <f t="shared" si="2"/>
        <v>268381209.21784401</v>
      </c>
      <c r="X24" s="44">
        <f t="shared" si="2"/>
        <v>22102377.558837902</v>
      </c>
      <c r="Y24" s="44">
        <f t="shared" si="2"/>
        <v>157969107.91820499</v>
      </c>
      <c r="Z24" s="44">
        <f t="shared" si="2"/>
        <v>6084520.23193359</v>
      </c>
      <c r="AA24" s="44">
        <f t="shared" si="2"/>
        <v>6535756.9345092801</v>
      </c>
      <c r="AB24" s="44">
        <f t="shared" si="2"/>
        <v>0</v>
      </c>
      <c r="AC24" s="44">
        <f t="shared" si="2"/>
        <v>30095157.7863083</v>
      </c>
      <c r="AD24" s="44">
        <f t="shared" si="2"/>
        <v>2059666.4794921901</v>
      </c>
      <c r="AE24" s="44">
        <f t="shared" si="2"/>
        <v>972316.82533264195</v>
      </c>
      <c r="AF24" s="44">
        <f t="shared" si="2"/>
        <v>0</v>
      </c>
      <c r="AG24" s="44">
        <f t="shared" si="2"/>
        <v>2165485.0341796898</v>
      </c>
      <c r="AH24" s="44">
        <f t="shared" si="2"/>
        <v>15365154.8149109</v>
      </c>
      <c r="AI24" s="44">
        <f t="shared" si="2"/>
        <v>57899114.971841797</v>
      </c>
      <c r="AJ24" s="44">
        <f t="shared" si="2"/>
        <v>162718414.589367</v>
      </c>
      <c r="AK24" s="44">
        <f t="shared" si="2"/>
        <v>164198157.76458901</v>
      </c>
      <c r="AL24" s="44">
        <f t="shared" si="2"/>
        <v>11263290.018463099</v>
      </c>
      <c r="AM24" s="44">
        <f t="shared" si="2"/>
        <v>93462512.818889603</v>
      </c>
      <c r="AN24" s="44">
        <f t="shared" si="2"/>
        <v>26701429.332428001</v>
      </c>
      <c r="AO24" s="44">
        <f t="shared" si="2"/>
        <v>57529207.1903992</v>
      </c>
    </row>
    <row r="25" spans="2:41" x14ac:dyDescent="0.25">
      <c r="B25" s="120"/>
      <c r="C25" s="51" t="s">
        <v>754</v>
      </c>
      <c r="D25" s="51" t="s">
        <v>757</v>
      </c>
      <c r="E25" s="44">
        <f t="shared" si="1"/>
        <v>8967228.3168792706</v>
      </c>
      <c r="F25" s="44">
        <f t="shared" si="1"/>
        <v>4653108.9294433603</v>
      </c>
      <c r="G25" s="44">
        <f t="shared" si="1"/>
        <v>39285320.275802597</v>
      </c>
      <c r="H25" s="44">
        <f t="shared" si="1"/>
        <v>20650432.226944</v>
      </c>
      <c r="I25" s="44">
        <f t="shared" si="1"/>
        <v>7317870.7825851403</v>
      </c>
      <c r="J25" s="44">
        <f t="shared" si="1"/>
        <v>0</v>
      </c>
      <c r="K25" s="44">
        <f t="shared" si="1"/>
        <v>14559782.8912354</v>
      </c>
      <c r="L25" s="44">
        <f t="shared" si="1"/>
        <v>0</v>
      </c>
      <c r="M25" s="44">
        <f t="shared" si="1"/>
        <v>5995278.515625</v>
      </c>
      <c r="N25" s="44">
        <f t="shared" si="1"/>
        <v>15015670.0927734</v>
      </c>
      <c r="O25" s="44">
        <f t="shared" si="1"/>
        <v>0</v>
      </c>
      <c r="P25" s="44">
        <f t="shared" si="1"/>
        <v>0</v>
      </c>
      <c r="Q25" s="44">
        <f t="shared" si="1"/>
        <v>0</v>
      </c>
      <c r="R25" s="44">
        <f t="shared" si="1"/>
        <v>713656.98852539097</v>
      </c>
      <c r="S25" s="44">
        <f t="shared" si="1"/>
        <v>565448.07128906203</v>
      </c>
      <c r="T25" s="44">
        <f t="shared" si="1"/>
        <v>29147709.6615601</v>
      </c>
      <c r="U25" s="44">
        <f t="shared" ref="U25:AO25" si="3">U95</f>
        <v>13405310.019264201</v>
      </c>
      <c r="V25" s="44">
        <f t="shared" si="3"/>
        <v>47131592.316513099</v>
      </c>
      <c r="W25" s="44">
        <f t="shared" si="3"/>
        <v>250585256.336555</v>
      </c>
      <c r="X25" s="44">
        <f t="shared" si="3"/>
        <v>55309138.099365197</v>
      </c>
      <c r="Y25" s="44">
        <f t="shared" si="3"/>
        <v>71043540.543518096</v>
      </c>
      <c r="Z25" s="44">
        <f t="shared" si="3"/>
        <v>25524710.888671901</v>
      </c>
      <c r="AA25" s="44">
        <f t="shared" si="3"/>
        <v>16050421.617889401</v>
      </c>
      <c r="AB25" s="44">
        <f t="shared" si="3"/>
        <v>18631829.997253399</v>
      </c>
      <c r="AC25" s="44">
        <f t="shared" si="3"/>
        <v>179980352.55337501</v>
      </c>
      <c r="AD25" s="44">
        <f t="shared" si="3"/>
        <v>1090943.84765625</v>
      </c>
      <c r="AE25" s="44">
        <f t="shared" si="3"/>
        <v>45719226.909790002</v>
      </c>
      <c r="AF25" s="44">
        <f t="shared" si="3"/>
        <v>5168432.48291016</v>
      </c>
      <c r="AG25" s="44">
        <f t="shared" si="3"/>
        <v>11348691.244506801</v>
      </c>
      <c r="AH25" s="44">
        <f t="shared" si="3"/>
        <v>17736629.6908569</v>
      </c>
      <c r="AI25" s="44">
        <f t="shared" si="3"/>
        <v>412128531.658117</v>
      </c>
      <c r="AJ25" s="44">
        <f t="shared" si="3"/>
        <v>872308029.86085904</v>
      </c>
      <c r="AK25" s="44">
        <f t="shared" si="3"/>
        <v>310905252.13694</v>
      </c>
      <c r="AL25" s="44">
        <f t="shared" si="3"/>
        <v>24018527.8968811</v>
      </c>
      <c r="AM25" s="44">
        <f t="shared" si="3"/>
        <v>70627513.843898803</v>
      </c>
      <c r="AN25" s="44">
        <f t="shared" si="3"/>
        <v>35457601.3309021</v>
      </c>
      <c r="AO25" s="44">
        <f t="shared" si="3"/>
        <v>52691090.063781701</v>
      </c>
    </row>
    <row r="26" spans="2:41" x14ac:dyDescent="0.25">
      <c r="B26" s="120"/>
      <c r="C26" s="51" t="s">
        <v>758</v>
      </c>
      <c r="D26" s="51" t="s">
        <v>755</v>
      </c>
      <c r="E26" s="44">
        <f t="shared" si="1"/>
        <v>11116017.8127289</v>
      </c>
      <c r="F26" s="44">
        <f t="shared" si="1"/>
        <v>6410201.1291503897</v>
      </c>
      <c r="G26" s="44">
        <f t="shared" si="1"/>
        <v>1766352.21557617</v>
      </c>
      <c r="H26" s="44">
        <f t="shared" si="1"/>
        <v>0</v>
      </c>
      <c r="I26" s="44">
        <f t="shared" si="1"/>
        <v>0</v>
      </c>
      <c r="J26" s="44">
        <f t="shared" si="1"/>
        <v>0</v>
      </c>
      <c r="K26" s="44">
        <f t="shared" si="1"/>
        <v>0</v>
      </c>
      <c r="L26" s="44">
        <f t="shared" si="1"/>
        <v>0</v>
      </c>
      <c r="M26" s="44">
        <f t="shared" si="1"/>
        <v>7116411.9674682599</v>
      </c>
      <c r="N26" s="44">
        <f t="shared" si="1"/>
        <v>530736.9140625</v>
      </c>
      <c r="O26" s="44">
        <f t="shared" si="1"/>
        <v>0</v>
      </c>
      <c r="P26" s="44">
        <f t="shared" si="1"/>
        <v>0</v>
      </c>
      <c r="Q26" s="44">
        <f t="shared" si="1"/>
        <v>0</v>
      </c>
      <c r="R26" s="44">
        <f t="shared" si="1"/>
        <v>0</v>
      </c>
      <c r="S26" s="44">
        <f t="shared" si="1"/>
        <v>0</v>
      </c>
      <c r="T26" s="44">
        <f t="shared" si="1"/>
        <v>147164.113998413</v>
      </c>
      <c r="U26" s="44">
        <f t="shared" ref="U26:AO26" si="4">U96</f>
        <v>26102422.799716901</v>
      </c>
      <c r="V26" s="44">
        <f t="shared" si="4"/>
        <v>24071162.517242402</v>
      </c>
      <c r="W26" s="44">
        <f t="shared" si="4"/>
        <v>11007768.6096191</v>
      </c>
      <c r="X26" s="44">
        <f t="shared" si="4"/>
        <v>8946124.7256317101</v>
      </c>
      <c r="Y26" s="44">
        <f t="shared" si="4"/>
        <v>4352899.93896484</v>
      </c>
      <c r="Z26" s="44">
        <f t="shared" si="4"/>
        <v>0</v>
      </c>
      <c r="AA26" s="44">
        <f t="shared" si="4"/>
        <v>418383.20159912098</v>
      </c>
      <c r="AB26" s="44">
        <f t="shared" si="4"/>
        <v>0</v>
      </c>
      <c r="AC26" s="44">
        <f t="shared" si="4"/>
        <v>0</v>
      </c>
      <c r="AD26" s="44">
        <f t="shared" si="4"/>
        <v>0</v>
      </c>
      <c r="AE26" s="44">
        <f t="shared" si="4"/>
        <v>0</v>
      </c>
      <c r="AF26" s="44">
        <f t="shared" si="4"/>
        <v>0</v>
      </c>
      <c r="AG26" s="44">
        <f t="shared" si="4"/>
        <v>0</v>
      </c>
      <c r="AH26" s="44">
        <f t="shared" si="4"/>
        <v>2462847.0089721698</v>
      </c>
      <c r="AI26" s="44">
        <f t="shared" si="4"/>
        <v>6337859.6941566505</v>
      </c>
      <c r="AJ26" s="44">
        <f t="shared" si="4"/>
        <v>43272.850799560503</v>
      </c>
      <c r="AK26" s="44">
        <f t="shared" si="4"/>
        <v>0</v>
      </c>
      <c r="AL26" s="44">
        <f t="shared" si="4"/>
        <v>0</v>
      </c>
      <c r="AM26" s="44">
        <f t="shared" si="4"/>
        <v>477223.15750122099</v>
      </c>
      <c r="AN26" s="44">
        <f t="shared" si="4"/>
        <v>281095.34683227498</v>
      </c>
      <c r="AO26" s="44">
        <f t="shared" si="4"/>
        <v>190550.625610352</v>
      </c>
    </row>
    <row r="27" spans="2:41" x14ac:dyDescent="0.25">
      <c r="B27" s="120"/>
      <c r="C27" s="51" t="s">
        <v>758</v>
      </c>
      <c r="D27" s="51" t="s">
        <v>756</v>
      </c>
      <c r="E27" s="44">
        <f t="shared" si="1"/>
        <v>93593636.801673904</v>
      </c>
      <c r="F27" s="44">
        <f t="shared" si="1"/>
        <v>126221791.771072</v>
      </c>
      <c r="G27" s="44">
        <f t="shared" si="1"/>
        <v>154922036.10431701</v>
      </c>
      <c r="H27" s="44">
        <f t="shared" si="1"/>
        <v>8444024.8983764593</v>
      </c>
      <c r="I27" s="44">
        <f t="shared" si="1"/>
        <v>2494921.2730407701</v>
      </c>
      <c r="J27" s="44">
        <f t="shared" si="1"/>
        <v>0</v>
      </c>
      <c r="K27" s="44">
        <f t="shared" si="1"/>
        <v>9052503.6163330097</v>
      </c>
      <c r="L27" s="44">
        <f t="shared" si="1"/>
        <v>3590487.7349853502</v>
      </c>
      <c r="M27" s="44">
        <f t="shared" si="1"/>
        <v>57615695.2397919</v>
      </c>
      <c r="N27" s="44">
        <f t="shared" si="1"/>
        <v>71273225.1533508</v>
      </c>
      <c r="O27" s="44">
        <f t="shared" si="1"/>
        <v>0</v>
      </c>
      <c r="P27" s="44">
        <f t="shared" si="1"/>
        <v>0</v>
      </c>
      <c r="Q27" s="44">
        <f t="shared" si="1"/>
        <v>0</v>
      </c>
      <c r="R27" s="44">
        <f t="shared" si="1"/>
        <v>2795678.7109375</v>
      </c>
      <c r="S27" s="44">
        <f t="shared" si="1"/>
        <v>38350759.217834502</v>
      </c>
      <c r="T27" s="44">
        <f t="shared" si="1"/>
        <v>62786349.030109398</v>
      </c>
      <c r="U27" s="44">
        <f t="shared" ref="U27:AO27" si="5">U97</f>
        <v>102695137.133461</v>
      </c>
      <c r="V27" s="44">
        <f t="shared" si="5"/>
        <v>408848679.871593</v>
      </c>
      <c r="W27" s="44">
        <f t="shared" si="5"/>
        <v>355064689.45781702</v>
      </c>
      <c r="X27" s="44">
        <f t="shared" si="5"/>
        <v>304002277.167759</v>
      </c>
      <c r="Y27" s="44">
        <f t="shared" si="5"/>
        <v>82610938.8736725</v>
      </c>
      <c r="Z27" s="44">
        <f t="shared" si="5"/>
        <v>19937564.401245099</v>
      </c>
      <c r="AA27" s="44">
        <f t="shared" si="5"/>
        <v>18873976.4526367</v>
      </c>
      <c r="AB27" s="44">
        <f t="shared" si="5"/>
        <v>34684139.876174897</v>
      </c>
      <c r="AC27" s="44">
        <f t="shared" si="5"/>
        <v>51154610.746425599</v>
      </c>
      <c r="AD27" s="44">
        <f t="shared" si="5"/>
        <v>12465309.4848633</v>
      </c>
      <c r="AE27" s="44">
        <f t="shared" si="5"/>
        <v>13182193.428039599</v>
      </c>
      <c r="AF27" s="44">
        <f t="shared" si="5"/>
        <v>8861501.03759766</v>
      </c>
      <c r="AG27" s="44">
        <f t="shared" si="5"/>
        <v>13568628.163147001</v>
      </c>
      <c r="AH27" s="44">
        <f t="shared" si="5"/>
        <v>66879279.055175804</v>
      </c>
      <c r="AI27" s="44">
        <f t="shared" si="5"/>
        <v>293063903.13858998</v>
      </c>
      <c r="AJ27" s="44">
        <f t="shared" si="5"/>
        <v>57520984.031463601</v>
      </c>
      <c r="AK27" s="44">
        <f t="shared" si="5"/>
        <v>23047710.960750598</v>
      </c>
      <c r="AL27" s="44">
        <f t="shared" si="5"/>
        <v>898186.85302734398</v>
      </c>
      <c r="AM27" s="44">
        <f t="shared" si="5"/>
        <v>35229099.673500098</v>
      </c>
      <c r="AN27" s="44">
        <f t="shared" si="5"/>
        <v>10025800.779609701</v>
      </c>
      <c r="AO27" s="44">
        <f t="shared" si="5"/>
        <v>17825607.520294201</v>
      </c>
    </row>
    <row r="28" spans="2:41" x14ac:dyDescent="0.25">
      <c r="B28" s="120"/>
      <c r="C28" s="51" t="s">
        <v>758</v>
      </c>
      <c r="D28" s="51" t="s">
        <v>757</v>
      </c>
      <c r="E28" s="44">
        <f t="shared" si="1"/>
        <v>38714988.104515098</v>
      </c>
      <c r="F28" s="44">
        <f t="shared" si="1"/>
        <v>46418850.6912231</v>
      </c>
      <c r="G28" s="44">
        <f t="shared" si="1"/>
        <v>78633630.905456498</v>
      </c>
      <c r="H28" s="44">
        <f t="shared" si="1"/>
        <v>488806.67724609398</v>
      </c>
      <c r="I28" s="44">
        <f t="shared" si="1"/>
        <v>483916.47949218802</v>
      </c>
      <c r="J28" s="44">
        <f t="shared" si="1"/>
        <v>0</v>
      </c>
      <c r="K28" s="44">
        <f t="shared" si="1"/>
        <v>8236554.5471191397</v>
      </c>
      <c r="L28" s="44">
        <f t="shared" si="1"/>
        <v>0</v>
      </c>
      <c r="M28" s="44">
        <f t="shared" si="1"/>
        <v>14065045.811325099</v>
      </c>
      <c r="N28" s="44">
        <f t="shared" si="1"/>
        <v>25123076.9107056</v>
      </c>
      <c r="O28" s="44">
        <f t="shared" si="1"/>
        <v>0</v>
      </c>
      <c r="P28" s="44">
        <f t="shared" si="1"/>
        <v>3098941.1013793899</v>
      </c>
      <c r="Q28" s="44">
        <f t="shared" si="1"/>
        <v>1435404.87670898</v>
      </c>
      <c r="R28" s="44">
        <f t="shared" si="1"/>
        <v>863604.82177734398</v>
      </c>
      <c r="S28" s="44">
        <f t="shared" si="1"/>
        <v>1669962.6663208001</v>
      </c>
      <c r="T28" s="44">
        <f t="shared" si="1"/>
        <v>127032941.858418</v>
      </c>
      <c r="U28" s="44">
        <f t="shared" ref="U28:AO28" si="6">U98</f>
        <v>62794950.2935104</v>
      </c>
      <c r="V28" s="44">
        <f t="shared" si="6"/>
        <v>238954098.46880299</v>
      </c>
      <c r="W28" s="44">
        <f t="shared" si="6"/>
        <v>280339222.49088299</v>
      </c>
      <c r="X28" s="44">
        <f t="shared" si="6"/>
        <v>170902737.555161</v>
      </c>
      <c r="Y28" s="44">
        <f t="shared" si="6"/>
        <v>83796555.087089494</v>
      </c>
      <c r="Z28" s="44">
        <f t="shared" si="6"/>
        <v>23319997.690429699</v>
      </c>
      <c r="AA28" s="44">
        <f t="shared" si="6"/>
        <v>50835829.661407501</v>
      </c>
      <c r="AB28" s="44">
        <f t="shared" si="6"/>
        <v>66595574.0539551</v>
      </c>
      <c r="AC28" s="44">
        <f t="shared" si="6"/>
        <v>97991114.815216094</v>
      </c>
      <c r="AD28" s="44">
        <f t="shared" si="6"/>
        <v>6651585.25390625</v>
      </c>
      <c r="AE28" s="44">
        <f t="shared" si="6"/>
        <v>60104400.541686997</v>
      </c>
      <c r="AF28" s="44">
        <f t="shared" si="6"/>
        <v>28730672.299255401</v>
      </c>
      <c r="AG28" s="44">
        <f t="shared" si="6"/>
        <v>35533853.027343802</v>
      </c>
      <c r="AH28" s="44">
        <f t="shared" si="6"/>
        <v>32280962.9253769</v>
      </c>
      <c r="AI28" s="44">
        <f t="shared" si="6"/>
        <v>626870714.63282001</v>
      </c>
      <c r="AJ28" s="44">
        <f t="shared" si="6"/>
        <v>242290848.381006</v>
      </c>
      <c r="AK28" s="44">
        <f t="shared" si="6"/>
        <v>265492564.66522199</v>
      </c>
      <c r="AL28" s="44">
        <f t="shared" si="6"/>
        <v>21668467.977058399</v>
      </c>
      <c r="AM28" s="44">
        <f t="shared" si="6"/>
        <v>92797149.121952102</v>
      </c>
      <c r="AN28" s="44">
        <f t="shared" si="6"/>
        <v>16798573.535156202</v>
      </c>
      <c r="AO28" s="44">
        <f t="shared" si="6"/>
        <v>15214438.208007799</v>
      </c>
    </row>
    <row r="31" spans="2:41" x14ac:dyDescent="0.25">
      <c r="B31" s="41"/>
      <c r="C31" s="43" t="s">
        <v>750</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row>
    <row r="32" spans="2:41" x14ac:dyDescent="0.25">
      <c r="B32" s="123" t="s">
        <v>760</v>
      </c>
      <c r="C32" s="51" t="s">
        <v>751</v>
      </c>
      <c r="D32" s="51" t="s">
        <v>752</v>
      </c>
      <c r="E32" s="51" t="s">
        <v>17</v>
      </c>
      <c r="F32" s="51" t="s">
        <v>18</v>
      </c>
      <c r="G32" s="51" t="s">
        <v>19</v>
      </c>
      <c r="H32" s="51" t="s">
        <v>20</v>
      </c>
      <c r="I32" s="51" t="s">
        <v>21</v>
      </c>
      <c r="J32" s="51" t="s">
        <v>22</v>
      </c>
      <c r="K32" s="51" t="s">
        <v>23</v>
      </c>
      <c r="L32" s="51" t="s">
        <v>24</v>
      </c>
      <c r="M32" s="51" t="s">
        <v>25</v>
      </c>
      <c r="N32" s="51" t="s">
        <v>26</v>
      </c>
      <c r="O32" s="51" t="s">
        <v>27</v>
      </c>
      <c r="P32" s="51" t="s">
        <v>28</v>
      </c>
      <c r="Q32" s="51" t="s">
        <v>29</v>
      </c>
      <c r="R32" s="51" t="s">
        <v>30</v>
      </c>
      <c r="S32" s="51" t="s">
        <v>31</v>
      </c>
      <c r="T32" s="51" t="s">
        <v>32</v>
      </c>
      <c r="U32" s="51" t="s">
        <v>33</v>
      </c>
      <c r="V32" s="51" t="s">
        <v>34</v>
      </c>
      <c r="W32" s="51" t="s">
        <v>35</v>
      </c>
      <c r="X32" s="51" t="s">
        <v>36</v>
      </c>
      <c r="Y32" s="51" t="s">
        <v>37</v>
      </c>
      <c r="Z32" s="51" t="s">
        <v>38</v>
      </c>
      <c r="AA32" s="51" t="s">
        <v>39</v>
      </c>
      <c r="AB32" s="51" t="s">
        <v>40</v>
      </c>
      <c r="AC32" s="51" t="s">
        <v>41</v>
      </c>
      <c r="AD32" s="51" t="s">
        <v>42</v>
      </c>
      <c r="AE32" s="51" t="s">
        <v>43</v>
      </c>
      <c r="AF32" s="51" t="s">
        <v>44</v>
      </c>
      <c r="AG32" s="51" t="s">
        <v>45</v>
      </c>
      <c r="AH32" s="51" t="s">
        <v>46</v>
      </c>
      <c r="AI32" s="51" t="s">
        <v>47</v>
      </c>
      <c r="AJ32" s="51" t="s">
        <v>48</v>
      </c>
      <c r="AK32" s="51" t="s">
        <v>49</v>
      </c>
      <c r="AL32" s="51" t="s">
        <v>50</v>
      </c>
      <c r="AM32" s="51" t="s">
        <v>51</v>
      </c>
      <c r="AN32" s="51" t="s">
        <v>52</v>
      </c>
      <c r="AO32" s="51" t="s">
        <v>53</v>
      </c>
    </row>
    <row r="33" spans="2:41" x14ac:dyDescent="0.25">
      <c r="B33" s="123"/>
      <c r="C33" s="51" t="s">
        <v>754</v>
      </c>
      <c r="D33" s="51" t="s">
        <v>755</v>
      </c>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row>
    <row r="34" spans="2:41" x14ac:dyDescent="0.25">
      <c r="B34" s="123"/>
      <c r="C34" s="51" t="s">
        <v>754</v>
      </c>
      <c r="D34" s="51" t="s">
        <v>756</v>
      </c>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row>
    <row r="35" spans="2:41" x14ac:dyDescent="0.25">
      <c r="B35" s="123"/>
      <c r="C35" s="51" t="s">
        <v>754</v>
      </c>
      <c r="D35" s="51" t="s">
        <v>757</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row>
    <row r="36" spans="2:41" x14ac:dyDescent="0.25">
      <c r="B36" s="123"/>
      <c r="C36" s="51" t="s">
        <v>758</v>
      </c>
      <c r="D36" s="51" t="s">
        <v>755</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row>
    <row r="37" spans="2:41" x14ac:dyDescent="0.25">
      <c r="B37" s="123"/>
      <c r="C37" s="51" t="s">
        <v>758</v>
      </c>
      <c r="D37" s="51" t="s">
        <v>756</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row>
    <row r="38" spans="2:41" x14ac:dyDescent="0.25">
      <c r="B38" s="123"/>
      <c r="C38" s="51" t="s">
        <v>758</v>
      </c>
      <c r="D38" s="51" t="s">
        <v>757</v>
      </c>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row>
    <row r="41" spans="2:41" x14ac:dyDescent="0.25">
      <c r="B41" s="41"/>
      <c r="C41" s="43" t="s">
        <v>759</v>
      </c>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row>
    <row r="42" spans="2:41" x14ac:dyDescent="0.25">
      <c r="B42" s="123" t="s">
        <v>760</v>
      </c>
      <c r="C42" s="51" t="s">
        <v>751</v>
      </c>
      <c r="D42" s="51" t="s">
        <v>752</v>
      </c>
      <c r="E42" s="51" t="s">
        <v>17</v>
      </c>
      <c r="F42" s="51" t="s">
        <v>18</v>
      </c>
      <c r="G42" s="51" t="s">
        <v>19</v>
      </c>
      <c r="H42" s="51" t="s">
        <v>20</v>
      </c>
      <c r="I42" s="51" t="s">
        <v>21</v>
      </c>
      <c r="J42" s="51" t="s">
        <v>22</v>
      </c>
      <c r="K42" s="51" t="s">
        <v>23</v>
      </c>
      <c r="L42" s="51" t="s">
        <v>24</v>
      </c>
      <c r="M42" s="51" t="s">
        <v>25</v>
      </c>
      <c r="N42" s="51" t="s">
        <v>26</v>
      </c>
      <c r="O42" s="51" t="s">
        <v>27</v>
      </c>
      <c r="P42" s="51" t="s">
        <v>28</v>
      </c>
      <c r="Q42" s="51" t="s">
        <v>29</v>
      </c>
      <c r="R42" s="51" t="s">
        <v>30</v>
      </c>
      <c r="S42" s="51" t="s">
        <v>31</v>
      </c>
      <c r="T42" s="51" t="s">
        <v>32</v>
      </c>
      <c r="U42" s="51" t="s">
        <v>33</v>
      </c>
      <c r="V42" s="51" t="s">
        <v>34</v>
      </c>
      <c r="W42" s="51" t="s">
        <v>35</v>
      </c>
      <c r="X42" s="51" t="s">
        <v>36</v>
      </c>
      <c r="Y42" s="51" t="s">
        <v>37</v>
      </c>
      <c r="Z42" s="51" t="s">
        <v>38</v>
      </c>
      <c r="AA42" s="51" t="s">
        <v>39</v>
      </c>
      <c r="AB42" s="51" t="s">
        <v>40</v>
      </c>
      <c r="AC42" s="51" t="s">
        <v>41</v>
      </c>
      <c r="AD42" s="51" t="s">
        <v>42</v>
      </c>
      <c r="AE42" s="51" t="s">
        <v>43</v>
      </c>
      <c r="AF42" s="51" t="s">
        <v>44</v>
      </c>
      <c r="AG42" s="51" t="s">
        <v>45</v>
      </c>
      <c r="AH42" s="51" t="s">
        <v>46</v>
      </c>
      <c r="AI42" s="51" t="s">
        <v>47</v>
      </c>
      <c r="AJ42" s="51" t="s">
        <v>48</v>
      </c>
      <c r="AK42" s="51" t="s">
        <v>49</v>
      </c>
      <c r="AL42" s="51" t="s">
        <v>50</v>
      </c>
      <c r="AM42" s="51" t="s">
        <v>51</v>
      </c>
      <c r="AN42" s="51" t="s">
        <v>52</v>
      </c>
      <c r="AO42" s="51" t="s">
        <v>53</v>
      </c>
    </row>
    <row r="43" spans="2:41" x14ac:dyDescent="0.25">
      <c r="B43" s="123"/>
      <c r="C43" s="51" t="s">
        <v>754</v>
      </c>
      <c r="D43" s="51" t="s">
        <v>755</v>
      </c>
      <c r="E43" s="44">
        <f>E99</f>
        <v>0</v>
      </c>
      <c r="F43" s="44">
        <f t="shared" ref="F43:AO43" si="7">F99</f>
        <v>0</v>
      </c>
      <c r="G43" s="44">
        <f t="shared" si="7"/>
        <v>0</v>
      </c>
      <c r="H43" s="44">
        <f t="shared" si="7"/>
        <v>0</v>
      </c>
      <c r="I43" s="44">
        <f t="shared" si="7"/>
        <v>0</v>
      </c>
      <c r="J43" s="44">
        <f t="shared" si="7"/>
        <v>0</v>
      </c>
      <c r="K43" s="44">
        <f t="shared" si="7"/>
        <v>0</v>
      </c>
      <c r="L43" s="44">
        <f t="shared" si="7"/>
        <v>0</v>
      </c>
      <c r="M43" s="44">
        <f t="shared" si="7"/>
        <v>0</v>
      </c>
      <c r="N43" s="44">
        <f t="shared" si="7"/>
        <v>0</v>
      </c>
      <c r="O43" s="44">
        <f t="shared" si="7"/>
        <v>0</v>
      </c>
      <c r="P43" s="44">
        <f t="shared" si="7"/>
        <v>0</v>
      </c>
      <c r="Q43" s="44">
        <f t="shared" si="7"/>
        <v>0</v>
      </c>
      <c r="R43" s="44">
        <f t="shared" si="7"/>
        <v>0</v>
      </c>
      <c r="S43" s="44">
        <f t="shared" si="7"/>
        <v>0</v>
      </c>
      <c r="T43" s="44">
        <f t="shared" si="7"/>
        <v>0</v>
      </c>
      <c r="U43" s="44">
        <f t="shared" si="7"/>
        <v>0</v>
      </c>
      <c r="V43" s="44">
        <f t="shared" si="7"/>
        <v>0</v>
      </c>
      <c r="W43" s="44">
        <f t="shared" si="7"/>
        <v>0</v>
      </c>
      <c r="X43" s="44">
        <f t="shared" si="7"/>
        <v>0</v>
      </c>
      <c r="Y43" s="44">
        <f t="shared" si="7"/>
        <v>0</v>
      </c>
      <c r="Z43" s="44">
        <f t="shared" si="7"/>
        <v>0</v>
      </c>
      <c r="AA43" s="44">
        <f t="shared" si="7"/>
        <v>0</v>
      </c>
      <c r="AB43" s="44">
        <f t="shared" si="7"/>
        <v>0</v>
      </c>
      <c r="AC43" s="44">
        <f t="shared" si="7"/>
        <v>0</v>
      </c>
      <c r="AD43" s="44">
        <f t="shared" si="7"/>
        <v>0</v>
      </c>
      <c r="AE43" s="44">
        <f t="shared" si="7"/>
        <v>0</v>
      </c>
      <c r="AF43" s="44">
        <f t="shared" si="7"/>
        <v>0</v>
      </c>
      <c r="AG43" s="44">
        <f t="shared" si="7"/>
        <v>0</v>
      </c>
      <c r="AH43" s="44">
        <f t="shared" si="7"/>
        <v>0</v>
      </c>
      <c r="AI43" s="44">
        <f t="shared" si="7"/>
        <v>0</v>
      </c>
      <c r="AJ43" s="44">
        <f t="shared" si="7"/>
        <v>0</v>
      </c>
      <c r="AK43" s="44">
        <f t="shared" si="7"/>
        <v>0</v>
      </c>
      <c r="AL43" s="44">
        <f t="shared" si="7"/>
        <v>0</v>
      </c>
      <c r="AM43" s="44">
        <f t="shared" si="7"/>
        <v>0</v>
      </c>
      <c r="AN43" s="44">
        <f t="shared" si="7"/>
        <v>0</v>
      </c>
      <c r="AO43" s="44">
        <f t="shared" si="7"/>
        <v>0</v>
      </c>
    </row>
    <row r="44" spans="2:41" x14ac:dyDescent="0.25">
      <c r="B44" s="123"/>
      <c r="C44" s="51" t="s">
        <v>754</v>
      </c>
      <c r="D44" s="51" t="s">
        <v>756</v>
      </c>
      <c r="E44" s="44">
        <f t="shared" ref="E44:AO44" si="8">E100</f>
        <v>0</v>
      </c>
      <c r="F44" s="44">
        <f t="shared" si="8"/>
        <v>0</v>
      </c>
      <c r="G44" s="44">
        <f t="shared" si="8"/>
        <v>0</v>
      </c>
      <c r="H44" s="44">
        <f t="shared" si="8"/>
        <v>0</v>
      </c>
      <c r="I44" s="44">
        <f t="shared" si="8"/>
        <v>0</v>
      </c>
      <c r="J44" s="44">
        <f t="shared" si="8"/>
        <v>0</v>
      </c>
      <c r="K44" s="44">
        <f t="shared" si="8"/>
        <v>0</v>
      </c>
      <c r="L44" s="44">
        <f t="shared" si="8"/>
        <v>0</v>
      </c>
      <c r="M44" s="44">
        <f t="shared" si="8"/>
        <v>0</v>
      </c>
      <c r="N44" s="44">
        <f t="shared" si="8"/>
        <v>0</v>
      </c>
      <c r="O44" s="44">
        <f t="shared" si="8"/>
        <v>0</v>
      </c>
      <c r="P44" s="44">
        <f t="shared" si="8"/>
        <v>0</v>
      </c>
      <c r="Q44" s="44">
        <f t="shared" si="8"/>
        <v>0</v>
      </c>
      <c r="R44" s="44">
        <f t="shared" si="8"/>
        <v>0</v>
      </c>
      <c r="S44" s="44">
        <f t="shared" si="8"/>
        <v>0</v>
      </c>
      <c r="T44" s="44">
        <f t="shared" si="8"/>
        <v>0</v>
      </c>
      <c r="U44" s="44">
        <f t="shared" si="8"/>
        <v>0</v>
      </c>
      <c r="V44" s="44">
        <f t="shared" si="8"/>
        <v>0</v>
      </c>
      <c r="W44" s="44">
        <f t="shared" si="8"/>
        <v>376994.93026733398</v>
      </c>
      <c r="X44" s="44">
        <f t="shared" si="8"/>
        <v>0</v>
      </c>
      <c r="Y44" s="44">
        <f t="shared" si="8"/>
        <v>0</v>
      </c>
      <c r="Z44" s="44">
        <f t="shared" si="8"/>
        <v>0</v>
      </c>
      <c r="AA44" s="44">
        <f t="shared" si="8"/>
        <v>0</v>
      </c>
      <c r="AB44" s="44">
        <f t="shared" si="8"/>
        <v>0</v>
      </c>
      <c r="AC44" s="44">
        <f t="shared" si="8"/>
        <v>0</v>
      </c>
      <c r="AD44" s="44">
        <f t="shared" si="8"/>
        <v>0</v>
      </c>
      <c r="AE44" s="44">
        <f t="shared" si="8"/>
        <v>0</v>
      </c>
      <c r="AF44" s="44">
        <f t="shared" si="8"/>
        <v>0</v>
      </c>
      <c r="AG44" s="44">
        <f t="shared" si="8"/>
        <v>0</v>
      </c>
      <c r="AH44" s="44">
        <f t="shared" si="8"/>
        <v>0</v>
      </c>
      <c r="AI44" s="44">
        <f t="shared" si="8"/>
        <v>0</v>
      </c>
      <c r="AJ44" s="44">
        <f t="shared" si="8"/>
        <v>0</v>
      </c>
      <c r="AK44" s="44">
        <f t="shared" si="8"/>
        <v>0</v>
      </c>
      <c r="AL44" s="44">
        <f t="shared" si="8"/>
        <v>0</v>
      </c>
      <c r="AM44" s="44">
        <f t="shared" si="8"/>
        <v>0</v>
      </c>
      <c r="AN44" s="44">
        <f t="shared" si="8"/>
        <v>58769.0254211426</v>
      </c>
      <c r="AO44" s="44">
        <f t="shared" si="8"/>
        <v>0</v>
      </c>
    </row>
    <row r="45" spans="2:41" x14ac:dyDescent="0.25">
      <c r="B45" s="123"/>
      <c r="C45" s="51" t="s">
        <v>754</v>
      </c>
      <c r="D45" s="51" t="s">
        <v>757</v>
      </c>
      <c r="E45" s="44">
        <f t="shared" ref="E45:AO45" si="9">E101</f>
        <v>0</v>
      </c>
      <c r="F45" s="44">
        <f t="shared" si="9"/>
        <v>0</v>
      </c>
      <c r="G45" s="44">
        <f t="shared" si="9"/>
        <v>2618844.140625</v>
      </c>
      <c r="H45" s="44">
        <f t="shared" si="9"/>
        <v>0</v>
      </c>
      <c r="I45" s="44">
        <f t="shared" si="9"/>
        <v>0</v>
      </c>
      <c r="J45" s="44">
        <f t="shared" si="9"/>
        <v>0</v>
      </c>
      <c r="K45" s="44">
        <f t="shared" si="9"/>
        <v>0</v>
      </c>
      <c r="L45" s="44">
        <f t="shared" si="9"/>
        <v>0</v>
      </c>
      <c r="M45" s="44">
        <f t="shared" si="9"/>
        <v>0</v>
      </c>
      <c r="N45" s="44">
        <f t="shared" si="9"/>
        <v>0</v>
      </c>
      <c r="O45" s="44">
        <f t="shared" si="9"/>
        <v>0</v>
      </c>
      <c r="P45" s="44">
        <f t="shared" si="9"/>
        <v>0</v>
      </c>
      <c r="Q45" s="44">
        <f t="shared" si="9"/>
        <v>0</v>
      </c>
      <c r="R45" s="44">
        <f t="shared" si="9"/>
        <v>0</v>
      </c>
      <c r="S45" s="44">
        <f t="shared" si="9"/>
        <v>0</v>
      </c>
      <c r="T45" s="44">
        <f t="shared" si="9"/>
        <v>0</v>
      </c>
      <c r="U45" s="44">
        <f t="shared" si="9"/>
        <v>0</v>
      </c>
      <c r="V45" s="44">
        <f t="shared" si="9"/>
        <v>0</v>
      </c>
      <c r="W45" s="44">
        <f t="shared" si="9"/>
        <v>389106.89849853498</v>
      </c>
      <c r="X45" s="44">
        <f t="shared" si="9"/>
        <v>0</v>
      </c>
      <c r="Y45" s="44">
        <f t="shared" si="9"/>
        <v>0</v>
      </c>
      <c r="Z45" s="44">
        <f t="shared" si="9"/>
        <v>0</v>
      </c>
      <c r="AA45" s="44">
        <f t="shared" si="9"/>
        <v>0</v>
      </c>
      <c r="AB45" s="44">
        <f t="shared" si="9"/>
        <v>0</v>
      </c>
      <c r="AC45" s="44">
        <f t="shared" si="9"/>
        <v>0</v>
      </c>
      <c r="AD45" s="44">
        <f t="shared" si="9"/>
        <v>0</v>
      </c>
      <c r="AE45" s="44">
        <f t="shared" si="9"/>
        <v>0</v>
      </c>
      <c r="AF45" s="44">
        <f t="shared" si="9"/>
        <v>0</v>
      </c>
      <c r="AG45" s="44">
        <f t="shared" si="9"/>
        <v>2510115.4052734398</v>
      </c>
      <c r="AH45" s="44">
        <f t="shared" si="9"/>
        <v>0</v>
      </c>
      <c r="AI45" s="44">
        <f t="shared" si="9"/>
        <v>0</v>
      </c>
      <c r="AJ45" s="44">
        <f t="shared" si="9"/>
        <v>2889922.0779418899</v>
      </c>
      <c r="AK45" s="44">
        <f t="shared" si="9"/>
        <v>157369.136810303</v>
      </c>
      <c r="AL45" s="44">
        <f t="shared" si="9"/>
        <v>0</v>
      </c>
      <c r="AM45" s="44">
        <f t="shared" si="9"/>
        <v>2338313.96484375</v>
      </c>
      <c r="AN45" s="44">
        <f t="shared" si="9"/>
        <v>725889.38140869106</v>
      </c>
      <c r="AO45" s="44">
        <f t="shared" si="9"/>
        <v>0</v>
      </c>
    </row>
    <row r="46" spans="2:41" x14ac:dyDescent="0.25">
      <c r="B46" s="123"/>
      <c r="C46" s="51" t="s">
        <v>758</v>
      </c>
      <c r="D46" s="51" t="s">
        <v>755</v>
      </c>
      <c r="E46" s="44">
        <f t="shared" ref="E46:AO46" si="10">E102</f>
        <v>0</v>
      </c>
      <c r="F46" s="44">
        <f t="shared" si="10"/>
        <v>0</v>
      </c>
      <c r="G46" s="44">
        <f t="shared" si="10"/>
        <v>0</v>
      </c>
      <c r="H46" s="44">
        <f t="shared" si="10"/>
        <v>0</v>
      </c>
      <c r="I46" s="44">
        <f t="shared" si="10"/>
        <v>0</v>
      </c>
      <c r="J46" s="44">
        <f t="shared" si="10"/>
        <v>0</v>
      </c>
      <c r="K46" s="44">
        <f t="shared" si="10"/>
        <v>0</v>
      </c>
      <c r="L46" s="44">
        <f t="shared" si="10"/>
        <v>0</v>
      </c>
      <c r="M46" s="44">
        <f t="shared" si="10"/>
        <v>0</v>
      </c>
      <c r="N46" s="44">
        <f t="shared" si="10"/>
        <v>0</v>
      </c>
      <c r="O46" s="44">
        <f t="shared" si="10"/>
        <v>0</v>
      </c>
      <c r="P46" s="44">
        <f t="shared" si="10"/>
        <v>0</v>
      </c>
      <c r="Q46" s="44">
        <f t="shared" si="10"/>
        <v>0</v>
      </c>
      <c r="R46" s="44">
        <f t="shared" si="10"/>
        <v>0</v>
      </c>
      <c r="S46" s="44">
        <f t="shared" si="10"/>
        <v>0</v>
      </c>
      <c r="T46" s="44">
        <f t="shared" si="10"/>
        <v>0</v>
      </c>
      <c r="U46" s="44">
        <f t="shared" si="10"/>
        <v>0</v>
      </c>
      <c r="V46" s="44">
        <f t="shared" si="10"/>
        <v>0</v>
      </c>
      <c r="W46" s="44">
        <f t="shared" si="10"/>
        <v>0</v>
      </c>
      <c r="X46" s="44">
        <f t="shared" si="10"/>
        <v>0</v>
      </c>
      <c r="Y46" s="44">
        <f t="shared" si="10"/>
        <v>0</v>
      </c>
      <c r="Z46" s="44">
        <f t="shared" si="10"/>
        <v>0</v>
      </c>
      <c r="AA46" s="44">
        <f t="shared" si="10"/>
        <v>0</v>
      </c>
      <c r="AB46" s="44">
        <f t="shared" si="10"/>
        <v>0</v>
      </c>
      <c r="AC46" s="44">
        <f t="shared" si="10"/>
        <v>0</v>
      </c>
      <c r="AD46" s="44">
        <f t="shared" si="10"/>
        <v>0</v>
      </c>
      <c r="AE46" s="44">
        <f t="shared" si="10"/>
        <v>0</v>
      </c>
      <c r="AF46" s="44">
        <f t="shared" si="10"/>
        <v>0</v>
      </c>
      <c r="AG46" s="44">
        <f t="shared" si="10"/>
        <v>0</v>
      </c>
      <c r="AH46" s="44">
        <f t="shared" si="10"/>
        <v>0</v>
      </c>
      <c r="AI46" s="44">
        <f t="shared" si="10"/>
        <v>0</v>
      </c>
      <c r="AJ46" s="44">
        <f t="shared" si="10"/>
        <v>0</v>
      </c>
      <c r="AK46" s="44">
        <f t="shared" si="10"/>
        <v>0</v>
      </c>
      <c r="AL46" s="44">
        <f t="shared" si="10"/>
        <v>0</v>
      </c>
      <c r="AM46" s="44">
        <f t="shared" si="10"/>
        <v>0</v>
      </c>
      <c r="AN46" s="44">
        <f t="shared" si="10"/>
        <v>0</v>
      </c>
      <c r="AO46" s="44">
        <f t="shared" si="10"/>
        <v>0</v>
      </c>
    </row>
    <row r="47" spans="2:41" x14ac:dyDescent="0.25">
      <c r="B47" s="123"/>
      <c r="C47" s="51" t="s">
        <v>758</v>
      </c>
      <c r="D47" s="51" t="s">
        <v>756</v>
      </c>
      <c r="E47" s="44">
        <f t="shared" ref="E47:AO47" si="11">E103</f>
        <v>227561.94686889599</v>
      </c>
      <c r="F47" s="44">
        <f t="shared" si="11"/>
        <v>0</v>
      </c>
      <c r="G47" s="44">
        <f t="shared" si="11"/>
        <v>90377.166748046904</v>
      </c>
      <c r="H47" s="44">
        <f t="shared" si="11"/>
        <v>0</v>
      </c>
      <c r="I47" s="44">
        <f t="shared" si="11"/>
        <v>1572494.6365356401</v>
      </c>
      <c r="J47" s="44">
        <f t="shared" si="11"/>
        <v>0</v>
      </c>
      <c r="K47" s="44">
        <f t="shared" si="11"/>
        <v>0</v>
      </c>
      <c r="L47" s="44">
        <f t="shared" si="11"/>
        <v>0</v>
      </c>
      <c r="M47" s="44">
        <f t="shared" si="11"/>
        <v>0</v>
      </c>
      <c r="N47" s="44">
        <f t="shared" si="11"/>
        <v>0</v>
      </c>
      <c r="O47" s="44">
        <f t="shared" si="11"/>
        <v>0</v>
      </c>
      <c r="P47" s="44">
        <f t="shared" si="11"/>
        <v>0</v>
      </c>
      <c r="Q47" s="44">
        <f t="shared" si="11"/>
        <v>0</v>
      </c>
      <c r="R47" s="44">
        <f t="shared" si="11"/>
        <v>0</v>
      </c>
      <c r="S47" s="44">
        <f t="shared" si="11"/>
        <v>0</v>
      </c>
      <c r="T47" s="44">
        <f t="shared" si="11"/>
        <v>55042.413711547902</v>
      </c>
      <c r="U47" s="44">
        <f t="shared" si="11"/>
        <v>0</v>
      </c>
      <c r="V47" s="44">
        <f t="shared" si="11"/>
        <v>881525.93994140602</v>
      </c>
      <c r="W47" s="44">
        <f t="shared" si="11"/>
        <v>1672820.8602905299</v>
      </c>
      <c r="X47" s="44">
        <f t="shared" si="11"/>
        <v>1844065.2770996101</v>
      </c>
      <c r="Y47" s="44">
        <f t="shared" si="11"/>
        <v>455923.17581176799</v>
      </c>
      <c r="Z47" s="44">
        <f t="shared" si="11"/>
        <v>0</v>
      </c>
      <c r="AA47" s="44">
        <f t="shared" si="11"/>
        <v>0</v>
      </c>
      <c r="AB47" s="44">
        <f t="shared" si="11"/>
        <v>0</v>
      </c>
      <c r="AC47" s="44">
        <f t="shared" si="11"/>
        <v>0</v>
      </c>
      <c r="AD47" s="44">
        <f t="shared" si="11"/>
        <v>0</v>
      </c>
      <c r="AE47" s="44">
        <f t="shared" si="11"/>
        <v>0</v>
      </c>
      <c r="AF47" s="44">
        <f t="shared" si="11"/>
        <v>0</v>
      </c>
      <c r="AG47" s="44">
        <f t="shared" si="11"/>
        <v>202630.940246582</v>
      </c>
      <c r="AH47" s="44">
        <f t="shared" si="11"/>
        <v>0</v>
      </c>
      <c r="AI47" s="44">
        <f t="shared" si="11"/>
        <v>0</v>
      </c>
      <c r="AJ47" s="44">
        <f t="shared" si="11"/>
        <v>0</v>
      </c>
      <c r="AK47" s="44">
        <f t="shared" si="11"/>
        <v>0</v>
      </c>
      <c r="AL47" s="44">
        <f t="shared" si="11"/>
        <v>0</v>
      </c>
      <c r="AM47" s="44">
        <f t="shared" si="11"/>
        <v>0</v>
      </c>
      <c r="AN47" s="44">
        <f t="shared" si="11"/>
        <v>0</v>
      </c>
      <c r="AO47" s="44">
        <f t="shared" si="11"/>
        <v>0</v>
      </c>
    </row>
    <row r="48" spans="2:41" x14ac:dyDescent="0.25">
      <c r="B48" s="123"/>
      <c r="C48" s="51" t="s">
        <v>758</v>
      </c>
      <c r="D48" s="51" t="s">
        <v>757</v>
      </c>
      <c r="E48" s="44">
        <f t="shared" ref="E48:AO48" si="12">E104</f>
        <v>4461985.1234435998</v>
      </c>
      <c r="F48" s="44">
        <f t="shared" si="12"/>
        <v>0</v>
      </c>
      <c r="G48" s="44">
        <f t="shared" si="12"/>
        <v>3164466.0186767601</v>
      </c>
      <c r="H48" s="44">
        <f t="shared" si="12"/>
        <v>0</v>
      </c>
      <c r="I48" s="44">
        <f t="shared" si="12"/>
        <v>0</v>
      </c>
      <c r="J48" s="44">
        <f t="shared" si="12"/>
        <v>0</v>
      </c>
      <c r="K48" s="44">
        <f t="shared" si="12"/>
        <v>0</v>
      </c>
      <c r="L48" s="44">
        <f t="shared" si="12"/>
        <v>0</v>
      </c>
      <c r="M48" s="44">
        <f t="shared" si="12"/>
        <v>0</v>
      </c>
      <c r="N48" s="44">
        <f t="shared" si="12"/>
        <v>0</v>
      </c>
      <c r="O48" s="44">
        <f t="shared" si="12"/>
        <v>0</v>
      </c>
      <c r="P48" s="44">
        <f t="shared" si="12"/>
        <v>0</v>
      </c>
      <c r="Q48" s="44">
        <f t="shared" si="12"/>
        <v>0</v>
      </c>
      <c r="R48" s="44">
        <f t="shared" si="12"/>
        <v>0</v>
      </c>
      <c r="S48" s="44">
        <f t="shared" si="12"/>
        <v>0</v>
      </c>
      <c r="T48" s="44">
        <f t="shared" si="12"/>
        <v>0</v>
      </c>
      <c r="U48" s="44">
        <f t="shared" si="12"/>
        <v>0</v>
      </c>
      <c r="V48" s="44">
        <f t="shared" si="12"/>
        <v>1760132.5378417999</v>
      </c>
      <c r="W48" s="44">
        <f t="shared" si="12"/>
        <v>3877832.2425842299</v>
      </c>
      <c r="X48" s="44">
        <f t="shared" si="12"/>
        <v>5242215.46630859</v>
      </c>
      <c r="Y48" s="44">
        <f t="shared" si="12"/>
        <v>0</v>
      </c>
      <c r="Z48" s="44">
        <f t="shared" si="12"/>
        <v>0</v>
      </c>
      <c r="AA48" s="44">
        <f t="shared" si="12"/>
        <v>0</v>
      </c>
      <c r="AB48" s="44">
        <f t="shared" si="12"/>
        <v>0</v>
      </c>
      <c r="AC48" s="44">
        <f t="shared" si="12"/>
        <v>667846.34399414097</v>
      </c>
      <c r="AD48" s="44">
        <f t="shared" si="12"/>
        <v>875759.35363769496</v>
      </c>
      <c r="AE48" s="44">
        <f t="shared" si="12"/>
        <v>0</v>
      </c>
      <c r="AF48" s="44">
        <f t="shared" si="12"/>
        <v>0</v>
      </c>
      <c r="AG48" s="44">
        <f t="shared" si="12"/>
        <v>0</v>
      </c>
      <c r="AH48" s="44">
        <f t="shared" si="12"/>
        <v>0</v>
      </c>
      <c r="AI48" s="44">
        <f t="shared" si="12"/>
        <v>0</v>
      </c>
      <c r="AJ48" s="44">
        <f t="shared" si="12"/>
        <v>0</v>
      </c>
      <c r="AK48" s="44">
        <f t="shared" si="12"/>
        <v>0</v>
      </c>
      <c r="AL48" s="44">
        <f t="shared" si="12"/>
        <v>0</v>
      </c>
      <c r="AM48" s="44">
        <f t="shared" si="12"/>
        <v>0</v>
      </c>
      <c r="AN48" s="44">
        <f t="shared" si="12"/>
        <v>0</v>
      </c>
      <c r="AO48" s="44">
        <f t="shared" si="12"/>
        <v>0</v>
      </c>
    </row>
    <row r="51" spans="2:41" x14ac:dyDescent="0.25">
      <c r="B51" s="41"/>
      <c r="C51" s="43" t="s">
        <v>750</v>
      </c>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row>
    <row r="52" spans="2:41" x14ac:dyDescent="0.25">
      <c r="B52" s="120" t="s">
        <v>761</v>
      </c>
      <c r="C52" s="51" t="s">
        <v>751</v>
      </c>
      <c r="D52" s="51" t="s">
        <v>752</v>
      </c>
      <c r="E52" s="51" t="s">
        <v>17</v>
      </c>
      <c r="F52" s="51" t="s">
        <v>18</v>
      </c>
      <c r="G52" s="51" t="s">
        <v>19</v>
      </c>
      <c r="H52" s="51" t="s">
        <v>20</v>
      </c>
      <c r="I52" s="51" t="s">
        <v>21</v>
      </c>
      <c r="J52" s="51" t="s">
        <v>22</v>
      </c>
      <c r="K52" s="51" t="s">
        <v>23</v>
      </c>
      <c r="L52" s="51" t="s">
        <v>24</v>
      </c>
      <c r="M52" s="51" t="s">
        <v>25</v>
      </c>
      <c r="N52" s="51" t="s">
        <v>26</v>
      </c>
      <c r="O52" s="51" t="s">
        <v>27</v>
      </c>
      <c r="P52" s="51" t="s">
        <v>28</v>
      </c>
      <c r="Q52" s="51" t="s">
        <v>29</v>
      </c>
      <c r="R52" s="51" t="s">
        <v>30</v>
      </c>
      <c r="S52" s="51" t="s">
        <v>31</v>
      </c>
      <c r="T52" s="51" t="s">
        <v>32</v>
      </c>
      <c r="U52" s="51" t="s">
        <v>33</v>
      </c>
      <c r="V52" s="51" t="s">
        <v>34</v>
      </c>
      <c r="W52" s="51" t="s">
        <v>35</v>
      </c>
      <c r="X52" s="51" t="s">
        <v>36</v>
      </c>
      <c r="Y52" s="51" t="s">
        <v>37</v>
      </c>
      <c r="Z52" s="51" t="s">
        <v>38</v>
      </c>
      <c r="AA52" s="51" t="s">
        <v>39</v>
      </c>
      <c r="AB52" s="51" t="s">
        <v>40</v>
      </c>
      <c r="AC52" s="51" t="s">
        <v>41</v>
      </c>
      <c r="AD52" s="51" t="s">
        <v>42</v>
      </c>
      <c r="AE52" s="51" t="s">
        <v>43</v>
      </c>
      <c r="AF52" s="51" t="s">
        <v>44</v>
      </c>
      <c r="AG52" s="51" t="s">
        <v>45</v>
      </c>
      <c r="AH52" s="51" t="s">
        <v>46</v>
      </c>
      <c r="AI52" s="51" t="s">
        <v>47</v>
      </c>
      <c r="AJ52" s="51" t="s">
        <v>48</v>
      </c>
      <c r="AK52" s="51" t="s">
        <v>49</v>
      </c>
      <c r="AL52" s="51" t="s">
        <v>50</v>
      </c>
      <c r="AM52" s="51" t="s">
        <v>51</v>
      </c>
      <c r="AN52" s="51" t="s">
        <v>52</v>
      </c>
      <c r="AO52" s="51" t="s">
        <v>53</v>
      </c>
    </row>
    <row r="53" spans="2:41" x14ac:dyDescent="0.25">
      <c r="B53" s="120"/>
      <c r="C53" s="51" t="s">
        <v>754</v>
      </c>
      <c r="D53" s="51" t="s">
        <v>755</v>
      </c>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row>
    <row r="54" spans="2:41" x14ac:dyDescent="0.25">
      <c r="B54" s="120"/>
      <c r="C54" s="51" t="s">
        <v>754</v>
      </c>
      <c r="D54" s="51" t="s">
        <v>756</v>
      </c>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row>
    <row r="55" spans="2:41" x14ac:dyDescent="0.25">
      <c r="B55" s="120"/>
      <c r="C55" s="51" t="s">
        <v>754</v>
      </c>
      <c r="D55" s="51" t="s">
        <v>757</v>
      </c>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row>
    <row r="56" spans="2:41" x14ac:dyDescent="0.25">
      <c r="B56" s="120"/>
      <c r="C56" s="51" t="s">
        <v>758</v>
      </c>
      <c r="D56" s="51" t="s">
        <v>755</v>
      </c>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row>
    <row r="57" spans="2:41" x14ac:dyDescent="0.25">
      <c r="B57" s="120"/>
      <c r="C57" s="51" t="s">
        <v>758</v>
      </c>
      <c r="D57" s="51" t="s">
        <v>756</v>
      </c>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row>
    <row r="58" spans="2:41" x14ac:dyDescent="0.25">
      <c r="B58" s="120"/>
      <c r="C58" s="51" t="s">
        <v>758</v>
      </c>
      <c r="D58" s="51" t="s">
        <v>757</v>
      </c>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row>
    <row r="61" spans="2:41" x14ac:dyDescent="0.25">
      <c r="B61" s="41"/>
      <c r="C61" s="43" t="s">
        <v>759</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row>
    <row r="62" spans="2:41" x14ac:dyDescent="0.25">
      <c r="B62" s="120" t="s">
        <v>761</v>
      </c>
      <c r="C62" s="51" t="s">
        <v>751</v>
      </c>
      <c r="D62" s="51" t="s">
        <v>752</v>
      </c>
      <c r="E62" s="51" t="s">
        <v>17</v>
      </c>
      <c r="F62" s="51" t="s">
        <v>18</v>
      </c>
      <c r="G62" s="51" t="s">
        <v>19</v>
      </c>
      <c r="H62" s="51" t="s">
        <v>20</v>
      </c>
      <c r="I62" s="51" t="s">
        <v>21</v>
      </c>
      <c r="J62" s="51" t="s">
        <v>22</v>
      </c>
      <c r="K62" s="51" t="s">
        <v>23</v>
      </c>
      <c r="L62" s="51" t="s">
        <v>24</v>
      </c>
      <c r="M62" s="51" t="s">
        <v>25</v>
      </c>
      <c r="N62" s="51" t="s">
        <v>26</v>
      </c>
      <c r="O62" s="51" t="s">
        <v>27</v>
      </c>
      <c r="P62" s="51" t="s">
        <v>28</v>
      </c>
      <c r="Q62" s="51" t="s">
        <v>29</v>
      </c>
      <c r="R62" s="51" t="s">
        <v>30</v>
      </c>
      <c r="S62" s="51" t="s">
        <v>31</v>
      </c>
      <c r="T62" s="51" t="s">
        <v>32</v>
      </c>
      <c r="U62" s="51" t="s">
        <v>33</v>
      </c>
      <c r="V62" s="51" t="s">
        <v>34</v>
      </c>
      <c r="W62" s="51" t="s">
        <v>35</v>
      </c>
      <c r="X62" s="51" t="s">
        <v>36</v>
      </c>
      <c r="Y62" s="51" t="s">
        <v>37</v>
      </c>
      <c r="Z62" s="51" t="s">
        <v>38</v>
      </c>
      <c r="AA62" s="51" t="s">
        <v>39</v>
      </c>
      <c r="AB62" s="51" t="s">
        <v>40</v>
      </c>
      <c r="AC62" s="51" t="s">
        <v>41</v>
      </c>
      <c r="AD62" s="51" t="s">
        <v>42</v>
      </c>
      <c r="AE62" s="51" t="s">
        <v>43</v>
      </c>
      <c r="AF62" s="51" t="s">
        <v>44</v>
      </c>
      <c r="AG62" s="51" t="s">
        <v>45</v>
      </c>
      <c r="AH62" s="51" t="s">
        <v>46</v>
      </c>
      <c r="AI62" s="51" t="s">
        <v>47</v>
      </c>
      <c r="AJ62" s="51" t="s">
        <v>48</v>
      </c>
      <c r="AK62" s="51" t="s">
        <v>49</v>
      </c>
      <c r="AL62" s="51" t="s">
        <v>50</v>
      </c>
      <c r="AM62" s="51" t="s">
        <v>51</v>
      </c>
      <c r="AN62" s="51" t="s">
        <v>52</v>
      </c>
      <c r="AO62" s="51" t="s">
        <v>53</v>
      </c>
    </row>
    <row r="63" spans="2:41" x14ac:dyDescent="0.25">
      <c r="B63" s="120"/>
      <c r="C63" s="51" t="s">
        <v>754</v>
      </c>
      <c r="D63" s="51" t="s">
        <v>755</v>
      </c>
      <c r="E63" s="44">
        <f>E105</f>
        <v>0</v>
      </c>
      <c r="F63" s="44">
        <f t="shared" ref="F63:AO63" si="13">F105</f>
        <v>0</v>
      </c>
      <c r="G63" s="44">
        <f t="shared" si="13"/>
        <v>0</v>
      </c>
      <c r="H63" s="44">
        <f t="shared" si="13"/>
        <v>0</v>
      </c>
      <c r="I63" s="44">
        <f t="shared" si="13"/>
        <v>0</v>
      </c>
      <c r="J63" s="44">
        <f t="shared" si="13"/>
        <v>0</v>
      </c>
      <c r="K63" s="44">
        <f t="shared" si="13"/>
        <v>0</v>
      </c>
      <c r="L63" s="44">
        <f t="shared" si="13"/>
        <v>0</v>
      </c>
      <c r="M63" s="44">
        <f t="shared" si="13"/>
        <v>0</v>
      </c>
      <c r="N63" s="44">
        <f t="shared" si="13"/>
        <v>0</v>
      </c>
      <c r="O63" s="44">
        <f t="shared" si="13"/>
        <v>0</v>
      </c>
      <c r="P63" s="44">
        <f t="shared" si="13"/>
        <v>0</v>
      </c>
      <c r="Q63" s="44">
        <f t="shared" si="13"/>
        <v>0</v>
      </c>
      <c r="R63" s="44">
        <f t="shared" si="13"/>
        <v>0</v>
      </c>
      <c r="S63" s="44">
        <f t="shared" si="13"/>
        <v>0</v>
      </c>
      <c r="T63" s="44">
        <f t="shared" si="13"/>
        <v>0</v>
      </c>
      <c r="U63" s="44">
        <f t="shared" si="13"/>
        <v>0</v>
      </c>
      <c r="V63" s="44">
        <f t="shared" si="13"/>
        <v>0</v>
      </c>
      <c r="W63" s="44">
        <f t="shared" si="13"/>
        <v>0</v>
      </c>
      <c r="X63" s="44">
        <f t="shared" si="13"/>
        <v>0</v>
      </c>
      <c r="Y63" s="44">
        <f t="shared" si="13"/>
        <v>0</v>
      </c>
      <c r="Z63" s="44">
        <f t="shared" si="13"/>
        <v>0</v>
      </c>
      <c r="AA63" s="44">
        <f t="shared" si="13"/>
        <v>0</v>
      </c>
      <c r="AB63" s="44">
        <f t="shared" si="13"/>
        <v>0</v>
      </c>
      <c r="AC63" s="44">
        <f t="shared" si="13"/>
        <v>0</v>
      </c>
      <c r="AD63" s="44">
        <f t="shared" si="13"/>
        <v>0</v>
      </c>
      <c r="AE63" s="44">
        <f t="shared" si="13"/>
        <v>0</v>
      </c>
      <c r="AF63" s="44">
        <f t="shared" si="13"/>
        <v>0</v>
      </c>
      <c r="AG63" s="44">
        <f t="shared" si="13"/>
        <v>0</v>
      </c>
      <c r="AH63" s="44">
        <f t="shared" si="13"/>
        <v>0</v>
      </c>
      <c r="AI63" s="44">
        <f t="shared" si="13"/>
        <v>0</v>
      </c>
      <c r="AJ63" s="44">
        <f t="shared" si="13"/>
        <v>0</v>
      </c>
      <c r="AK63" s="44">
        <f t="shared" si="13"/>
        <v>0</v>
      </c>
      <c r="AL63" s="44">
        <f t="shared" si="13"/>
        <v>0</v>
      </c>
      <c r="AM63" s="44">
        <f t="shared" si="13"/>
        <v>0</v>
      </c>
      <c r="AN63" s="44">
        <f t="shared" si="13"/>
        <v>0</v>
      </c>
      <c r="AO63" s="44">
        <f t="shared" si="13"/>
        <v>500707.846069336</v>
      </c>
    </row>
    <row r="64" spans="2:41" x14ac:dyDescent="0.25">
      <c r="B64" s="120"/>
      <c r="C64" s="51" t="s">
        <v>754</v>
      </c>
      <c r="D64" s="51" t="s">
        <v>756</v>
      </c>
      <c r="E64" s="44">
        <f t="shared" ref="E64:AO64" si="14">E106</f>
        <v>0</v>
      </c>
      <c r="F64" s="44">
        <f t="shared" si="14"/>
        <v>0</v>
      </c>
      <c r="G64" s="44">
        <f t="shared" si="14"/>
        <v>315932.87773132301</v>
      </c>
      <c r="H64" s="44">
        <f t="shared" si="14"/>
        <v>31516.6259765625</v>
      </c>
      <c r="I64" s="44">
        <f t="shared" si="14"/>
        <v>0</v>
      </c>
      <c r="J64" s="44">
        <f t="shared" si="14"/>
        <v>0</v>
      </c>
      <c r="K64" s="44">
        <f t="shared" si="14"/>
        <v>0</v>
      </c>
      <c r="L64" s="44">
        <f t="shared" si="14"/>
        <v>0</v>
      </c>
      <c r="M64" s="44">
        <f t="shared" si="14"/>
        <v>0</v>
      </c>
      <c r="N64" s="44">
        <f t="shared" si="14"/>
        <v>0</v>
      </c>
      <c r="O64" s="44">
        <f t="shared" si="14"/>
        <v>0</v>
      </c>
      <c r="P64" s="44">
        <f t="shared" si="14"/>
        <v>0</v>
      </c>
      <c r="Q64" s="44">
        <f t="shared" si="14"/>
        <v>0</v>
      </c>
      <c r="R64" s="44">
        <f t="shared" si="14"/>
        <v>0</v>
      </c>
      <c r="S64" s="44">
        <f t="shared" si="14"/>
        <v>0</v>
      </c>
      <c r="T64" s="44">
        <f t="shared" si="14"/>
        <v>0</v>
      </c>
      <c r="U64" s="44">
        <f t="shared" si="14"/>
        <v>0</v>
      </c>
      <c r="V64" s="44">
        <f t="shared" si="14"/>
        <v>341054.70886230498</v>
      </c>
      <c r="W64" s="44">
        <f t="shared" si="14"/>
        <v>4310628.3271789597</v>
      </c>
      <c r="X64" s="44">
        <f t="shared" si="14"/>
        <v>0</v>
      </c>
      <c r="Y64" s="44">
        <f t="shared" si="14"/>
        <v>0</v>
      </c>
      <c r="Z64" s="44">
        <f t="shared" si="14"/>
        <v>0</v>
      </c>
      <c r="AA64" s="44">
        <f t="shared" si="14"/>
        <v>0</v>
      </c>
      <c r="AB64" s="44">
        <f t="shared" si="14"/>
        <v>0</v>
      </c>
      <c r="AC64" s="44">
        <f t="shared" si="14"/>
        <v>0</v>
      </c>
      <c r="AD64" s="44">
        <f t="shared" si="14"/>
        <v>171387.086486816</v>
      </c>
      <c r="AE64" s="44">
        <f t="shared" si="14"/>
        <v>0</v>
      </c>
      <c r="AF64" s="44">
        <f t="shared" si="14"/>
        <v>0</v>
      </c>
      <c r="AG64" s="44">
        <f t="shared" si="14"/>
        <v>0</v>
      </c>
      <c r="AH64" s="44">
        <f t="shared" si="14"/>
        <v>0</v>
      </c>
      <c r="AI64" s="44">
        <f t="shared" si="14"/>
        <v>0</v>
      </c>
      <c r="AJ64" s="44">
        <f t="shared" si="14"/>
        <v>0</v>
      </c>
      <c r="AK64" s="44">
        <f t="shared" si="14"/>
        <v>428864.03198242199</v>
      </c>
      <c r="AL64" s="44">
        <f t="shared" si="14"/>
        <v>0</v>
      </c>
      <c r="AM64" s="44">
        <f t="shared" si="14"/>
        <v>719852.46276855504</v>
      </c>
      <c r="AN64" s="44">
        <f t="shared" si="14"/>
        <v>0</v>
      </c>
      <c r="AO64" s="44">
        <f t="shared" si="14"/>
        <v>1688556.86454773</v>
      </c>
    </row>
    <row r="65" spans="2:41" x14ac:dyDescent="0.25">
      <c r="B65" s="120"/>
      <c r="C65" s="51" t="s">
        <v>754</v>
      </c>
      <c r="D65" s="51" t="s">
        <v>757</v>
      </c>
      <c r="E65" s="44">
        <f t="shared" ref="E65:AO65" si="15">E107</f>
        <v>12099.505233764599</v>
      </c>
      <c r="F65" s="44">
        <f t="shared" si="15"/>
        <v>0</v>
      </c>
      <c r="G65" s="44">
        <f t="shared" si="15"/>
        <v>0</v>
      </c>
      <c r="H65" s="44">
        <f t="shared" si="15"/>
        <v>0</v>
      </c>
      <c r="I65" s="44">
        <f t="shared" si="15"/>
        <v>0</v>
      </c>
      <c r="J65" s="44">
        <f t="shared" si="15"/>
        <v>0</v>
      </c>
      <c r="K65" s="44">
        <f t="shared" si="15"/>
        <v>0</v>
      </c>
      <c r="L65" s="44">
        <f t="shared" si="15"/>
        <v>0</v>
      </c>
      <c r="M65" s="44">
        <f t="shared" si="15"/>
        <v>0</v>
      </c>
      <c r="N65" s="44">
        <f t="shared" si="15"/>
        <v>0</v>
      </c>
      <c r="O65" s="44">
        <f t="shared" si="15"/>
        <v>0</v>
      </c>
      <c r="P65" s="44">
        <f t="shared" si="15"/>
        <v>0</v>
      </c>
      <c r="Q65" s="44">
        <f t="shared" si="15"/>
        <v>0</v>
      </c>
      <c r="R65" s="44">
        <f t="shared" si="15"/>
        <v>0</v>
      </c>
      <c r="S65" s="44">
        <f t="shared" si="15"/>
        <v>0</v>
      </c>
      <c r="T65" s="44">
        <f t="shared" si="15"/>
        <v>0</v>
      </c>
      <c r="U65" s="44">
        <f t="shared" si="15"/>
        <v>0</v>
      </c>
      <c r="V65" s="44">
        <f t="shared" si="15"/>
        <v>0</v>
      </c>
      <c r="W65" s="44">
        <f t="shared" si="15"/>
        <v>186760.198974609</v>
      </c>
      <c r="X65" s="44">
        <f t="shared" si="15"/>
        <v>0</v>
      </c>
      <c r="Y65" s="44">
        <f t="shared" si="15"/>
        <v>290858.33168029803</v>
      </c>
      <c r="Z65" s="44">
        <f t="shared" si="15"/>
        <v>0</v>
      </c>
      <c r="AA65" s="44">
        <f t="shared" si="15"/>
        <v>0</v>
      </c>
      <c r="AB65" s="44">
        <f t="shared" si="15"/>
        <v>0</v>
      </c>
      <c r="AC65" s="44">
        <f t="shared" si="15"/>
        <v>0</v>
      </c>
      <c r="AD65" s="44">
        <f t="shared" si="15"/>
        <v>0</v>
      </c>
      <c r="AE65" s="44">
        <f t="shared" si="15"/>
        <v>0</v>
      </c>
      <c r="AF65" s="44">
        <f t="shared" si="15"/>
        <v>0</v>
      </c>
      <c r="AG65" s="44">
        <f t="shared" si="15"/>
        <v>120304.724121094</v>
      </c>
      <c r="AH65" s="44">
        <f t="shared" si="15"/>
        <v>1396186.5234375</v>
      </c>
      <c r="AI65" s="44">
        <f t="shared" si="15"/>
        <v>0</v>
      </c>
      <c r="AJ65" s="44">
        <f t="shared" si="15"/>
        <v>11298634.586334201</v>
      </c>
      <c r="AK65" s="44">
        <f t="shared" si="15"/>
        <v>0</v>
      </c>
      <c r="AL65" s="44">
        <f t="shared" si="15"/>
        <v>0</v>
      </c>
      <c r="AM65" s="44">
        <f t="shared" si="15"/>
        <v>863822.95532226597</v>
      </c>
      <c r="AN65" s="44">
        <f t="shared" si="15"/>
        <v>0</v>
      </c>
      <c r="AO65" s="44">
        <f t="shared" si="15"/>
        <v>0</v>
      </c>
    </row>
    <row r="66" spans="2:41" x14ac:dyDescent="0.25">
      <c r="B66" s="120"/>
      <c r="C66" s="51" t="s">
        <v>758</v>
      </c>
      <c r="D66" s="51" t="s">
        <v>755</v>
      </c>
      <c r="E66" s="44">
        <f t="shared" ref="E66:AO66" si="16">E108</f>
        <v>0</v>
      </c>
      <c r="F66" s="44">
        <f t="shared" si="16"/>
        <v>0</v>
      </c>
      <c r="G66" s="44">
        <f t="shared" si="16"/>
        <v>0</v>
      </c>
      <c r="H66" s="44">
        <f t="shared" si="16"/>
        <v>0</v>
      </c>
      <c r="I66" s="44">
        <f t="shared" si="16"/>
        <v>0</v>
      </c>
      <c r="J66" s="44">
        <f t="shared" si="16"/>
        <v>0</v>
      </c>
      <c r="K66" s="44">
        <f t="shared" si="16"/>
        <v>0</v>
      </c>
      <c r="L66" s="44">
        <f t="shared" si="16"/>
        <v>0</v>
      </c>
      <c r="M66" s="44">
        <f t="shared" si="16"/>
        <v>0</v>
      </c>
      <c r="N66" s="44">
        <f t="shared" si="16"/>
        <v>0</v>
      </c>
      <c r="O66" s="44">
        <f t="shared" si="16"/>
        <v>0</v>
      </c>
      <c r="P66" s="44">
        <f t="shared" si="16"/>
        <v>0</v>
      </c>
      <c r="Q66" s="44">
        <f t="shared" si="16"/>
        <v>0</v>
      </c>
      <c r="R66" s="44">
        <f t="shared" si="16"/>
        <v>0</v>
      </c>
      <c r="S66" s="44">
        <f t="shared" si="16"/>
        <v>0</v>
      </c>
      <c r="T66" s="44">
        <f t="shared" si="16"/>
        <v>0</v>
      </c>
      <c r="U66" s="44">
        <f t="shared" si="16"/>
        <v>0</v>
      </c>
      <c r="V66" s="44">
        <f t="shared" si="16"/>
        <v>252571.49505615199</v>
      </c>
      <c r="W66" s="44">
        <f t="shared" si="16"/>
        <v>84326.0391235352</v>
      </c>
      <c r="X66" s="44">
        <f t="shared" si="16"/>
        <v>0</v>
      </c>
      <c r="Y66" s="44">
        <f t="shared" si="16"/>
        <v>0</v>
      </c>
      <c r="Z66" s="44">
        <f t="shared" si="16"/>
        <v>0</v>
      </c>
      <c r="AA66" s="44">
        <f t="shared" si="16"/>
        <v>0</v>
      </c>
      <c r="AB66" s="44">
        <f t="shared" si="16"/>
        <v>0</v>
      </c>
      <c r="AC66" s="44">
        <f t="shared" si="16"/>
        <v>0</v>
      </c>
      <c r="AD66" s="44">
        <f t="shared" si="16"/>
        <v>0</v>
      </c>
      <c r="AE66" s="44">
        <f t="shared" si="16"/>
        <v>0</v>
      </c>
      <c r="AF66" s="44">
        <f t="shared" si="16"/>
        <v>0</v>
      </c>
      <c r="AG66" s="44">
        <f t="shared" si="16"/>
        <v>0</v>
      </c>
      <c r="AH66" s="44">
        <f t="shared" si="16"/>
        <v>0</v>
      </c>
      <c r="AI66" s="44">
        <f t="shared" si="16"/>
        <v>0</v>
      </c>
      <c r="AJ66" s="44">
        <f t="shared" si="16"/>
        <v>0</v>
      </c>
      <c r="AK66" s="44">
        <f t="shared" si="16"/>
        <v>0</v>
      </c>
      <c r="AL66" s="44">
        <f t="shared" si="16"/>
        <v>0</v>
      </c>
      <c r="AM66" s="44">
        <f t="shared" si="16"/>
        <v>0</v>
      </c>
      <c r="AN66" s="44">
        <f t="shared" si="16"/>
        <v>0</v>
      </c>
      <c r="AO66" s="44">
        <f t="shared" si="16"/>
        <v>0</v>
      </c>
    </row>
    <row r="67" spans="2:41" x14ac:dyDescent="0.25">
      <c r="B67" s="120"/>
      <c r="C67" s="51" t="s">
        <v>758</v>
      </c>
      <c r="D67" s="51" t="s">
        <v>756</v>
      </c>
      <c r="E67" s="44">
        <f t="shared" ref="E67:AO67" si="17">E109</f>
        <v>2164071.1059570299</v>
      </c>
      <c r="F67" s="44">
        <f t="shared" si="17"/>
        <v>0</v>
      </c>
      <c r="G67" s="44">
        <f t="shared" si="17"/>
        <v>0</v>
      </c>
      <c r="H67" s="44">
        <f t="shared" si="17"/>
        <v>0</v>
      </c>
      <c r="I67" s="44">
        <f t="shared" si="17"/>
        <v>0</v>
      </c>
      <c r="J67" s="44">
        <f t="shared" si="17"/>
        <v>0</v>
      </c>
      <c r="K67" s="44">
        <f t="shared" si="17"/>
        <v>0</v>
      </c>
      <c r="L67" s="44">
        <f t="shared" si="17"/>
        <v>0</v>
      </c>
      <c r="M67" s="44">
        <f t="shared" si="17"/>
        <v>0</v>
      </c>
      <c r="N67" s="44">
        <f t="shared" si="17"/>
        <v>17713.237762451201</v>
      </c>
      <c r="O67" s="44">
        <f t="shared" si="17"/>
        <v>0</v>
      </c>
      <c r="P67" s="44">
        <f t="shared" si="17"/>
        <v>0</v>
      </c>
      <c r="Q67" s="44">
        <f t="shared" si="17"/>
        <v>0</v>
      </c>
      <c r="R67" s="44">
        <f t="shared" si="17"/>
        <v>0</v>
      </c>
      <c r="S67" s="44">
        <f t="shared" si="17"/>
        <v>0</v>
      </c>
      <c r="T67" s="44">
        <f t="shared" si="17"/>
        <v>0</v>
      </c>
      <c r="U67" s="44">
        <f t="shared" si="17"/>
        <v>367944.83337402297</v>
      </c>
      <c r="V67" s="44">
        <f t="shared" si="17"/>
        <v>8090545.9886016799</v>
      </c>
      <c r="W67" s="44">
        <f t="shared" si="17"/>
        <v>3829531.7279815702</v>
      </c>
      <c r="X67" s="44">
        <f t="shared" si="17"/>
        <v>9401753.8638763409</v>
      </c>
      <c r="Y67" s="44">
        <f t="shared" si="17"/>
        <v>139959.114074707</v>
      </c>
      <c r="Z67" s="44">
        <f t="shared" si="17"/>
        <v>0</v>
      </c>
      <c r="AA67" s="44">
        <f t="shared" si="17"/>
        <v>0</v>
      </c>
      <c r="AB67" s="44">
        <f t="shared" si="17"/>
        <v>0</v>
      </c>
      <c r="AC67" s="44">
        <f t="shared" si="17"/>
        <v>0</v>
      </c>
      <c r="AD67" s="44">
        <f t="shared" si="17"/>
        <v>0</v>
      </c>
      <c r="AE67" s="44">
        <f t="shared" si="17"/>
        <v>0</v>
      </c>
      <c r="AF67" s="44">
        <f t="shared" si="17"/>
        <v>0</v>
      </c>
      <c r="AG67" s="44">
        <f t="shared" si="17"/>
        <v>0</v>
      </c>
      <c r="AH67" s="44">
        <f t="shared" si="17"/>
        <v>0</v>
      </c>
      <c r="AI67" s="44">
        <f t="shared" si="17"/>
        <v>0</v>
      </c>
      <c r="AJ67" s="44">
        <f t="shared" si="17"/>
        <v>0</v>
      </c>
      <c r="AK67" s="44">
        <f t="shared" si="17"/>
        <v>0</v>
      </c>
      <c r="AL67" s="44">
        <f t="shared" si="17"/>
        <v>0</v>
      </c>
      <c r="AM67" s="44">
        <f t="shared" si="17"/>
        <v>0</v>
      </c>
      <c r="AN67" s="44">
        <f t="shared" si="17"/>
        <v>0</v>
      </c>
      <c r="AO67" s="44">
        <f t="shared" si="17"/>
        <v>0</v>
      </c>
    </row>
    <row r="68" spans="2:41" x14ac:dyDescent="0.25">
      <c r="B68" s="120"/>
      <c r="C68" s="51" t="s">
        <v>758</v>
      </c>
      <c r="D68" s="51" t="s">
        <v>757</v>
      </c>
      <c r="E68" s="44">
        <f t="shared" ref="E68:AO68" si="18">E110</f>
        <v>0</v>
      </c>
      <c r="F68" s="44">
        <f t="shared" si="18"/>
        <v>0</v>
      </c>
      <c r="G68" s="44">
        <f t="shared" si="18"/>
        <v>17653.141784668001</v>
      </c>
      <c r="H68" s="44">
        <f t="shared" si="18"/>
        <v>0</v>
      </c>
      <c r="I68" s="44">
        <f t="shared" si="18"/>
        <v>0</v>
      </c>
      <c r="J68" s="44">
        <f t="shared" si="18"/>
        <v>0</v>
      </c>
      <c r="K68" s="44">
        <f t="shared" si="18"/>
        <v>0</v>
      </c>
      <c r="L68" s="44">
        <f t="shared" si="18"/>
        <v>0</v>
      </c>
      <c r="M68" s="44">
        <f t="shared" si="18"/>
        <v>0</v>
      </c>
      <c r="N68" s="44">
        <f t="shared" si="18"/>
        <v>0</v>
      </c>
      <c r="O68" s="44">
        <f t="shared" si="18"/>
        <v>0</v>
      </c>
      <c r="P68" s="44">
        <f t="shared" si="18"/>
        <v>0</v>
      </c>
      <c r="Q68" s="44">
        <f t="shared" si="18"/>
        <v>0</v>
      </c>
      <c r="R68" s="44">
        <f t="shared" si="18"/>
        <v>0</v>
      </c>
      <c r="S68" s="44">
        <f t="shared" si="18"/>
        <v>0</v>
      </c>
      <c r="T68" s="44">
        <f t="shared" si="18"/>
        <v>0</v>
      </c>
      <c r="U68" s="44">
        <f t="shared" si="18"/>
        <v>0</v>
      </c>
      <c r="V68" s="44">
        <f t="shared" si="18"/>
        <v>643316.68548583996</v>
      </c>
      <c r="W68" s="44">
        <f t="shared" si="18"/>
        <v>586248.07777404797</v>
      </c>
      <c r="X68" s="44">
        <f t="shared" si="18"/>
        <v>819405.04302978504</v>
      </c>
      <c r="Y68" s="44">
        <f t="shared" si="18"/>
        <v>204116.18041992199</v>
      </c>
      <c r="Z68" s="44">
        <f t="shared" si="18"/>
        <v>0</v>
      </c>
      <c r="AA68" s="44">
        <f t="shared" si="18"/>
        <v>0</v>
      </c>
      <c r="AB68" s="44">
        <f t="shared" si="18"/>
        <v>0</v>
      </c>
      <c r="AC68" s="44">
        <f t="shared" si="18"/>
        <v>0</v>
      </c>
      <c r="AD68" s="44">
        <f t="shared" si="18"/>
        <v>0</v>
      </c>
      <c r="AE68" s="44">
        <f t="shared" si="18"/>
        <v>0</v>
      </c>
      <c r="AF68" s="44">
        <f t="shared" si="18"/>
        <v>0</v>
      </c>
      <c r="AG68" s="44">
        <f t="shared" si="18"/>
        <v>0</v>
      </c>
      <c r="AH68" s="44">
        <f t="shared" si="18"/>
        <v>244610.26611328099</v>
      </c>
      <c r="AI68" s="44">
        <f t="shared" si="18"/>
        <v>0</v>
      </c>
      <c r="AJ68" s="44">
        <f t="shared" si="18"/>
        <v>322137.66708374</v>
      </c>
      <c r="AK68" s="44">
        <f t="shared" si="18"/>
        <v>0</v>
      </c>
      <c r="AL68" s="44">
        <f t="shared" si="18"/>
        <v>0</v>
      </c>
      <c r="AM68" s="44">
        <f t="shared" si="18"/>
        <v>38239.130401611299</v>
      </c>
      <c r="AN68" s="44">
        <f t="shared" si="18"/>
        <v>0</v>
      </c>
      <c r="AO68" s="44">
        <f t="shared" si="18"/>
        <v>0</v>
      </c>
    </row>
    <row r="71" spans="2:41" x14ac:dyDescent="0.25">
      <c r="B71" s="41"/>
      <c r="C71" s="43" t="s">
        <v>750</v>
      </c>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row>
    <row r="72" spans="2:41" x14ac:dyDescent="0.25">
      <c r="B72" s="120" t="s">
        <v>762</v>
      </c>
      <c r="C72" s="51" t="s">
        <v>751</v>
      </c>
      <c r="D72" s="51" t="s">
        <v>752</v>
      </c>
      <c r="E72" s="51" t="s">
        <v>17</v>
      </c>
      <c r="F72" s="51" t="s">
        <v>18</v>
      </c>
      <c r="G72" s="51" t="s">
        <v>19</v>
      </c>
      <c r="H72" s="51" t="s">
        <v>20</v>
      </c>
      <c r="I72" s="51" t="s">
        <v>21</v>
      </c>
      <c r="J72" s="51" t="s">
        <v>22</v>
      </c>
      <c r="K72" s="51" t="s">
        <v>23</v>
      </c>
      <c r="L72" s="51" t="s">
        <v>24</v>
      </c>
      <c r="M72" s="51" t="s">
        <v>25</v>
      </c>
      <c r="N72" s="51" t="s">
        <v>26</v>
      </c>
      <c r="O72" s="51" t="s">
        <v>27</v>
      </c>
      <c r="P72" s="51" t="s">
        <v>28</v>
      </c>
      <c r="Q72" s="51" t="s">
        <v>29</v>
      </c>
      <c r="R72" s="51" t="s">
        <v>30</v>
      </c>
      <c r="S72" s="51" t="s">
        <v>31</v>
      </c>
      <c r="T72" s="51" t="s">
        <v>32</v>
      </c>
      <c r="U72" s="51" t="s">
        <v>33</v>
      </c>
      <c r="V72" s="51" t="s">
        <v>34</v>
      </c>
      <c r="W72" s="51" t="s">
        <v>35</v>
      </c>
      <c r="X72" s="51" t="s">
        <v>36</v>
      </c>
      <c r="Y72" s="51" t="s">
        <v>37</v>
      </c>
      <c r="Z72" s="51" t="s">
        <v>38</v>
      </c>
      <c r="AA72" s="51" t="s">
        <v>39</v>
      </c>
      <c r="AB72" s="51" t="s">
        <v>40</v>
      </c>
      <c r="AC72" s="51" t="s">
        <v>41</v>
      </c>
      <c r="AD72" s="51" t="s">
        <v>42</v>
      </c>
      <c r="AE72" s="51" t="s">
        <v>43</v>
      </c>
      <c r="AF72" s="51" t="s">
        <v>44</v>
      </c>
      <c r="AG72" s="51" t="s">
        <v>45</v>
      </c>
      <c r="AH72" s="51" t="s">
        <v>46</v>
      </c>
      <c r="AI72" s="51" t="s">
        <v>47</v>
      </c>
      <c r="AJ72" s="51" t="s">
        <v>48</v>
      </c>
      <c r="AK72" s="51" t="s">
        <v>49</v>
      </c>
      <c r="AL72" s="51" t="s">
        <v>50</v>
      </c>
      <c r="AM72" s="51" t="s">
        <v>51</v>
      </c>
      <c r="AN72" s="51" t="s">
        <v>52</v>
      </c>
      <c r="AO72" s="51" t="s">
        <v>53</v>
      </c>
    </row>
    <row r="73" spans="2:41" x14ac:dyDescent="0.25">
      <c r="B73" s="120"/>
      <c r="C73" s="51" t="s">
        <v>754</v>
      </c>
      <c r="D73" s="51" t="s">
        <v>755</v>
      </c>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row>
    <row r="74" spans="2:41" x14ac:dyDescent="0.25">
      <c r="B74" s="120"/>
      <c r="C74" s="51" t="s">
        <v>754</v>
      </c>
      <c r="D74" s="51" t="s">
        <v>756</v>
      </c>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row>
    <row r="75" spans="2:41" x14ac:dyDescent="0.25">
      <c r="B75" s="120"/>
      <c r="C75" s="51" t="s">
        <v>754</v>
      </c>
      <c r="D75" s="51" t="s">
        <v>757</v>
      </c>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row>
    <row r="76" spans="2:41" x14ac:dyDescent="0.25">
      <c r="B76" s="120"/>
      <c r="C76" s="51" t="s">
        <v>758</v>
      </c>
      <c r="D76" s="51" t="s">
        <v>755</v>
      </c>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row>
    <row r="77" spans="2:41" x14ac:dyDescent="0.25">
      <c r="B77" s="120"/>
      <c r="C77" s="51" t="s">
        <v>758</v>
      </c>
      <c r="D77" s="51" t="s">
        <v>756</v>
      </c>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row>
    <row r="78" spans="2:41" x14ac:dyDescent="0.25">
      <c r="B78" s="120"/>
      <c r="C78" s="51" t="s">
        <v>758</v>
      </c>
      <c r="D78" s="51" t="s">
        <v>757</v>
      </c>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row>
    <row r="81" spans="1:41" x14ac:dyDescent="0.25">
      <c r="B81" s="41"/>
      <c r="C81" s="43" t="s">
        <v>759</v>
      </c>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row>
    <row r="82" spans="1:41" x14ac:dyDescent="0.25">
      <c r="B82" s="120" t="s">
        <v>762</v>
      </c>
      <c r="C82" s="51" t="s">
        <v>751</v>
      </c>
      <c r="D82" s="51" t="s">
        <v>752</v>
      </c>
      <c r="E82" s="51" t="s">
        <v>17</v>
      </c>
      <c r="F82" s="51" t="s">
        <v>18</v>
      </c>
      <c r="G82" s="51" t="s">
        <v>19</v>
      </c>
      <c r="H82" s="51" t="s">
        <v>20</v>
      </c>
      <c r="I82" s="51" t="s">
        <v>21</v>
      </c>
      <c r="J82" s="51" t="s">
        <v>22</v>
      </c>
      <c r="K82" s="51" t="s">
        <v>23</v>
      </c>
      <c r="L82" s="51" t="s">
        <v>24</v>
      </c>
      <c r="M82" s="51" t="s">
        <v>25</v>
      </c>
      <c r="N82" s="51" t="s">
        <v>26</v>
      </c>
      <c r="O82" s="51" t="s">
        <v>27</v>
      </c>
      <c r="P82" s="51" t="s">
        <v>28</v>
      </c>
      <c r="Q82" s="51" t="s">
        <v>29</v>
      </c>
      <c r="R82" s="51" t="s">
        <v>30</v>
      </c>
      <c r="S82" s="51" t="s">
        <v>31</v>
      </c>
      <c r="T82" s="51" t="s">
        <v>32</v>
      </c>
      <c r="U82" s="51" t="s">
        <v>33</v>
      </c>
      <c r="V82" s="51" t="s">
        <v>34</v>
      </c>
      <c r="W82" s="51" t="s">
        <v>35</v>
      </c>
      <c r="X82" s="51" t="s">
        <v>36</v>
      </c>
      <c r="Y82" s="51" t="s">
        <v>37</v>
      </c>
      <c r="Z82" s="51" t="s">
        <v>38</v>
      </c>
      <c r="AA82" s="51" t="s">
        <v>39</v>
      </c>
      <c r="AB82" s="51" t="s">
        <v>40</v>
      </c>
      <c r="AC82" s="51" t="s">
        <v>41</v>
      </c>
      <c r="AD82" s="51" t="s">
        <v>42</v>
      </c>
      <c r="AE82" s="51" t="s">
        <v>43</v>
      </c>
      <c r="AF82" s="51" t="s">
        <v>44</v>
      </c>
      <c r="AG82" s="51" t="s">
        <v>45</v>
      </c>
      <c r="AH82" s="51" t="s">
        <v>46</v>
      </c>
      <c r="AI82" s="51" t="s">
        <v>47</v>
      </c>
      <c r="AJ82" s="51" t="s">
        <v>48</v>
      </c>
      <c r="AK82" s="51" t="s">
        <v>49</v>
      </c>
      <c r="AL82" s="51" t="s">
        <v>50</v>
      </c>
      <c r="AM82" s="51" t="s">
        <v>51</v>
      </c>
      <c r="AN82" s="51" t="s">
        <v>52</v>
      </c>
      <c r="AO82" s="51" t="s">
        <v>53</v>
      </c>
    </row>
    <row r="83" spans="1:41" x14ac:dyDescent="0.25">
      <c r="B83" s="120"/>
      <c r="C83" s="51" t="s">
        <v>754</v>
      </c>
      <c r="D83" s="51" t="s">
        <v>755</v>
      </c>
      <c r="E83" s="44">
        <f>E117</f>
        <v>0</v>
      </c>
      <c r="F83" s="44">
        <f t="shared" ref="F83:AO83" si="19">F117</f>
        <v>0</v>
      </c>
      <c r="G83" s="44">
        <f t="shared" si="19"/>
        <v>0</v>
      </c>
      <c r="H83" s="44">
        <f t="shared" si="19"/>
        <v>0</v>
      </c>
      <c r="I83" s="44">
        <f t="shared" si="19"/>
        <v>0</v>
      </c>
      <c r="J83" s="44">
        <f t="shared" si="19"/>
        <v>0</v>
      </c>
      <c r="K83" s="44">
        <f t="shared" si="19"/>
        <v>0</v>
      </c>
      <c r="L83" s="44">
        <f t="shared" si="19"/>
        <v>0</v>
      </c>
      <c r="M83" s="44">
        <f t="shared" si="19"/>
        <v>0</v>
      </c>
      <c r="N83" s="44">
        <f t="shared" si="19"/>
        <v>0</v>
      </c>
      <c r="O83" s="44">
        <f t="shared" si="19"/>
        <v>0</v>
      </c>
      <c r="P83" s="44">
        <f t="shared" si="19"/>
        <v>0</v>
      </c>
      <c r="Q83" s="44">
        <f t="shared" si="19"/>
        <v>0</v>
      </c>
      <c r="R83" s="44">
        <f t="shared" si="19"/>
        <v>0</v>
      </c>
      <c r="S83" s="44">
        <f t="shared" si="19"/>
        <v>0</v>
      </c>
      <c r="T83" s="44">
        <f t="shared" si="19"/>
        <v>0</v>
      </c>
      <c r="U83" s="44">
        <f t="shared" si="19"/>
        <v>0</v>
      </c>
      <c r="V83" s="44">
        <f t="shared" si="19"/>
        <v>0</v>
      </c>
      <c r="W83" s="44">
        <f t="shared" si="19"/>
        <v>0</v>
      </c>
      <c r="X83" s="44">
        <f t="shared" si="19"/>
        <v>0</v>
      </c>
      <c r="Y83" s="44">
        <f t="shared" si="19"/>
        <v>0</v>
      </c>
      <c r="Z83" s="44">
        <f t="shared" si="19"/>
        <v>0</v>
      </c>
      <c r="AA83" s="44">
        <f t="shared" si="19"/>
        <v>0</v>
      </c>
      <c r="AB83" s="44">
        <f t="shared" si="19"/>
        <v>0</v>
      </c>
      <c r="AC83" s="44">
        <f t="shared" si="19"/>
        <v>0</v>
      </c>
      <c r="AD83" s="44">
        <f t="shared" si="19"/>
        <v>0</v>
      </c>
      <c r="AE83" s="44">
        <f t="shared" si="19"/>
        <v>0</v>
      </c>
      <c r="AF83" s="44">
        <f t="shared" si="19"/>
        <v>0</v>
      </c>
      <c r="AG83" s="44">
        <f t="shared" si="19"/>
        <v>0</v>
      </c>
      <c r="AH83" s="44">
        <f t="shared" si="19"/>
        <v>0</v>
      </c>
      <c r="AI83" s="44">
        <f t="shared" si="19"/>
        <v>0</v>
      </c>
      <c r="AJ83" s="44">
        <f t="shared" si="19"/>
        <v>0</v>
      </c>
      <c r="AK83" s="44">
        <f t="shared" si="19"/>
        <v>0</v>
      </c>
      <c r="AL83" s="44">
        <f t="shared" si="19"/>
        <v>0</v>
      </c>
      <c r="AM83" s="44">
        <f t="shared" si="19"/>
        <v>0</v>
      </c>
      <c r="AN83" s="44">
        <f t="shared" si="19"/>
        <v>0</v>
      </c>
      <c r="AO83" s="44">
        <f t="shared" si="19"/>
        <v>0</v>
      </c>
    </row>
    <row r="84" spans="1:41" x14ac:dyDescent="0.25">
      <c r="B84" s="120"/>
      <c r="C84" s="51" t="s">
        <v>754</v>
      </c>
      <c r="D84" s="51" t="s">
        <v>756</v>
      </c>
      <c r="E84" s="44">
        <f t="shared" ref="E84:AO84" si="20">E118</f>
        <v>0</v>
      </c>
      <c r="F84" s="44">
        <f t="shared" si="20"/>
        <v>0</v>
      </c>
      <c r="G84" s="44">
        <f t="shared" si="20"/>
        <v>0</v>
      </c>
      <c r="H84" s="44">
        <f t="shared" si="20"/>
        <v>0</v>
      </c>
      <c r="I84" s="44">
        <f t="shared" si="20"/>
        <v>0</v>
      </c>
      <c r="J84" s="44">
        <f t="shared" si="20"/>
        <v>0</v>
      </c>
      <c r="K84" s="44">
        <f t="shared" si="20"/>
        <v>0</v>
      </c>
      <c r="L84" s="44">
        <f t="shared" si="20"/>
        <v>0</v>
      </c>
      <c r="M84" s="44">
        <f t="shared" si="20"/>
        <v>0</v>
      </c>
      <c r="N84" s="44">
        <f t="shared" si="20"/>
        <v>0</v>
      </c>
      <c r="O84" s="44">
        <f t="shared" si="20"/>
        <v>0</v>
      </c>
      <c r="P84" s="44">
        <f t="shared" si="20"/>
        <v>0</v>
      </c>
      <c r="Q84" s="44">
        <f t="shared" si="20"/>
        <v>0</v>
      </c>
      <c r="R84" s="44">
        <f t="shared" si="20"/>
        <v>0</v>
      </c>
      <c r="S84" s="44">
        <f t="shared" si="20"/>
        <v>0</v>
      </c>
      <c r="T84" s="44">
        <f t="shared" si="20"/>
        <v>0</v>
      </c>
      <c r="U84" s="44">
        <f t="shared" si="20"/>
        <v>0</v>
      </c>
      <c r="V84" s="44">
        <f t="shared" si="20"/>
        <v>0</v>
      </c>
      <c r="W84" s="44">
        <f t="shared" si="20"/>
        <v>0</v>
      </c>
      <c r="X84" s="44">
        <f t="shared" si="20"/>
        <v>0</v>
      </c>
      <c r="Y84" s="44">
        <f t="shared" si="20"/>
        <v>0</v>
      </c>
      <c r="Z84" s="44">
        <f t="shared" si="20"/>
        <v>0</v>
      </c>
      <c r="AA84" s="44">
        <f t="shared" si="20"/>
        <v>0</v>
      </c>
      <c r="AB84" s="44">
        <f t="shared" si="20"/>
        <v>0</v>
      </c>
      <c r="AC84" s="44">
        <f t="shared" si="20"/>
        <v>0</v>
      </c>
      <c r="AD84" s="44">
        <f t="shared" si="20"/>
        <v>0</v>
      </c>
      <c r="AE84" s="44">
        <f t="shared" si="20"/>
        <v>0</v>
      </c>
      <c r="AF84" s="44">
        <f t="shared" si="20"/>
        <v>0</v>
      </c>
      <c r="AG84" s="44">
        <f t="shared" si="20"/>
        <v>0</v>
      </c>
      <c r="AH84" s="44">
        <f t="shared" si="20"/>
        <v>0</v>
      </c>
      <c r="AI84" s="44">
        <f t="shared" si="20"/>
        <v>0</v>
      </c>
      <c r="AJ84" s="44">
        <f t="shared" si="20"/>
        <v>0</v>
      </c>
      <c r="AK84" s="44">
        <f t="shared" si="20"/>
        <v>0</v>
      </c>
      <c r="AL84" s="44">
        <f t="shared" si="20"/>
        <v>0</v>
      </c>
      <c r="AM84" s="44">
        <f t="shared" si="20"/>
        <v>0</v>
      </c>
      <c r="AN84" s="44">
        <f t="shared" si="20"/>
        <v>0</v>
      </c>
      <c r="AO84" s="44">
        <f t="shared" si="20"/>
        <v>0</v>
      </c>
    </row>
    <row r="85" spans="1:41" x14ac:dyDescent="0.25">
      <c r="B85" s="120"/>
      <c r="C85" s="51" t="s">
        <v>754</v>
      </c>
      <c r="D85" s="51" t="s">
        <v>757</v>
      </c>
      <c r="E85" s="44">
        <f t="shared" ref="E85:AO85" si="21">E119</f>
        <v>0</v>
      </c>
      <c r="F85" s="44">
        <f t="shared" si="21"/>
        <v>0</v>
      </c>
      <c r="G85" s="44">
        <f t="shared" si="21"/>
        <v>0</v>
      </c>
      <c r="H85" s="44">
        <f t="shared" si="21"/>
        <v>0</v>
      </c>
      <c r="I85" s="44">
        <f t="shared" si="21"/>
        <v>0</v>
      </c>
      <c r="J85" s="44">
        <f t="shared" si="21"/>
        <v>0</v>
      </c>
      <c r="K85" s="44">
        <f t="shared" si="21"/>
        <v>0</v>
      </c>
      <c r="L85" s="44">
        <f t="shared" si="21"/>
        <v>0</v>
      </c>
      <c r="M85" s="44">
        <f t="shared" si="21"/>
        <v>0</v>
      </c>
      <c r="N85" s="44">
        <f t="shared" si="21"/>
        <v>0</v>
      </c>
      <c r="O85" s="44">
        <f t="shared" si="21"/>
        <v>0</v>
      </c>
      <c r="P85" s="44">
        <f t="shared" si="21"/>
        <v>0</v>
      </c>
      <c r="Q85" s="44">
        <f t="shared" si="21"/>
        <v>0</v>
      </c>
      <c r="R85" s="44">
        <f t="shared" si="21"/>
        <v>0</v>
      </c>
      <c r="S85" s="44">
        <f t="shared" si="21"/>
        <v>0</v>
      </c>
      <c r="T85" s="44">
        <f t="shared" si="21"/>
        <v>0</v>
      </c>
      <c r="U85" s="44">
        <f t="shared" si="21"/>
        <v>0</v>
      </c>
      <c r="V85" s="44">
        <f t="shared" si="21"/>
        <v>0</v>
      </c>
      <c r="W85" s="44">
        <f t="shared" si="21"/>
        <v>0</v>
      </c>
      <c r="X85" s="44">
        <f t="shared" si="21"/>
        <v>0</v>
      </c>
      <c r="Y85" s="44">
        <f t="shared" si="21"/>
        <v>0</v>
      </c>
      <c r="Z85" s="44">
        <f t="shared" si="21"/>
        <v>0</v>
      </c>
      <c r="AA85" s="44">
        <f t="shared" si="21"/>
        <v>0</v>
      </c>
      <c r="AB85" s="44">
        <f t="shared" si="21"/>
        <v>0</v>
      </c>
      <c r="AC85" s="44">
        <f t="shared" si="21"/>
        <v>0</v>
      </c>
      <c r="AD85" s="44">
        <f t="shared" si="21"/>
        <v>0</v>
      </c>
      <c r="AE85" s="44">
        <f t="shared" si="21"/>
        <v>0</v>
      </c>
      <c r="AF85" s="44">
        <f t="shared" si="21"/>
        <v>0</v>
      </c>
      <c r="AG85" s="44">
        <f t="shared" si="21"/>
        <v>0</v>
      </c>
      <c r="AH85" s="44">
        <f t="shared" si="21"/>
        <v>0</v>
      </c>
      <c r="AI85" s="44">
        <f t="shared" si="21"/>
        <v>0</v>
      </c>
      <c r="AJ85" s="44">
        <f t="shared" si="21"/>
        <v>0</v>
      </c>
      <c r="AK85" s="44">
        <f t="shared" si="21"/>
        <v>0</v>
      </c>
      <c r="AL85" s="44">
        <f t="shared" si="21"/>
        <v>0</v>
      </c>
      <c r="AM85" s="44">
        <f t="shared" si="21"/>
        <v>0</v>
      </c>
      <c r="AN85" s="44">
        <f t="shared" si="21"/>
        <v>0</v>
      </c>
      <c r="AO85" s="44">
        <f t="shared" si="21"/>
        <v>0</v>
      </c>
    </row>
    <row r="86" spans="1:41" x14ac:dyDescent="0.25">
      <c r="B86" s="120"/>
      <c r="C86" s="51" t="s">
        <v>758</v>
      </c>
      <c r="D86" s="51" t="s">
        <v>755</v>
      </c>
      <c r="E86" s="44">
        <f t="shared" ref="E86:AO86" si="22">E120</f>
        <v>0</v>
      </c>
      <c r="F86" s="44">
        <f t="shared" si="22"/>
        <v>0</v>
      </c>
      <c r="G86" s="44">
        <f t="shared" si="22"/>
        <v>0</v>
      </c>
      <c r="H86" s="44">
        <f t="shared" si="22"/>
        <v>0</v>
      </c>
      <c r="I86" s="44">
        <f t="shared" si="22"/>
        <v>0</v>
      </c>
      <c r="J86" s="44">
        <f t="shared" si="22"/>
        <v>0</v>
      </c>
      <c r="K86" s="44">
        <f t="shared" si="22"/>
        <v>0</v>
      </c>
      <c r="L86" s="44">
        <f t="shared" si="22"/>
        <v>0</v>
      </c>
      <c r="M86" s="44">
        <f t="shared" si="22"/>
        <v>0</v>
      </c>
      <c r="N86" s="44">
        <f t="shared" si="22"/>
        <v>0</v>
      </c>
      <c r="O86" s="44">
        <f t="shared" si="22"/>
        <v>0</v>
      </c>
      <c r="P86" s="44">
        <f t="shared" si="22"/>
        <v>0</v>
      </c>
      <c r="Q86" s="44">
        <f t="shared" si="22"/>
        <v>0</v>
      </c>
      <c r="R86" s="44">
        <f t="shared" si="22"/>
        <v>0</v>
      </c>
      <c r="S86" s="44">
        <f t="shared" si="22"/>
        <v>0</v>
      </c>
      <c r="T86" s="44">
        <f t="shared" si="22"/>
        <v>0</v>
      </c>
      <c r="U86" s="44">
        <f t="shared" si="22"/>
        <v>0</v>
      </c>
      <c r="V86" s="44">
        <f t="shared" si="22"/>
        <v>0</v>
      </c>
      <c r="W86" s="44">
        <f t="shared" si="22"/>
        <v>0</v>
      </c>
      <c r="X86" s="44">
        <f t="shared" si="22"/>
        <v>0</v>
      </c>
      <c r="Y86" s="44">
        <f t="shared" si="22"/>
        <v>0</v>
      </c>
      <c r="Z86" s="44">
        <f t="shared" si="22"/>
        <v>0</v>
      </c>
      <c r="AA86" s="44">
        <f t="shared" si="22"/>
        <v>0</v>
      </c>
      <c r="AB86" s="44">
        <f t="shared" si="22"/>
        <v>0</v>
      </c>
      <c r="AC86" s="44">
        <f t="shared" si="22"/>
        <v>0</v>
      </c>
      <c r="AD86" s="44">
        <f t="shared" si="22"/>
        <v>0</v>
      </c>
      <c r="AE86" s="44">
        <f t="shared" si="22"/>
        <v>0</v>
      </c>
      <c r="AF86" s="44">
        <f t="shared" si="22"/>
        <v>0</v>
      </c>
      <c r="AG86" s="44">
        <f t="shared" si="22"/>
        <v>0</v>
      </c>
      <c r="AH86" s="44">
        <f t="shared" si="22"/>
        <v>0</v>
      </c>
      <c r="AI86" s="44">
        <f t="shared" si="22"/>
        <v>0</v>
      </c>
      <c r="AJ86" s="44">
        <f t="shared" si="22"/>
        <v>0</v>
      </c>
      <c r="AK86" s="44">
        <f t="shared" si="22"/>
        <v>0</v>
      </c>
      <c r="AL86" s="44">
        <f t="shared" si="22"/>
        <v>0</v>
      </c>
      <c r="AM86" s="44">
        <f t="shared" si="22"/>
        <v>0</v>
      </c>
      <c r="AN86" s="44">
        <f t="shared" si="22"/>
        <v>0</v>
      </c>
      <c r="AO86" s="44">
        <f t="shared" si="22"/>
        <v>0</v>
      </c>
    </row>
    <row r="87" spans="1:41" x14ac:dyDescent="0.25">
      <c r="B87" s="120"/>
      <c r="C87" s="51" t="s">
        <v>758</v>
      </c>
      <c r="D87" s="51" t="s">
        <v>756</v>
      </c>
      <c r="E87" s="44">
        <f t="shared" ref="E87:AO87" si="23">E121</f>
        <v>0</v>
      </c>
      <c r="F87" s="44">
        <f t="shared" si="23"/>
        <v>0</v>
      </c>
      <c r="G87" s="44">
        <f t="shared" si="23"/>
        <v>0</v>
      </c>
      <c r="H87" s="44">
        <f t="shared" si="23"/>
        <v>0</v>
      </c>
      <c r="I87" s="44">
        <f t="shared" si="23"/>
        <v>0</v>
      </c>
      <c r="J87" s="44">
        <f t="shared" si="23"/>
        <v>0</v>
      </c>
      <c r="K87" s="44">
        <f t="shared" si="23"/>
        <v>0</v>
      </c>
      <c r="L87" s="44">
        <f t="shared" si="23"/>
        <v>0</v>
      </c>
      <c r="M87" s="44">
        <f t="shared" si="23"/>
        <v>0</v>
      </c>
      <c r="N87" s="44">
        <f t="shared" si="23"/>
        <v>0</v>
      </c>
      <c r="O87" s="44">
        <f t="shared" si="23"/>
        <v>0</v>
      </c>
      <c r="P87" s="44">
        <f t="shared" si="23"/>
        <v>0</v>
      </c>
      <c r="Q87" s="44">
        <f t="shared" si="23"/>
        <v>0</v>
      </c>
      <c r="R87" s="44">
        <f t="shared" si="23"/>
        <v>0</v>
      </c>
      <c r="S87" s="44">
        <f t="shared" si="23"/>
        <v>0</v>
      </c>
      <c r="T87" s="44">
        <f t="shared" si="23"/>
        <v>0</v>
      </c>
      <c r="U87" s="44">
        <f t="shared" si="23"/>
        <v>0</v>
      </c>
      <c r="V87" s="44">
        <f t="shared" si="23"/>
        <v>0</v>
      </c>
      <c r="W87" s="44">
        <f t="shared" si="23"/>
        <v>0</v>
      </c>
      <c r="X87" s="44">
        <f t="shared" si="23"/>
        <v>0</v>
      </c>
      <c r="Y87" s="44">
        <f t="shared" si="23"/>
        <v>0</v>
      </c>
      <c r="Z87" s="44">
        <f t="shared" si="23"/>
        <v>0</v>
      </c>
      <c r="AA87" s="44">
        <f t="shared" si="23"/>
        <v>0</v>
      </c>
      <c r="AB87" s="44">
        <f t="shared" si="23"/>
        <v>0</v>
      </c>
      <c r="AC87" s="44">
        <f t="shared" si="23"/>
        <v>0</v>
      </c>
      <c r="AD87" s="44">
        <f t="shared" si="23"/>
        <v>0</v>
      </c>
      <c r="AE87" s="44">
        <f t="shared" si="23"/>
        <v>0</v>
      </c>
      <c r="AF87" s="44">
        <f t="shared" si="23"/>
        <v>0</v>
      </c>
      <c r="AG87" s="44">
        <f t="shared" si="23"/>
        <v>0</v>
      </c>
      <c r="AH87" s="44">
        <f t="shared" si="23"/>
        <v>0</v>
      </c>
      <c r="AI87" s="44">
        <f t="shared" si="23"/>
        <v>0</v>
      </c>
      <c r="AJ87" s="44">
        <f t="shared" si="23"/>
        <v>0</v>
      </c>
      <c r="AK87" s="44">
        <f t="shared" si="23"/>
        <v>0</v>
      </c>
      <c r="AL87" s="44">
        <f t="shared" si="23"/>
        <v>0</v>
      </c>
      <c r="AM87" s="44">
        <f t="shared" si="23"/>
        <v>0</v>
      </c>
      <c r="AN87" s="44">
        <f t="shared" si="23"/>
        <v>0</v>
      </c>
      <c r="AO87" s="44">
        <f t="shared" si="23"/>
        <v>0</v>
      </c>
    </row>
    <row r="88" spans="1:41" x14ac:dyDescent="0.25">
      <c r="B88" s="120"/>
      <c r="C88" s="51" t="s">
        <v>758</v>
      </c>
      <c r="D88" s="51" t="s">
        <v>757</v>
      </c>
      <c r="E88" s="44">
        <f t="shared" ref="E88:AO88" si="24">E122</f>
        <v>0</v>
      </c>
      <c r="F88" s="44">
        <f t="shared" si="24"/>
        <v>0</v>
      </c>
      <c r="G88" s="44">
        <f t="shared" si="24"/>
        <v>0</v>
      </c>
      <c r="H88" s="44">
        <f t="shared" si="24"/>
        <v>0</v>
      </c>
      <c r="I88" s="44">
        <f t="shared" si="24"/>
        <v>0</v>
      </c>
      <c r="J88" s="44">
        <f t="shared" si="24"/>
        <v>0</v>
      </c>
      <c r="K88" s="44">
        <f t="shared" si="24"/>
        <v>0</v>
      </c>
      <c r="L88" s="44">
        <f t="shared" si="24"/>
        <v>0</v>
      </c>
      <c r="M88" s="44">
        <f t="shared" si="24"/>
        <v>0</v>
      </c>
      <c r="N88" s="44">
        <f t="shared" si="24"/>
        <v>0</v>
      </c>
      <c r="O88" s="44">
        <f t="shared" si="24"/>
        <v>0</v>
      </c>
      <c r="P88" s="44">
        <f t="shared" si="24"/>
        <v>0</v>
      </c>
      <c r="Q88" s="44">
        <f t="shared" si="24"/>
        <v>0</v>
      </c>
      <c r="R88" s="44">
        <f t="shared" si="24"/>
        <v>0</v>
      </c>
      <c r="S88" s="44">
        <f t="shared" si="24"/>
        <v>0</v>
      </c>
      <c r="T88" s="44">
        <f t="shared" si="24"/>
        <v>0</v>
      </c>
      <c r="U88" s="44">
        <f t="shared" si="24"/>
        <v>0</v>
      </c>
      <c r="V88" s="44">
        <f t="shared" si="24"/>
        <v>0</v>
      </c>
      <c r="W88" s="44">
        <f t="shared" si="24"/>
        <v>0</v>
      </c>
      <c r="X88" s="44">
        <f t="shared" si="24"/>
        <v>0</v>
      </c>
      <c r="Y88" s="44">
        <f t="shared" si="24"/>
        <v>0</v>
      </c>
      <c r="Z88" s="44">
        <f t="shared" si="24"/>
        <v>0</v>
      </c>
      <c r="AA88" s="44">
        <f t="shared" si="24"/>
        <v>0</v>
      </c>
      <c r="AB88" s="44">
        <f t="shared" si="24"/>
        <v>0</v>
      </c>
      <c r="AC88" s="44">
        <f t="shared" si="24"/>
        <v>0</v>
      </c>
      <c r="AD88" s="44">
        <f t="shared" si="24"/>
        <v>0</v>
      </c>
      <c r="AE88" s="44">
        <f t="shared" si="24"/>
        <v>0</v>
      </c>
      <c r="AF88" s="44">
        <f t="shared" si="24"/>
        <v>0</v>
      </c>
      <c r="AG88" s="44">
        <f t="shared" si="24"/>
        <v>0</v>
      </c>
      <c r="AH88" s="44">
        <f t="shared" si="24"/>
        <v>0</v>
      </c>
      <c r="AI88" s="44">
        <f t="shared" si="24"/>
        <v>0</v>
      </c>
      <c r="AJ88" s="44">
        <f t="shared" si="24"/>
        <v>0</v>
      </c>
      <c r="AK88" s="44">
        <f t="shared" si="24"/>
        <v>0</v>
      </c>
      <c r="AL88" s="44">
        <f t="shared" si="24"/>
        <v>0</v>
      </c>
      <c r="AM88" s="44">
        <f t="shared" si="24"/>
        <v>0</v>
      </c>
      <c r="AN88" s="44">
        <f t="shared" si="24"/>
        <v>0</v>
      </c>
      <c r="AO88" s="44">
        <f t="shared" si="24"/>
        <v>0</v>
      </c>
    </row>
    <row r="90" spans="1:41" x14ac:dyDescent="0.25">
      <c r="B90" s="50" t="s">
        <v>896</v>
      </c>
    </row>
    <row r="92" spans="1:41" x14ac:dyDescent="0.25">
      <c r="A92" s="156" t="s">
        <v>897</v>
      </c>
      <c r="B92" s="156" t="s">
        <v>898</v>
      </c>
      <c r="C92" s="156" t="s">
        <v>899</v>
      </c>
      <c r="D92" s="156" t="s">
        <v>900</v>
      </c>
      <c r="E92" s="156" t="s">
        <v>901</v>
      </c>
      <c r="F92" s="156" t="s">
        <v>902</v>
      </c>
      <c r="G92" s="156" t="s">
        <v>903</v>
      </c>
      <c r="H92" s="156" t="s">
        <v>904</v>
      </c>
      <c r="I92" s="156" t="s">
        <v>905</v>
      </c>
      <c r="J92" s="156" t="s">
        <v>906</v>
      </c>
      <c r="K92" s="156" t="s">
        <v>907</v>
      </c>
      <c r="L92" s="156" t="s">
        <v>908</v>
      </c>
      <c r="M92" s="156" t="s">
        <v>909</v>
      </c>
      <c r="N92" s="156" t="s">
        <v>910</v>
      </c>
      <c r="O92" s="156" t="s">
        <v>911</v>
      </c>
      <c r="P92" s="156" t="s">
        <v>912</v>
      </c>
      <c r="Q92" s="156" t="s">
        <v>913</v>
      </c>
      <c r="R92" s="156" t="s">
        <v>914</v>
      </c>
      <c r="S92" s="156" t="s">
        <v>915</v>
      </c>
      <c r="T92" s="156" t="s">
        <v>916</v>
      </c>
      <c r="U92" s="156" t="s">
        <v>917</v>
      </c>
      <c r="V92" s="156" t="s">
        <v>918</v>
      </c>
      <c r="W92" s="156" t="s">
        <v>919</v>
      </c>
      <c r="X92" s="156" t="s">
        <v>920</v>
      </c>
      <c r="Y92" s="156" t="s">
        <v>921</v>
      </c>
      <c r="Z92" s="156" t="s">
        <v>922</v>
      </c>
      <c r="AA92" s="156" t="s">
        <v>923</v>
      </c>
      <c r="AB92" s="156" t="s">
        <v>924</v>
      </c>
      <c r="AC92" s="156" t="s">
        <v>925</v>
      </c>
      <c r="AD92" s="156" t="s">
        <v>926</v>
      </c>
      <c r="AE92" s="156" t="s">
        <v>927</v>
      </c>
      <c r="AF92" s="156" t="s">
        <v>928</v>
      </c>
      <c r="AG92" s="156" t="s">
        <v>929</v>
      </c>
      <c r="AH92" s="156" t="s">
        <v>930</v>
      </c>
      <c r="AI92" s="156" t="s">
        <v>931</v>
      </c>
      <c r="AJ92" s="156" t="s">
        <v>932</v>
      </c>
      <c r="AK92" s="156" t="s">
        <v>933</v>
      </c>
      <c r="AL92" s="156" t="s">
        <v>934</v>
      </c>
      <c r="AM92" s="156" t="s">
        <v>935</v>
      </c>
      <c r="AN92" s="156" t="s">
        <v>936</v>
      </c>
      <c r="AO92" s="156" t="s">
        <v>937</v>
      </c>
    </row>
    <row r="93" spans="1:41" x14ac:dyDescent="0.25">
      <c r="A93" s="157" t="s">
        <v>938</v>
      </c>
      <c r="B93" s="158" t="s">
        <v>939</v>
      </c>
      <c r="C93" s="158" t="s">
        <v>940</v>
      </c>
      <c r="D93" s="158" t="s">
        <v>941</v>
      </c>
      <c r="E93" s="158">
        <v>3277666.2033081101</v>
      </c>
      <c r="F93" s="158">
        <v>3274692.0776367201</v>
      </c>
      <c r="G93" s="158">
        <v>2605217.85827637</v>
      </c>
      <c r="H93" s="158">
        <v>1984398.15330505</v>
      </c>
      <c r="I93" s="158">
        <v>0</v>
      </c>
      <c r="J93" s="158">
        <v>0</v>
      </c>
      <c r="K93" s="158">
        <v>0</v>
      </c>
      <c r="L93" s="158">
        <v>0</v>
      </c>
      <c r="M93" s="158">
        <v>0</v>
      </c>
      <c r="N93" s="158">
        <v>0</v>
      </c>
      <c r="O93" s="158">
        <v>0</v>
      </c>
      <c r="P93" s="158">
        <v>0</v>
      </c>
      <c r="Q93" s="158">
        <v>0</v>
      </c>
      <c r="R93" s="158">
        <v>0</v>
      </c>
      <c r="S93" s="158">
        <v>0</v>
      </c>
      <c r="T93" s="158">
        <v>0</v>
      </c>
      <c r="U93" s="158">
        <v>11084563.942565899</v>
      </c>
      <c r="V93" s="158">
        <v>269736.51275634801</v>
      </c>
      <c r="W93" s="158">
        <v>10626519.9533081</v>
      </c>
      <c r="X93" s="158">
        <v>0</v>
      </c>
      <c r="Y93" s="158">
        <v>6646740.7611846896</v>
      </c>
      <c r="Z93" s="158">
        <v>0</v>
      </c>
      <c r="AA93" s="158">
        <v>0</v>
      </c>
      <c r="AB93" s="158">
        <v>0</v>
      </c>
      <c r="AC93" s="158">
        <v>538117.32788085903</v>
      </c>
      <c r="AD93" s="158">
        <v>0</v>
      </c>
      <c r="AE93" s="158">
        <v>0</v>
      </c>
      <c r="AF93" s="158">
        <v>0</v>
      </c>
      <c r="AG93" s="158">
        <v>0</v>
      </c>
      <c r="AH93" s="158">
        <v>752488.41064453102</v>
      </c>
      <c r="AI93" s="158">
        <v>2443648.4106445299</v>
      </c>
      <c r="AJ93" s="158">
        <v>3531924.48297119</v>
      </c>
      <c r="AK93" s="158">
        <v>1645236.8869628899</v>
      </c>
      <c r="AL93" s="158">
        <v>302161.18469238299</v>
      </c>
      <c r="AM93" s="158">
        <v>1434906.6032409701</v>
      </c>
      <c r="AN93" s="158">
        <v>5345164.1723632803</v>
      </c>
      <c r="AO93" s="158">
        <v>6821558.2763671903</v>
      </c>
    </row>
    <row r="94" spans="1:41" x14ac:dyDescent="0.25">
      <c r="A94" s="157" t="s">
        <v>938</v>
      </c>
      <c r="B94" s="158" t="s">
        <v>939</v>
      </c>
      <c r="C94" s="158" t="s">
        <v>940</v>
      </c>
      <c r="D94" s="158" t="s">
        <v>942</v>
      </c>
      <c r="E94" s="158">
        <v>30258859.850082401</v>
      </c>
      <c r="F94" s="158">
        <v>16147175.0515137</v>
      </c>
      <c r="G94" s="158">
        <v>82621772.893733993</v>
      </c>
      <c r="H94" s="158">
        <v>30983922.266769402</v>
      </c>
      <c r="I94" s="158">
        <v>3366206.9091796898</v>
      </c>
      <c r="J94" s="158">
        <v>0</v>
      </c>
      <c r="K94" s="158">
        <v>4192508.5235595698</v>
      </c>
      <c r="L94" s="158">
        <v>0</v>
      </c>
      <c r="M94" s="158">
        <v>2879348.5908508301</v>
      </c>
      <c r="N94" s="158">
        <v>1160950.1312255899</v>
      </c>
      <c r="O94" s="158">
        <v>0</v>
      </c>
      <c r="P94" s="158">
        <v>274362.00714111299</v>
      </c>
      <c r="Q94" s="158">
        <v>0</v>
      </c>
      <c r="R94" s="158">
        <v>0</v>
      </c>
      <c r="S94" s="158">
        <v>5260122.6837158203</v>
      </c>
      <c r="T94" s="158">
        <v>20674212.637412999</v>
      </c>
      <c r="U94" s="158">
        <v>50627818.473432504</v>
      </c>
      <c r="V94" s="158">
        <v>13604642.390472399</v>
      </c>
      <c r="W94" s="158">
        <v>268381209.21784401</v>
      </c>
      <c r="X94" s="158">
        <v>22102377.558837902</v>
      </c>
      <c r="Y94" s="158">
        <v>157969107.91820499</v>
      </c>
      <c r="Z94" s="158">
        <v>6084520.23193359</v>
      </c>
      <c r="AA94" s="158">
        <v>6535756.9345092801</v>
      </c>
      <c r="AB94" s="158">
        <v>0</v>
      </c>
      <c r="AC94" s="158">
        <v>30095157.7863083</v>
      </c>
      <c r="AD94" s="158">
        <v>2059666.4794921901</v>
      </c>
      <c r="AE94" s="158">
        <v>972316.82533264195</v>
      </c>
      <c r="AF94" s="158">
        <v>0</v>
      </c>
      <c r="AG94" s="158">
        <v>2165485.0341796898</v>
      </c>
      <c r="AH94" s="158">
        <v>15365154.8149109</v>
      </c>
      <c r="AI94" s="158">
        <v>57899114.971841797</v>
      </c>
      <c r="AJ94" s="158">
        <v>162718414.589367</v>
      </c>
      <c r="AK94" s="158">
        <v>164198157.76458901</v>
      </c>
      <c r="AL94" s="158">
        <v>11263290.018463099</v>
      </c>
      <c r="AM94" s="158">
        <v>93462512.818889603</v>
      </c>
      <c r="AN94" s="158">
        <v>26701429.332428001</v>
      </c>
      <c r="AO94" s="158">
        <v>57529207.1903992</v>
      </c>
    </row>
    <row r="95" spans="1:41" x14ac:dyDescent="0.25">
      <c r="A95" s="157" t="s">
        <v>938</v>
      </c>
      <c r="B95" s="158" t="s">
        <v>939</v>
      </c>
      <c r="C95" s="158" t="s">
        <v>940</v>
      </c>
      <c r="D95" s="158" t="s">
        <v>943</v>
      </c>
      <c r="E95" s="158">
        <v>8967228.3168792706</v>
      </c>
      <c r="F95" s="158">
        <v>4653108.9294433603</v>
      </c>
      <c r="G95" s="158">
        <v>39285320.275802597</v>
      </c>
      <c r="H95" s="158">
        <v>20650432.226944</v>
      </c>
      <c r="I95" s="158">
        <v>7317870.7825851403</v>
      </c>
      <c r="J95" s="158">
        <v>0</v>
      </c>
      <c r="K95" s="158">
        <v>14559782.8912354</v>
      </c>
      <c r="L95" s="158">
        <v>0</v>
      </c>
      <c r="M95" s="158">
        <v>5995278.515625</v>
      </c>
      <c r="N95" s="158">
        <v>15015670.0927734</v>
      </c>
      <c r="O95" s="158">
        <v>0</v>
      </c>
      <c r="P95" s="158">
        <v>0</v>
      </c>
      <c r="Q95" s="158">
        <v>0</v>
      </c>
      <c r="R95" s="158">
        <v>713656.98852539097</v>
      </c>
      <c r="S95" s="158">
        <v>565448.07128906203</v>
      </c>
      <c r="T95" s="158">
        <v>29147709.6615601</v>
      </c>
      <c r="U95" s="158">
        <v>13405310.019264201</v>
      </c>
      <c r="V95" s="158">
        <v>47131592.316513099</v>
      </c>
      <c r="W95" s="158">
        <v>250585256.336555</v>
      </c>
      <c r="X95" s="158">
        <v>55309138.099365197</v>
      </c>
      <c r="Y95" s="158">
        <v>71043540.543518096</v>
      </c>
      <c r="Z95" s="158">
        <v>25524710.888671901</v>
      </c>
      <c r="AA95" s="158">
        <v>16050421.617889401</v>
      </c>
      <c r="AB95" s="158">
        <v>18631829.997253399</v>
      </c>
      <c r="AC95" s="158">
        <v>179980352.55337501</v>
      </c>
      <c r="AD95" s="158">
        <v>1090943.84765625</v>
      </c>
      <c r="AE95" s="158">
        <v>45719226.909790002</v>
      </c>
      <c r="AF95" s="158">
        <v>5168432.48291016</v>
      </c>
      <c r="AG95" s="158">
        <v>11348691.244506801</v>
      </c>
      <c r="AH95" s="158">
        <v>17736629.6908569</v>
      </c>
      <c r="AI95" s="158">
        <v>412128531.658117</v>
      </c>
      <c r="AJ95" s="158">
        <v>872308029.86085904</v>
      </c>
      <c r="AK95" s="158">
        <v>310905252.13694</v>
      </c>
      <c r="AL95" s="158">
        <v>24018527.8968811</v>
      </c>
      <c r="AM95" s="158">
        <v>70627513.843898803</v>
      </c>
      <c r="AN95" s="158">
        <v>35457601.3309021</v>
      </c>
      <c r="AO95" s="158">
        <v>52691090.063781701</v>
      </c>
    </row>
    <row r="96" spans="1:41" x14ac:dyDescent="0.25">
      <c r="A96" s="157" t="s">
        <v>938</v>
      </c>
      <c r="B96" s="158" t="s">
        <v>939</v>
      </c>
      <c r="C96" s="158" t="s">
        <v>944</v>
      </c>
      <c r="D96" s="158" t="s">
        <v>941</v>
      </c>
      <c r="E96" s="158">
        <v>11116017.8127289</v>
      </c>
      <c r="F96" s="158">
        <v>6410201.1291503897</v>
      </c>
      <c r="G96" s="158">
        <v>1766352.21557617</v>
      </c>
      <c r="H96" s="158">
        <v>0</v>
      </c>
      <c r="I96" s="158">
        <v>0</v>
      </c>
      <c r="J96" s="158">
        <v>0</v>
      </c>
      <c r="K96" s="158">
        <v>0</v>
      </c>
      <c r="L96" s="158">
        <v>0</v>
      </c>
      <c r="M96" s="158">
        <v>7116411.9674682599</v>
      </c>
      <c r="N96" s="158">
        <v>530736.9140625</v>
      </c>
      <c r="O96" s="158">
        <v>0</v>
      </c>
      <c r="P96" s="158">
        <v>0</v>
      </c>
      <c r="Q96" s="158">
        <v>0</v>
      </c>
      <c r="R96" s="158">
        <v>0</v>
      </c>
      <c r="S96" s="158">
        <v>0</v>
      </c>
      <c r="T96" s="158">
        <v>147164.113998413</v>
      </c>
      <c r="U96" s="158">
        <v>26102422.799716901</v>
      </c>
      <c r="V96" s="158">
        <v>24071162.517242402</v>
      </c>
      <c r="W96" s="158">
        <v>11007768.6096191</v>
      </c>
      <c r="X96" s="158">
        <v>8946124.7256317101</v>
      </c>
      <c r="Y96" s="158">
        <v>4352899.93896484</v>
      </c>
      <c r="Z96" s="158">
        <v>0</v>
      </c>
      <c r="AA96" s="158">
        <v>418383.20159912098</v>
      </c>
      <c r="AB96" s="158">
        <v>0</v>
      </c>
      <c r="AC96" s="158">
        <v>0</v>
      </c>
      <c r="AD96" s="158">
        <v>0</v>
      </c>
      <c r="AE96" s="158">
        <v>0</v>
      </c>
      <c r="AF96" s="158">
        <v>0</v>
      </c>
      <c r="AG96" s="158">
        <v>0</v>
      </c>
      <c r="AH96" s="158">
        <v>2462847.0089721698</v>
      </c>
      <c r="AI96" s="158">
        <v>6337859.6941566505</v>
      </c>
      <c r="AJ96" s="158">
        <v>43272.850799560503</v>
      </c>
      <c r="AK96" s="158">
        <v>0</v>
      </c>
      <c r="AL96" s="158">
        <v>0</v>
      </c>
      <c r="AM96" s="158">
        <v>477223.15750122099</v>
      </c>
      <c r="AN96" s="158">
        <v>281095.34683227498</v>
      </c>
      <c r="AO96" s="158">
        <v>190550.625610352</v>
      </c>
    </row>
    <row r="97" spans="1:41" x14ac:dyDescent="0.25">
      <c r="A97" s="157" t="s">
        <v>938</v>
      </c>
      <c r="B97" s="158" t="s">
        <v>939</v>
      </c>
      <c r="C97" s="158" t="s">
        <v>944</v>
      </c>
      <c r="D97" s="158" t="s">
        <v>942</v>
      </c>
      <c r="E97" s="158">
        <v>93593636.801673904</v>
      </c>
      <c r="F97" s="158">
        <v>126221791.771072</v>
      </c>
      <c r="G97" s="158">
        <v>154922036.10431701</v>
      </c>
      <c r="H97" s="158">
        <v>8444024.8983764593</v>
      </c>
      <c r="I97" s="158">
        <v>2494921.2730407701</v>
      </c>
      <c r="J97" s="158">
        <v>0</v>
      </c>
      <c r="K97" s="158">
        <v>9052503.6163330097</v>
      </c>
      <c r="L97" s="158">
        <v>3590487.7349853502</v>
      </c>
      <c r="M97" s="158">
        <v>57615695.2397919</v>
      </c>
      <c r="N97" s="158">
        <v>71273225.1533508</v>
      </c>
      <c r="O97" s="158">
        <v>0</v>
      </c>
      <c r="P97" s="158">
        <v>0</v>
      </c>
      <c r="Q97" s="158">
        <v>0</v>
      </c>
      <c r="R97" s="158">
        <v>2795678.7109375</v>
      </c>
      <c r="S97" s="158">
        <v>38350759.217834502</v>
      </c>
      <c r="T97" s="158">
        <v>62786349.030109398</v>
      </c>
      <c r="U97" s="158">
        <v>102695137.133461</v>
      </c>
      <c r="V97" s="158">
        <v>408848679.871593</v>
      </c>
      <c r="W97" s="158">
        <v>355064689.45781702</v>
      </c>
      <c r="X97" s="158">
        <v>304002277.167759</v>
      </c>
      <c r="Y97" s="158">
        <v>82610938.8736725</v>
      </c>
      <c r="Z97" s="158">
        <v>19937564.401245099</v>
      </c>
      <c r="AA97" s="158">
        <v>18873976.4526367</v>
      </c>
      <c r="AB97" s="158">
        <v>34684139.876174897</v>
      </c>
      <c r="AC97" s="158">
        <v>51154610.746425599</v>
      </c>
      <c r="AD97" s="158">
        <v>12465309.4848633</v>
      </c>
      <c r="AE97" s="158">
        <v>13182193.428039599</v>
      </c>
      <c r="AF97" s="158">
        <v>8861501.03759766</v>
      </c>
      <c r="AG97" s="158">
        <v>13568628.163147001</v>
      </c>
      <c r="AH97" s="158">
        <v>66879279.055175804</v>
      </c>
      <c r="AI97" s="158">
        <v>293063903.13858998</v>
      </c>
      <c r="AJ97" s="158">
        <v>57520984.031463601</v>
      </c>
      <c r="AK97" s="158">
        <v>23047710.960750598</v>
      </c>
      <c r="AL97" s="158">
        <v>898186.85302734398</v>
      </c>
      <c r="AM97" s="158">
        <v>35229099.673500098</v>
      </c>
      <c r="AN97" s="158">
        <v>10025800.779609701</v>
      </c>
      <c r="AO97" s="158">
        <v>17825607.520294201</v>
      </c>
    </row>
    <row r="98" spans="1:41" x14ac:dyDescent="0.25">
      <c r="A98" s="157" t="s">
        <v>938</v>
      </c>
      <c r="B98" s="158" t="s">
        <v>939</v>
      </c>
      <c r="C98" s="158" t="s">
        <v>944</v>
      </c>
      <c r="D98" s="158" t="s">
        <v>943</v>
      </c>
      <c r="E98" s="158">
        <v>38714988.104515098</v>
      </c>
      <c r="F98" s="158">
        <v>46418850.6912231</v>
      </c>
      <c r="G98" s="158">
        <v>78633630.905456498</v>
      </c>
      <c r="H98" s="158">
        <v>488806.67724609398</v>
      </c>
      <c r="I98" s="158">
        <v>483916.47949218802</v>
      </c>
      <c r="J98" s="158">
        <v>0</v>
      </c>
      <c r="K98" s="158">
        <v>8236554.5471191397</v>
      </c>
      <c r="L98" s="158">
        <v>0</v>
      </c>
      <c r="M98" s="158">
        <v>14065045.811325099</v>
      </c>
      <c r="N98" s="158">
        <v>25123076.9107056</v>
      </c>
      <c r="O98" s="158">
        <v>0</v>
      </c>
      <c r="P98" s="158">
        <v>3098941.1013793899</v>
      </c>
      <c r="Q98" s="158">
        <v>1435404.87670898</v>
      </c>
      <c r="R98" s="158">
        <v>863604.82177734398</v>
      </c>
      <c r="S98" s="158">
        <v>1669962.6663208001</v>
      </c>
      <c r="T98" s="158">
        <v>127032941.858418</v>
      </c>
      <c r="U98" s="158">
        <v>62794950.2935104</v>
      </c>
      <c r="V98" s="158">
        <v>238954098.46880299</v>
      </c>
      <c r="W98" s="158">
        <v>280339222.49088299</v>
      </c>
      <c r="X98" s="158">
        <v>170902737.555161</v>
      </c>
      <c r="Y98" s="158">
        <v>83796555.087089494</v>
      </c>
      <c r="Z98" s="158">
        <v>23319997.690429699</v>
      </c>
      <c r="AA98" s="158">
        <v>50835829.661407501</v>
      </c>
      <c r="AB98" s="158">
        <v>66595574.0539551</v>
      </c>
      <c r="AC98" s="158">
        <v>97991114.815216094</v>
      </c>
      <c r="AD98" s="158">
        <v>6651585.25390625</v>
      </c>
      <c r="AE98" s="158">
        <v>60104400.541686997</v>
      </c>
      <c r="AF98" s="158">
        <v>28730672.299255401</v>
      </c>
      <c r="AG98" s="158">
        <v>35533853.027343802</v>
      </c>
      <c r="AH98" s="158">
        <v>32280962.9253769</v>
      </c>
      <c r="AI98" s="158">
        <v>626870714.63282001</v>
      </c>
      <c r="AJ98" s="158">
        <v>242290848.381006</v>
      </c>
      <c r="AK98" s="158">
        <v>265492564.66522199</v>
      </c>
      <c r="AL98" s="158">
        <v>21668467.977058399</v>
      </c>
      <c r="AM98" s="158">
        <v>92797149.121952102</v>
      </c>
      <c r="AN98" s="158">
        <v>16798573.535156202</v>
      </c>
      <c r="AO98" s="158">
        <v>15214438.208007799</v>
      </c>
    </row>
    <row r="99" spans="1:41" x14ac:dyDescent="0.25">
      <c r="A99" s="157" t="s">
        <v>938</v>
      </c>
      <c r="B99" s="158" t="s">
        <v>945</v>
      </c>
      <c r="C99" s="158" t="s">
        <v>940</v>
      </c>
      <c r="D99" s="158" t="s">
        <v>941</v>
      </c>
      <c r="E99" s="158">
        <v>0</v>
      </c>
      <c r="F99" s="158">
        <v>0</v>
      </c>
      <c r="G99" s="158">
        <v>0</v>
      </c>
      <c r="H99" s="158">
        <v>0</v>
      </c>
      <c r="I99" s="158">
        <v>0</v>
      </c>
      <c r="J99" s="158">
        <v>0</v>
      </c>
      <c r="K99" s="158">
        <v>0</v>
      </c>
      <c r="L99" s="158">
        <v>0</v>
      </c>
      <c r="M99" s="158">
        <v>0</v>
      </c>
      <c r="N99" s="158">
        <v>0</v>
      </c>
      <c r="O99" s="158">
        <v>0</v>
      </c>
      <c r="P99" s="158">
        <v>0</v>
      </c>
      <c r="Q99" s="158">
        <v>0</v>
      </c>
      <c r="R99" s="158">
        <v>0</v>
      </c>
      <c r="S99" s="158">
        <v>0</v>
      </c>
      <c r="T99" s="158">
        <v>0</v>
      </c>
      <c r="U99" s="158">
        <v>0</v>
      </c>
      <c r="V99" s="158">
        <v>0</v>
      </c>
      <c r="W99" s="158">
        <v>0</v>
      </c>
      <c r="X99" s="158">
        <v>0</v>
      </c>
      <c r="Y99" s="158">
        <v>0</v>
      </c>
      <c r="Z99" s="158">
        <v>0</v>
      </c>
      <c r="AA99" s="158">
        <v>0</v>
      </c>
      <c r="AB99" s="158">
        <v>0</v>
      </c>
      <c r="AC99" s="158">
        <v>0</v>
      </c>
      <c r="AD99" s="158">
        <v>0</v>
      </c>
      <c r="AE99" s="158">
        <v>0</v>
      </c>
      <c r="AF99" s="158">
        <v>0</v>
      </c>
      <c r="AG99" s="158">
        <v>0</v>
      </c>
      <c r="AH99" s="158">
        <v>0</v>
      </c>
      <c r="AI99" s="158">
        <v>0</v>
      </c>
      <c r="AJ99" s="158">
        <v>0</v>
      </c>
      <c r="AK99" s="158">
        <v>0</v>
      </c>
      <c r="AL99" s="158">
        <v>0</v>
      </c>
      <c r="AM99" s="158">
        <v>0</v>
      </c>
      <c r="AN99" s="158">
        <v>0</v>
      </c>
      <c r="AO99" s="158">
        <v>0</v>
      </c>
    </row>
    <row r="100" spans="1:41" x14ac:dyDescent="0.25">
      <c r="A100" s="157" t="s">
        <v>938</v>
      </c>
      <c r="B100" s="158" t="s">
        <v>945</v>
      </c>
      <c r="C100" s="158" t="s">
        <v>940</v>
      </c>
      <c r="D100" s="158" t="s">
        <v>942</v>
      </c>
      <c r="E100" s="158">
        <v>0</v>
      </c>
      <c r="F100" s="158">
        <v>0</v>
      </c>
      <c r="G100" s="158">
        <v>0</v>
      </c>
      <c r="H100" s="158">
        <v>0</v>
      </c>
      <c r="I100" s="158">
        <v>0</v>
      </c>
      <c r="J100" s="158">
        <v>0</v>
      </c>
      <c r="K100" s="158">
        <v>0</v>
      </c>
      <c r="L100" s="158">
        <v>0</v>
      </c>
      <c r="M100" s="158">
        <v>0</v>
      </c>
      <c r="N100" s="158">
        <v>0</v>
      </c>
      <c r="O100" s="158">
        <v>0</v>
      </c>
      <c r="P100" s="158">
        <v>0</v>
      </c>
      <c r="Q100" s="158">
        <v>0</v>
      </c>
      <c r="R100" s="158">
        <v>0</v>
      </c>
      <c r="S100" s="158">
        <v>0</v>
      </c>
      <c r="T100" s="158">
        <v>0</v>
      </c>
      <c r="U100" s="158">
        <v>0</v>
      </c>
      <c r="V100" s="158">
        <v>0</v>
      </c>
      <c r="W100" s="158">
        <v>376994.93026733398</v>
      </c>
      <c r="X100" s="158">
        <v>0</v>
      </c>
      <c r="Y100" s="158">
        <v>0</v>
      </c>
      <c r="Z100" s="158">
        <v>0</v>
      </c>
      <c r="AA100" s="158">
        <v>0</v>
      </c>
      <c r="AB100" s="158">
        <v>0</v>
      </c>
      <c r="AC100" s="158">
        <v>0</v>
      </c>
      <c r="AD100" s="158">
        <v>0</v>
      </c>
      <c r="AE100" s="158">
        <v>0</v>
      </c>
      <c r="AF100" s="158">
        <v>0</v>
      </c>
      <c r="AG100" s="158">
        <v>0</v>
      </c>
      <c r="AH100" s="158">
        <v>0</v>
      </c>
      <c r="AI100" s="158">
        <v>0</v>
      </c>
      <c r="AJ100" s="158">
        <v>0</v>
      </c>
      <c r="AK100" s="158">
        <v>0</v>
      </c>
      <c r="AL100" s="158">
        <v>0</v>
      </c>
      <c r="AM100" s="158">
        <v>0</v>
      </c>
      <c r="AN100" s="158">
        <v>58769.0254211426</v>
      </c>
      <c r="AO100" s="158">
        <v>0</v>
      </c>
    </row>
    <row r="101" spans="1:41" x14ac:dyDescent="0.25">
      <c r="A101" s="157" t="s">
        <v>938</v>
      </c>
      <c r="B101" s="158" t="s">
        <v>945</v>
      </c>
      <c r="C101" s="158" t="s">
        <v>940</v>
      </c>
      <c r="D101" s="158" t="s">
        <v>943</v>
      </c>
      <c r="E101" s="158">
        <v>0</v>
      </c>
      <c r="F101" s="158">
        <v>0</v>
      </c>
      <c r="G101" s="158">
        <v>2618844.140625</v>
      </c>
      <c r="H101" s="158">
        <v>0</v>
      </c>
      <c r="I101" s="158">
        <v>0</v>
      </c>
      <c r="J101" s="158">
        <v>0</v>
      </c>
      <c r="K101" s="158">
        <v>0</v>
      </c>
      <c r="L101" s="158">
        <v>0</v>
      </c>
      <c r="M101" s="158">
        <v>0</v>
      </c>
      <c r="N101" s="158">
        <v>0</v>
      </c>
      <c r="O101" s="158">
        <v>0</v>
      </c>
      <c r="P101" s="158">
        <v>0</v>
      </c>
      <c r="Q101" s="158">
        <v>0</v>
      </c>
      <c r="R101" s="158">
        <v>0</v>
      </c>
      <c r="S101" s="158">
        <v>0</v>
      </c>
      <c r="T101" s="158">
        <v>0</v>
      </c>
      <c r="U101" s="158">
        <v>0</v>
      </c>
      <c r="V101" s="158">
        <v>0</v>
      </c>
      <c r="W101" s="158">
        <v>389106.89849853498</v>
      </c>
      <c r="X101" s="158">
        <v>0</v>
      </c>
      <c r="Y101" s="158">
        <v>0</v>
      </c>
      <c r="Z101" s="158">
        <v>0</v>
      </c>
      <c r="AA101" s="158">
        <v>0</v>
      </c>
      <c r="AB101" s="158">
        <v>0</v>
      </c>
      <c r="AC101" s="158">
        <v>0</v>
      </c>
      <c r="AD101" s="158">
        <v>0</v>
      </c>
      <c r="AE101" s="158">
        <v>0</v>
      </c>
      <c r="AF101" s="158">
        <v>0</v>
      </c>
      <c r="AG101" s="158">
        <v>2510115.4052734398</v>
      </c>
      <c r="AH101" s="158">
        <v>0</v>
      </c>
      <c r="AI101" s="158">
        <v>0</v>
      </c>
      <c r="AJ101" s="158">
        <v>2889922.0779418899</v>
      </c>
      <c r="AK101" s="158">
        <v>157369.136810303</v>
      </c>
      <c r="AL101" s="158">
        <v>0</v>
      </c>
      <c r="AM101" s="158">
        <v>2338313.96484375</v>
      </c>
      <c r="AN101" s="158">
        <v>725889.38140869106</v>
      </c>
      <c r="AO101" s="158">
        <v>0</v>
      </c>
    </row>
    <row r="102" spans="1:41" x14ac:dyDescent="0.25">
      <c r="A102" s="157" t="s">
        <v>938</v>
      </c>
      <c r="B102" s="158" t="s">
        <v>945</v>
      </c>
      <c r="C102" s="158" t="s">
        <v>944</v>
      </c>
      <c r="D102" s="158" t="s">
        <v>941</v>
      </c>
      <c r="E102" s="158">
        <v>0</v>
      </c>
      <c r="F102" s="158">
        <v>0</v>
      </c>
      <c r="G102" s="158">
        <v>0</v>
      </c>
      <c r="H102" s="158">
        <v>0</v>
      </c>
      <c r="I102" s="158">
        <v>0</v>
      </c>
      <c r="J102" s="158">
        <v>0</v>
      </c>
      <c r="K102" s="158">
        <v>0</v>
      </c>
      <c r="L102" s="158">
        <v>0</v>
      </c>
      <c r="M102" s="158">
        <v>0</v>
      </c>
      <c r="N102" s="158">
        <v>0</v>
      </c>
      <c r="O102" s="158">
        <v>0</v>
      </c>
      <c r="P102" s="158">
        <v>0</v>
      </c>
      <c r="Q102" s="158">
        <v>0</v>
      </c>
      <c r="R102" s="158">
        <v>0</v>
      </c>
      <c r="S102" s="158">
        <v>0</v>
      </c>
      <c r="T102" s="158">
        <v>0</v>
      </c>
      <c r="U102" s="158">
        <v>0</v>
      </c>
      <c r="V102" s="158">
        <v>0</v>
      </c>
      <c r="W102" s="158">
        <v>0</v>
      </c>
      <c r="X102" s="158">
        <v>0</v>
      </c>
      <c r="Y102" s="158">
        <v>0</v>
      </c>
      <c r="Z102" s="158">
        <v>0</v>
      </c>
      <c r="AA102" s="158">
        <v>0</v>
      </c>
      <c r="AB102" s="158">
        <v>0</v>
      </c>
      <c r="AC102" s="158">
        <v>0</v>
      </c>
      <c r="AD102" s="158">
        <v>0</v>
      </c>
      <c r="AE102" s="158">
        <v>0</v>
      </c>
      <c r="AF102" s="158">
        <v>0</v>
      </c>
      <c r="AG102" s="158">
        <v>0</v>
      </c>
      <c r="AH102" s="158">
        <v>0</v>
      </c>
      <c r="AI102" s="158">
        <v>0</v>
      </c>
      <c r="AJ102" s="158">
        <v>0</v>
      </c>
      <c r="AK102" s="158">
        <v>0</v>
      </c>
      <c r="AL102" s="158">
        <v>0</v>
      </c>
      <c r="AM102" s="158">
        <v>0</v>
      </c>
      <c r="AN102" s="158">
        <v>0</v>
      </c>
      <c r="AO102" s="158">
        <v>0</v>
      </c>
    </row>
    <row r="103" spans="1:41" x14ac:dyDescent="0.25">
      <c r="A103" s="157" t="s">
        <v>938</v>
      </c>
      <c r="B103" s="158" t="s">
        <v>945</v>
      </c>
      <c r="C103" s="158" t="s">
        <v>944</v>
      </c>
      <c r="D103" s="158" t="s">
        <v>942</v>
      </c>
      <c r="E103" s="158">
        <v>227561.94686889599</v>
      </c>
      <c r="F103" s="158">
        <v>0</v>
      </c>
      <c r="G103" s="158">
        <v>90377.166748046904</v>
      </c>
      <c r="H103" s="158">
        <v>0</v>
      </c>
      <c r="I103" s="158">
        <v>1572494.6365356401</v>
      </c>
      <c r="J103" s="158">
        <v>0</v>
      </c>
      <c r="K103" s="158">
        <v>0</v>
      </c>
      <c r="L103" s="158">
        <v>0</v>
      </c>
      <c r="M103" s="158">
        <v>0</v>
      </c>
      <c r="N103" s="158">
        <v>0</v>
      </c>
      <c r="O103" s="158">
        <v>0</v>
      </c>
      <c r="P103" s="158">
        <v>0</v>
      </c>
      <c r="Q103" s="158">
        <v>0</v>
      </c>
      <c r="R103" s="158">
        <v>0</v>
      </c>
      <c r="S103" s="158">
        <v>0</v>
      </c>
      <c r="T103" s="158">
        <v>55042.413711547902</v>
      </c>
      <c r="U103" s="158">
        <v>0</v>
      </c>
      <c r="V103" s="158">
        <v>881525.93994140602</v>
      </c>
      <c r="W103" s="158">
        <v>1672820.8602905299</v>
      </c>
      <c r="X103" s="158">
        <v>1844065.2770996101</v>
      </c>
      <c r="Y103" s="158">
        <v>455923.17581176799</v>
      </c>
      <c r="Z103" s="158">
        <v>0</v>
      </c>
      <c r="AA103" s="158">
        <v>0</v>
      </c>
      <c r="AB103" s="158">
        <v>0</v>
      </c>
      <c r="AC103" s="158">
        <v>0</v>
      </c>
      <c r="AD103" s="158">
        <v>0</v>
      </c>
      <c r="AE103" s="158">
        <v>0</v>
      </c>
      <c r="AF103" s="158">
        <v>0</v>
      </c>
      <c r="AG103" s="158">
        <v>202630.940246582</v>
      </c>
      <c r="AH103" s="158">
        <v>0</v>
      </c>
      <c r="AI103" s="158">
        <v>0</v>
      </c>
      <c r="AJ103" s="158">
        <v>0</v>
      </c>
      <c r="AK103" s="158">
        <v>0</v>
      </c>
      <c r="AL103" s="158">
        <v>0</v>
      </c>
      <c r="AM103" s="158">
        <v>0</v>
      </c>
      <c r="AN103" s="158">
        <v>0</v>
      </c>
      <c r="AO103" s="158">
        <v>0</v>
      </c>
    </row>
    <row r="104" spans="1:41" x14ac:dyDescent="0.25">
      <c r="A104" s="157" t="s">
        <v>938</v>
      </c>
      <c r="B104" s="158" t="s">
        <v>945</v>
      </c>
      <c r="C104" s="158" t="s">
        <v>944</v>
      </c>
      <c r="D104" s="158" t="s">
        <v>943</v>
      </c>
      <c r="E104" s="158">
        <v>4461985.1234435998</v>
      </c>
      <c r="F104" s="158">
        <v>0</v>
      </c>
      <c r="G104" s="158">
        <v>3164466.0186767601</v>
      </c>
      <c r="H104" s="158">
        <v>0</v>
      </c>
      <c r="I104" s="158">
        <v>0</v>
      </c>
      <c r="J104" s="158">
        <v>0</v>
      </c>
      <c r="K104" s="158">
        <v>0</v>
      </c>
      <c r="L104" s="158">
        <v>0</v>
      </c>
      <c r="M104" s="158">
        <v>0</v>
      </c>
      <c r="N104" s="158">
        <v>0</v>
      </c>
      <c r="O104" s="158">
        <v>0</v>
      </c>
      <c r="P104" s="158">
        <v>0</v>
      </c>
      <c r="Q104" s="158">
        <v>0</v>
      </c>
      <c r="R104" s="158">
        <v>0</v>
      </c>
      <c r="S104" s="158">
        <v>0</v>
      </c>
      <c r="T104" s="158">
        <v>0</v>
      </c>
      <c r="U104" s="158">
        <v>0</v>
      </c>
      <c r="V104" s="158">
        <v>1760132.5378417999</v>
      </c>
      <c r="W104" s="158">
        <v>3877832.2425842299</v>
      </c>
      <c r="X104" s="158">
        <v>5242215.46630859</v>
      </c>
      <c r="Y104" s="158">
        <v>0</v>
      </c>
      <c r="Z104" s="158">
        <v>0</v>
      </c>
      <c r="AA104" s="158">
        <v>0</v>
      </c>
      <c r="AB104" s="158">
        <v>0</v>
      </c>
      <c r="AC104" s="158">
        <v>667846.34399414097</v>
      </c>
      <c r="AD104" s="158">
        <v>875759.35363769496</v>
      </c>
      <c r="AE104" s="158">
        <v>0</v>
      </c>
      <c r="AF104" s="158">
        <v>0</v>
      </c>
      <c r="AG104" s="158">
        <v>0</v>
      </c>
      <c r="AH104" s="158">
        <v>0</v>
      </c>
      <c r="AI104" s="158">
        <v>0</v>
      </c>
      <c r="AJ104" s="158">
        <v>0</v>
      </c>
      <c r="AK104" s="158">
        <v>0</v>
      </c>
      <c r="AL104" s="158">
        <v>0</v>
      </c>
      <c r="AM104" s="158">
        <v>0</v>
      </c>
      <c r="AN104" s="158">
        <v>0</v>
      </c>
      <c r="AO104" s="158">
        <v>0</v>
      </c>
    </row>
    <row r="105" spans="1:41" x14ac:dyDescent="0.25">
      <c r="A105" s="157" t="s">
        <v>938</v>
      </c>
      <c r="B105" s="158" t="s">
        <v>946</v>
      </c>
      <c r="C105" s="158" t="s">
        <v>940</v>
      </c>
      <c r="D105" s="158" t="s">
        <v>941</v>
      </c>
      <c r="E105" s="158">
        <v>0</v>
      </c>
      <c r="F105" s="158">
        <v>0</v>
      </c>
      <c r="G105" s="158">
        <v>0</v>
      </c>
      <c r="H105" s="158">
        <v>0</v>
      </c>
      <c r="I105" s="158">
        <v>0</v>
      </c>
      <c r="J105" s="158">
        <v>0</v>
      </c>
      <c r="K105" s="158">
        <v>0</v>
      </c>
      <c r="L105" s="158">
        <v>0</v>
      </c>
      <c r="M105" s="158">
        <v>0</v>
      </c>
      <c r="N105" s="158">
        <v>0</v>
      </c>
      <c r="O105" s="158">
        <v>0</v>
      </c>
      <c r="P105" s="158">
        <v>0</v>
      </c>
      <c r="Q105" s="158">
        <v>0</v>
      </c>
      <c r="R105" s="158">
        <v>0</v>
      </c>
      <c r="S105" s="158">
        <v>0</v>
      </c>
      <c r="T105" s="158">
        <v>0</v>
      </c>
      <c r="U105" s="158">
        <v>0</v>
      </c>
      <c r="V105" s="158">
        <v>0</v>
      </c>
      <c r="W105" s="158">
        <v>0</v>
      </c>
      <c r="X105" s="158">
        <v>0</v>
      </c>
      <c r="Y105" s="158">
        <v>0</v>
      </c>
      <c r="Z105" s="158">
        <v>0</v>
      </c>
      <c r="AA105" s="158">
        <v>0</v>
      </c>
      <c r="AB105" s="158">
        <v>0</v>
      </c>
      <c r="AC105" s="158">
        <v>0</v>
      </c>
      <c r="AD105" s="158">
        <v>0</v>
      </c>
      <c r="AE105" s="158">
        <v>0</v>
      </c>
      <c r="AF105" s="158">
        <v>0</v>
      </c>
      <c r="AG105" s="158">
        <v>0</v>
      </c>
      <c r="AH105" s="158">
        <v>0</v>
      </c>
      <c r="AI105" s="158">
        <v>0</v>
      </c>
      <c r="AJ105" s="158">
        <v>0</v>
      </c>
      <c r="AK105" s="158">
        <v>0</v>
      </c>
      <c r="AL105" s="158">
        <v>0</v>
      </c>
      <c r="AM105" s="158">
        <v>0</v>
      </c>
      <c r="AN105" s="158">
        <v>0</v>
      </c>
      <c r="AO105" s="158">
        <v>500707.846069336</v>
      </c>
    </row>
    <row r="106" spans="1:41" x14ac:dyDescent="0.25">
      <c r="A106" s="157" t="s">
        <v>938</v>
      </c>
      <c r="B106" s="158" t="s">
        <v>946</v>
      </c>
      <c r="C106" s="158" t="s">
        <v>940</v>
      </c>
      <c r="D106" s="158" t="s">
        <v>942</v>
      </c>
      <c r="E106" s="158">
        <v>0</v>
      </c>
      <c r="F106" s="158">
        <v>0</v>
      </c>
      <c r="G106" s="158">
        <v>315932.87773132301</v>
      </c>
      <c r="H106" s="158">
        <v>31516.6259765625</v>
      </c>
      <c r="I106" s="158">
        <v>0</v>
      </c>
      <c r="J106" s="158">
        <v>0</v>
      </c>
      <c r="K106" s="158">
        <v>0</v>
      </c>
      <c r="L106" s="158">
        <v>0</v>
      </c>
      <c r="M106" s="158">
        <v>0</v>
      </c>
      <c r="N106" s="158">
        <v>0</v>
      </c>
      <c r="O106" s="158">
        <v>0</v>
      </c>
      <c r="P106" s="158">
        <v>0</v>
      </c>
      <c r="Q106" s="158">
        <v>0</v>
      </c>
      <c r="R106" s="158">
        <v>0</v>
      </c>
      <c r="S106" s="158">
        <v>0</v>
      </c>
      <c r="T106" s="158">
        <v>0</v>
      </c>
      <c r="U106" s="158">
        <v>0</v>
      </c>
      <c r="V106" s="158">
        <v>341054.70886230498</v>
      </c>
      <c r="W106" s="158">
        <v>4310628.3271789597</v>
      </c>
      <c r="X106" s="158">
        <v>0</v>
      </c>
      <c r="Y106" s="158">
        <v>0</v>
      </c>
      <c r="Z106" s="158">
        <v>0</v>
      </c>
      <c r="AA106" s="158">
        <v>0</v>
      </c>
      <c r="AB106" s="158">
        <v>0</v>
      </c>
      <c r="AC106" s="158">
        <v>0</v>
      </c>
      <c r="AD106" s="158">
        <v>171387.086486816</v>
      </c>
      <c r="AE106" s="158">
        <v>0</v>
      </c>
      <c r="AF106" s="158">
        <v>0</v>
      </c>
      <c r="AG106" s="158">
        <v>0</v>
      </c>
      <c r="AH106" s="158">
        <v>0</v>
      </c>
      <c r="AI106" s="158">
        <v>0</v>
      </c>
      <c r="AJ106" s="158">
        <v>0</v>
      </c>
      <c r="AK106" s="158">
        <v>428864.03198242199</v>
      </c>
      <c r="AL106" s="158">
        <v>0</v>
      </c>
      <c r="AM106" s="158">
        <v>719852.46276855504</v>
      </c>
      <c r="AN106" s="158">
        <v>0</v>
      </c>
      <c r="AO106" s="158">
        <v>1688556.86454773</v>
      </c>
    </row>
    <row r="107" spans="1:41" x14ac:dyDescent="0.25">
      <c r="A107" s="157" t="s">
        <v>938</v>
      </c>
      <c r="B107" s="158" t="s">
        <v>946</v>
      </c>
      <c r="C107" s="158" t="s">
        <v>940</v>
      </c>
      <c r="D107" s="158" t="s">
        <v>943</v>
      </c>
      <c r="E107" s="158">
        <v>12099.505233764599</v>
      </c>
      <c r="F107" s="158">
        <v>0</v>
      </c>
      <c r="G107" s="158">
        <v>0</v>
      </c>
      <c r="H107" s="158">
        <v>0</v>
      </c>
      <c r="I107" s="158">
        <v>0</v>
      </c>
      <c r="J107" s="158">
        <v>0</v>
      </c>
      <c r="K107" s="158">
        <v>0</v>
      </c>
      <c r="L107" s="158">
        <v>0</v>
      </c>
      <c r="M107" s="158">
        <v>0</v>
      </c>
      <c r="N107" s="158">
        <v>0</v>
      </c>
      <c r="O107" s="158">
        <v>0</v>
      </c>
      <c r="P107" s="158">
        <v>0</v>
      </c>
      <c r="Q107" s="158">
        <v>0</v>
      </c>
      <c r="R107" s="158">
        <v>0</v>
      </c>
      <c r="S107" s="158">
        <v>0</v>
      </c>
      <c r="T107" s="158">
        <v>0</v>
      </c>
      <c r="U107" s="158">
        <v>0</v>
      </c>
      <c r="V107" s="158">
        <v>0</v>
      </c>
      <c r="W107" s="158">
        <v>186760.198974609</v>
      </c>
      <c r="X107" s="158">
        <v>0</v>
      </c>
      <c r="Y107" s="158">
        <v>290858.33168029803</v>
      </c>
      <c r="Z107" s="158">
        <v>0</v>
      </c>
      <c r="AA107" s="158">
        <v>0</v>
      </c>
      <c r="AB107" s="158">
        <v>0</v>
      </c>
      <c r="AC107" s="158">
        <v>0</v>
      </c>
      <c r="AD107" s="158">
        <v>0</v>
      </c>
      <c r="AE107" s="158">
        <v>0</v>
      </c>
      <c r="AF107" s="158">
        <v>0</v>
      </c>
      <c r="AG107" s="158">
        <v>120304.724121094</v>
      </c>
      <c r="AH107" s="158">
        <v>1396186.5234375</v>
      </c>
      <c r="AI107" s="158">
        <v>0</v>
      </c>
      <c r="AJ107" s="158">
        <v>11298634.586334201</v>
      </c>
      <c r="AK107" s="158">
        <v>0</v>
      </c>
      <c r="AL107" s="158">
        <v>0</v>
      </c>
      <c r="AM107" s="158">
        <v>863822.95532226597</v>
      </c>
      <c r="AN107" s="158">
        <v>0</v>
      </c>
      <c r="AO107" s="158">
        <v>0</v>
      </c>
    </row>
    <row r="108" spans="1:41" x14ac:dyDescent="0.25">
      <c r="A108" s="157" t="s">
        <v>938</v>
      </c>
      <c r="B108" s="158" t="s">
        <v>946</v>
      </c>
      <c r="C108" s="158" t="s">
        <v>944</v>
      </c>
      <c r="D108" s="158" t="s">
        <v>941</v>
      </c>
      <c r="E108" s="158">
        <v>0</v>
      </c>
      <c r="F108" s="158">
        <v>0</v>
      </c>
      <c r="G108" s="158">
        <v>0</v>
      </c>
      <c r="H108" s="158">
        <v>0</v>
      </c>
      <c r="I108" s="158">
        <v>0</v>
      </c>
      <c r="J108" s="158">
        <v>0</v>
      </c>
      <c r="K108" s="158">
        <v>0</v>
      </c>
      <c r="L108" s="158">
        <v>0</v>
      </c>
      <c r="M108" s="158">
        <v>0</v>
      </c>
      <c r="N108" s="158">
        <v>0</v>
      </c>
      <c r="O108" s="158">
        <v>0</v>
      </c>
      <c r="P108" s="158">
        <v>0</v>
      </c>
      <c r="Q108" s="158">
        <v>0</v>
      </c>
      <c r="R108" s="158">
        <v>0</v>
      </c>
      <c r="S108" s="158">
        <v>0</v>
      </c>
      <c r="T108" s="158">
        <v>0</v>
      </c>
      <c r="U108" s="158">
        <v>0</v>
      </c>
      <c r="V108" s="158">
        <v>252571.49505615199</v>
      </c>
      <c r="W108" s="158">
        <v>84326.0391235352</v>
      </c>
      <c r="X108" s="158">
        <v>0</v>
      </c>
      <c r="Y108" s="158">
        <v>0</v>
      </c>
      <c r="Z108" s="158">
        <v>0</v>
      </c>
      <c r="AA108" s="158">
        <v>0</v>
      </c>
      <c r="AB108" s="158">
        <v>0</v>
      </c>
      <c r="AC108" s="158">
        <v>0</v>
      </c>
      <c r="AD108" s="158">
        <v>0</v>
      </c>
      <c r="AE108" s="158">
        <v>0</v>
      </c>
      <c r="AF108" s="158">
        <v>0</v>
      </c>
      <c r="AG108" s="158">
        <v>0</v>
      </c>
      <c r="AH108" s="158">
        <v>0</v>
      </c>
      <c r="AI108" s="158">
        <v>0</v>
      </c>
      <c r="AJ108" s="158">
        <v>0</v>
      </c>
      <c r="AK108" s="158">
        <v>0</v>
      </c>
      <c r="AL108" s="158">
        <v>0</v>
      </c>
      <c r="AM108" s="158">
        <v>0</v>
      </c>
      <c r="AN108" s="158">
        <v>0</v>
      </c>
      <c r="AO108" s="158">
        <v>0</v>
      </c>
    </row>
    <row r="109" spans="1:41" x14ac:dyDescent="0.25">
      <c r="A109" s="157" t="s">
        <v>938</v>
      </c>
      <c r="B109" s="158" t="s">
        <v>946</v>
      </c>
      <c r="C109" s="158" t="s">
        <v>944</v>
      </c>
      <c r="D109" s="158" t="s">
        <v>942</v>
      </c>
      <c r="E109" s="158">
        <v>2164071.1059570299</v>
      </c>
      <c r="F109" s="158">
        <v>0</v>
      </c>
      <c r="G109" s="158">
        <v>0</v>
      </c>
      <c r="H109" s="158">
        <v>0</v>
      </c>
      <c r="I109" s="158">
        <v>0</v>
      </c>
      <c r="J109" s="158">
        <v>0</v>
      </c>
      <c r="K109" s="158">
        <v>0</v>
      </c>
      <c r="L109" s="158">
        <v>0</v>
      </c>
      <c r="M109" s="158">
        <v>0</v>
      </c>
      <c r="N109" s="158">
        <v>17713.237762451201</v>
      </c>
      <c r="O109" s="158">
        <v>0</v>
      </c>
      <c r="P109" s="158">
        <v>0</v>
      </c>
      <c r="Q109" s="158">
        <v>0</v>
      </c>
      <c r="R109" s="158">
        <v>0</v>
      </c>
      <c r="S109" s="158">
        <v>0</v>
      </c>
      <c r="T109" s="158">
        <v>0</v>
      </c>
      <c r="U109" s="158">
        <v>367944.83337402297</v>
      </c>
      <c r="V109" s="158">
        <v>8090545.9886016799</v>
      </c>
      <c r="W109" s="158">
        <v>3829531.7279815702</v>
      </c>
      <c r="X109" s="158">
        <v>9401753.8638763409</v>
      </c>
      <c r="Y109" s="158">
        <v>139959.114074707</v>
      </c>
      <c r="Z109" s="158">
        <v>0</v>
      </c>
      <c r="AA109" s="158">
        <v>0</v>
      </c>
      <c r="AB109" s="158">
        <v>0</v>
      </c>
      <c r="AC109" s="158">
        <v>0</v>
      </c>
      <c r="AD109" s="158">
        <v>0</v>
      </c>
      <c r="AE109" s="158">
        <v>0</v>
      </c>
      <c r="AF109" s="158">
        <v>0</v>
      </c>
      <c r="AG109" s="158">
        <v>0</v>
      </c>
      <c r="AH109" s="158">
        <v>0</v>
      </c>
      <c r="AI109" s="158">
        <v>0</v>
      </c>
      <c r="AJ109" s="158">
        <v>0</v>
      </c>
      <c r="AK109" s="158">
        <v>0</v>
      </c>
      <c r="AL109" s="158">
        <v>0</v>
      </c>
      <c r="AM109" s="158">
        <v>0</v>
      </c>
      <c r="AN109" s="158">
        <v>0</v>
      </c>
      <c r="AO109" s="158">
        <v>0</v>
      </c>
    </row>
    <row r="110" spans="1:41" x14ac:dyDescent="0.25">
      <c r="A110" s="157" t="s">
        <v>938</v>
      </c>
      <c r="B110" s="158" t="s">
        <v>946</v>
      </c>
      <c r="C110" s="158" t="s">
        <v>944</v>
      </c>
      <c r="D110" s="158" t="s">
        <v>943</v>
      </c>
      <c r="E110" s="158">
        <v>0</v>
      </c>
      <c r="F110" s="158">
        <v>0</v>
      </c>
      <c r="G110" s="158">
        <v>17653.141784668001</v>
      </c>
      <c r="H110" s="158">
        <v>0</v>
      </c>
      <c r="I110" s="158">
        <v>0</v>
      </c>
      <c r="J110" s="158">
        <v>0</v>
      </c>
      <c r="K110" s="158">
        <v>0</v>
      </c>
      <c r="L110" s="158">
        <v>0</v>
      </c>
      <c r="M110" s="158">
        <v>0</v>
      </c>
      <c r="N110" s="158">
        <v>0</v>
      </c>
      <c r="O110" s="158">
        <v>0</v>
      </c>
      <c r="P110" s="158">
        <v>0</v>
      </c>
      <c r="Q110" s="158">
        <v>0</v>
      </c>
      <c r="R110" s="158">
        <v>0</v>
      </c>
      <c r="S110" s="158">
        <v>0</v>
      </c>
      <c r="T110" s="158">
        <v>0</v>
      </c>
      <c r="U110" s="158">
        <v>0</v>
      </c>
      <c r="V110" s="158">
        <v>643316.68548583996</v>
      </c>
      <c r="W110" s="158">
        <v>586248.07777404797</v>
      </c>
      <c r="X110" s="158">
        <v>819405.04302978504</v>
      </c>
      <c r="Y110" s="158">
        <v>204116.18041992199</v>
      </c>
      <c r="Z110" s="158">
        <v>0</v>
      </c>
      <c r="AA110" s="158">
        <v>0</v>
      </c>
      <c r="AB110" s="158">
        <v>0</v>
      </c>
      <c r="AC110" s="158">
        <v>0</v>
      </c>
      <c r="AD110" s="158">
        <v>0</v>
      </c>
      <c r="AE110" s="158">
        <v>0</v>
      </c>
      <c r="AF110" s="158">
        <v>0</v>
      </c>
      <c r="AG110" s="158">
        <v>0</v>
      </c>
      <c r="AH110" s="158">
        <v>244610.26611328099</v>
      </c>
      <c r="AI110" s="158">
        <v>0</v>
      </c>
      <c r="AJ110" s="158">
        <v>322137.66708374</v>
      </c>
      <c r="AK110" s="158">
        <v>0</v>
      </c>
      <c r="AL110" s="158">
        <v>0</v>
      </c>
      <c r="AM110" s="158">
        <v>38239.130401611299</v>
      </c>
      <c r="AN110" s="158">
        <v>0</v>
      </c>
      <c r="AO110" s="158">
        <v>0</v>
      </c>
    </row>
    <row r="111" spans="1:41" x14ac:dyDescent="0.25">
      <c r="A111" s="157" t="s">
        <v>938</v>
      </c>
      <c r="B111" s="158" t="s">
        <v>947</v>
      </c>
      <c r="C111" s="158" t="s">
        <v>940</v>
      </c>
      <c r="D111" s="158" t="s">
        <v>941</v>
      </c>
      <c r="E111" s="158">
        <v>0</v>
      </c>
      <c r="F111" s="158">
        <v>0</v>
      </c>
      <c r="G111" s="158">
        <v>0</v>
      </c>
      <c r="H111" s="158">
        <v>0</v>
      </c>
      <c r="I111" s="158">
        <v>0</v>
      </c>
      <c r="J111" s="158">
        <v>0</v>
      </c>
      <c r="K111" s="158">
        <v>0</v>
      </c>
      <c r="L111" s="158">
        <v>0</v>
      </c>
      <c r="M111" s="158">
        <v>0</v>
      </c>
      <c r="N111" s="158">
        <v>0</v>
      </c>
      <c r="O111" s="158">
        <v>0</v>
      </c>
      <c r="P111" s="158">
        <v>0</v>
      </c>
      <c r="Q111" s="158">
        <v>0</v>
      </c>
      <c r="R111" s="158">
        <v>0</v>
      </c>
      <c r="S111" s="158">
        <v>0</v>
      </c>
      <c r="T111" s="158">
        <v>0</v>
      </c>
      <c r="U111" s="158">
        <v>0</v>
      </c>
      <c r="V111" s="158">
        <v>0</v>
      </c>
      <c r="W111" s="158">
        <v>0</v>
      </c>
      <c r="X111" s="158">
        <v>0</v>
      </c>
      <c r="Y111" s="158">
        <v>0</v>
      </c>
      <c r="Z111" s="158">
        <v>0</v>
      </c>
      <c r="AA111" s="158">
        <v>0</v>
      </c>
      <c r="AB111" s="158">
        <v>0</v>
      </c>
      <c r="AC111" s="158">
        <v>0</v>
      </c>
      <c r="AD111" s="158">
        <v>0</v>
      </c>
      <c r="AE111" s="158">
        <v>0</v>
      </c>
      <c r="AF111" s="158">
        <v>0</v>
      </c>
      <c r="AG111" s="158">
        <v>0</v>
      </c>
      <c r="AH111" s="158">
        <v>0</v>
      </c>
      <c r="AI111" s="158">
        <v>0</v>
      </c>
      <c r="AJ111" s="158">
        <v>0</v>
      </c>
      <c r="AK111" s="158">
        <v>0</v>
      </c>
      <c r="AL111" s="158">
        <v>0</v>
      </c>
      <c r="AM111" s="158">
        <v>0</v>
      </c>
      <c r="AN111" s="158">
        <v>0</v>
      </c>
      <c r="AO111" s="158">
        <v>0</v>
      </c>
    </row>
    <row r="112" spans="1:41" x14ac:dyDescent="0.25">
      <c r="A112" s="157" t="s">
        <v>938</v>
      </c>
      <c r="B112" s="158" t="s">
        <v>947</v>
      </c>
      <c r="C112" s="158" t="s">
        <v>940</v>
      </c>
      <c r="D112" s="158" t="s">
        <v>942</v>
      </c>
      <c r="E112" s="158">
        <v>0</v>
      </c>
      <c r="F112" s="158">
        <v>0</v>
      </c>
      <c r="G112" s="158">
        <v>0</v>
      </c>
      <c r="H112" s="158">
        <v>0</v>
      </c>
      <c r="I112" s="158">
        <v>0</v>
      </c>
      <c r="J112" s="158">
        <v>0</v>
      </c>
      <c r="K112" s="158">
        <v>0</v>
      </c>
      <c r="L112" s="158">
        <v>0</v>
      </c>
      <c r="M112" s="158">
        <v>0</v>
      </c>
      <c r="N112" s="158">
        <v>0</v>
      </c>
      <c r="O112" s="158">
        <v>0</v>
      </c>
      <c r="P112" s="158">
        <v>0</v>
      </c>
      <c r="Q112" s="158">
        <v>0</v>
      </c>
      <c r="R112" s="158">
        <v>0</v>
      </c>
      <c r="S112" s="158">
        <v>0</v>
      </c>
      <c r="T112" s="158">
        <v>0</v>
      </c>
      <c r="U112" s="158">
        <v>0</v>
      </c>
      <c r="V112" s="158">
        <v>0</v>
      </c>
      <c r="W112" s="158">
        <v>0</v>
      </c>
      <c r="X112" s="158">
        <v>0</v>
      </c>
      <c r="Y112" s="158">
        <v>0</v>
      </c>
      <c r="Z112" s="158">
        <v>0</v>
      </c>
      <c r="AA112" s="158">
        <v>0</v>
      </c>
      <c r="AB112" s="158">
        <v>0</v>
      </c>
      <c r="AC112" s="158">
        <v>0</v>
      </c>
      <c r="AD112" s="158">
        <v>0</v>
      </c>
      <c r="AE112" s="158">
        <v>0</v>
      </c>
      <c r="AF112" s="158">
        <v>0</v>
      </c>
      <c r="AG112" s="158">
        <v>0</v>
      </c>
      <c r="AH112" s="158">
        <v>0</v>
      </c>
      <c r="AI112" s="158">
        <v>0</v>
      </c>
      <c r="AJ112" s="158">
        <v>0</v>
      </c>
      <c r="AK112" s="158">
        <v>0</v>
      </c>
      <c r="AL112" s="158">
        <v>0</v>
      </c>
      <c r="AM112" s="158">
        <v>0</v>
      </c>
      <c r="AN112" s="158">
        <v>0</v>
      </c>
      <c r="AO112" s="158">
        <v>0</v>
      </c>
    </row>
    <row r="113" spans="1:41" x14ac:dyDescent="0.25">
      <c r="A113" s="157" t="s">
        <v>938</v>
      </c>
      <c r="B113" s="158" t="s">
        <v>947</v>
      </c>
      <c r="C113" s="158" t="s">
        <v>940</v>
      </c>
      <c r="D113" s="158" t="s">
        <v>943</v>
      </c>
      <c r="E113" s="158">
        <v>0</v>
      </c>
      <c r="F113" s="158">
        <v>0</v>
      </c>
      <c r="G113" s="158">
        <v>0</v>
      </c>
      <c r="H113" s="158">
        <v>0</v>
      </c>
      <c r="I113" s="158">
        <v>0</v>
      </c>
      <c r="J113" s="158">
        <v>0</v>
      </c>
      <c r="K113" s="158">
        <v>0</v>
      </c>
      <c r="L113" s="158">
        <v>0</v>
      </c>
      <c r="M113" s="158">
        <v>0</v>
      </c>
      <c r="N113" s="158">
        <v>0</v>
      </c>
      <c r="O113" s="158">
        <v>0</v>
      </c>
      <c r="P113" s="158">
        <v>0</v>
      </c>
      <c r="Q113" s="158">
        <v>0</v>
      </c>
      <c r="R113" s="158">
        <v>0</v>
      </c>
      <c r="S113" s="158">
        <v>0</v>
      </c>
      <c r="T113" s="158">
        <v>0</v>
      </c>
      <c r="U113" s="158">
        <v>0</v>
      </c>
      <c r="V113" s="158">
        <v>0</v>
      </c>
      <c r="W113" s="158">
        <v>0</v>
      </c>
      <c r="X113" s="158">
        <v>0</v>
      </c>
      <c r="Y113" s="158">
        <v>0</v>
      </c>
      <c r="Z113" s="158">
        <v>0</v>
      </c>
      <c r="AA113" s="158">
        <v>0</v>
      </c>
      <c r="AB113" s="158">
        <v>0</v>
      </c>
      <c r="AC113" s="158">
        <v>0</v>
      </c>
      <c r="AD113" s="158">
        <v>0</v>
      </c>
      <c r="AE113" s="158">
        <v>0</v>
      </c>
      <c r="AF113" s="158">
        <v>0</v>
      </c>
      <c r="AG113" s="158">
        <v>0</v>
      </c>
      <c r="AH113" s="158">
        <v>0</v>
      </c>
      <c r="AI113" s="158">
        <v>0</v>
      </c>
      <c r="AJ113" s="158">
        <v>0</v>
      </c>
      <c r="AK113" s="158">
        <v>0</v>
      </c>
      <c r="AL113" s="158">
        <v>0</v>
      </c>
      <c r="AM113" s="158">
        <v>0</v>
      </c>
      <c r="AN113" s="158">
        <v>0</v>
      </c>
      <c r="AO113" s="158">
        <v>0</v>
      </c>
    </row>
    <row r="114" spans="1:41" x14ac:dyDescent="0.25">
      <c r="A114" s="157" t="s">
        <v>938</v>
      </c>
      <c r="B114" s="158" t="s">
        <v>947</v>
      </c>
      <c r="C114" s="158" t="s">
        <v>944</v>
      </c>
      <c r="D114" s="158" t="s">
        <v>941</v>
      </c>
      <c r="E114" s="158">
        <v>0</v>
      </c>
      <c r="F114" s="158">
        <v>0</v>
      </c>
      <c r="G114" s="158">
        <v>0</v>
      </c>
      <c r="H114" s="158">
        <v>0</v>
      </c>
      <c r="I114" s="158">
        <v>0</v>
      </c>
      <c r="J114" s="158">
        <v>0</v>
      </c>
      <c r="K114" s="158">
        <v>0</v>
      </c>
      <c r="L114" s="158">
        <v>0</v>
      </c>
      <c r="M114" s="158">
        <v>0</v>
      </c>
      <c r="N114" s="158">
        <v>0</v>
      </c>
      <c r="O114" s="158">
        <v>0</v>
      </c>
      <c r="P114" s="158">
        <v>0</v>
      </c>
      <c r="Q114" s="158">
        <v>0</v>
      </c>
      <c r="R114" s="158">
        <v>0</v>
      </c>
      <c r="S114" s="158">
        <v>0</v>
      </c>
      <c r="T114" s="158">
        <v>0</v>
      </c>
      <c r="U114" s="158">
        <v>0</v>
      </c>
      <c r="V114" s="158">
        <v>0</v>
      </c>
      <c r="W114" s="158">
        <v>0</v>
      </c>
      <c r="X114" s="158">
        <v>0</v>
      </c>
      <c r="Y114" s="158">
        <v>0</v>
      </c>
      <c r="Z114" s="158">
        <v>0</v>
      </c>
      <c r="AA114" s="158">
        <v>0</v>
      </c>
      <c r="AB114" s="158">
        <v>0</v>
      </c>
      <c r="AC114" s="158">
        <v>0</v>
      </c>
      <c r="AD114" s="158">
        <v>0</v>
      </c>
      <c r="AE114" s="158">
        <v>0</v>
      </c>
      <c r="AF114" s="158">
        <v>0</v>
      </c>
      <c r="AG114" s="158">
        <v>0</v>
      </c>
      <c r="AH114" s="158">
        <v>0</v>
      </c>
      <c r="AI114" s="158">
        <v>0</v>
      </c>
      <c r="AJ114" s="158">
        <v>0</v>
      </c>
      <c r="AK114" s="158">
        <v>0</v>
      </c>
      <c r="AL114" s="158">
        <v>0</v>
      </c>
      <c r="AM114" s="158">
        <v>0</v>
      </c>
      <c r="AN114" s="158">
        <v>0</v>
      </c>
      <c r="AO114" s="158">
        <v>0</v>
      </c>
    </row>
    <row r="115" spans="1:41" x14ac:dyDescent="0.25">
      <c r="A115" s="157" t="s">
        <v>938</v>
      </c>
      <c r="B115" s="158" t="s">
        <v>947</v>
      </c>
      <c r="C115" s="158" t="s">
        <v>944</v>
      </c>
      <c r="D115" s="158" t="s">
        <v>942</v>
      </c>
      <c r="E115" s="158">
        <v>0</v>
      </c>
      <c r="F115" s="158">
        <v>0</v>
      </c>
      <c r="G115" s="158">
        <v>0</v>
      </c>
      <c r="H115" s="158">
        <v>0</v>
      </c>
      <c r="I115" s="158">
        <v>0</v>
      </c>
      <c r="J115" s="158">
        <v>0</v>
      </c>
      <c r="K115" s="158">
        <v>0</v>
      </c>
      <c r="L115" s="158">
        <v>0</v>
      </c>
      <c r="M115" s="158">
        <v>0</v>
      </c>
      <c r="N115" s="158">
        <v>0</v>
      </c>
      <c r="O115" s="158">
        <v>0</v>
      </c>
      <c r="P115" s="158">
        <v>0</v>
      </c>
      <c r="Q115" s="158">
        <v>0</v>
      </c>
      <c r="R115" s="158">
        <v>0</v>
      </c>
      <c r="S115" s="158">
        <v>0</v>
      </c>
      <c r="T115" s="158">
        <v>0</v>
      </c>
      <c r="U115" s="158">
        <v>0</v>
      </c>
      <c r="V115" s="158">
        <v>0</v>
      </c>
      <c r="W115" s="158">
        <v>0</v>
      </c>
      <c r="X115" s="158">
        <v>0</v>
      </c>
      <c r="Y115" s="158">
        <v>0</v>
      </c>
      <c r="Z115" s="158">
        <v>0</v>
      </c>
      <c r="AA115" s="158">
        <v>0</v>
      </c>
      <c r="AB115" s="158">
        <v>0</v>
      </c>
      <c r="AC115" s="158">
        <v>0</v>
      </c>
      <c r="AD115" s="158">
        <v>0</v>
      </c>
      <c r="AE115" s="158">
        <v>0</v>
      </c>
      <c r="AF115" s="158">
        <v>0</v>
      </c>
      <c r="AG115" s="158">
        <v>0</v>
      </c>
      <c r="AH115" s="158">
        <v>0</v>
      </c>
      <c r="AI115" s="158">
        <v>0</v>
      </c>
      <c r="AJ115" s="158">
        <v>0</v>
      </c>
      <c r="AK115" s="158">
        <v>0</v>
      </c>
      <c r="AL115" s="158">
        <v>0</v>
      </c>
      <c r="AM115" s="158">
        <v>0</v>
      </c>
      <c r="AN115" s="158">
        <v>0</v>
      </c>
      <c r="AO115" s="158">
        <v>0</v>
      </c>
    </row>
    <row r="116" spans="1:41" x14ac:dyDescent="0.25">
      <c r="A116" s="157" t="s">
        <v>938</v>
      </c>
      <c r="B116" s="158" t="s">
        <v>947</v>
      </c>
      <c r="C116" s="158" t="s">
        <v>944</v>
      </c>
      <c r="D116" s="158" t="s">
        <v>943</v>
      </c>
      <c r="E116" s="158">
        <v>0</v>
      </c>
      <c r="F116" s="158">
        <v>0</v>
      </c>
      <c r="G116" s="158">
        <v>0</v>
      </c>
      <c r="H116" s="158">
        <v>0</v>
      </c>
      <c r="I116" s="158">
        <v>0</v>
      </c>
      <c r="J116" s="158">
        <v>0</v>
      </c>
      <c r="K116" s="158">
        <v>0</v>
      </c>
      <c r="L116" s="158">
        <v>0</v>
      </c>
      <c r="M116" s="158">
        <v>0</v>
      </c>
      <c r="N116" s="158">
        <v>0</v>
      </c>
      <c r="O116" s="158">
        <v>0</v>
      </c>
      <c r="P116" s="158">
        <v>0</v>
      </c>
      <c r="Q116" s="158">
        <v>0</v>
      </c>
      <c r="R116" s="158">
        <v>0</v>
      </c>
      <c r="S116" s="158">
        <v>0</v>
      </c>
      <c r="T116" s="158">
        <v>0</v>
      </c>
      <c r="U116" s="158">
        <v>0</v>
      </c>
      <c r="V116" s="158">
        <v>0</v>
      </c>
      <c r="W116" s="158">
        <v>0</v>
      </c>
      <c r="X116" s="158">
        <v>0</v>
      </c>
      <c r="Y116" s="158">
        <v>0</v>
      </c>
      <c r="Z116" s="158">
        <v>0</v>
      </c>
      <c r="AA116" s="158">
        <v>0</v>
      </c>
      <c r="AB116" s="158">
        <v>0</v>
      </c>
      <c r="AC116" s="158">
        <v>0</v>
      </c>
      <c r="AD116" s="158">
        <v>0</v>
      </c>
      <c r="AE116" s="158">
        <v>0</v>
      </c>
      <c r="AF116" s="158">
        <v>0</v>
      </c>
      <c r="AG116" s="158">
        <v>0</v>
      </c>
      <c r="AH116" s="158">
        <v>0</v>
      </c>
      <c r="AI116" s="158">
        <v>0</v>
      </c>
      <c r="AJ116" s="158">
        <v>0</v>
      </c>
      <c r="AK116" s="158">
        <v>0</v>
      </c>
      <c r="AL116" s="158">
        <v>0</v>
      </c>
      <c r="AM116" s="158">
        <v>0</v>
      </c>
      <c r="AN116" s="158">
        <v>0</v>
      </c>
      <c r="AO116" s="158">
        <v>0</v>
      </c>
    </row>
    <row r="117" spans="1:41" x14ac:dyDescent="0.25">
      <c r="A117" s="157" t="s">
        <v>938</v>
      </c>
      <c r="B117" s="158" t="s">
        <v>948</v>
      </c>
      <c r="C117" s="158" t="s">
        <v>940</v>
      </c>
      <c r="D117" s="158" t="s">
        <v>941</v>
      </c>
      <c r="E117" s="158">
        <v>0</v>
      </c>
      <c r="F117" s="158">
        <v>0</v>
      </c>
      <c r="G117" s="158">
        <v>0</v>
      </c>
      <c r="H117" s="158">
        <v>0</v>
      </c>
      <c r="I117" s="158">
        <v>0</v>
      </c>
      <c r="J117" s="158">
        <v>0</v>
      </c>
      <c r="K117" s="158">
        <v>0</v>
      </c>
      <c r="L117" s="158">
        <v>0</v>
      </c>
      <c r="M117" s="158">
        <v>0</v>
      </c>
      <c r="N117" s="158">
        <v>0</v>
      </c>
      <c r="O117" s="158">
        <v>0</v>
      </c>
      <c r="P117" s="158">
        <v>0</v>
      </c>
      <c r="Q117" s="158">
        <v>0</v>
      </c>
      <c r="R117" s="158">
        <v>0</v>
      </c>
      <c r="S117" s="158">
        <v>0</v>
      </c>
      <c r="T117" s="158">
        <v>0</v>
      </c>
      <c r="U117" s="158">
        <v>0</v>
      </c>
      <c r="V117" s="158">
        <v>0</v>
      </c>
      <c r="W117" s="158">
        <v>0</v>
      </c>
      <c r="X117" s="158">
        <v>0</v>
      </c>
      <c r="Y117" s="158">
        <v>0</v>
      </c>
      <c r="Z117" s="158">
        <v>0</v>
      </c>
      <c r="AA117" s="158">
        <v>0</v>
      </c>
      <c r="AB117" s="158">
        <v>0</v>
      </c>
      <c r="AC117" s="158">
        <v>0</v>
      </c>
      <c r="AD117" s="158">
        <v>0</v>
      </c>
      <c r="AE117" s="158">
        <v>0</v>
      </c>
      <c r="AF117" s="158">
        <v>0</v>
      </c>
      <c r="AG117" s="158">
        <v>0</v>
      </c>
      <c r="AH117" s="158">
        <v>0</v>
      </c>
      <c r="AI117" s="158">
        <v>0</v>
      </c>
      <c r="AJ117" s="158">
        <v>0</v>
      </c>
      <c r="AK117" s="158">
        <v>0</v>
      </c>
      <c r="AL117" s="158">
        <v>0</v>
      </c>
      <c r="AM117" s="158">
        <v>0</v>
      </c>
      <c r="AN117" s="158">
        <v>0</v>
      </c>
      <c r="AO117" s="158">
        <v>0</v>
      </c>
    </row>
    <row r="118" spans="1:41" x14ac:dyDescent="0.25">
      <c r="A118" s="157" t="s">
        <v>938</v>
      </c>
      <c r="B118" s="158" t="s">
        <v>948</v>
      </c>
      <c r="C118" s="158" t="s">
        <v>940</v>
      </c>
      <c r="D118" s="158" t="s">
        <v>942</v>
      </c>
      <c r="E118" s="158">
        <v>0</v>
      </c>
      <c r="F118" s="158">
        <v>0</v>
      </c>
      <c r="G118" s="158">
        <v>0</v>
      </c>
      <c r="H118" s="158">
        <v>0</v>
      </c>
      <c r="I118" s="158">
        <v>0</v>
      </c>
      <c r="J118" s="158">
        <v>0</v>
      </c>
      <c r="K118" s="158">
        <v>0</v>
      </c>
      <c r="L118" s="158">
        <v>0</v>
      </c>
      <c r="M118" s="158">
        <v>0</v>
      </c>
      <c r="N118" s="158">
        <v>0</v>
      </c>
      <c r="O118" s="158">
        <v>0</v>
      </c>
      <c r="P118" s="158">
        <v>0</v>
      </c>
      <c r="Q118" s="158">
        <v>0</v>
      </c>
      <c r="R118" s="158">
        <v>0</v>
      </c>
      <c r="S118" s="158">
        <v>0</v>
      </c>
      <c r="T118" s="158">
        <v>0</v>
      </c>
      <c r="U118" s="158">
        <v>0</v>
      </c>
      <c r="V118" s="158">
        <v>0</v>
      </c>
      <c r="W118" s="158">
        <v>0</v>
      </c>
      <c r="X118" s="158">
        <v>0</v>
      </c>
      <c r="Y118" s="158">
        <v>0</v>
      </c>
      <c r="Z118" s="158">
        <v>0</v>
      </c>
      <c r="AA118" s="158">
        <v>0</v>
      </c>
      <c r="AB118" s="158">
        <v>0</v>
      </c>
      <c r="AC118" s="158">
        <v>0</v>
      </c>
      <c r="AD118" s="158">
        <v>0</v>
      </c>
      <c r="AE118" s="158">
        <v>0</v>
      </c>
      <c r="AF118" s="158">
        <v>0</v>
      </c>
      <c r="AG118" s="158">
        <v>0</v>
      </c>
      <c r="AH118" s="158">
        <v>0</v>
      </c>
      <c r="AI118" s="158">
        <v>0</v>
      </c>
      <c r="AJ118" s="158">
        <v>0</v>
      </c>
      <c r="AK118" s="158">
        <v>0</v>
      </c>
      <c r="AL118" s="158">
        <v>0</v>
      </c>
      <c r="AM118" s="158">
        <v>0</v>
      </c>
      <c r="AN118" s="158">
        <v>0</v>
      </c>
      <c r="AO118" s="158">
        <v>0</v>
      </c>
    </row>
    <row r="119" spans="1:41" x14ac:dyDescent="0.25">
      <c r="A119" s="157" t="s">
        <v>938</v>
      </c>
      <c r="B119" s="158" t="s">
        <v>948</v>
      </c>
      <c r="C119" s="158" t="s">
        <v>940</v>
      </c>
      <c r="D119" s="158" t="s">
        <v>943</v>
      </c>
      <c r="E119" s="158">
        <v>0</v>
      </c>
      <c r="F119" s="158">
        <v>0</v>
      </c>
      <c r="G119" s="158">
        <v>0</v>
      </c>
      <c r="H119" s="158">
        <v>0</v>
      </c>
      <c r="I119" s="158">
        <v>0</v>
      </c>
      <c r="J119" s="158">
        <v>0</v>
      </c>
      <c r="K119" s="158">
        <v>0</v>
      </c>
      <c r="L119" s="158">
        <v>0</v>
      </c>
      <c r="M119" s="158">
        <v>0</v>
      </c>
      <c r="N119" s="158">
        <v>0</v>
      </c>
      <c r="O119" s="158">
        <v>0</v>
      </c>
      <c r="P119" s="158">
        <v>0</v>
      </c>
      <c r="Q119" s="158">
        <v>0</v>
      </c>
      <c r="R119" s="158">
        <v>0</v>
      </c>
      <c r="S119" s="158">
        <v>0</v>
      </c>
      <c r="T119" s="158">
        <v>0</v>
      </c>
      <c r="U119" s="158">
        <v>0</v>
      </c>
      <c r="V119" s="158">
        <v>0</v>
      </c>
      <c r="W119" s="158">
        <v>0</v>
      </c>
      <c r="X119" s="158">
        <v>0</v>
      </c>
      <c r="Y119" s="158">
        <v>0</v>
      </c>
      <c r="Z119" s="158">
        <v>0</v>
      </c>
      <c r="AA119" s="158">
        <v>0</v>
      </c>
      <c r="AB119" s="158">
        <v>0</v>
      </c>
      <c r="AC119" s="158">
        <v>0</v>
      </c>
      <c r="AD119" s="158">
        <v>0</v>
      </c>
      <c r="AE119" s="158">
        <v>0</v>
      </c>
      <c r="AF119" s="158">
        <v>0</v>
      </c>
      <c r="AG119" s="158">
        <v>0</v>
      </c>
      <c r="AH119" s="158">
        <v>0</v>
      </c>
      <c r="AI119" s="158">
        <v>0</v>
      </c>
      <c r="AJ119" s="158">
        <v>0</v>
      </c>
      <c r="AK119" s="158">
        <v>0</v>
      </c>
      <c r="AL119" s="158">
        <v>0</v>
      </c>
      <c r="AM119" s="158">
        <v>0</v>
      </c>
      <c r="AN119" s="158">
        <v>0</v>
      </c>
      <c r="AO119" s="158">
        <v>0</v>
      </c>
    </row>
    <row r="120" spans="1:41" x14ac:dyDescent="0.25">
      <c r="A120" s="157" t="s">
        <v>938</v>
      </c>
      <c r="B120" s="158" t="s">
        <v>948</v>
      </c>
      <c r="C120" s="158" t="s">
        <v>944</v>
      </c>
      <c r="D120" s="158" t="s">
        <v>941</v>
      </c>
      <c r="E120" s="158">
        <v>0</v>
      </c>
      <c r="F120" s="158">
        <v>0</v>
      </c>
      <c r="G120" s="158">
        <v>0</v>
      </c>
      <c r="H120" s="158">
        <v>0</v>
      </c>
      <c r="I120" s="158">
        <v>0</v>
      </c>
      <c r="J120" s="158">
        <v>0</v>
      </c>
      <c r="K120" s="158">
        <v>0</v>
      </c>
      <c r="L120" s="158">
        <v>0</v>
      </c>
      <c r="M120" s="158">
        <v>0</v>
      </c>
      <c r="N120" s="158">
        <v>0</v>
      </c>
      <c r="O120" s="158">
        <v>0</v>
      </c>
      <c r="P120" s="158">
        <v>0</v>
      </c>
      <c r="Q120" s="158">
        <v>0</v>
      </c>
      <c r="R120" s="158">
        <v>0</v>
      </c>
      <c r="S120" s="158">
        <v>0</v>
      </c>
      <c r="T120" s="158">
        <v>0</v>
      </c>
      <c r="U120" s="158">
        <v>0</v>
      </c>
      <c r="V120" s="158">
        <v>0</v>
      </c>
      <c r="W120" s="158">
        <v>0</v>
      </c>
      <c r="X120" s="158">
        <v>0</v>
      </c>
      <c r="Y120" s="158">
        <v>0</v>
      </c>
      <c r="Z120" s="158">
        <v>0</v>
      </c>
      <c r="AA120" s="158">
        <v>0</v>
      </c>
      <c r="AB120" s="158">
        <v>0</v>
      </c>
      <c r="AC120" s="158">
        <v>0</v>
      </c>
      <c r="AD120" s="158">
        <v>0</v>
      </c>
      <c r="AE120" s="158">
        <v>0</v>
      </c>
      <c r="AF120" s="158">
        <v>0</v>
      </c>
      <c r="AG120" s="158">
        <v>0</v>
      </c>
      <c r="AH120" s="158">
        <v>0</v>
      </c>
      <c r="AI120" s="158">
        <v>0</v>
      </c>
      <c r="AJ120" s="158">
        <v>0</v>
      </c>
      <c r="AK120" s="158">
        <v>0</v>
      </c>
      <c r="AL120" s="158">
        <v>0</v>
      </c>
      <c r="AM120" s="158">
        <v>0</v>
      </c>
      <c r="AN120" s="158">
        <v>0</v>
      </c>
      <c r="AO120" s="158">
        <v>0</v>
      </c>
    </row>
    <row r="121" spans="1:41" x14ac:dyDescent="0.25">
      <c r="A121" s="157" t="s">
        <v>938</v>
      </c>
      <c r="B121" s="158" t="s">
        <v>948</v>
      </c>
      <c r="C121" s="158" t="s">
        <v>944</v>
      </c>
      <c r="D121" s="158" t="s">
        <v>942</v>
      </c>
      <c r="E121" s="158">
        <v>0</v>
      </c>
      <c r="F121" s="158">
        <v>0</v>
      </c>
      <c r="G121" s="158">
        <v>0</v>
      </c>
      <c r="H121" s="158">
        <v>0</v>
      </c>
      <c r="I121" s="158">
        <v>0</v>
      </c>
      <c r="J121" s="158">
        <v>0</v>
      </c>
      <c r="K121" s="158">
        <v>0</v>
      </c>
      <c r="L121" s="158">
        <v>0</v>
      </c>
      <c r="M121" s="158">
        <v>0</v>
      </c>
      <c r="N121" s="158">
        <v>0</v>
      </c>
      <c r="O121" s="158">
        <v>0</v>
      </c>
      <c r="P121" s="158">
        <v>0</v>
      </c>
      <c r="Q121" s="158">
        <v>0</v>
      </c>
      <c r="R121" s="158">
        <v>0</v>
      </c>
      <c r="S121" s="158">
        <v>0</v>
      </c>
      <c r="T121" s="158">
        <v>0</v>
      </c>
      <c r="U121" s="158">
        <v>0</v>
      </c>
      <c r="V121" s="158">
        <v>0</v>
      </c>
      <c r="W121" s="158">
        <v>0</v>
      </c>
      <c r="X121" s="158">
        <v>0</v>
      </c>
      <c r="Y121" s="158">
        <v>0</v>
      </c>
      <c r="Z121" s="158">
        <v>0</v>
      </c>
      <c r="AA121" s="158">
        <v>0</v>
      </c>
      <c r="AB121" s="158">
        <v>0</v>
      </c>
      <c r="AC121" s="158">
        <v>0</v>
      </c>
      <c r="AD121" s="158">
        <v>0</v>
      </c>
      <c r="AE121" s="158">
        <v>0</v>
      </c>
      <c r="AF121" s="158">
        <v>0</v>
      </c>
      <c r="AG121" s="158">
        <v>0</v>
      </c>
      <c r="AH121" s="158">
        <v>0</v>
      </c>
      <c r="AI121" s="158">
        <v>0</v>
      </c>
      <c r="AJ121" s="158">
        <v>0</v>
      </c>
      <c r="AK121" s="158">
        <v>0</v>
      </c>
      <c r="AL121" s="158">
        <v>0</v>
      </c>
      <c r="AM121" s="158">
        <v>0</v>
      </c>
      <c r="AN121" s="158">
        <v>0</v>
      </c>
      <c r="AO121" s="158">
        <v>0</v>
      </c>
    </row>
    <row r="122" spans="1:41" x14ac:dyDescent="0.25">
      <c r="A122" s="157" t="s">
        <v>938</v>
      </c>
      <c r="B122" s="158" t="s">
        <v>948</v>
      </c>
      <c r="C122" s="158" t="s">
        <v>944</v>
      </c>
      <c r="D122" s="158" t="s">
        <v>943</v>
      </c>
      <c r="E122" s="158">
        <v>0</v>
      </c>
      <c r="F122" s="158">
        <v>0</v>
      </c>
      <c r="G122" s="158">
        <v>0</v>
      </c>
      <c r="H122" s="158">
        <v>0</v>
      </c>
      <c r="I122" s="158">
        <v>0</v>
      </c>
      <c r="J122" s="158">
        <v>0</v>
      </c>
      <c r="K122" s="158">
        <v>0</v>
      </c>
      <c r="L122" s="158">
        <v>0</v>
      </c>
      <c r="M122" s="158">
        <v>0</v>
      </c>
      <c r="N122" s="158">
        <v>0</v>
      </c>
      <c r="O122" s="158">
        <v>0</v>
      </c>
      <c r="P122" s="158">
        <v>0</v>
      </c>
      <c r="Q122" s="158">
        <v>0</v>
      </c>
      <c r="R122" s="158">
        <v>0</v>
      </c>
      <c r="S122" s="158">
        <v>0</v>
      </c>
      <c r="T122" s="158">
        <v>0</v>
      </c>
      <c r="U122" s="158">
        <v>0</v>
      </c>
      <c r="V122" s="158">
        <v>0</v>
      </c>
      <c r="W122" s="158">
        <v>0</v>
      </c>
      <c r="X122" s="158">
        <v>0</v>
      </c>
      <c r="Y122" s="158">
        <v>0</v>
      </c>
      <c r="Z122" s="158">
        <v>0</v>
      </c>
      <c r="AA122" s="158">
        <v>0</v>
      </c>
      <c r="AB122" s="158">
        <v>0</v>
      </c>
      <c r="AC122" s="158">
        <v>0</v>
      </c>
      <c r="AD122" s="158">
        <v>0</v>
      </c>
      <c r="AE122" s="158">
        <v>0</v>
      </c>
      <c r="AF122" s="158">
        <v>0</v>
      </c>
      <c r="AG122" s="158">
        <v>0</v>
      </c>
      <c r="AH122" s="158">
        <v>0</v>
      </c>
      <c r="AI122" s="158">
        <v>0</v>
      </c>
      <c r="AJ122" s="158">
        <v>0</v>
      </c>
      <c r="AK122" s="158">
        <v>0</v>
      </c>
      <c r="AL122" s="158">
        <v>0</v>
      </c>
      <c r="AM122" s="158">
        <v>0</v>
      </c>
      <c r="AN122" s="158">
        <v>0</v>
      </c>
      <c r="AO122" s="158">
        <v>0</v>
      </c>
    </row>
    <row r="123" spans="1:41" x14ac:dyDescent="0.25">
      <c r="A123" s="157" t="s">
        <v>938</v>
      </c>
      <c r="B123" s="158" t="s">
        <v>949</v>
      </c>
      <c r="C123" s="158" t="s">
        <v>940</v>
      </c>
      <c r="D123" s="158" t="s">
        <v>941</v>
      </c>
      <c r="E123" s="158">
        <v>0</v>
      </c>
      <c r="F123" s="158">
        <v>0</v>
      </c>
      <c r="G123" s="158">
        <v>0</v>
      </c>
      <c r="H123" s="158">
        <v>0</v>
      </c>
      <c r="I123" s="158">
        <v>0</v>
      </c>
      <c r="J123" s="158">
        <v>0</v>
      </c>
      <c r="K123" s="158">
        <v>0</v>
      </c>
      <c r="L123" s="158">
        <v>0</v>
      </c>
      <c r="M123" s="158">
        <v>0</v>
      </c>
      <c r="N123" s="158">
        <v>0</v>
      </c>
      <c r="O123" s="158">
        <v>0</v>
      </c>
      <c r="P123" s="158">
        <v>0</v>
      </c>
      <c r="Q123" s="158">
        <v>0</v>
      </c>
      <c r="R123" s="158">
        <v>0</v>
      </c>
      <c r="S123" s="158">
        <v>0</v>
      </c>
      <c r="T123" s="158">
        <v>0</v>
      </c>
      <c r="U123" s="158">
        <v>0</v>
      </c>
      <c r="V123" s="158">
        <v>0</v>
      </c>
      <c r="W123" s="158">
        <v>0</v>
      </c>
      <c r="X123" s="158">
        <v>0</v>
      </c>
      <c r="Y123" s="158">
        <v>0</v>
      </c>
      <c r="Z123" s="158">
        <v>0</v>
      </c>
      <c r="AA123" s="158">
        <v>0</v>
      </c>
      <c r="AB123" s="158">
        <v>0</v>
      </c>
      <c r="AC123" s="158">
        <v>0</v>
      </c>
      <c r="AD123" s="158">
        <v>0</v>
      </c>
      <c r="AE123" s="158">
        <v>0</v>
      </c>
      <c r="AF123" s="158">
        <v>0</v>
      </c>
      <c r="AG123" s="158">
        <v>0</v>
      </c>
      <c r="AH123" s="158">
        <v>0</v>
      </c>
      <c r="AI123" s="158">
        <v>0</v>
      </c>
      <c r="AJ123" s="158">
        <v>0</v>
      </c>
      <c r="AK123" s="158">
        <v>0</v>
      </c>
      <c r="AL123" s="158">
        <v>0</v>
      </c>
      <c r="AM123" s="158">
        <v>0</v>
      </c>
      <c r="AN123" s="158">
        <v>0</v>
      </c>
      <c r="AO123" s="158">
        <v>0</v>
      </c>
    </row>
    <row r="124" spans="1:41" x14ac:dyDescent="0.25">
      <c r="A124" s="157" t="s">
        <v>938</v>
      </c>
      <c r="B124" s="158" t="s">
        <v>949</v>
      </c>
      <c r="C124" s="158" t="s">
        <v>940</v>
      </c>
      <c r="D124" s="158" t="s">
        <v>942</v>
      </c>
      <c r="E124" s="158">
        <v>0</v>
      </c>
      <c r="F124" s="158">
        <v>0</v>
      </c>
      <c r="G124" s="158">
        <v>0</v>
      </c>
      <c r="H124" s="158">
        <v>0</v>
      </c>
      <c r="I124" s="158">
        <v>0</v>
      </c>
      <c r="J124" s="158">
        <v>0</v>
      </c>
      <c r="K124" s="158">
        <v>0</v>
      </c>
      <c r="L124" s="158">
        <v>0</v>
      </c>
      <c r="M124" s="158">
        <v>0</v>
      </c>
      <c r="N124" s="158">
        <v>0</v>
      </c>
      <c r="O124" s="158">
        <v>0</v>
      </c>
      <c r="P124" s="158">
        <v>0</v>
      </c>
      <c r="Q124" s="158">
        <v>0</v>
      </c>
      <c r="R124" s="158">
        <v>0</v>
      </c>
      <c r="S124" s="158">
        <v>0</v>
      </c>
      <c r="T124" s="158">
        <v>0</v>
      </c>
      <c r="U124" s="158">
        <v>0</v>
      </c>
      <c r="V124" s="158">
        <v>0</v>
      </c>
      <c r="W124" s="158">
        <v>0</v>
      </c>
      <c r="X124" s="158">
        <v>0</v>
      </c>
      <c r="Y124" s="158">
        <v>0</v>
      </c>
      <c r="Z124" s="158">
        <v>0</v>
      </c>
      <c r="AA124" s="158">
        <v>0</v>
      </c>
      <c r="AB124" s="158">
        <v>0</v>
      </c>
      <c r="AC124" s="158">
        <v>0</v>
      </c>
      <c r="AD124" s="158">
        <v>0</v>
      </c>
      <c r="AE124" s="158">
        <v>0</v>
      </c>
      <c r="AF124" s="158">
        <v>0</v>
      </c>
      <c r="AG124" s="158">
        <v>0</v>
      </c>
      <c r="AH124" s="158">
        <v>0</v>
      </c>
      <c r="AI124" s="158">
        <v>0</v>
      </c>
      <c r="AJ124" s="158">
        <v>0</v>
      </c>
      <c r="AK124" s="158">
        <v>0</v>
      </c>
      <c r="AL124" s="158">
        <v>0</v>
      </c>
      <c r="AM124" s="158">
        <v>0</v>
      </c>
      <c r="AN124" s="158">
        <v>0</v>
      </c>
      <c r="AO124" s="158">
        <v>0</v>
      </c>
    </row>
    <row r="125" spans="1:41" x14ac:dyDescent="0.25">
      <c r="A125" s="157" t="s">
        <v>938</v>
      </c>
      <c r="B125" s="158" t="s">
        <v>949</v>
      </c>
      <c r="C125" s="158" t="s">
        <v>940</v>
      </c>
      <c r="D125" s="158" t="s">
        <v>943</v>
      </c>
      <c r="E125" s="158">
        <v>0</v>
      </c>
      <c r="F125" s="158">
        <v>0</v>
      </c>
      <c r="G125" s="158">
        <v>0</v>
      </c>
      <c r="H125" s="158">
        <v>0</v>
      </c>
      <c r="I125" s="158">
        <v>0</v>
      </c>
      <c r="J125" s="158">
        <v>0</v>
      </c>
      <c r="K125" s="158">
        <v>0</v>
      </c>
      <c r="L125" s="158">
        <v>0</v>
      </c>
      <c r="M125" s="158">
        <v>0</v>
      </c>
      <c r="N125" s="158">
        <v>0</v>
      </c>
      <c r="O125" s="158">
        <v>0</v>
      </c>
      <c r="P125" s="158">
        <v>0</v>
      </c>
      <c r="Q125" s="158">
        <v>0</v>
      </c>
      <c r="R125" s="158">
        <v>0</v>
      </c>
      <c r="S125" s="158">
        <v>0</v>
      </c>
      <c r="T125" s="158">
        <v>0</v>
      </c>
      <c r="U125" s="158">
        <v>0</v>
      </c>
      <c r="V125" s="158">
        <v>0</v>
      </c>
      <c r="W125" s="158">
        <v>0</v>
      </c>
      <c r="X125" s="158">
        <v>0</v>
      </c>
      <c r="Y125" s="158">
        <v>0</v>
      </c>
      <c r="Z125" s="158">
        <v>0</v>
      </c>
      <c r="AA125" s="158">
        <v>0</v>
      </c>
      <c r="AB125" s="158">
        <v>0</v>
      </c>
      <c r="AC125" s="158">
        <v>0</v>
      </c>
      <c r="AD125" s="158">
        <v>0</v>
      </c>
      <c r="AE125" s="158">
        <v>0</v>
      </c>
      <c r="AF125" s="158">
        <v>0</v>
      </c>
      <c r="AG125" s="158">
        <v>0</v>
      </c>
      <c r="AH125" s="158">
        <v>0</v>
      </c>
      <c r="AI125" s="158">
        <v>0</v>
      </c>
      <c r="AJ125" s="158">
        <v>0</v>
      </c>
      <c r="AK125" s="158">
        <v>0</v>
      </c>
      <c r="AL125" s="158">
        <v>0</v>
      </c>
      <c r="AM125" s="158">
        <v>0</v>
      </c>
      <c r="AN125" s="158">
        <v>0</v>
      </c>
      <c r="AO125" s="158">
        <v>0</v>
      </c>
    </row>
    <row r="126" spans="1:41" x14ac:dyDescent="0.25">
      <c r="A126" s="157" t="s">
        <v>938</v>
      </c>
      <c r="B126" s="158" t="s">
        <v>949</v>
      </c>
      <c r="C126" s="158" t="s">
        <v>944</v>
      </c>
      <c r="D126" s="158" t="s">
        <v>941</v>
      </c>
      <c r="E126" s="158">
        <v>0</v>
      </c>
      <c r="F126" s="158">
        <v>0</v>
      </c>
      <c r="G126" s="158">
        <v>0</v>
      </c>
      <c r="H126" s="158">
        <v>0</v>
      </c>
      <c r="I126" s="158">
        <v>0</v>
      </c>
      <c r="J126" s="158">
        <v>0</v>
      </c>
      <c r="K126" s="158">
        <v>0</v>
      </c>
      <c r="L126" s="158">
        <v>0</v>
      </c>
      <c r="M126" s="158">
        <v>0</v>
      </c>
      <c r="N126" s="158">
        <v>0</v>
      </c>
      <c r="O126" s="158">
        <v>0</v>
      </c>
      <c r="P126" s="158">
        <v>0</v>
      </c>
      <c r="Q126" s="158">
        <v>0</v>
      </c>
      <c r="R126" s="158">
        <v>0</v>
      </c>
      <c r="S126" s="158">
        <v>0</v>
      </c>
      <c r="T126" s="158">
        <v>0</v>
      </c>
      <c r="U126" s="158">
        <v>0</v>
      </c>
      <c r="V126" s="158">
        <v>0</v>
      </c>
      <c r="W126" s="158">
        <v>0</v>
      </c>
      <c r="X126" s="158">
        <v>0</v>
      </c>
      <c r="Y126" s="158">
        <v>0</v>
      </c>
      <c r="Z126" s="158">
        <v>0</v>
      </c>
      <c r="AA126" s="158">
        <v>0</v>
      </c>
      <c r="AB126" s="158">
        <v>0</v>
      </c>
      <c r="AC126" s="158">
        <v>0</v>
      </c>
      <c r="AD126" s="158">
        <v>0</v>
      </c>
      <c r="AE126" s="158">
        <v>0</v>
      </c>
      <c r="AF126" s="158">
        <v>0</v>
      </c>
      <c r="AG126" s="158">
        <v>0</v>
      </c>
      <c r="AH126" s="158">
        <v>0</v>
      </c>
      <c r="AI126" s="158">
        <v>0</v>
      </c>
      <c r="AJ126" s="158">
        <v>0</v>
      </c>
      <c r="AK126" s="158">
        <v>0</v>
      </c>
      <c r="AL126" s="158">
        <v>0</v>
      </c>
      <c r="AM126" s="158">
        <v>0</v>
      </c>
      <c r="AN126" s="158">
        <v>0</v>
      </c>
      <c r="AO126" s="158">
        <v>0</v>
      </c>
    </row>
    <row r="127" spans="1:41" x14ac:dyDescent="0.25">
      <c r="A127" s="157" t="s">
        <v>938</v>
      </c>
      <c r="B127" s="158" t="s">
        <v>949</v>
      </c>
      <c r="C127" s="158" t="s">
        <v>944</v>
      </c>
      <c r="D127" s="158" t="s">
        <v>942</v>
      </c>
      <c r="E127" s="158">
        <v>0</v>
      </c>
      <c r="F127" s="158">
        <v>0</v>
      </c>
      <c r="G127" s="158">
        <v>0</v>
      </c>
      <c r="H127" s="158">
        <v>0</v>
      </c>
      <c r="I127" s="158">
        <v>0</v>
      </c>
      <c r="J127" s="158">
        <v>0</v>
      </c>
      <c r="K127" s="158">
        <v>0</v>
      </c>
      <c r="L127" s="158">
        <v>0</v>
      </c>
      <c r="M127" s="158">
        <v>0</v>
      </c>
      <c r="N127" s="158">
        <v>0</v>
      </c>
      <c r="O127" s="158">
        <v>0</v>
      </c>
      <c r="P127" s="158">
        <v>0</v>
      </c>
      <c r="Q127" s="158">
        <v>0</v>
      </c>
      <c r="R127" s="158">
        <v>0</v>
      </c>
      <c r="S127" s="158">
        <v>0</v>
      </c>
      <c r="T127" s="158">
        <v>0</v>
      </c>
      <c r="U127" s="158">
        <v>0</v>
      </c>
      <c r="V127" s="158">
        <v>0</v>
      </c>
      <c r="W127" s="158">
        <v>0</v>
      </c>
      <c r="X127" s="158">
        <v>0</v>
      </c>
      <c r="Y127" s="158">
        <v>0</v>
      </c>
      <c r="Z127" s="158">
        <v>0</v>
      </c>
      <c r="AA127" s="158">
        <v>0</v>
      </c>
      <c r="AB127" s="158">
        <v>0</v>
      </c>
      <c r="AC127" s="158">
        <v>0</v>
      </c>
      <c r="AD127" s="158">
        <v>0</v>
      </c>
      <c r="AE127" s="158">
        <v>0</v>
      </c>
      <c r="AF127" s="158">
        <v>0</v>
      </c>
      <c r="AG127" s="158">
        <v>0</v>
      </c>
      <c r="AH127" s="158">
        <v>0</v>
      </c>
      <c r="AI127" s="158">
        <v>0</v>
      </c>
      <c r="AJ127" s="158">
        <v>0</v>
      </c>
      <c r="AK127" s="158">
        <v>0</v>
      </c>
      <c r="AL127" s="158">
        <v>0</v>
      </c>
      <c r="AM127" s="158">
        <v>0</v>
      </c>
      <c r="AN127" s="158">
        <v>0</v>
      </c>
      <c r="AO127" s="158">
        <v>0</v>
      </c>
    </row>
    <row r="128" spans="1:41" x14ac:dyDescent="0.25">
      <c r="A128" s="157" t="s">
        <v>938</v>
      </c>
      <c r="B128" s="158" t="s">
        <v>949</v>
      </c>
      <c r="C128" s="158" t="s">
        <v>944</v>
      </c>
      <c r="D128" s="158" t="s">
        <v>943</v>
      </c>
      <c r="E128" s="158">
        <v>0</v>
      </c>
      <c r="F128" s="158">
        <v>0</v>
      </c>
      <c r="G128" s="158">
        <v>0</v>
      </c>
      <c r="H128" s="158">
        <v>0</v>
      </c>
      <c r="I128" s="158">
        <v>0</v>
      </c>
      <c r="J128" s="158">
        <v>0</v>
      </c>
      <c r="K128" s="158">
        <v>0</v>
      </c>
      <c r="L128" s="158">
        <v>0</v>
      </c>
      <c r="M128" s="158">
        <v>0</v>
      </c>
      <c r="N128" s="158">
        <v>0</v>
      </c>
      <c r="O128" s="158">
        <v>0</v>
      </c>
      <c r="P128" s="158">
        <v>0</v>
      </c>
      <c r="Q128" s="158">
        <v>0</v>
      </c>
      <c r="R128" s="158">
        <v>0</v>
      </c>
      <c r="S128" s="158">
        <v>0</v>
      </c>
      <c r="T128" s="158">
        <v>0</v>
      </c>
      <c r="U128" s="158">
        <v>0</v>
      </c>
      <c r="V128" s="158">
        <v>0</v>
      </c>
      <c r="W128" s="158">
        <v>0</v>
      </c>
      <c r="X128" s="158">
        <v>0</v>
      </c>
      <c r="Y128" s="158">
        <v>0</v>
      </c>
      <c r="Z128" s="158">
        <v>0</v>
      </c>
      <c r="AA128" s="158">
        <v>0</v>
      </c>
      <c r="AB128" s="158">
        <v>0</v>
      </c>
      <c r="AC128" s="158">
        <v>0</v>
      </c>
      <c r="AD128" s="158">
        <v>0</v>
      </c>
      <c r="AE128" s="158">
        <v>0</v>
      </c>
      <c r="AF128" s="158">
        <v>0</v>
      </c>
      <c r="AG128" s="158">
        <v>0</v>
      </c>
      <c r="AH128" s="158">
        <v>0</v>
      </c>
      <c r="AI128" s="158">
        <v>0</v>
      </c>
      <c r="AJ128" s="158">
        <v>0</v>
      </c>
      <c r="AK128" s="158">
        <v>0</v>
      </c>
      <c r="AL128" s="158">
        <v>0</v>
      </c>
      <c r="AM128" s="158">
        <v>0</v>
      </c>
      <c r="AN128" s="158">
        <v>0</v>
      </c>
      <c r="AO128" s="158">
        <v>0</v>
      </c>
    </row>
    <row r="129" spans="1:41" x14ac:dyDescent="0.25">
      <c r="A129" s="159" t="s">
        <v>950</v>
      </c>
      <c r="B129" s="160" t="s">
        <v>939</v>
      </c>
      <c r="C129" s="160" t="s">
        <v>940</v>
      </c>
      <c r="D129" s="160" t="s">
        <v>941</v>
      </c>
      <c r="E129" s="160">
        <v>0</v>
      </c>
      <c r="F129" s="160">
        <v>0</v>
      </c>
      <c r="G129" s="160">
        <v>0</v>
      </c>
      <c r="H129" s="160">
        <v>0</v>
      </c>
      <c r="I129" s="160">
        <v>0</v>
      </c>
      <c r="J129" s="160">
        <v>0</v>
      </c>
      <c r="K129" s="160">
        <v>0</v>
      </c>
      <c r="L129" s="160">
        <v>0</v>
      </c>
      <c r="M129" s="160">
        <v>0</v>
      </c>
      <c r="N129" s="160">
        <v>0</v>
      </c>
      <c r="O129" s="160">
        <v>0</v>
      </c>
      <c r="P129" s="160">
        <v>0</v>
      </c>
      <c r="Q129" s="160">
        <v>0</v>
      </c>
      <c r="R129" s="160">
        <v>0</v>
      </c>
      <c r="S129" s="160">
        <v>0</v>
      </c>
      <c r="T129" s="160">
        <v>0</v>
      </c>
      <c r="U129" s="160">
        <v>0</v>
      </c>
      <c r="V129" s="160">
        <v>0</v>
      </c>
      <c r="W129" s="160">
        <v>0</v>
      </c>
      <c r="X129" s="160">
        <v>0</v>
      </c>
      <c r="Y129" s="160">
        <v>0</v>
      </c>
      <c r="Z129" s="160">
        <v>0</v>
      </c>
      <c r="AA129" s="160">
        <v>0</v>
      </c>
      <c r="AB129" s="160">
        <v>0</v>
      </c>
      <c r="AC129" s="160">
        <v>0</v>
      </c>
      <c r="AD129" s="160">
        <v>0</v>
      </c>
      <c r="AE129" s="160">
        <v>0</v>
      </c>
      <c r="AF129" s="160">
        <v>0</v>
      </c>
      <c r="AG129" s="160">
        <v>0</v>
      </c>
      <c r="AH129" s="160">
        <v>0</v>
      </c>
      <c r="AI129" s="160">
        <v>0</v>
      </c>
      <c r="AJ129" s="160">
        <v>0</v>
      </c>
      <c r="AK129" s="160">
        <v>0</v>
      </c>
      <c r="AL129" s="160">
        <v>0</v>
      </c>
      <c r="AM129" s="160">
        <v>0</v>
      </c>
      <c r="AN129" s="160">
        <v>0</v>
      </c>
      <c r="AO129" s="160">
        <v>0</v>
      </c>
    </row>
    <row r="130" spans="1:41" x14ac:dyDescent="0.25">
      <c r="A130" s="159" t="s">
        <v>950</v>
      </c>
      <c r="B130" s="160" t="s">
        <v>939</v>
      </c>
      <c r="C130" s="160" t="s">
        <v>940</v>
      </c>
      <c r="D130" s="160" t="s">
        <v>942</v>
      </c>
      <c r="E130" s="160">
        <v>0</v>
      </c>
      <c r="F130" s="160">
        <v>0</v>
      </c>
      <c r="G130" s="160">
        <v>0</v>
      </c>
      <c r="H130" s="160">
        <v>0</v>
      </c>
      <c r="I130" s="160">
        <v>0</v>
      </c>
      <c r="J130" s="160">
        <v>0</v>
      </c>
      <c r="K130" s="160">
        <v>0</v>
      </c>
      <c r="L130" s="160">
        <v>0</v>
      </c>
      <c r="M130" s="160">
        <v>0</v>
      </c>
      <c r="N130" s="160">
        <v>0</v>
      </c>
      <c r="O130" s="160">
        <v>0</v>
      </c>
      <c r="P130" s="160">
        <v>0</v>
      </c>
      <c r="Q130" s="160">
        <v>0</v>
      </c>
      <c r="R130" s="160">
        <v>0</v>
      </c>
      <c r="S130" s="160">
        <v>0</v>
      </c>
      <c r="T130" s="160">
        <v>0</v>
      </c>
      <c r="U130" s="160">
        <v>0</v>
      </c>
      <c r="V130" s="160">
        <v>0</v>
      </c>
      <c r="W130" s="160">
        <v>0</v>
      </c>
      <c r="X130" s="160">
        <v>0</v>
      </c>
      <c r="Y130" s="160">
        <v>0</v>
      </c>
      <c r="Z130" s="160">
        <v>0</v>
      </c>
      <c r="AA130" s="160">
        <v>0</v>
      </c>
      <c r="AB130" s="160">
        <v>0</v>
      </c>
      <c r="AC130" s="160">
        <v>0</v>
      </c>
      <c r="AD130" s="160">
        <v>0</v>
      </c>
      <c r="AE130" s="160">
        <v>0</v>
      </c>
      <c r="AF130" s="160">
        <v>0</v>
      </c>
      <c r="AG130" s="160">
        <v>0</v>
      </c>
      <c r="AH130" s="160">
        <v>0</v>
      </c>
      <c r="AI130" s="160">
        <v>0</v>
      </c>
      <c r="AJ130" s="160">
        <v>0</v>
      </c>
      <c r="AK130" s="160">
        <v>0</v>
      </c>
      <c r="AL130" s="160">
        <v>0</v>
      </c>
      <c r="AM130" s="160">
        <v>0</v>
      </c>
      <c r="AN130" s="160">
        <v>0</v>
      </c>
      <c r="AO130" s="160">
        <v>0</v>
      </c>
    </row>
    <row r="131" spans="1:41" x14ac:dyDescent="0.25">
      <c r="A131" s="159" t="s">
        <v>950</v>
      </c>
      <c r="B131" s="160" t="s">
        <v>939</v>
      </c>
      <c r="C131" s="160" t="s">
        <v>940</v>
      </c>
      <c r="D131" s="160" t="s">
        <v>943</v>
      </c>
      <c r="E131" s="160">
        <v>0</v>
      </c>
      <c r="F131" s="160">
        <v>0</v>
      </c>
      <c r="G131" s="160">
        <v>0</v>
      </c>
      <c r="H131" s="160">
        <v>0</v>
      </c>
      <c r="I131" s="160">
        <v>0</v>
      </c>
      <c r="J131" s="160">
        <v>0</v>
      </c>
      <c r="K131" s="160">
        <v>0</v>
      </c>
      <c r="L131" s="160">
        <v>0</v>
      </c>
      <c r="M131" s="160">
        <v>0</v>
      </c>
      <c r="N131" s="160">
        <v>0</v>
      </c>
      <c r="O131" s="160">
        <v>0</v>
      </c>
      <c r="P131" s="160">
        <v>0</v>
      </c>
      <c r="Q131" s="160">
        <v>0</v>
      </c>
      <c r="R131" s="160">
        <v>0</v>
      </c>
      <c r="S131" s="160">
        <v>0</v>
      </c>
      <c r="T131" s="160">
        <v>0</v>
      </c>
      <c r="U131" s="160">
        <v>0</v>
      </c>
      <c r="V131" s="160">
        <v>0</v>
      </c>
      <c r="W131" s="160">
        <v>0</v>
      </c>
      <c r="X131" s="160">
        <v>0</v>
      </c>
      <c r="Y131" s="160">
        <v>0</v>
      </c>
      <c r="Z131" s="160">
        <v>0</v>
      </c>
      <c r="AA131" s="160">
        <v>0</v>
      </c>
      <c r="AB131" s="160">
        <v>0</v>
      </c>
      <c r="AC131" s="160">
        <v>0</v>
      </c>
      <c r="AD131" s="160">
        <v>0</v>
      </c>
      <c r="AE131" s="160">
        <v>0</v>
      </c>
      <c r="AF131" s="160">
        <v>0</v>
      </c>
      <c r="AG131" s="160">
        <v>0</v>
      </c>
      <c r="AH131" s="160">
        <v>0</v>
      </c>
      <c r="AI131" s="160">
        <v>0</v>
      </c>
      <c r="AJ131" s="160">
        <v>0</v>
      </c>
      <c r="AK131" s="160">
        <v>0</v>
      </c>
      <c r="AL131" s="160">
        <v>0</v>
      </c>
      <c r="AM131" s="160">
        <v>0</v>
      </c>
      <c r="AN131" s="160">
        <v>0</v>
      </c>
      <c r="AO131" s="160">
        <v>0</v>
      </c>
    </row>
    <row r="132" spans="1:41" x14ac:dyDescent="0.25">
      <c r="A132" s="159" t="s">
        <v>950</v>
      </c>
      <c r="B132" s="160" t="s">
        <v>939</v>
      </c>
      <c r="C132" s="160" t="s">
        <v>944</v>
      </c>
      <c r="D132" s="160" t="s">
        <v>941</v>
      </c>
      <c r="E132" s="160">
        <v>0</v>
      </c>
      <c r="F132" s="160">
        <v>0</v>
      </c>
      <c r="G132" s="160">
        <v>0</v>
      </c>
      <c r="H132" s="160">
        <v>0</v>
      </c>
      <c r="I132" s="160">
        <v>0</v>
      </c>
      <c r="J132" s="160">
        <v>0</v>
      </c>
      <c r="K132" s="160">
        <v>0</v>
      </c>
      <c r="L132" s="160">
        <v>0</v>
      </c>
      <c r="M132" s="160">
        <v>0</v>
      </c>
      <c r="N132" s="160">
        <v>0</v>
      </c>
      <c r="O132" s="160">
        <v>0</v>
      </c>
      <c r="P132" s="160">
        <v>0</v>
      </c>
      <c r="Q132" s="160">
        <v>0</v>
      </c>
      <c r="R132" s="160">
        <v>0</v>
      </c>
      <c r="S132" s="160">
        <v>0</v>
      </c>
      <c r="T132" s="160">
        <v>0</v>
      </c>
      <c r="U132" s="160">
        <v>0</v>
      </c>
      <c r="V132" s="160">
        <v>0</v>
      </c>
      <c r="W132" s="160">
        <v>0</v>
      </c>
      <c r="X132" s="160">
        <v>0</v>
      </c>
      <c r="Y132" s="160">
        <v>0</v>
      </c>
      <c r="Z132" s="160">
        <v>0</v>
      </c>
      <c r="AA132" s="160">
        <v>0</v>
      </c>
      <c r="AB132" s="160">
        <v>0</v>
      </c>
      <c r="AC132" s="160">
        <v>0</v>
      </c>
      <c r="AD132" s="160">
        <v>0</v>
      </c>
      <c r="AE132" s="160">
        <v>0</v>
      </c>
      <c r="AF132" s="160">
        <v>0</v>
      </c>
      <c r="AG132" s="160">
        <v>0</v>
      </c>
      <c r="AH132" s="160">
        <v>0</v>
      </c>
      <c r="AI132" s="160">
        <v>0</v>
      </c>
      <c r="AJ132" s="160">
        <v>0</v>
      </c>
      <c r="AK132" s="160">
        <v>0</v>
      </c>
      <c r="AL132" s="160">
        <v>0</v>
      </c>
      <c r="AM132" s="160">
        <v>0</v>
      </c>
      <c r="AN132" s="160">
        <v>0</v>
      </c>
      <c r="AO132" s="160">
        <v>0</v>
      </c>
    </row>
    <row r="133" spans="1:41" x14ac:dyDescent="0.25">
      <c r="A133" s="159" t="s">
        <v>950</v>
      </c>
      <c r="B133" s="160" t="s">
        <v>939</v>
      </c>
      <c r="C133" s="160" t="s">
        <v>944</v>
      </c>
      <c r="D133" s="160" t="s">
        <v>942</v>
      </c>
      <c r="E133" s="160">
        <v>0</v>
      </c>
      <c r="F133" s="160">
        <v>0</v>
      </c>
      <c r="G133" s="160">
        <v>0</v>
      </c>
      <c r="H133" s="160">
        <v>0</v>
      </c>
      <c r="I133" s="160">
        <v>0</v>
      </c>
      <c r="J133" s="160">
        <v>0</v>
      </c>
      <c r="K133" s="160">
        <v>0</v>
      </c>
      <c r="L133" s="160">
        <v>0</v>
      </c>
      <c r="M133" s="160">
        <v>0</v>
      </c>
      <c r="N133" s="160">
        <v>0</v>
      </c>
      <c r="O133" s="160">
        <v>0</v>
      </c>
      <c r="P133" s="160">
        <v>0</v>
      </c>
      <c r="Q133" s="160">
        <v>0</v>
      </c>
      <c r="R133" s="160">
        <v>0</v>
      </c>
      <c r="S133" s="160">
        <v>0</v>
      </c>
      <c r="T133" s="160">
        <v>0</v>
      </c>
      <c r="U133" s="160">
        <v>0</v>
      </c>
      <c r="V133" s="160">
        <v>0</v>
      </c>
      <c r="W133" s="160">
        <v>0</v>
      </c>
      <c r="X133" s="160">
        <v>0</v>
      </c>
      <c r="Y133" s="160">
        <v>0</v>
      </c>
      <c r="Z133" s="160">
        <v>0</v>
      </c>
      <c r="AA133" s="160">
        <v>0</v>
      </c>
      <c r="AB133" s="160">
        <v>0</v>
      </c>
      <c r="AC133" s="160">
        <v>0</v>
      </c>
      <c r="AD133" s="160">
        <v>0</v>
      </c>
      <c r="AE133" s="160">
        <v>0</v>
      </c>
      <c r="AF133" s="160">
        <v>0</v>
      </c>
      <c r="AG133" s="160">
        <v>0</v>
      </c>
      <c r="AH133" s="160">
        <v>0</v>
      </c>
      <c r="AI133" s="160">
        <v>0</v>
      </c>
      <c r="AJ133" s="160">
        <v>0</v>
      </c>
      <c r="AK133" s="160">
        <v>0</v>
      </c>
      <c r="AL133" s="160">
        <v>0</v>
      </c>
      <c r="AM133" s="160">
        <v>0</v>
      </c>
      <c r="AN133" s="160">
        <v>0</v>
      </c>
      <c r="AO133" s="160">
        <v>0</v>
      </c>
    </row>
    <row r="134" spans="1:41" x14ac:dyDescent="0.25">
      <c r="A134" s="159" t="s">
        <v>950</v>
      </c>
      <c r="B134" s="160" t="s">
        <v>939</v>
      </c>
      <c r="C134" s="160" t="s">
        <v>944</v>
      </c>
      <c r="D134" s="160" t="s">
        <v>943</v>
      </c>
      <c r="E134" s="160">
        <v>0</v>
      </c>
      <c r="F134" s="160">
        <v>0</v>
      </c>
      <c r="G134" s="160">
        <v>0</v>
      </c>
      <c r="H134" s="160">
        <v>0</v>
      </c>
      <c r="I134" s="160">
        <v>0</v>
      </c>
      <c r="J134" s="160">
        <v>0</v>
      </c>
      <c r="K134" s="160">
        <v>0</v>
      </c>
      <c r="L134" s="160">
        <v>0</v>
      </c>
      <c r="M134" s="160">
        <v>0</v>
      </c>
      <c r="N134" s="160">
        <v>0</v>
      </c>
      <c r="O134" s="160">
        <v>0</v>
      </c>
      <c r="P134" s="160">
        <v>0</v>
      </c>
      <c r="Q134" s="160">
        <v>0</v>
      </c>
      <c r="R134" s="160">
        <v>0</v>
      </c>
      <c r="S134" s="160">
        <v>0</v>
      </c>
      <c r="T134" s="160">
        <v>0</v>
      </c>
      <c r="U134" s="160">
        <v>0</v>
      </c>
      <c r="V134" s="160">
        <v>0</v>
      </c>
      <c r="W134" s="160">
        <v>0</v>
      </c>
      <c r="X134" s="160">
        <v>0</v>
      </c>
      <c r="Y134" s="160">
        <v>0</v>
      </c>
      <c r="Z134" s="160">
        <v>0</v>
      </c>
      <c r="AA134" s="160">
        <v>0</v>
      </c>
      <c r="AB134" s="160">
        <v>0</v>
      </c>
      <c r="AC134" s="160">
        <v>0</v>
      </c>
      <c r="AD134" s="160">
        <v>0</v>
      </c>
      <c r="AE134" s="160">
        <v>0</v>
      </c>
      <c r="AF134" s="160">
        <v>0</v>
      </c>
      <c r="AG134" s="160">
        <v>0</v>
      </c>
      <c r="AH134" s="160">
        <v>0</v>
      </c>
      <c r="AI134" s="160">
        <v>0</v>
      </c>
      <c r="AJ134" s="160">
        <v>0</v>
      </c>
      <c r="AK134" s="160">
        <v>0</v>
      </c>
      <c r="AL134" s="160">
        <v>0</v>
      </c>
      <c r="AM134" s="160">
        <v>0</v>
      </c>
      <c r="AN134" s="160">
        <v>0</v>
      </c>
      <c r="AO134" s="160">
        <v>0</v>
      </c>
    </row>
    <row r="135" spans="1:41" x14ac:dyDescent="0.25">
      <c r="A135" s="159" t="s">
        <v>950</v>
      </c>
      <c r="B135" s="160" t="s">
        <v>945</v>
      </c>
      <c r="C135" s="160" t="s">
        <v>940</v>
      </c>
      <c r="D135" s="160" t="s">
        <v>941</v>
      </c>
      <c r="E135" s="160">
        <v>0</v>
      </c>
      <c r="F135" s="160">
        <v>0</v>
      </c>
      <c r="G135" s="160">
        <v>0</v>
      </c>
      <c r="H135" s="160">
        <v>0</v>
      </c>
      <c r="I135" s="160">
        <v>0</v>
      </c>
      <c r="J135" s="160">
        <v>0</v>
      </c>
      <c r="K135" s="160">
        <v>0</v>
      </c>
      <c r="L135" s="160">
        <v>0</v>
      </c>
      <c r="M135" s="160">
        <v>0</v>
      </c>
      <c r="N135" s="160">
        <v>0</v>
      </c>
      <c r="O135" s="160">
        <v>0</v>
      </c>
      <c r="P135" s="160">
        <v>0</v>
      </c>
      <c r="Q135" s="160">
        <v>0</v>
      </c>
      <c r="R135" s="160">
        <v>0</v>
      </c>
      <c r="S135" s="160">
        <v>0</v>
      </c>
      <c r="T135" s="160">
        <v>0</v>
      </c>
      <c r="U135" s="160">
        <v>0</v>
      </c>
      <c r="V135" s="160">
        <v>0</v>
      </c>
      <c r="W135" s="160">
        <v>958202.81738281203</v>
      </c>
      <c r="X135" s="160">
        <v>0</v>
      </c>
      <c r="Y135" s="160">
        <v>0</v>
      </c>
      <c r="Z135" s="160">
        <v>0</v>
      </c>
      <c r="AA135" s="160">
        <v>0</v>
      </c>
      <c r="AB135" s="160">
        <v>0</v>
      </c>
      <c r="AC135" s="160">
        <v>0</v>
      </c>
      <c r="AD135" s="160">
        <v>0</v>
      </c>
      <c r="AE135" s="160">
        <v>0</v>
      </c>
      <c r="AF135" s="160">
        <v>0</v>
      </c>
      <c r="AG135" s="160">
        <v>0</v>
      </c>
      <c r="AH135" s="160">
        <v>0</v>
      </c>
      <c r="AI135" s="160">
        <v>0</v>
      </c>
      <c r="AJ135" s="160">
        <v>0</v>
      </c>
      <c r="AK135" s="160">
        <v>0</v>
      </c>
      <c r="AL135" s="160">
        <v>0</v>
      </c>
      <c r="AM135" s="160">
        <v>0</v>
      </c>
      <c r="AN135" s="160">
        <v>0</v>
      </c>
      <c r="AO135" s="160">
        <v>0</v>
      </c>
    </row>
    <row r="136" spans="1:41" x14ac:dyDescent="0.25">
      <c r="A136" s="159" t="s">
        <v>950</v>
      </c>
      <c r="B136" s="160" t="s">
        <v>945</v>
      </c>
      <c r="C136" s="160" t="s">
        <v>940</v>
      </c>
      <c r="D136" s="160" t="s">
        <v>942</v>
      </c>
      <c r="E136" s="160">
        <v>23694.9645996094</v>
      </c>
      <c r="F136" s="160">
        <v>0</v>
      </c>
      <c r="G136" s="160">
        <v>3980066.7480468801</v>
      </c>
      <c r="H136" s="160">
        <v>0</v>
      </c>
      <c r="I136" s="160">
        <v>0</v>
      </c>
      <c r="J136" s="160">
        <v>0</v>
      </c>
      <c r="K136" s="160">
        <v>2923326.23291016</v>
      </c>
      <c r="L136" s="160">
        <v>0</v>
      </c>
      <c r="M136" s="160">
        <v>0</v>
      </c>
      <c r="N136" s="160">
        <v>0</v>
      </c>
      <c r="O136" s="160">
        <v>0</v>
      </c>
      <c r="P136" s="160">
        <v>0</v>
      </c>
      <c r="Q136" s="160">
        <v>0</v>
      </c>
      <c r="R136" s="160">
        <v>0</v>
      </c>
      <c r="S136" s="160">
        <v>0</v>
      </c>
      <c r="T136" s="160">
        <v>0</v>
      </c>
      <c r="U136" s="160">
        <v>0</v>
      </c>
      <c r="V136" s="160">
        <v>0</v>
      </c>
      <c r="W136" s="160">
        <v>42465498.0472565</v>
      </c>
      <c r="X136" s="160">
        <v>0</v>
      </c>
      <c r="Y136" s="160">
        <v>1911699.0264892599</v>
      </c>
      <c r="Z136" s="160">
        <v>0</v>
      </c>
      <c r="AA136" s="160">
        <v>0</v>
      </c>
      <c r="AB136" s="160">
        <v>0</v>
      </c>
      <c r="AC136" s="160">
        <v>500518.116668701</v>
      </c>
      <c r="AD136" s="160">
        <v>119333.459472656</v>
      </c>
      <c r="AE136" s="160">
        <v>1558875.9765625</v>
      </c>
      <c r="AF136" s="160">
        <v>0</v>
      </c>
      <c r="AG136" s="160">
        <v>0</v>
      </c>
      <c r="AH136" s="160">
        <v>3357841.9326782199</v>
      </c>
      <c r="AI136" s="160">
        <v>0</v>
      </c>
      <c r="AJ136" s="160">
        <v>0</v>
      </c>
      <c r="AK136" s="160">
        <v>2660226.9592285198</v>
      </c>
      <c r="AL136" s="160">
        <v>0</v>
      </c>
      <c r="AM136" s="160">
        <v>2404246.83837891</v>
      </c>
      <c r="AN136" s="160">
        <v>8905467.4007415809</v>
      </c>
      <c r="AO136" s="160">
        <v>3933104.2480468801</v>
      </c>
    </row>
    <row r="137" spans="1:41" x14ac:dyDescent="0.25">
      <c r="A137" s="159" t="s">
        <v>950</v>
      </c>
      <c r="B137" s="160" t="s">
        <v>945</v>
      </c>
      <c r="C137" s="160" t="s">
        <v>940</v>
      </c>
      <c r="D137" s="160" t="s">
        <v>943</v>
      </c>
      <c r="E137" s="160">
        <v>0</v>
      </c>
      <c r="F137" s="160">
        <v>0</v>
      </c>
      <c r="G137" s="160">
        <v>5958923.8037109403</v>
      </c>
      <c r="H137" s="160">
        <v>4569249.0142822303</v>
      </c>
      <c r="I137" s="160">
        <v>0</v>
      </c>
      <c r="J137" s="160">
        <v>0</v>
      </c>
      <c r="K137" s="160">
        <v>29554812.011718798</v>
      </c>
      <c r="L137" s="160">
        <v>0</v>
      </c>
      <c r="M137" s="160">
        <v>0</v>
      </c>
      <c r="N137" s="160">
        <v>0</v>
      </c>
      <c r="O137" s="160">
        <v>0</v>
      </c>
      <c r="P137" s="160">
        <v>0</v>
      </c>
      <c r="Q137" s="160">
        <v>0</v>
      </c>
      <c r="R137" s="160">
        <v>0</v>
      </c>
      <c r="S137" s="160">
        <v>0</v>
      </c>
      <c r="T137" s="160">
        <v>0</v>
      </c>
      <c r="U137" s="160">
        <v>0</v>
      </c>
      <c r="V137" s="160">
        <v>351188.52996826201</v>
      </c>
      <c r="W137" s="160">
        <v>29255214.9139404</v>
      </c>
      <c r="X137" s="160">
        <v>1532298.5534667999</v>
      </c>
      <c r="Y137" s="160">
        <v>3998876.66015625</v>
      </c>
      <c r="Z137" s="160">
        <v>0</v>
      </c>
      <c r="AA137" s="160">
        <v>0</v>
      </c>
      <c r="AB137" s="160">
        <v>0</v>
      </c>
      <c r="AC137" s="160">
        <v>0</v>
      </c>
      <c r="AD137" s="160">
        <v>7126698.4863281203</v>
      </c>
      <c r="AE137" s="160">
        <v>50993145.996093802</v>
      </c>
      <c r="AF137" s="160">
        <v>0</v>
      </c>
      <c r="AG137" s="160">
        <v>3266757.84301758</v>
      </c>
      <c r="AH137" s="160">
        <v>2477780.82275391</v>
      </c>
      <c r="AI137" s="160">
        <v>0</v>
      </c>
      <c r="AJ137" s="160">
        <v>9064889.9597168006</v>
      </c>
      <c r="AK137" s="160">
        <v>17778259.387207001</v>
      </c>
      <c r="AL137" s="160">
        <v>0</v>
      </c>
      <c r="AM137" s="160">
        <v>0</v>
      </c>
      <c r="AN137" s="160">
        <v>4629469.1757202102</v>
      </c>
      <c r="AO137" s="160">
        <v>0</v>
      </c>
    </row>
    <row r="138" spans="1:41" x14ac:dyDescent="0.25">
      <c r="A138" s="159" t="s">
        <v>950</v>
      </c>
      <c r="B138" s="160" t="s">
        <v>945</v>
      </c>
      <c r="C138" s="160" t="s">
        <v>944</v>
      </c>
      <c r="D138" s="160" t="s">
        <v>941</v>
      </c>
      <c r="E138" s="160">
        <v>0</v>
      </c>
      <c r="F138" s="160">
        <v>0</v>
      </c>
      <c r="G138" s="160">
        <v>0</v>
      </c>
      <c r="H138" s="160">
        <v>0</v>
      </c>
      <c r="I138" s="160">
        <v>0</v>
      </c>
      <c r="J138" s="160">
        <v>0</v>
      </c>
      <c r="K138" s="160">
        <v>0</v>
      </c>
      <c r="L138" s="160">
        <v>0</v>
      </c>
      <c r="M138" s="160">
        <v>0</v>
      </c>
      <c r="N138" s="160">
        <v>0</v>
      </c>
      <c r="O138" s="160">
        <v>0</v>
      </c>
      <c r="P138" s="160">
        <v>0</v>
      </c>
      <c r="Q138" s="160">
        <v>0</v>
      </c>
      <c r="R138" s="160">
        <v>0</v>
      </c>
      <c r="S138" s="160">
        <v>900384.50927734398</v>
      </c>
      <c r="T138" s="160">
        <v>0</v>
      </c>
      <c r="U138" s="160">
        <v>0</v>
      </c>
      <c r="V138" s="160">
        <v>378889.892578125</v>
      </c>
      <c r="W138" s="160">
        <v>2584944.2886352502</v>
      </c>
      <c r="X138" s="160">
        <v>0</v>
      </c>
      <c r="Y138" s="160">
        <v>1189044.2611694301</v>
      </c>
      <c r="Z138" s="160">
        <v>7483033.4106445303</v>
      </c>
      <c r="AA138" s="160">
        <v>0</v>
      </c>
      <c r="AB138" s="160">
        <v>6616759.82666016</v>
      </c>
      <c r="AC138" s="160">
        <v>0</v>
      </c>
      <c r="AD138" s="160">
        <v>0</v>
      </c>
      <c r="AE138" s="160">
        <v>0</v>
      </c>
      <c r="AF138" s="160">
        <v>0</v>
      </c>
      <c r="AG138" s="160">
        <v>0</v>
      </c>
      <c r="AH138" s="160">
        <v>0</v>
      </c>
      <c r="AI138" s="160">
        <v>0</v>
      </c>
      <c r="AJ138" s="160">
        <v>0</v>
      </c>
      <c r="AK138" s="160">
        <v>0</v>
      </c>
      <c r="AL138" s="160">
        <v>0</v>
      </c>
      <c r="AM138" s="160">
        <v>0</v>
      </c>
      <c r="AN138" s="160">
        <v>0</v>
      </c>
      <c r="AO138" s="160">
        <v>0</v>
      </c>
    </row>
    <row r="139" spans="1:41" x14ac:dyDescent="0.25">
      <c r="A139" s="159" t="s">
        <v>950</v>
      </c>
      <c r="B139" s="160" t="s">
        <v>945</v>
      </c>
      <c r="C139" s="160" t="s">
        <v>944</v>
      </c>
      <c r="D139" s="160" t="s">
        <v>942</v>
      </c>
      <c r="E139" s="160">
        <v>9829645.3628540002</v>
      </c>
      <c r="F139" s="160">
        <v>1549564.4714355499</v>
      </c>
      <c r="G139" s="160">
        <v>6085327.4372100802</v>
      </c>
      <c r="H139" s="160">
        <v>0</v>
      </c>
      <c r="I139" s="160">
        <v>1949474.1737365699</v>
      </c>
      <c r="J139" s="160">
        <v>0</v>
      </c>
      <c r="K139" s="160">
        <v>0</v>
      </c>
      <c r="L139" s="160">
        <v>0</v>
      </c>
      <c r="M139" s="160">
        <v>4818219.1955566397</v>
      </c>
      <c r="N139" s="160">
        <v>9614589.7592163105</v>
      </c>
      <c r="O139" s="160">
        <v>0</v>
      </c>
      <c r="P139" s="160">
        <v>0</v>
      </c>
      <c r="Q139" s="160">
        <v>0</v>
      </c>
      <c r="R139" s="160">
        <v>0</v>
      </c>
      <c r="S139" s="160">
        <v>7961007.32421875</v>
      </c>
      <c r="T139" s="160">
        <v>0</v>
      </c>
      <c r="U139" s="160">
        <v>0</v>
      </c>
      <c r="V139" s="160">
        <v>60478822.750473</v>
      </c>
      <c r="W139" s="160">
        <v>67773879.505920395</v>
      </c>
      <c r="X139" s="160">
        <v>38656488.4801865</v>
      </c>
      <c r="Y139" s="160">
        <v>7100915.4418945303</v>
      </c>
      <c r="Z139" s="160">
        <v>1675423.828125</v>
      </c>
      <c r="AA139" s="160">
        <v>0</v>
      </c>
      <c r="AB139" s="160">
        <v>0</v>
      </c>
      <c r="AC139" s="160">
        <v>1155479.6447753899</v>
      </c>
      <c r="AD139" s="160">
        <v>0</v>
      </c>
      <c r="AE139" s="160">
        <v>0</v>
      </c>
      <c r="AF139" s="160">
        <v>0</v>
      </c>
      <c r="AG139" s="160">
        <v>6975621.6888427697</v>
      </c>
      <c r="AH139" s="160">
        <v>771526.97753906203</v>
      </c>
      <c r="AI139" s="160">
        <v>0</v>
      </c>
      <c r="AJ139" s="160">
        <v>0</v>
      </c>
      <c r="AK139" s="160">
        <v>4212804.06433105</v>
      </c>
      <c r="AL139" s="160">
        <v>0</v>
      </c>
      <c r="AM139" s="160">
        <v>0</v>
      </c>
      <c r="AN139" s="160">
        <v>5766678.8032531701</v>
      </c>
      <c r="AO139" s="160">
        <v>0</v>
      </c>
    </row>
    <row r="140" spans="1:41" x14ac:dyDescent="0.25">
      <c r="A140" s="159" t="s">
        <v>950</v>
      </c>
      <c r="B140" s="160" t="s">
        <v>945</v>
      </c>
      <c r="C140" s="160" t="s">
        <v>944</v>
      </c>
      <c r="D140" s="160" t="s">
        <v>943</v>
      </c>
      <c r="E140" s="160">
        <v>8933975.2410888709</v>
      </c>
      <c r="F140" s="160">
        <v>0</v>
      </c>
      <c r="G140" s="160">
        <v>15745233.7463379</v>
      </c>
      <c r="H140" s="160">
        <v>2896080.22155762</v>
      </c>
      <c r="I140" s="160">
        <v>0</v>
      </c>
      <c r="J140" s="160">
        <v>0</v>
      </c>
      <c r="K140" s="160">
        <v>0</v>
      </c>
      <c r="L140" s="160">
        <v>0</v>
      </c>
      <c r="M140" s="160">
        <v>13375452.953338601</v>
      </c>
      <c r="N140" s="160">
        <v>11096025.4211426</v>
      </c>
      <c r="O140" s="160">
        <v>0</v>
      </c>
      <c r="P140" s="160">
        <v>0</v>
      </c>
      <c r="Q140" s="160">
        <v>0</v>
      </c>
      <c r="R140" s="160">
        <v>0</v>
      </c>
      <c r="S140" s="160">
        <v>6770308.07495117</v>
      </c>
      <c r="T140" s="160">
        <v>9041331.48193359</v>
      </c>
      <c r="U140" s="160">
        <v>0</v>
      </c>
      <c r="V140" s="160">
        <v>55439435.8894348</v>
      </c>
      <c r="W140" s="160">
        <v>60338801.999664299</v>
      </c>
      <c r="X140" s="160">
        <v>12750499.174896199</v>
      </c>
      <c r="Y140" s="160">
        <v>49081820.814514197</v>
      </c>
      <c r="Z140" s="160">
        <v>106296.771240234</v>
      </c>
      <c r="AA140" s="160">
        <v>0</v>
      </c>
      <c r="AB140" s="160">
        <v>0</v>
      </c>
      <c r="AC140" s="160">
        <v>3784710.9947204599</v>
      </c>
      <c r="AD140" s="160">
        <v>2266930.1063537602</v>
      </c>
      <c r="AE140" s="160">
        <v>2528552.4702453599</v>
      </c>
      <c r="AF140" s="160">
        <v>0</v>
      </c>
      <c r="AG140" s="160">
        <v>0</v>
      </c>
      <c r="AH140" s="160">
        <v>10138547.277832</v>
      </c>
      <c r="AI140" s="160">
        <v>0</v>
      </c>
      <c r="AJ140" s="160">
        <v>2922892.4560546898</v>
      </c>
      <c r="AK140" s="160">
        <v>785606.80236816395</v>
      </c>
      <c r="AL140" s="160">
        <v>0</v>
      </c>
      <c r="AM140" s="160">
        <v>15068662.6052856</v>
      </c>
      <c r="AN140" s="160">
        <v>0</v>
      </c>
      <c r="AO140" s="160">
        <v>0</v>
      </c>
    </row>
    <row r="141" spans="1:41" x14ac:dyDescent="0.25">
      <c r="A141" s="159" t="s">
        <v>950</v>
      </c>
      <c r="B141" s="160" t="s">
        <v>946</v>
      </c>
      <c r="C141" s="160" t="s">
        <v>940</v>
      </c>
      <c r="D141" s="160" t="s">
        <v>941</v>
      </c>
      <c r="E141" s="160">
        <v>0</v>
      </c>
      <c r="F141" s="160">
        <v>0</v>
      </c>
      <c r="G141" s="160">
        <v>0</v>
      </c>
      <c r="H141" s="160">
        <v>935094.7265625</v>
      </c>
      <c r="I141" s="160">
        <v>0</v>
      </c>
      <c r="J141" s="160">
        <v>0</v>
      </c>
      <c r="K141" s="160">
        <v>0</v>
      </c>
      <c r="L141" s="160">
        <v>0</v>
      </c>
      <c r="M141" s="160">
        <v>0</v>
      </c>
      <c r="N141" s="160">
        <v>0</v>
      </c>
      <c r="O141" s="160">
        <v>0</v>
      </c>
      <c r="P141" s="160">
        <v>0</v>
      </c>
      <c r="Q141" s="160">
        <v>0</v>
      </c>
      <c r="R141" s="160">
        <v>0</v>
      </c>
      <c r="S141" s="160">
        <v>0</v>
      </c>
      <c r="T141" s="160">
        <v>0</v>
      </c>
      <c r="U141" s="160">
        <v>0</v>
      </c>
      <c r="V141" s="160">
        <v>1246041.6503906201</v>
      </c>
      <c r="W141" s="160">
        <v>8237886.0733032199</v>
      </c>
      <c r="X141" s="160">
        <v>0</v>
      </c>
      <c r="Y141" s="160">
        <v>0</v>
      </c>
      <c r="Z141" s="160">
        <v>0</v>
      </c>
      <c r="AA141" s="160">
        <v>0</v>
      </c>
      <c r="AB141" s="160">
        <v>0</v>
      </c>
      <c r="AC141" s="160">
        <v>0</v>
      </c>
      <c r="AD141" s="160">
        <v>0</v>
      </c>
      <c r="AE141" s="160">
        <v>0</v>
      </c>
      <c r="AF141" s="160">
        <v>0</v>
      </c>
      <c r="AG141" s="160">
        <v>0</v>
      </c>
      <c r="AH141" s="160">
        <v>0</v>
      </c>
      <c r="AI141" s="160">
        <v>0</v>
      </c>
      <c r="AJ141" s="160">
        <v>0</v>
      </c>
      <c r="AK141" s="160">
        <v>0</v>
      </c>
      <c r="AL141" s="160">
        <v>0</v>
      </c>
      <c r="AM141" s="160">
        <v>0</v>
      </c>
      <c r="AN141" s="160">
        <v>0</v>
      </c>
      <c r="AO141" s="160">
        <v>385159.88159179699</v>
      </c>
    </row>
    <row r="142" spans="1:41" x14ac:dyDescent="0.25">
      <c r="A142" s="159" t="s">
        <v>950</v>
      </c>
      <c r="B142" s="160" t="s">
        <v>946</v>
      </c>
      <c r="C142" s="160" t="s">
        <v>940</v>
      </c>
      <c r="D142" s="160" t="s">
        <v>942</v>
      </c>
      <c r="E142" s="160">
        <v>104742.883300781</v>
      </c>
      <c r="F142" s="160">
        <v>0</v>
      </c>
      <c r="G142" s="160">
        <v>6750741.9949340802</v>
      </c>
      <c r="H142" s="160">
        <v>3617706.2099456801</v>
      </c>
      <c r="I142" s="160">
        <v>0</v>
      </c>
      <c r="J142" s="160">
        <v>0</v>
      </c>
      <c r="K142" s="160">
        <v>0</v>
      </c>
      <c r="L142" s="160">
        <v>0</v>
      </c>
      <c r="M142" s="160">
        <v>0</v>
      </c>
      <c r="N142" s="160">
        <v>0</v>
      </c>
      <c r="O142" s="160">
        <v>0</v>
      </c>
      <c r="P142" s="160">
        <v>0</v>
      </c>
      <c r="Q142" s="160">
        <v>0</v>
      </c>
      <c r="R142" s="160">
        <v>0</v>
      </c>
      <c r="S142" s="160">
        <v>4016922.98583984</v>
      </c>
      <c r="T142" s="160">
        <v>0</v>
      </c>
      <c r="U142" s="160">
        <v>0</v>
      </c>
      <c r="V142" s="160">
        <v>0</v>
      </c>
      <c r="W142" s="160">
        <v>109548511.006622</v>
      </c>
      <c r="X142" s="160">
        <v>0</v>
      </c>
      <c r="Y142" s="160">
        <v>1072884.09309387</v>
      </c>
      <c r="Z142" s="160">
        <v>0</v>
      </c>
      <c r="AA142" s="160">
        <v>0</v>
      </c>
      <c r="AB142" s="160">
        <v>0</v>
      </c>
      <c r="AC142" s="160">
        <v>287940.98510742199</v>
      </c>
      <c r="AD142" s="160">
        <v>666992.51708984398</v>
      </c>
      <c r="AE142" s="160">
        <v>0</v>
      </c>
      <c r="AF142" s="160">
        <v>0</v>
      </c>
      <c r="AG142" s="160">
        <v>0</v>
      </c>
      <c r="AH142" s="160">
        <v>8043030.9143066397</v>
      </c>
      <c r="AI142" s="160">
        <v>0</v>
      </c>
      <c r="AJ142" s="160">
        <v>6970557.2122192401</v>
      </c>
      <c r="AK142" s="160">
        <v>61100.834655761697</v>
      </c>
      <c r="AL142" s="160">
        <v>0</v>
      </c>
      <c r="AM142" s="160">
        <v>0</v>
      </c>
      <c r="AN142" s="160">
        <v>33751442.602519996</v>
      </c>
      <c r="AO142" s="160">
        <v>1378211.2340927101</v>
      </c>
    </row>
    <row r="143" spans="1:41" x14ac:dyDescent="0.25">
      <c r="A143" s="159" t="s">
        <v>950</v>
      </c>
      <c r="B143" s="160" t="s">
        <v>946</v>
      </c>
      <c r="C143" s="160" t="s">
        <v>940</v>
      </c>
      <c r="D143" s="160" t="s">
        <v>943</v>
      </c>
      <c r="E143" s="160">
        <v>0</v>
      </c>
      <c r="F143" s="160">
        <v>0</v>
      </c>
      <c r="G143" s="160">
        <v>3995355.8349609398</v>
      </c>
      <c r="H143" s="160">
        <v>13002325.199890099</v>
      </c>
      <c r="I143" s="160">
        <v>0</v>
      </c>
      <c r="J143" s="160">
        <v>0</v>
      </c>
      <c r="K143" s="160">
        <v>0</v>
      </c>
      <c r="L143" s="160">
        <v>0</v>
      </c>
      <c r="M143" s="160">
        <v>2350107.0472717299</v>
      </c>
      <c r="N143" s="160">
        <v>0</v>
      </c>
      <c r="O143" s="160">
        <v>0</v>
      </c>
      <c r="P143" s="160">
        <v>0</v>
      </c>
      <c r="Q143" s="160">
        <v>0</v>
      </c>
      <c r="R143" s="160">
        <v>0</v>
      </c>
      <c r="S143" s="160">
        <v>7058223.7792968797</v>
      </c>
      <c r="T143" s="160">
        <v>0</v>
      </c>
      <c r="U143" s="160">
        <v>0</v>
      </c>
      <c r="V143" s="160">
        <v>0</v>
      </c>
      <c r="W143" s="160">
        <v>57711022.351837203</v>
      </c>
      <c r="X143" s="160">
        <v>0</v>
      </c>
      <c r="Y143" s="160">
        <v>281119.703674316</v>
      </c>
      <c r="Z143" s="160">
        <v>0</v>
      </c>
      <c r="AA143" s="160">
        <v>0</v>
      </c>
      <c r="AB143" s="160">
        <v>0</v>
      </c>
      <c r="AC143" s="160">
        <v>0</v>
      </c>
      <c r="AD143" s="160">
        <v>1724773.7451171901</v>
      </c>
      <c r="AE143" s="160">
        <v>2747066.4230346698</v>
      </c>
      <c r="AF143" s="160">
        <v>0</v>
      </c>
      <c r="AG143" s="160">
        <v>860895.62377929699</v>
      </c>
      <c r="AH143" s="160">
        <v>3939271.2158203102</v>
      </c>
      <c r="AI143" s="160">
        <v>0</v>
      </c>
      <c r="AJ143" s="160">
        <v>36109922.9873657</v>
      </c>
      <c r="AK143" s="160">
        <v>10430404.1496277</v>
      </c>
      <c r="AL143" s="160">
        <v>0</v>
      </c>
      <c r="AM143" s="160">
        <v>306138.58489990199</v>
      </c>
      <c r="AN143" s="160">
        <v>10738478.2322693</v>
      </c>
      <c r="AO143" s="160">
        <v>3817361.5722656199</v>
      </c>
    </row>
    <row r="144" spans="1:41" x14ac:dyDescent="0.25">
      <c r="A144" s="159" t="s">
        <v>950</v>
      </c>
      <c r="B144" s="160" t="s">
        <v>946</v>
      </c>
      <c r="C144" s="160" t="s">
        <v>944</v>
      </c>
      <c r="D144" s="160" t="s">
        <v>941</v>
      </c>
      <c r="E144" s="160">
        <v>886941.90887451195</v>
      </c>
      <c r="F144" s="160">
        <v>0</v>
      </c>
      <c r="G144" s="160">
        <v>0</v>
      </c>
      <c r="H144" s="160">
        <v>0</v>
      </c>
      <c r="I144" s="160">
        <v>128187.938690186</v>
      </c>
      <c r="J144" s="160">
        <v>0</v>
      </c>
      <c r="K144" s="160">
        <v>0</v>
      </c>
      <c r="L144" s="160">
        <v>0</v>
      </c>
      <c r="M144" s="160">
        <v>138368.67141723601</v>
      </c>
      <c r="N144" s="160">
        <v>0</v>
      </c>
      <c r="O144" s="160">
        <v>0</v>
      </c>
      <c r="P144" s="160">
        <v>0</v>
      </c>
      <c r="Q144" s="160">
        <v>0</v>
      </c>
      <c r="R144" s="160">
        <v>0</v>
      </c>
      <c r="S144" s="160">
        <v>152135.12878418001</v>
      </c>
      <c r="T144" s="160">
        <v>0</v>
      </c>
      <c r="U144" s="160">
        <v>0</v>
      </c>
      <c r="V144" s="160">
        <v>15523003.800201399</v>
      </c>
      <c r="W144" s="160">
        <v>12769016.2734985</v>
      </c>
      <c r="X144" s="160">
        <v>13867552.138671899</v>
      </c>
      <c r="Y144" s="160">
        <v>1410569.6411132801</v>
      </c>
      <c r="Z144" s="160">
        <v>0</v>
      </c>
      <c r="AA144" s="160">
        <v>0</v>
      </c>
      <c r="AB144" s="160">
        <v>0</v>
      </c>
      <c r="AC144" s="160">
        <v>0</v>
      </c>
      <c r="AD144" s="160">
        <v>0</v>
      </c>
      <c r="AE144" s="160">
        <v>0</v>
      </c>
      <c r="AF144" s="160">
        <v>0</v>
      </c>
      <c r="AG144" s="160">
        <v>0</v>
      </c>
      <c r="AH144" s="160">
        <v>2017057.0220947301</v>
      </c>
      <c r="AI144" s="160">
        <v>0</v>
      </c>
      <c r="AJ144" s="160">
        <v>0</v>
      </c>
      <c r="AK144" s="160">
        <v>0</v>
      </c>
      <c r="AL144" s="160">
        <v>0</v>
      </c>
      <c r="AM144" s="160">
        <v>2501641.17431641</v>
      </c>
      <c r="AN144" s="160">
        <v>0</v>
      </c>
      <c r="AO144" s="160">
        <v>0</v>
      </c>
    </row>
    <row r="145" spans="1:41" x14ac:dyDescent="0.25">
      <c r="A145" s="159" t="s">
        <v>950</v>
      </c>
      <c r="B145" s="160" t="s">
        <v>946</v>
      </c>
      <c r="C145" s="160" t="s">
        <v>944</v>
      </c>
      <c r="D145" s="160" t="s">
        <v>942</v>
      </c>
      <c r="E145" s="160">
        <v>20370915.095596299</v>
      </c>
      <c r="F145" s="160">
        <v>1466888.37890625</v>
      </c>
      <c r="G145" s="160">
        <v>1361355.21240234</v>
      </c>
      <c r="H145" s="160">
        <v>0</v>
      </c>
      <c r="I145" s="160">
        <v>1420948.66333008</v>
      </c>
      <c r="J145" s="160">
        <v>0</v>
      </c>
      <c r="K145" s="160">
        <v>0</v>
      </c>
      <c r="L145" s="160">
        <v>0</v>
      </c>
      <c r="M145" s="160">
        <v>8228586.3861084003</v>
      </c>
      <c r="N145" s="160">
        <v>8681037.3320770301</v>
      </c>
      <c r="O145" s="160">
        <v>0</v>
      </c>
      <c r="P145" s="160">
        <v>0</v>
      </c>
      <c r="Q145" s="160">
        <v>0</v>
      </c>
      <c r="R145" s="160">
        <v>0</v>
      </c>
      <c r="S145" s="160">
        <v>7420630.2032470703</v>
      </c>
      <c r="T145" s="160">
        <v>0</v>
      </c>
      <c r="U145" s="160">
        <v>0</v>
      </c>
      <c r="V145" s="160">
        <v>257632386.537552</v>
      </c>
      <c r="W145" s="160">
        <v>215789694.504013</v>
      </c>
      <c r="X145" s="160">
        <v>225622388.47099301</v>
      </c>
      <c r="Y145" s="160">
        <v>1570263.0020141599</v>
      </c>
      <c r="Z145" s="160">
        <v>0</v>
      </c>
      <c r="AA145" s="160">
        <v>0</v>
      </c>
      <c r="AB145" s="160">
        <v>0</v>
      </c>
      <c r="AC145" s="160">
        <v>2452047.16796875</v>
      </c>
      <c r="AD145" s="160">
        <v>52032.164382934599</v>
      </c>
      <c r="AE145" s="160">
        <v>0</v>
      </c>
      <c r="AF145" s="160">
        <v>0</v>
      </c>
      <c r="AG145" s="160">
        <v>6537588.0729675302</v>
      </c>
      <c r="AH145" s="160">
        <v>359926.23138427699</v>
      </c>
      <c r="AI145" s="160">
        <v>0</v>
      </c>
      <c r="AJ145" s="160">
        <v>0</v>
      </c>
      <c r="AK145" s="160">
        <v>1775168.83888245</v>
      </c>
      <c r="AL145" s="160">
        <v>0</v>
      </c>
      <c r="AM145" s="160">
        <v>5071693.50280762</v>
      </c>
      <c r="AN145" s="160">
        <v>14129303.5400391</v>
      </c>
      <c r="AO145" s="160">
        <v>2008003.90853882</v>
      </c>
    </row>
    <row r="146" spans="1:41" x14ac:dyDescent="0.25">
      <c r="A146" s="159" t="s">
        <v>950</v>
      </c>
      <c r="B146" s="160" t="s">
        <v>946</v>
      </c>
      <c r="C146" s="160" t="s">
        <v>944</v>
      </c>
      <c r="D146" s="160" t="s">
        <v>943</v>
      </c>
      <c r="E146" s="160">
        <v>4897647.3251342801</v>
      </c>
      <c r="F146" s="160">
        <v>0</v>
      </c>
      <c r="G146" s="160">
        <v>1571971.4302063</v>
      </c>
      <c r="H146" s="160">
        <v>0</v>
      </c>
      <c r="I146" s="160">
        <v>4407269.9645996103</v>
      </c>
      <c r="J146" s="160">
        <v>0</v>
      </c>
      <c r="K146" s="160">
        <v>0</v>
      </c>
      <c r="L146" s="160">
        <v>0</v>
      </c>
      <c r="M146" s="160">
        <v>9474565.7711029109</v>
      </c>
      <c r="N146" s="160">
        <v>759764.55688476597</v>
      </c>
      <c r="O146" s="160">
        <v>0</v>
      </c>
      <c r="P146" s="160">
        <v>0</v>
      </c>
      <c r="Q146" s="160">
        <v>0</v>
      </c>
      <c r="R146" s="160">
        <v>0</v>
      </c>
      <c r="S146" s="160">
        <v>8518843.9331054706</v>
      </c>
      <c r="T146" s="160">
        <v>0</v>
      </c>
      <c r="U146" s="160">
        <v>0</v>
      </c>
      <c r="V146" s="160">
        <v>70151612.139091507</v>
      </c>
      <c r="W146" s="160">
        <v>112261980.646439</v>
      </c>
      <c r="X146" s="160">
        <v>45745069.091796897</v>
      </c>
      <c r="Y146" s="160">
        <v>5950316.5760040302</v>
      </c>
      <c r="Z146" s="160">
        <v>10975098.9379883</v>
      </c>
      <c r="AA146" s="160">
        <v>0</v>
      </c>
      <c r="AB146" s="160">
        <v>4330970.0683593797</v>
      </c>
      <c r="AC146" s="160">
        <v>3167997.8027343801</v>
      </c>
      <c r="AD146" s="160">
        <v>47301.967620849602</v>
      </c>
      <c r="AE146" s="160">
        <v>15435552.1743774</v>
      </c>
      <c r="AF146" s="160">
        <v>0</v>
      </c>
      <c r="AG146" s="160">
        <v>10413910.6445312</v>
      </c>
      <c r="AH146" s="160">
        <v>5979987.4969482403</v>
      </c>
      <c r="AI146" s="160">
        <v>0</v>
      </c>
      <c r="AJ146" s="160">
        <v>2332678.0517578102</v>
      </c>
      <c r="AK146" s="160">
        <v>2761853.1272888202</v>
      </c>
      <c r="AL146" s="160">
        <v>0</v>
      </c>
      <c r="AM146" s="160">
        <v>4051077.7587890602</v>
      </c>
      <c r="AN146" s="160">
        <v>11109061.4076233</v>
      </c>
      <c r="AO146" s="160">
        <v>2887313.37890625</v>
      </c>
    </row>
    <row r="147" spans="1:41" x14ac:dyDescent="0.25">
      <c r="A147" s="159" t="s">
        <v>950</v>
      </c>
      <c r="B147" s="160" t="s">
        <v>947</v>
      </c>
      <c r="C147" s="160" t="s">
        <v>940</v>
      </c>
      <c r="D147" s="160" t="s">
        <v>941</v>
      </c>
      <c r="E147" s="160">
        <v>0</v>
      </c>
      <c r="F147" s="160">
        <v>0</v>
      </c>
      <c r="G147" s="160">
        <v>0</v>
      </c>
      <c r="H147" s="160">
        <v>0</v>
      </c>
      <c r="I147" s="160">
        <v>0</v>
      </c>
      <c r="J147" s="160">
        <v>0</v>
      </c>
      <c r="K147" s="160">
        <v>0</v>
      </c>
      <c r="L147" s="160">
        <v>0</v>
      </c>
      <c r="M147" s="160">
        <v>0</v>
      </c>
      <c r="N147" s="160">
        <v>0</v>
      </c>
      <c r="O147" s="160">
        <v>0</v>
      </c>
      <c r="P147" s="160">
        <v>0</v>
      </c>
      <c r="Q147" s="160">
        <v>0</v>
      </c>
      <c r="R147" s="160">
        <v>0</v>
      </c>
      <c r="S147" s="160">
        <v>0</v>
      </c>
      <c r="T147" s="160">
        <v>0</v>
      </c>
      <c r="U147" s="160">
        <v>0</v>
      </c>
      <c r="V147" s="160">
        <v>0</v>
      </c>
      <c r="W147" s="160">
        <v>0</v>
      </c>
      <c r="X147" s="160">
        <v>0</v>
      </c>
      <c r="Y147" s="160">
        <v>0</v>
      </c>
      <c r="Z147" s="160">
        <v>0</v>
      </c>
      <c r="AA147" s="160">
        <v>0</v>
      </c>
      <c r="AB147" s="160">
        <v>0</v>
      </c>
      <c r="AC147" s="160">
        <v>0</v>
      </c>
      <c r="AD147" s="160">
        <v>0</v>
      </c>
      <c r="AE147" s="160">
        <v>0</v>
      </c>
      <c r="AF147" s="160">
        <v>0</v>
      </c>
      <c r="AG147" s="160">
        <v>0</v>
      </c>
      <c r="AH147" s="160">
        <v>0</v>
      </c>
      <c r="AI147" s="160">
        <v>0</v>
      </c>
      <c r="AJ147" s="160">
        <v>0</v>
      </c>
      <c r="AK147" s="160">
        <v>0</v>
      </c>
      <c r="AL147" s="160">
        <v>0</v>
      </c>
      <c r="AM147" s="160">
        <v>0</v>
      </c>
      <c r="AN147" s="160">
        <v>0</v>
      </c>
      <c r="AO147" s="160">
        <v>0</v>
      </c>
    </row>
    <row r="148" spans="1:41" x14ac:dyDescent="0.25">
      <c r="A148" s="159" t="s">
        <v>950</v>
      </c>
      <c r="B148" s="160" t="s">
        <v>947</v>
      </c>
      <c r="C148" s="160" t="s">
        <v>940</v>
      </c>
      <c r="D148" s="160" t="s">
        <v>942</v>
      </c>
      <c r="E148" s="160">
        <v>0</v>
      </c>
      <c r="F148" s="160">
        <v>0</v>
      </c>
      <c r="G148" s="160">
        <v>0</v>
      </c>
      <c r="H148" s="160">
        <v>0</v>
      </c>
      <c r="I148" s="160">
        <v>0</v>
      </c>
      <c r="J148" s="160">
        <v>0</v>
      </c>
      <c r="K148" s="160">
        <v>0</v>
      </c>
      <c r="L148" s="160">
        <v>0</v>
      </c>
      <c r="M148" s="160">
        <v>0</v>
      </c>
      <c r="N148" s="160">
        <v>0</v>
      </c>
      <c r="O148" s="160">
        <v>0</v>
      </c>
      <c r="P148" s="160">
        <v>0</v>
      </c>
      <c r="Q148" s="160">
        <v>0</v>
      </c>
      <c r="R148" s="160">
        <v>0</v>
      </c>
      <c r="S148" s="160">
        <v>0</v>
      </c>
      <c r="T148" s="160">
        <v>0</v>
      </c>
      <c r="U148" s="160">
        <v>0</v>
      </c>
      <c r="V148" s="160">
        <v>0</v>
      </c>
      <c r="W148" s="160">
        <v>0</v>
      </c>
      <c r="X148" s="160">
        <v>0</v>
      </c>
      <c r="Y148" s="160">
        <v>0</v>
      </c>
      <c r="Z148" s="160">
        <v>0</v>
      </c>
      <c r="AA148" s="160">
        <v>0</v>
      </c>
      <c r="AB148" s="160">
        <v>0</v>
      </c>
      <c r="AC148" s="160">
        <v>0</v>
      </c>
      <c r="AD148" s="160">
        <v>0</v>
      </c>
      <c r="AE148" s="160">
        <v>0</v>
      </c>
      <c r="AF148" s="160">
        <v>0</v>
      </c>
      <c r="AG148" s="160">
        <v>0</v>
      </c>
      <c r="AH148" s="160">
        <v>0</v>
      </c>
      <c r="AI148" s="160">
        <v>0</v>
      </c>
      <c r="AJ148" s="160">
        <v>0</v>
      </c>
      <c r="AK148" s="160">
        <v>0</v>
      </c>
      <c r="AL148" s="160">
        <v>0</v>
      </c>
      <c r="AM148" s="160">
        <v>0</v>
      </c>
      <c r="AN148" s="160">
        <v>0</v>
      </c>
      <c r="AO148" s="160">
        <v>0</v>
      </c>
    </row>
    <row r="149" spans="1:41" x14ac:dyDescent="0.25">
      <c r="A149" s="159" t="s">
        <v>950</v>
      </c>
      <c r="B149" s="160" t="s">
        <v>947</v>
      </c>
      <c r="C149" s="160" t="s">
        <v>940</v>
      </c>
      <c r="D149" s="160" t="s">
        <v>943</v>
      </c>
      <c r="E149" s="160">
        <v>0</v>
      </c>
      <c r="F149" s="160">
        <v>0</v>
      </c>
      <c r="G149" s="160">
        <v>0</v>
      </c>
      <c r="H149" s="160">
        <v>0</v>
      </c>
      <c r="I149" s="160">
        <v>0</v>
      </c>
      <c r="J149" s="160">
        <v>0</v>
      </c>
      <c r="K149" s="160">
        <v>0</v>
      </c>
      <c r="L149" s="160">
        <v>0</v>
      </c>
      <c r="M149" s="160">
        <v>0</v>
      </c>
      <c r="N149" s="160">
        <v>0</v>
      </c>
      <c r="O149" s="160">
        <v>0</v>
      </c>
      <c r="P149" s="160">
        <v>0</v>
      </c>
      <c r="Q149" s="160">
        <v>0</v>
      </c>
      <c r="R149" s="160">
        <v>0</v>
      </c>
      <c r="S149" s="160">
        <v>0</v>
      </c>
      <c r="T149" s="160">
        <v>0</v>
      </c>
      <c r="U149" s="160">
        <v>0</v>
      </c>
      <c r="V149" s="160">
        <v>0</v>
      </c>
      <c r="W149" s="160">
        <v>0</v>
      </c>
      <c r="X149" s="160">
        <v>0</v>
      </c>
      <c r="Y149" s="160">
        <v>0</v>
      </c>
      <c r="Z149" s="160">
        <v>0</v>
      </c>
      <c r="AA149" s="160">
        <v>0</v>
      </c>
      <c r="AB149" s="160">
        <v>0</v>
      </c>
      <c r="AC149" s="160">
        <v>0</v>
      </c>
      <c r="AD149" s="160">
        <v>0</v>
      </c>
      <c r="AE149" s="160">
        <v>0</v>
      </c>
      <c r="AF149" s="160">
        <v>0</v>
      </c>
      <c r="AG149" s="160">
        <v>0</v>
      </c>
      <c r="AH149" s="160">
        <v>0</v>
      </c>
      <c r="AI149" s="160">
        <v>0</v>
      </c>
      <c r="AJ149" s="160">
        <v>0</v>
      </c>
      <c r="AK149" s="160">
        <v>0</v>
      </c>
      <c r="AL149" s="160">
        <v>0</v>
      </c>
      <c r="AM149" s="160">
        <v>0</v>
      </c>
      <c r="AN149" s="160">
        <v>0</v>
      </c>
      <c r="AO149" s="160">
        <v>0</v>
      </c>
    </row>
    <row r="150" spans="1:41" x14ac:dyDescent="0.25">
      <c r="A150" s="159" t="s">
        <v>950</v>
      </c>
      <c r="B150" s="160" t="s">
        <v>947</v>
      </c>
      <c r="C150" s="160" t="s">
        <v>944</v>
      </c>
      <c r="D150" s="160" t="s">
        <v>941</v>
      </c>
      <c r="E150" s="160">
        <v>0</v>
      </c>
      <c r="F150" s="160">
        <v>0</v>
      </c>
      <c r="G150" s="160">
        <v>0</v>
      </c>
      <c r="H150" s="160">
        <v>0</v>
      </c>
      <c r="I150" s="160">
        <v>0</v>
      </c>
      <c r="J150" s="160">
        <v>0</v>
      </c>
      <c r="K150" s="160">
        <v>0</v>
      </c>
      <c r="L150" s="160">
        <v>0</v>
      </c>
      <c r="M150" s="160">
        <v>0</v>
      </c>
      <c r="N150" s="160">
        <v>0</v>
      </c>
      <c r="O150" s="160">
        <v>0</v>
      </c>
      <c r="P150" s="160">
        <v>0</v>
      </c>
      <c r="Q150" s="160">
        <v>0</v>
      </c>
      <c r="R150" s="160">
        <v>0</v>
      </c>
      <c r="S150" s="160">
        <v>0</v>
      </c>
      <c r="T150" s="160">
        <v>0</v>
      </c>
      <c r="U150" s="160">
        <v>0</v>
      </c>
      <c r="V150" s="160">
        <v>0</v>
      </c>
      <c r="W150" s="160">
        <v>0</v>
      </c>
      <c r="X150" s="160">
        <v>0</v>
      </c>
      <c r="Y150" s="160">
        <v>0</v>
      </c>
      <c r="Z150" s="160">
        <v>0</v>
      </c>
      <c r="AA150" s="160">
        <v>0</v>
      </c>
      <c r="AB150" s="160">
        <v>0</v>
      </c>
      <c r="AC150" s="160">
        <v>0</v>
      </c>
      <c r="AD150" s="160">
        <v>0</v>
      </c>
      <c r="AE150" s="160">
        <v>0</v>
      </c>
      <c r="AF150" s="160">
        <v>0</v>
      </c>
      <c r="AG150" s="160">
        <v>0</v>
      </c>
      <c r="AH150" s="160">
        <v>0</v>
      </c>
      <c r="AI150" s="160">
        <v>0</v>
      </c>
      <c r="AJ150" s="160">
        <v>0</v>
      </c>
      <c r="AK150" s="160">
        <v>0</v>
      </c>
      <c r="AL150" s="160">
        <v>0</v>
      </c>
      <c r="AM150" s="160">
        <v>0</v>
      </c>
      <c r="AN150" s="160">
        <v>0</v>
      </c>
      <c r="AO150" s="160">
        <v>0</v>
      </c>
    </row>
    <row r="151" spans="1:41" x14ac:dyDescent="0.25">
      <c r="A151" s="159" t="s">
        <v>950</v>
      </c>
      <c r="B151" s="160" t="s">
        <v>947</v>
      </c>
      <c r="C151" s="160" t="s">
        <v>944</v>
      </c>
      <c r="D151" s="160" t="s">
        <v>942</v>
      </c>
      <c r="E151" s="160">
        <v>0</v>
      </c>
      <c r="F151" s="160">
        <v>0</v>
      </c>
      <c r="G151" s="160">
        <v>0</v>
      </c>
      <c r="H151" s="160">
        <v>0</v>
      </c>
      <c r="I151" s="160">
        <v>0</v>
      </c>
      <c r="J151" s="160">
        <v>0</v>
      </c>
      <c r="K151" s="160">
        <v>0</v>
      </c>
      <c r="L151" s="160">
        <v>0</v>
      </c>
      <c r="M151" s="160">
        <v>0</v>
      </c>
      <c r="N151" s="160">
        <v>0</v>
      </c>
      <c r="O151" s="160">
        <v>0</v>
      </c>
      <c r="P151" s="160">
        <v>0</v>
      </c>
      <c r="Q151" s="160">
        <v>0</v>
      </c>
      <c r="R151" s="160">
        <v>0</v>
      </c>
      <c r="S151" s="160">
        <v>0</v>
      </c>
      <c r="T151" s="160">
        <v>0</v>
      </c>
      <c r="U151" s="160">
        <v>0</v>
      </c>
      <c r="V151" s="160">
        <v>0</v>
      </c>
      <c r="W151" s="160">
        <v>0</v>
      </c>
      <c r="X151" s="160">
        <v>0</v>
      </c>
      <c r="Y151" s="160">
        <v>0</v>
      </c>
      <c r="Z151" s="160">
        <v>0</v>
      </c>
      <c r="AA151" s="160">
        <v>0</v>
      </c>
      <c r="AB151" s="160">
        <v>0</v>
      </c>
      <c r="AC151" s="160">
        <v>0</v>
      </c>
      <c r="AD151" s="160">
        <v>0</v>
      </c>
      <c r="AE151" s="160">
        <v>0</v>
      </c>
      <c r="AF151" s="160">
        <v>0</v>
      </c>
      <c r="AG151" s="160">
        <v>0</v>
      </c>
      <c r="AH151" s="160">
        <v>0</v>
      </c>
      <c r="AI151" s="160">
        <v>0</v>
      </c>
      <c r="AJ151" s="160">
        <v>0</v>
      </c>
      <c r="AK151" s="160">
        <v>0</v>
      </c>
      <c r="AL151" s="160">
        <v>0</v>
      </c>
      <c r="AM151" s="160">
        <v>0</v>
      </c>
      <c r="AN151" s="160">
        <v>0</v>
      </c>
      <c r="AO151" s="160">
        <v>0</v>
      </c>
    </row>
    <row r="152" spans="1:41" x14ac:dyDescent="0.25">
      <c r="A152" s="159" t="s">
        <v>950</v>
      </c>
      <c r="B152" s="160" t="s">
        <v>947</v>
      </c>
      <c r="C152" s="160" t="s">
        <v>944</v>
      </c>
      <c r="D152" s="160" t="s">
        <v>943</v>
      </c>
      <c r="E152" s="160">
        <v>0</v>
      </c>
      <c r="F152" s="160">
        <v>0</v>
      </c>
      <c r="G152" s="160">
        <v>0</v>
      </c>
      <c r="H152" s="160">
        <v>0</v>
      </c>
      <c r="I152" s="160">
        <v>0</v>
      </c>
      <c r="J152" s="160">
        <v>0</v>
      </c>
      <c r="K152" s="160">
        <v>0</v>
      </c>
      <c r="L152" s="160">
        <v>0</v>
      </c>
      <c r="M152" s="160">
        <v>0</v>
      </c>
      <c r="N152" s="160">
        <v>0</v>
      </c>
      <c r="O152" s="160">
        <v>0</v>
      </c>
      <c r="P152" s="160">
        <v>0</v>
      </c>
      <c r="Q152" s="160">
        <v>0</v>
      </c>
      <c r="R152" s="160">
        <v>0</v>
      </c>
      <c r="S152" s="160">
        <v>0</v>
      </c>
      <c r="T152" s="160">
        <v>0</v>
      </c>
      <c r="U152" s="160">
        <v>0</v>
      </c>
      <c r="V152" s="160">
        <v>0</v>
      </c>
      <c r="W152" s="160">
        <v>0</v>
      </c>
      <c r="X152" s="160">
        <v>0</v>
      </c>
      <c r="Y152" s="160">
        <v>0</v>
      </c>
      <c r="Z152" s="160">
        <v>0</v>
      </c>
      <c r="AA152" s="160">
        <v>0</v>
      </c>
      <c r="AB152" s="160">
        <v>0</v>
      </c>
      <c r="AC152" s="160">
        <v>0</v>
      </c>
      <c r="AD152" s="160">
        <v>0</v>
      </c>
      <c r="AE152" s="160">
        <v>0</v>
      </c>
      <c r="AF152" s="160">
        <v>0</v>
      </c>
      <c r="AG152" s="160">
        <v>0</v>
      </c>
      <c r="AH152" s="160">
        <v>0</v>
      </c>
      <c r="AI152" s="160">
        <v>0</v>
      </c>
      <c r="AJ152" s="160">
        <v>0</v>
      </c>
      <c r="AK152" s="160">
        <v>0</v>
      </c>
      <c r="AL152" s="160">
        <v>0</v>
      </c>
      <c r="AM152" s="160">
        <v>0</v>
      </c>
      <c r="AN152" s="160">
        <v>0</v>
      </c>
      <c r="AO152" s="160">
        <v>0</v>
      </c>
    </row>
    <row r="153" spans="1:41" x14ac:dyDescent="0.25">
      <c r="A153" s="159" t="s">
        <v>950</v>
      </c>
      <c r="B153" s="160" t="s">
        <v>948</v>
      </c>
      <c r="C153" s="160" t="s">
        <v>940</v>
      </c>
      <c r="D153" s="160" t="s">
        <v>941</v>
      </c>
      <c r="E153" s="160">
        <v>0</v>
      </c>
      <c r="F153" s="160">
        <v>0</v>
      </c>
      <c r="G153" s="160">
        <v>0</v>
      </c>
      <c r="H153" s="160">
        <v>0</v>
      </c>
      <c r="I153" s="160">
        <v>0</v>
      </c>
      <c r="J153" s="160">
        <v>0</v>
      </c>
      <c r="K153" s="160">
        <v>0</v>
      </c>
      <c r="L153" s="160">
        <v>0</v>
      </c>
      <c r="M153" s="160">
        <v>0</v>
      </c>
      <c r="N153" s="160">
        <v>0</v>
      </c>
      <c r="O153" s="160">
        <v>0</v>
      </c>
      <c r="P153" s="160">
        <v>0</v>
      </c>
      <c r="Q153" s="160">
        <v>0</v>
      </c>
      <c r="R153" s="160">
        <v>0</v>
      </c>
      <c r="S153" s="160">
        <v>0</v>
      </c>
      <c r="T153" s="160">
        <v>0</v>
      </c>
      <c r="U153" s="160">
        <v>0</v>
      </c>
      <c r="V153" s="160">
        <v>0</v>
      </c>
      <c r="W153" s="160">
        <v>0</v>
      </c>
      <c r="X153" s="160">
        <v>0</v>
      </c>
      <c r="Y153" s="160">
        <v>0</v>
      </c>
      <c r="Z153" s="160">
        <v>0</v>
      </c>
      <c r="AA153" s="160">
        <v>0</v>
      </c>
      <c r="AB153" s="160">
        <v>0</v>
      </c>
      <c r="AC153" s="160">
        <v>0</v>
      </c>
      <c r="AD153" s="160">
        <v>0</v>
      </c>
      <c r="AE153" s="160">
        <v>0</v>
      </c>
      <c r="AF153" s="160">
        <v>0</v>
      </c>
      <c r="AG153" s="160">
        <v>0</v>
      </c>
      <c r="AH153" s="160">
        <v>0</v>
      </c>
      <c r="AI153" s="160">
        <v>0</v>
      </c>
      <c r="AJ153" s="160">
        <v>0</v>
      </c>
      <c r="AK153" s="160">
        <v>0</v>
      </c>
      <c r="AL153" s="160">
        <v>0</v>
      </c>
      <c r="AM153" s="160">
        <v>0</v>
      </c>
      <c r="AN153" s="160">
        <v>0</v>
      </c>
      <c r="AO153" s="160">
        <v>0</v>
      </c>
    </row>
    <row r="154" spans="1:41" x14ac:dyDescent="0.25">
      <c r="A154" s="159" t="s">
        <v>950</v>
      </c>
      <c r="B154" s="160" t="s">
        <v>948</v>
      </c>
      <c r="C154" s="160" t="s">
        <v>940</v>
      </c>
      <c r="D154" s="160" t="s">
        <v>942</v>
      </c>
      <c r="E154" s="160">
        <v>0</v>
      </c>
      <c r="F154" s="160">
        <v>0</v>
      </c>
      <c r="G154" s="160">
        <v>0</v>
      </c>
      <c r="H154" s="160">
        <v>0</v>
      </c>
      <c r="I154" s="160">
        <v>0</v>
      </c>
      <c r="J154" s="160">
        <v>0</v>
      </c>
      <c r="K154" s="160">
        <v>0</v>
      </c>
      <c r="L154" s="160">
        <v>0</v>
      </c>
      <c r="M154" s="160">
        <v>0</v>
      </c>
      <c r="N154" s="160">
        <v>0</v>
      </c>
      <c r="O154" s="160">
        <v>0</v>
      </c>
      <c r="P154" s="160">
        <v>0</v>
      </c>
      <c r="Q154" s="160">
        <v>0</v>
      </c>
      <c r="R154" s="160">
        <v>0</v>
      </c>
      <c r="S154" s="160">
        <v>0</v>
      </c>
      <c r="T154" s="160">
        <v>0</v>
      </c>
      <c r="U154" s="160">
        <v>0</v>
      </c>
      <c r="V154" s="160">
        <v>0</v>
      </c>
      <c r="W154" s="160">
        <v>0</v>
      </c>
      <c r="X154" s="160">
        <v>0</v>
      </c>
      <c r="Y154" s="160">
        <v>0</v>
      </c>
      <c r="Z154" s="160">
        <v>0</v>
      </c>
      <c r="AA154" s="160">
        <v>0</v>
      </c>
      <c r="AB154" s="160">
        <v>0</v>
      </c>
      <c r="AC154" s="160">
        <v>0</v>
      </c>
      <c r="AD154" s="160">
        <v>0</v>
      </c>
      <c r="AE154" s="160">
        <v>0</v>
      </c>
      <c r="AF154" s="160">
        <v>0</v>
      </c>
      <c r="AG154" s="160">
        <v>0</v>
      </c>
      <c r="AH154" s="160">
        <v>0</v>
      </c>
      <c r="AI154" s="160">
        <v>0</v>
      </c>
      <c r="AJ154" s="160">
        <v>0</v>
      </c>
      <c r="AK154" s="160">
        <v>0</v>
      </c>
      <c r="AL154" s="160">
        <v>0</v>
      </c>
      <c r="AM154" s="160">
        <v>0</v>
      </c>
      <c r="AN154" s="160">
        <v>0</v>
      </c>
      <c r="AO154" s="160">
        <v>0</v>
      </c>
    </row>
    <row r="155" spans="1:41" x14ac:dyDescent="0.25">
      <c r="A155" s="159" t="s">
        <v>950</v>
      </c>
      <c r="B155" s="160" t="s">
        <v>948</v>
      </c>
      <c r="C155" s="160" t="s">
        <v>940</v>
      </c>
      <c r="D155" s="160" t="s">
        <v>943</v>
      </c>
      <c r="E155" s="160">
        <v>0</v>
      </c>
      <c r="F155" s="160">
        <v>0</v>
      </c>
      <c r="G155" s="160">
        <v>0</v>
      </c>
      <c r="H155" s="160">
        <v>0</v>
      </c>
      <c r="I155" s="160">
        <v>0</v>
      </c>
      <c r="J155" s="160">
        <v>0</v>
      </c>
      <c r="K155" s="160">
        <v>0</v>
      </c>
      <c r="L155" s="160">
        <v>0</v>
      </c>
      <c r="M155" s="160">
        <v>0</v>
      </c>
      <c r="N155" s="160">
        <v>0</v>
      </c>
      <c r="O155" s="160">
        <v>0</v>
      </c>
      <c r="P155" s="160">
        <v>0</v>
      </c>
      <c r="Q155" s="160">
        <v>0</v>
      </c>
      <c r="R155" s="160">
        <v>0</v>
      </c>
      <c r="S155" s="160">
        <v>0</v>
      </c>
      <c r="T155" s="160">
        <v>0</v>
      </c>
      <c r="U155" s="160">
        <v>0</v>
      </c>
      <c r="V155" s="160">
        <v>0</v>
      </c>
      <c r="W155" s="160">
        <v>0</v>
      </c>
      <c r="X155" s="160">
        <v>0</v>
      </c>
      <c r="Y155" s="160">
        <v>0</v>
      </c>
      <c r="Z155" s="160">
        <v>0</v>
      </c>
      <c r="AA155" s="160">
        <v>0</v>
      </c>
      <c r="AB155" s="160">
        <v>0</v>
      </c>
      <c r="AC155" s="160">
        <v>0</v>
      </c>
      <c r="AD155" s="160">
        <v>0</v>
      </c>
      <c r="AE155" s="160">
        <v>0</v>
      </c>
      <c r="AF155" s="160">
        <v>0</v>
      </c>
      <c r="AG155" s="160">
        <v>0</v>
      </c>
      <c r="AH155" s="160">
        <v>0</v>
      </c>
      <c r="AI155" s="160">
        <v>0</v>
      </c>
      <c r="AJ155" s="160">
        <v>0</v>
      </c>
      <c r="AK155" s="160">
        <v>0</v>
      </c>
      <c r="AL155" s="160">
        <v>0</v>
      </c>
      <c r="AM155" s="160">
        <v>0</v>
      </c>
      <c r="AN155" s="160">
        <v>0</v>
      </c>
      <c r="AO155" s="160">
        <v>0</v>
      </c>
    </row>
    <row r="156" spans="1:41" x14ac:dyDescent="0.25">
      <c r="A156" s="159" t="s">
        <v>950</v>
      </c>
      <c r="B156" s="160" t="s">
        <v>948</v>
      </c>
      <c r="C156" s="160" t="s">
        <v>944</v>
      </c>
      <c r="D156" s="160" t="s">
        <v>941</v>
      </c>
      <c r="E156" s="160">
        <v>0</v>
      </c>
      <c r="F156" s="160">
        <v>0</v>
      </c>
      <c r="G156" s="160">
        <v>0</v>
      </c>
      <c r="H156" s="160">
        <v>0</v>
      </c>
      <c r="I156" s="160">
        <v>0</v>
      </c>
      <c r="J156" s="160">
        <v>0</v>
      </c>
      <c r="K156" s="160">
        <v>0</v>
      </c>
      <c r="L156" s="160">
        <v>0</v>
      </c>
      <c r="M156" s="160">
        <v>0</v>
      </c>
      <c r="N156" s="160">
        <v>0</v>
      </c>
      <c r="O156" s="160">
        <v>0</v>
      </c>
      <c r="P156" s="160">
        <v>0</v>
      </c>
      <c r="Q156" s="160">
        <v>0</v>
      </c>
      <c r="R156" s="160">
        <v>0</v>
      </c>
      <c r="S156" s="160">
        <v>0</v>
      </c>
      <c r="T156" s="160">
        <v>0</v>
      </c>
      <c r="U156" s="160">
        <v>0</v>
      </c>
      <c r="V156" s="160">
        <v>0</v>
      </c>
      <c r="W156" s="160">
        <v>0</v>
      </c>
      <c r="X156" s="160">
        <v>0</v>
      </c>
      <c r="Y156" s="160">
        <v>0</v>
      </c>
      <c r="Z156" s="160">
        <v>0</v>
      </c>
      <c r="AA156" s="160">
        <v>0</v>
      </c>
      <c r="AB156" s="160">
        <v>0</v>
      </c>
      <c r="AC156" s="160">
        <v>0</v>
      </c>
      <c r="AD156" s="160">
        <v>0</v>
      </c>
      <c r="AE156" s="160">
        <v>0</v>
      </c>
      <c r="AF156" s="160">
        <v>0</v>
      </c>
      <c r="AG156" s="160">
        <v>0</v>
      </c>
      <c r="AH156" s="160">
        <v>0</v>
      </c>
      <c r="AI156" s="160">
        <v>0</v>
      </c>
      <c r="AJ156" s="160">
        <v>0</v>
      </c>
      <c r="AK156" s="160">
        <v>0</v>
      </c>
      <c r="AL156" s="160">
        <v>0</v>
      </c>
      <c r="AM156" s="160">
        <v>0</v>
      </c>
      <c r="AN156" s="160">
        <v>0</v>
      </c>
      <c r="AO156" s="160">
        <v>0</v>
      </c>
    </row>
    <row r="157" spans="1:41" x14ac:dyDescent="0.25">
      <c r="A157" s="159" t="s">
        <v>950</v>
      </c>
      <c r="B157" s="160" t="s">
        <v>948</v>
      </c>
      <c r="C157" s="160" t="s">
        <v>944</v>
      </c>
      <c r="D157" s="160" t="s">
        <v>942</v>
      </c>
      <c r="E157" s="160">
        <v>0</v>
      </c>
      <c r="F157" s="160">
        <v>0</v>
      </c>
      <c r="G157" s="160">
        <v>0</v>
      </c>
      <c r="H157" s="160">
        <v>0</v>
      </c>
      <c r="I157" s="160">
        <v>0</v>
      </c>
      <c r="J157" s="160">
        <v>0</v>
      </c>
      <c r="K157" s="160">
        <v>0</v>
      </c>
      <c r="L157" s="160">
        <v>0</v>
      </c>
      <c r="M157" s="160">
        <v>0</v>
      </c>
      <c r="N157" s="160">
        <v>0</v>
      </c>
      <c r="O157" s="160">
        <v>0</v>
      </c>
      <c r="P157" s="160">
        <v>0</v>
      </c>
      <c r="Q157" s="160">
        <v>0</v>
      </c>
      <c r="R157" s="160">
        <v>0</v>
      </c>
      <c r="S157" s="160">
        <v>0</v>
      </c>
      <c r="T157" s="160">
        <v>0</v>
      </c>
      <c r="U157" s="160">
        <v>0</v>
      </c>
      <c r="V157" s="160">
        <v>0</v>
      </c>
      <c r="W157" s="160">
        <v>0</v>
      </c>
      <c r="X157" s="160">
        <v>0</v>
      </c>
      <c r="Y157" s="160">
        <v>0</v>
      </c>
      <c r="Z157" s="160">
        <v>0</v>
      </c>
      <c r="AA157" s="160">
        <v>0</v>
      </c>
      <c r="AB157" s="160">
        <v>0</v>
      </c>
      <c r="AC157" s="160">
        <v>0</v>
      </c>
      <c r="AD157" s="160">
        <v>0</v>
      </c>
      <c r="AE157" s="160">
        <v>0</v>
      </c>
      <c r="AF157" s="160">
        <v>0</v>
      </c>
      <c r="AG157" s="160">
        <v>0</v>
      </c>
      <c r="AH157" s="160">
        <v>0</v>
      </c>
      <c r="AI157" s="160">
        <v>0</v>
      </c>
      <c r="AJ157" s="160">
        <v>0</v>
      </c>
      <c r="AK157" s="160">
        <v>0</v>
      </c>
      <c r="AL157" s="160">
        <v>0</v>
      </c>
      <c r="AM157" s="160">
        <v>0</v>
      </c>
      <c r="AN157" s="160">
        <v>0</v>
      </c>
      <c r="AO157" s="160">
        <v>0</v>
      </c>
    </row>
    <row r="158" spans="1:41" x14ac:dyDescent="0.25">
      <c r="A158" s="159" t="s">
        <v>950</v>
      </c>
      <c r="B158" s="160" t="s">
        <v>948</v>
      </c>
      <c r="C158" s="160" t="s">
        <v>944</v>
      </c>
      <c r="D158" s="160" t="s">
        <v>943</v>
      </c>
      <c r="E158" s="160">
        <v>0</v>
      </c>
      <c r="F158" s="160">
        <v>0</v>
      </c>
      <c r="G158" s="160">
        <v>0</v>
      </c>
      <c r="H158" s="160">
        <v>0</v>
      </c>
      <c r="I158" s="160">
        <v>0</v>
      </c>
      <c r="J158" s="160">
        <v>0</v>
      </c>
      <c r="K158" s="160">
        <v>0</v>
      </c>
      <c r="L158" s="160">
        <v>0</v>
      </c>
      <c r="M158" s="160">
        <v>0</v>
      </c>
      <c r="N158" s="160">
        <v>0</v>
      </c>
      <c r="O158" s="160">
        <v>0</v>
      </c>
      <c r="P158" s="160">
        <v>0</v>
      </c>
      <c r="Q158" s="160">
        <v>0</v>
      </c>
      <c r="R158" s="160">
        <v>0</v>
      </c>
      <c r="S158" s="160">
        <v>0</v>
      </c>
      <c r="T158" s="160">
        <v>0</v>
      </c>
      <c r="U158" s="160">
        <v>0</v>
      </c>
      <c r="V158" s="160">
        <v>0</v>
      </c>
      <c r="W158" s="160">
        <v>0</v>
      </c>
      <c r="X158" s="160">
        <v>0</v>
      </c>
      <c r="Y158" s="160">
        <v>0</v>
      </c>
      <c r="Z158" s="160">
        <v>0</v>
      </c>
      <c r="AA158" s="160">
        <v>0</v>
      </c>
      <c r="AB158" s="160">
        <v>0</v>
      </c>
      <c r="AC158" s="160">
        <v>0</v>
      </c>
      <c r="AD158" s="160">
        <v>0</v>
      </c>
      <c r="AE158" s="160">
        <v>0</v>
      </c>
      <c r="AF158" s="160">
        <v>0</v>
      </c>
      <c r="AG158" s="160">
        <v>0</v>
      </c>
      <c r="AH158" s="160">
        <v>0</v>
      </c>
      <c r="AI158" s="160">
        <v>0</v>
      </c>
      <c r="AJ158" s="160">
        <v>0</v>
      </c>
      <c r="AK158" s="160">
        <v>0</v>
      </c>
      <c r="AL158" s="160">
        <v>0</v>
      </c>
      <c r="AM158" s="160">
        <v>0</v>
      </c>
      <c r="AN158" s="160">
        <v>0</v>
      </c>
      <c r="AO158" s="160">
        <v>0</v>
      </c>
    </row>
    <row r="159" spans="1:41" x14ac:dyDescent="0.25">
      <c r="A159" s="159" t="s">
        <v>950</v>
      </c>
      <c r="B159" s="160" t="s">
        <v>949</v>
      </c>
      <c r="C159" s="160" t="s">
        <v>940</v>
      </c>
      <c r="D159" s="160" t="s">
        <v>941</v>
      </c>
      <c r="E159" s="160">
        <v>0</v>
      </c>
      <c r="F159" s="160">
        <v>0</v>
      </c>
      <c r="G159" s="160">
        <v>0</v>
      </c>
      <c r="H159" s="160">
        <v>0</v>
      </c>
      <c r="I159" s="160">
        <v>0</v>
      </c>
      <c r="J159" s="160">
        <v>0</v>
      </c>
      <c r="K159" s="160">
        <v>0</v>
      </c>
      <c r="L159" s="160">
        <v>0</v>
      </c>
      <c r="M159" s="160">
        <v>0</v>
      </c>
      <c r="N159" s="160">
        <v>0</v>
      </c>
      <c r="O159" s="160">
        <v>0</v>
      </c>
      <c r="P159" s="160">
        <v>0</v>
      </c>
      <c r="Q159" s="160">
        <v>0</v>
      </c>
      <c r="R159" s="160">
        <v>0</v>
      </c>
      <c r="S159" s="160">
        <v>0</v>
      </c>
      <c r="T159" s="160">
        <v>0</v>
      </c>
      <c r="U159" s="160">
        <v>0</v>
      </c>
      <c r="V159" s="160">
        <v>0</v>
      </c>
      <c r="W159" s="160">
        <v>0</v>
      </c>
      <c r="X159" s="160">
        <v>0</v>
      </c>
      <c r="Y159" s="160">
        <v>0</v>
      </c>
      <c r="Z159" s="160">
        <v>0</v>
      </c>
      <c r="AA159" s="160">
        <v>0</v>
      </c>
      <c r="AB159" s="160">
        <v>0</v>
      </c>
      <c r="AC159" s="160">
        <v>0</v>
      </c>
      <c r="AD159" s="160">
        <v>0</v>
      </c>
      <c r="AE159" s="160">
        <v>0</v>
      </c>
      <c r="AF159" s="160">
        <v>0</v>
      </c>
      <c r="AG159" s="160">
        <v>0</v>
      </c>
      <c r="AH159" s="160">
        <v>0</v>
      </c>
      <c r="AI159" s="160">
        <v>0</v>
      </c>
      <c r="AJ159" s="160">
        <v>0</v>
      </c>
      <c r="AK159" s="160">
        <v>0</v>
      </c>
      <c r="AL159" s="160">
        <v>0</v>
      </c>
      <c r="AM159" s="160">
        <v>0</v>
      </c>
      <c r="AN159" s="160">
        <v>0</v>
      </c>
      <c r="AO159" s="160">
        <v>0</v>
      </c>
    </row>
    <row r="160" spans="1:41" x14ac:dyDescent="0.25">
      <c r="A160" s="159" t="s">
        <v>950</v>
      </c>
      <c r="B160" s="160" t="s">
        <v>949</v>
      </c>
      <c r="C160" s="160" t="s">
        <v>940</v>
      </c>
      <c r="D160" s="160" t="s">
        <v>942</v>
      </c>
      <c r="E160" s="160">
        <v>0</v>
      </c>
      <c r="F160" s="160">
        <v>0</v>
      </c>
      <c r="G160" s="160">
        <v>0</v>
      </c>
      <c r="H160" s="160">
        <v>0</v>
      </c>
      <c r="I160" s="160">
        <v>0</v>
      </c>
      <c r="J160" s="160">
        <v>0</v>
      </c>
      <c r="K160" s="160">
        <v>0</v>
      </c>
      <c r="L160" s="160">
        <v>0</v>
      </c>
      <c r="M160" s="160">
        <v>0</v>
      </c>
      <c r="N160" s="160">
        <v>0</v>
      </c>
      <c r="O160" s="160">
        <v>0</v>
      </c>
      <c r="P160" s="160">
        <v>0</v>
      </c>
      <c r="Q160" s="160">
        <v>0</v>
      </c>
      <c r="R160" s="160">
        <v>0</v>
      </c>
      <c r="S160" s="160">
        <v>0</v>
      </c>
      <c r="T160" s="160">
        <v>0</v>
      </c>
      <c r="U160" s="160">
        <v>0</v>
      </c>
      <c r="V160" s="160">
        <v>0</v>
      </c>
      <c r="W160" s="160">
        <v>0</v>
      </c>
      <c r="X160" s="160">
        <v>0</v>
      </c>
      <c r="Y160" s="160">
        <v>0</v>
      </c>
      <c r="Z160" s="160">
        <v>0</v>
      </c>
      <c r="AA160" s="160">
        <v>0</v>
      </c>
      <c r="AB160" s="160">
        <v>0</v>
      </c>
      <c r="AC160" s="160">
        <v>0</v>
      </c>
      <c r="AD160" s="160">
        <v>0</v>
      </c>
      <c r="AE160" s="160">
        <v>0</v>
      </c>
      <c r="AF160" s="160">
        <v>0</v>
      </c>
      <c r="AG160" s="160">
        <v>0</v>
      </c>
      <c r="AH160" s="160">
        <v>0</v>
      </c>
      <c r="AI160" s="160">
        <v>0</v>
      </c>
      <c r="AJ160" s="160">
        <v>0</v>
      </c>
      <c r="AK160" s="160">
        <v>0</v>
      </c>
      <c r="AL160" s="160">
        <v>0</v>
      </c>
      <c r="AM160" s="160">
        <v>0</v>
      </c>
      <c r="AN160" s="160">
        <v>0</v>
      </c>
      <c r="AO160" s="160">
        <v>0</v>
      </c>
    </row>
    <row r="161" spans="1:41" x14ac:dyDescent="0.25">
      <c r="A161" s="159" t="s">
        <v>950</v>
      </c>
      <c r="B161" s="160" t="s">
        <v>949</v>
      </c>
      <c r="C161" s="160" t="s">
        <v>940</v>
      </c>
      <c r="D161" s="160" t="s">
        <v>943</v>
      </c>
      <c r="E161" s="160">
        <v>0</v>
      </c>
      <c r="F161" s="160">
        <v>0</v>
      </c>
      <c r="G161" s="160">
        <v>0</v>
      </c>
      <c r="H161" s="160">
        <v>0</v>
      </c>
      <c r="I161" s="160">
        <v>0</v>
      </c>
      <c r="J161" s="160">
        <v>0</v>
      </c>
      <c r="K161" s="160">
        <v>0</v>
      </c>
      <c r="L161" s="160">
        <v>0</v>
      </c>
      <c r="M161" s="160">
        <v>0</v>
      </c>
      <c r="N161" s="160">
        <v>0</v>
      </c>
      <c r="O161" s="160">
        <v>0</v>
      </c>
      <c r="P161" s="160">
        <v>0</v>
      </c>
      <c r="Q161" s="160">
        <v>0</v>
      </c>
      <c r="R161" s="160">
        <v>0</v>
      </c>
      <c r="S161" s="160">
        <v>0</v>
      </c>
      <c r="T161" s="160">
        <v>0</v>
      </c>
      <c r="U161" s="160">
        <v>0</v>
      </c>
      <c r="V161" s="160">
        <v>0</v>
      </c>
      <c r="W161" s="160">
        <v>0</v>
      </c>
      <c r="X161" s="160">
        <v>0</v>
      </c>
      <c r="Y161" s="160">
        <v>0</v>
      </c>
      <c r="Z161" s="160">
        <v>0</v>
      </c>
      <c r="AA161" s="160">
        <v>0</v>
      </c>
      <c r="AB161" s="160">
        <v>0</v>
      </c>
      <c r="AC161" s="160">
        <v>0</v>
      </c>
      <c r="AD161" s="160">
        <v>0</v>
      </c>
      <c r="AE161" s="160">
        <v>0</v>
      </c>
      <c r="AF161" s="160">
        <v>0</v>
      </c>
      <c r="AG161" s="160">
        <v>0</v>
      </c>
      <c r="AH161" s="160">
        <v>0</v>
      </c>
      <c r="AI161" s="160">
        <v>0</v>
      </c>
      <c r="AJ161" s="160">
        <v>0</v>
      </c>
      <c r="AK161" s="160">
        <v>0</v>
      </c>
      <c r="AL161" s="160">
        <v>0</v>
      </c>
      <c r="AM161" s="160">
        <v>0</v>
      </c>
      <c r="AN161" s="160">
        <v>0</v>
      </c>
      <c r="AO161" s="160">
        <v>0</v>
      </c>
    </row>
    <row r="162" spans="1:41" x14ac:dyDescent="0.25">
      <c r="A162" s="159" t="s">
        <v>950</v>
      </c>
      <c r="B162" s="160" t="s">
        <v>949</v>
      </c>
      <c r="C162" s="160" t="s">
        <v>944</v>
      </c>
      <c r="D162" s="160" t="s">
        <v>941</v>
      </c>
      <c r="E162" s="160">
        <v>0</v>
      </c>
      <c r="F162" s="160">
        <v>0</v>
      </c>
      <c r="G162" s="160">
        <v>0</v>
      </c>
      <c r="H162" s="160">
        <v>0</v>
      </c>
      <c r="I162" s="160">
        <v>0</v>
      </c>
      <c r="J162" s="160">
        <v>0</v>
      </c>
      <c r="K162" s="160">
        <v>0</v>
      </c>
      <c r="L162" s="160">
        <v>0</v>
      </c>
      <c r="M162" s="160">
        <v>0</v>
      </c>
      <c r="N162" s="160">
        <v>0</v>
      </c>
      <c r="O162" s="160">
        <v>0</v>
      </c>
      <c r="P162" s="160">
        <v>0</v>
      </c>
      <c r="Q162" s="160">
        <v>0</v>
      </c>
      <c r="R162" s="160">
        <v>0</v>
      </c>
      <c r="S162" s="160">
        <v>0</v>
      </c>
      <c r="T162" s="160">
        <v>0</v>
      </c>
      <c r="U162" s="160">
        <v>0</v>
      </c>
      <c r="V162" s="160">
        <v>0</v>
      </c>
      <c r="W162" s="160">
        <v>0</v>
      </c>
      <c r="X162" s="160">
        <v>0</v>
      </c>
      <c r="Y162" s="160">
        <v>0</v>
      </c>
      <c r="Z162" s="160">
        <v>0</v>
      </c>
      <c r="AA162" s="160">
        <v>0</v>
      </c>
      <c r="AB162" s="160">
        <v>0</v>
      </c>
      <c r="AC162" s="160">
        <v>0</v>
      </c>
      <c r="AD162" s="160">
        <v>0</v>
      </c>
      <c r="AE162" s="160">
        <v>0</v>
      </c>
      <c r="AF162" s="160">
        <v>0</v>
      </c>
      <c r="AG162" s="160">
        <v>0</v>
      </c>
      <c r="AH162" s="160">
        <v>0</v>
      </c>
      <c r="AI162" s="160">
        <v>0</v>
      </c>
      <c r="AJ162" s="160">
        <v>0</v>
      </c>
      <c r="AK162" s="160">
        <v>0</v>
      </c>
      <c r="AL162" s="160">
        <v>0</v>
      </c>
      <c r="AM162" s="160">
        <v>0</v>
      </c>
      <c r="AN162" s="160">
        <v>0</v>
      </c>
      <c r="AO162" s="160">
        <v>0</v>
      </c>
    </row>
    <row r="163" spans="1:41" x14ac:dyDescent="0.25">
      <c r="A163" s="159" t="s">
        <v>950</v>
      </c>
      <c r="B163" s="160" t="s">
        <v>949</v>
      </c>
      <c r="C163" s="160" t="s">
        <v>944</v>
      </c>
      <c r="D163" s="160" t="s">
        <v>942</v>
      </c>
      <c r="E163" s="160">
        <v>0</v>
      </c>
      <c r="F163" s="160">
        <v>0</v>
      </c>
      <c r="G163" s="160">
        <v>0</v>
      </c>
      <c r="H163" s="160">
        <v>0</v>
      </c>
      <c r="I163" s="160">
        <v>0</v>
      </c>
      <c r="J163" s="160">
        <v>0</v>
      </c>
      <c r="K163" s="160">
        <v>0</v>
      </c>
      <c r="L163" s="160">
        <v>0</v>
      </c>
      <c r="M163" s="160">
        <v>0</v>
      </c>
      <c r="N163" s="160">
        <v>0</v>
      </c>
      <c r="O163" s="160">
        <v>0</v>
      </c>
      <c r="P163" s="160">
        <v>0</v>
      </c>
      <c r="Q163" s="160">
        <v>0</v>
      </c>
      <c r="R163" s="160">
        <v>0</v>
      </c>
      <c r="S163" s="160">
        <v>0</v>
      </c>
      <c r="T163" s="160">
        <v>0</v>
      </c>
      <c r="U163" s="160">
        <v>0</v>
      </c>
      <c r="V163" s="160">
        <v>0</v>
      </c>
      <c r="W163" s="160">
        <v>0</v>
      </c>
      <c r="X163" s="160">
        <v>0</v>
      </c>
      <c r="Y163" s="160">
        <v>0</v>
      </c>
      <c r="Z163" s="160">
        <v>0</v>
      </c>
      <c r="AA163" s="160">
        <v>0</v>
      </c>
      <c r="AB163" s="160">
        <v>0</v>
      </c>
      <c r="AC163" s="160">
        <v>0</v>
      </c>
      <c r="AD163" s="160">
        <v>0</v>
      </c>
      <c r="AE163" s="160">
        <v>0</v>
      </c>
      <c r="AF163" s="160">
        <v>0</v>
      </c>
      <c r="AG163" s="160">
        <v>0</v>
      </c>
      <c r="AH163" s="160">
        <v>0</v>
      </c>
      <c r="AI163" s="160">
        <v>0</v>
      </c>
      <c r="AJ163" s="160">
        <v>0</v>
      </c>
      <c r="AK163" s="160">
        <v>0</v>
      </c>
      <c r="AL163" s="160">
        <v>0</v>
      </c>
      <c r="AM163" s="160">
        <v>0</v>
      </c>
      <c r="AN163" s="160">
        <v>0</v>
      </c>
      <c r="AO163" s="160">
        <v>0</v>
      </c>
    </row>
    <row r="164" spans="1:41" x14ac:dyDescent="0.25">
      <c r="A164" s="159" t="s">
        <v>950</v>
      </c>
      <c r="B164" s="160" t="s">
        <v>949</v>
      </c>
      <c r="C164" s="160" t="s">
        <v>944</v>
      </c>
      <c r="D164" s="160" t="s">
        <v>943</v>
      </c>
      <c r="E164" s="160">
        <v>0</v>
      </c>
      <c r="F164" s="160">
        <v>0</v>
      </c>
      <c r="G164" s="160">
        <v>0</v>
      </c>
      <c r="H164" s="160">
        <v>0</v>
      </c>
      <c r="I164" s="160">
        <v>0</v>
      </c>
      <c r="J164" s="160">
        <v>0</v>
      </c>
      <c r="K164" s="160">
        <v>0</v>
      </c>
      <c r="L164" s="160">
        <v>0</v>
      </c>
      <c r="M164" s="160">
        <v>0</v>
      </c>
      <c r="N164" s="160">
        <v>0</v>
      </c>
      <c r="O164" s="160">
        <v>0</v>
      </c>
      <c r="P164" s="160">
        <v>0</v>
      </c>
      <c r="Q164" s="160">
        <v>0</v>
      </c>
      <c r="R164" s="160">
        <v>0</v>
      </c>
      <c r="S164" s="160">
        <v>0</v>
      </c>
      <c r="T164" s="160">
        <v>0</v>
      </c>
      <c r="U164" s="160">
        <v>0</v>
      </c>
      <c r="V164" s="160">
        <v>0</v>
      </c>
      <c r="W164" s="160">
        <v>0</v>
      </c>
      <c r="X164" s="160">
        <v>0</v>
      </c>
      <c r="Y164" s="160">
        <v>0</v>
      </c>
      <c r="Z164" s="160">
        <v>0</v>
      </c>
      <c r="AA164" s="160">
        <v>0</v>
      </c>
      <c r="AB164" s="160">
        <v>0</v>
      </c>
      <c r="AC164" s="160">
        <v>0</v>
      </c>
      <c r="AD164" s="160">
        <v>0</v>
      </c>
      <c r="AE164" s="160">
        <v>0</v>
      </c>
      <c r="AF164" s="160">
        <v>0</v>
      </c>
      <c r="AG164" s="160">
        <v>0</v>
      </c>
      <c r="AH164" s="160">
        <v>0</v>
      </c>
      <c r="AI164" s="160">
        <v>0</v>
      </c>
      <c r="AJ164" s="160">
        <v>0</v>
      </c>
      <c r="AK164" s="160">
        <v>0</v>
      </c>
      <c r="AL164" s="160">
        <v>0</v>
      </c>
      <c r="AM164" s="160">
        <v>0</v>
      </c>
      <c r="AN164" s="160">
        <v>0</v>
      </c>
      <c r="AO164" s="160">
        <v>0</v>
      </c>
    </row>
    <row r="166" spans="1:41" x14ac:dyDescent="0.25">
      <c r="B166" s="50" t="s">
        <v>951</v>
      </c>
    </row>
  </sheetData>
  <mergeCells count="15">
    <mergeCell ref="B62:B68"/>
    <mergeCell ref="B72:B78"/>
    <mergeCell ref="B82:B88"/>
    <mergeCell ref="B6:B7"/>
    <mergeCell ref="B13:B18"/>
    <mergeCell ref="B23:B28"/>
    <mergeCell ref="B32:B38"/>
    <mergeCell ref="B42:B48"/>
    <mergeCell ref="B52:B58"/>
    <mergeCell ref="CJ4:CL4"/>
    <mergeCell ref="D4:AN4"/>
    <mergeCell ref="AO4:BY4"/>
    <mergeCell ref="BZ4:CA4"/>
    <mergeCell ref="CB4:CF4"/>
    <mergeCell ref="CG4:CI4"/>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sheetPr>
  <dimension ref="A3:CM42"/>
  <sheetViews>
    <sheetView topLeftCell="A3" workbookViewId="0">
      <pane xSplit="2" topLeftCell="C1" activePane="topRight" state="frozen"/>
      <selection pane="topRight" activeCell="B5" sqref="A1:XFD1048576"/>
    </sheetView>
  </sheetViews>
  <sheetFormatPr defaultColWidth="11.42578125" defaultRowHeight="15" x14ac:dyDescent="0.25"/>
  <cols>
    <col min="2" max="2" width="22.5703125" customWidth="1"/>
    <col min="3" max="3" width="14.42578125" customWidth="1"/>
    <col min="4" max="5" width="15.28515625" customWidth="1"/>
    <col min="6" max="6" width="14.28515625" customWidth="1"/>
    <col min="7" max="7" width="13.28515625" customWidth="1"/>
    <col min="8" max="8" width="11.5703125" customWidth="1"/>
    <col min="9" max="9" width="14.28515625" customWidth="1"/>
    <col min="10" max="10" width="13.28515625" customWidth="1"/>
    <col min="11" max="12" width="14.28515625" customWidth="1"/>
    <col min="13" max="13" width="11.5703125" customWidth="1"/>
    <col min="14" max="16" width="13.28515625" customWidth="1"/>
    <col min="17" max="17" width="14.28515625" customWidth="1"/>
    <col min="18" max="23" width="15.28515625" customWidth="1"/>
    <col min="24" max="26" width="14.28515625" customWidth="1"/>
    <col min="27" max="27" width="15.28515625" customWidth="1"/>
    <col min="28" max="32" width="14.28515625" customWidth="1"/>
    <col min="33" max="35" width="15.28515625" customWidth="1"/>
    <col min="36" max="39" width="14.28515625" customWidth="1"/>
  </cols>
  <sheetData>
    <row r="3" spans="1:91" ht="15.75" customHeight="1" x14ac:dyDescent="0.25">
      <c r="A3" s="45"/>
      <c r="C3" s="52" t="s">
        <v>747</v>
      </c>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row>
    <row r="4" spans="1:91" ht="17.25" customHeight="1" x14ac:dyDescent="0.3">
      <c r="A4" s="45"/>
      <c r="C4" s="113" t="s">
        <v>701</v>
      </c>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3" t="s">
        <v>486</v>
      </c>
      <c r="AO4" s="114"/>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3" t="s">
        <v>488</v>
      </c>
      <c r="BZ4" s="115"/>
      <c r="CA4" s="116" t="s">
        <v>491</v>
      </c>
      <c r="CB4" s="117"/>
      <c r="CC4" s="117"/>
      <c r="CD4" s="117"/>
      <c r="CE4" s="118"/>
      <c r="CF4" s="119" t="s">
        <v>497</v>
      </c>
      <c r="CG4" s="119"/>
      <c r="CH4" s="119"/>
      <c r="CI4" s="110" t="s">
        <v>501</v>
      </c>
      <c r="CJ4" s="111"/>
      <c r="CK4" s="112"/>
      <c r="CL4" s="54" t="s">
        <v>104</v>
      </c>
      <c r="CM4" s="47" t="s">
        <v>154</v>
      </c>
    </row>
    <row r="5" spans="1:91" ht="30.75" customHeight="1" x14ac:dyDescent="0.25">
      <c r="A5" s="45"/>
      <c r="B5" s="52"/>
      <c r="C5" s="38" t="s">
        <v>17</v>
      </c>
      <c r="D5" s="39" t="s">
        <v>18</v>
      </c>
      <c r="E5" s="39" t="s">
        <v>19</v>
      </c>
      <c r="F5" s="39" t="s">
        <v>20</v>
      </c>
      <c r="G5" s="39" t="s">
        <v>21</v>
      </c>
      <c r="H5" s="39" t="s">
        <v>22</v>
      </c>
      <c r="I5" s="39" t="s">
        <v>23</v>
      </c>
      <c r="J5" s="39" t="s">
        <v>24</v>
      </c>
      <c r="K5" s="39" t="s">
        <v>25</v>
      </c>
      <c r="L5" s="39" t="s">
        <v>26</v>
      </c>
      <c r="M5" s="39" t="s">
        <v>27</v>
      </c>
      <c r="N5" s="39" t="s">
        <v>28</v>
      </c>
      <c r="O5" s="39" t="s">
        <v>29</v>
      </c>
      <c r="P5" s="39" t="s">
        <v>30</v>
      </c>
      <c r="Q5" s="39" t="s">
        <v>31</v>
      </c>
      <c r="R5" s="39" t="s">
        <v>32</v>
      </c>
      <c r="S5" s="39" t="s">
        <v>33</v>
      </c>
      <c r="T5" s="39" t="s">
        <v>34</v>
      </c>
      <c r="U5" s="39" t="s">
        <v>35</v>
      </c>
      <c r="V5" s="39" t="s">
        <v>36</v>
      </c>
      <c r="W5" s="39" t="s">
        <v>37</v>
      </c>
      <c r="X5" s="39" t="s">
        <v>38</v>
      </c>
      <c r="Y5" s="39" t="s">
        <v>39</v>
      </c>
      <c r="Z5" s="39" t="s">
        <v>40</v>
      </c>
      <c r="AA5" s="39" t="s">
        <v>41</v>
      </c>
      <c r="AB5" s="39" t="s">
        <v>42</v>
      </c>
      <c r="AC5" s="39" t="s">
        <v>43</v>
      </c>
      <c r="AD5" s="39" t="s">
        <v>44</v>
      </c>
      <c r="AE5" s="39" t="s">
        <v>45</v>
      </c>
      <c r="AF5" s="39" t="s">
        <v>46</v>
      </c>
      <c r="AG5" s="39" t="s">
        <v>47</v>
      </c>
      <c r="AH5" s="39" t="s">
        <v>48</v>
      </c>
      <c r="AI5" s="39" t="s">
        <v>49</v>
      </c>
      <c r="AJ5" s="39" t="s">
        <v>50</v>
      </c>
      <c r="AK5" s="39" t="s">
        <v>51</v>
      </c>
      <c r="AL5" s="39" t="s">
        <v>52</v>
      </c>
      <c r="AM5" s="39" t="s">
        <v>53</v>
      </c>
      <c r="AN5" s="38" t="s">
        <v>54</v>
      </c>
      <c r="AO5" s="39" t="s">
        <v>55</v>
      </c>
      <c r="AP5" s="39" t="s">
        <v>56</v>
      </c>
      <c r="AQ5" s="39" t="s">
        <v>57</v>
      </c>
      <c r="AR5" s="39" t="s">
        <v>58</v>
      </c>
      <c r="AS5" s="39" t="s">
        <v>59</v>
      </c>
      <c r="AT5" s="39" t="s">
        <v>60</v>
      </c>
      <c r="AU5" s="39" t="s">
        <v>61</v>
      </c>
      <c r="AV5" s="39" t="s">
        <v>62</v>
      </c>
      <c r="AW5" s="39" t="s">
        <v>63</v>
      </c>
      <c r="AX5" s="39" t="s">
        <v>64</v>
      </c>
      <c r="AY5" s="39" t="s">
        <v>65</v>
      </c>
      <c r="AZ5" s="39" t="s">
        <v>66</v>
      </c>
      <c r="BA5" s="39" t="s">
        <v>67</v>
      </c>
      <c r="BB5" s="39" t="s">
        <v>68</v>
      </c>
      <c r="BC5" s="39" t="s">
        <v>69</v>
      </c>
      <c r="BD5" s="39" t="s">
        <v>70</v>
      </c>
      <c r="BE5" s="39" t="s">
        <v>71</v>
      </c>
      <c r="BF5" s="39" t="s">
        <v>72</v>
      </c>
      <c r="BG5" s="39" t="s">
        <v>73</v>
      </c>
      <c r="BH5" s="39" t="s">
        <v>74</v>
      </c>
      <c r="BI5" s="39" t="s">
        <v>75</v>
      </c>
      <c r="BJ5" s="39" t="s">
        <v>76</v>
      </c>
      <c r="BK5" s="39" t="s">
        <v>77</v>
      </c>
      <c r="BL5" s="39" t="s">
        <v>78</v>
      </c>
      <c r="BM5" s="39" t="s">
        <v>79</v>
      </c>
      <c r="BN5" s="39" t="s">
        <v>80</v>
      </c>
      <c r="BO5" s="39" t="s">
        <v>81</v>
      </c>
      <c r="BP5" s="39" t="s">
        <v>82</v>
      </c>
      <c r="BQ5" s="39" t="s">
        <v>83</v>
      </c>
      <c r="BR5" s="39" t="s">
        <v>84</v>
      </c>
      <c r="BS5" s="39" t="s">
        <v>85</v>
      </c>
      <c r="BT5" s="39" t="s">
        <v>86</v>
      </c>
      <c r="BU5" s="39" t="s">
        <v>87</v>
      </c>
      <c r="BV5" s="39" t="s">
        <v>88</v>
      </c>
      <c r="BW5" s="39" t="s">
        <v>89</v>
      </c>
      <c r="BX5" s="39" t="s">
        <v>90</v>
      </c>
      <c r="BY5" s="38" t="s">
        <v>91</v>
      </c>
      <c r="BZ5" s="42" t="s">
        <v>92</v>
      </c>
      <c r="CA5" s="38" t="s">
        <v>93</v>
      </c>
      <c r="CB5" s="39" t="s">
        <v>94</v>
      </c>
      <c r="CC5" s="39" t="s">
        <v>95</v>
      </c>
      <c r="CD5" s="39" t="s">
        <v>96</v>
      </c>
      <c r="CE5" s="39" t="s">
        <v>97</v>
      </c>
      <c r="CF5" s="39" t="s">
        <v>98</v>
      </c>
      <c r="CG5" s="39" t="s">
        <v>99</v>
      </c>
      <c r="CH5" s="39" t="s">
        <v>100</v>
      </c>
      <c r="CI5" s="39" t="s">
        <v>101</v>
      </c>
      <c r="CJ5" s="39" t="s">
        <v>102</v>
      </c>
      <c r="CK5" s="39" t="s">
        <v>103</v>
      </c>
      <c r="CL5" s="48" t="s">
        <v>104</v>
      </c>
      <c r="CM5" s="53" t="s">
        <v>105</v>
      </c>
    </row>
    <row r="6" spans="1:91" x14ac:dyDescent="0.25">
      <c r="A6" s="121" t="s">
        <v>748</v>
      </c>
      <c r="B6" t="s">
        <v>91</v>
      </c>
      <c r="C6" s="49">
        <f>'SAM_temporary 2022'!C77</f>
        <v>267.72336159034444</v>
      </c>
      <c r="D6" s="49">
        <f>'SAM_temporary 2022'!D77</f>
        <v>292.32301213895516</v>
      </c>
      <c r="E6" s="49">
        <f>'SAM_temporary 2022'!E77</f>
        <v>773.44840865607841</v>
      </c>
      <c r="F6" s="49">
        <f>'SAM_temporary 2022'!F77</f>
        <v>171.98380918384274</v>
      </c>
      <c r="G6" s="49">
        <f>'SAM_temporary 2022'!G77</f>
        <v>108.42675015617326</v>
      </c>
      <c r="H6" s="49">
        <f>'SAM_temporary 2022'!H77</f>
        <v>4.6949898769980587</v>
      </c>
      <c r="I6" s="49">
        <f>'SAM_temporary 2022'!I77</f>
        <v>230.20060617294624</v>
      </c>
      <c r="J6" s="49">
        <f>'SAM_temporary 2022'!J77</f>
        <v>59.048734694670884</v>
      </c>
      <c r="K6" s="49">
        <f>'SAM_temporary 2022'!K77</f>
        <v>287.22796671984963</v>
      </c>
      <c r="L6" s="49">
        <f>'SAM_temporary 2022'!L77</f>
        <v>309.95558063309011</v>
      </c>
      <c r="M6" s="49">
        <f>'SAM_temporary 2022'!M77</f>
        <v>4.6056671475880995E-2</v>
      </c>
      <c r="N6" s="49">
        <f>'SAM_temporary 2022'!N77</f>
        <v>30.352793349170696</v>
      </c>
      <c r="O6" s="49">
        <f>'SAM_temporary 2022'!O77</f>
        <v>6.13516066900171</v>
      </c>
      <c r="P6" s="49">
        <f>'SAM_temporary 2022'!P77</f>
        <v>12.834251435077494</v>
      </c>
      <c r="Q6" s="49">
        <f>'SAM_temporary 2022'!Q77</f>
        <v>90.522701953593767</v>
      </c>
      <c r="R6" s="49">
        <f>'SAM_temporary 2022'!R77</f>
        <v>609.94337740904507</v>
      </c>
      <c r="S6" s="49">
        <f>'SAM_temporary 2022'!S77</f>
        <v>187.21230817094454</v>
      </c>
      <c r="T6" s="49">
        <f>'SAM_temporary 2022'!T77</f>
        <v>1856.2982891023032</v>
      </c>
      <c r="U6" s="49">
        <f>'SAM_temporary 2022'!U77</f>
        <v>3778.2932756054897</v>
      </c>
      <c r="V6" s="49">
        <f>'SAM_temporary 2022'!V77</f>
        <v>1496.8371346368062</v>
      </c>
      <c r="W6" s="49">
        <f>'SAM_temporary 2022'!W77</f>
        <v>618.36275296850454</v>
      </c>
      <c r="X6" s="49">
        <f>'SAM_temporary 2022'!X77</f>
        <v>303.06637883206383</v>
      </c>
      <c r="Y6" s="49">
        <f>'SAM_temporary 2022'!Y77</f>
        <v>360.82087130000286</v>
      </c>
      <c r="Z6" s="49">
        <f>'SAM_temporary 2022'!Z77</f>
        <v>924.11750107927799</v>
      </c>
      <c r="AA6" s="49">
        <f>'SAM_temporary 2022'!AA77</f>
        <v>1570.4334623081625</v>
      </c>
      <c r="AB6" s="49">
        <f>'SAM_temporary 2022'!AB77</f>
        <v>376.82145562734985</v>
      </c>
      <c r="AC6" s="49">
        <f>'SAM_temporary 2022'!AC77</f>
        <v>533.62185108633651</v>
      </c>
      <c r="AD6" s="49">
        <f>'SAM_temporary 2022'!AD77</f>
        <v>32.04870372900367</v>
      </c>
      <c r="AE6" s="49">
        <f>'SAM_temporary 2022'!AE77</f>
        <v>215.93031857174864</v>
      </c>
      <c r="AF6" s="49">
        <f>'SAM_temporary 2022'!AF77</f>
        <v>314.77052076752659</v>
      </c>
      <c r="AG6" s="49">
        <f>'SAM_temporary 2022'!AG77</f>
        <v>2733.40982962</v>
      </c>
      <c r="AH6" s="49">
        <f>'SAM_temporary 2022'!AH77</f>
        <v>1884.1586334087367</v>
      </c>
      <c r="AI6" s="49">
        <f>'SAM_temporary 2022'!AI77</f>
        <v>1531.8109612814474</v>
      </c>
      <c r="AJ6" s="49">
        <f>'SAM_temporary 2022'!AJ77</f>
        <v>74.101168962020438</v>
      </c>
      <c r="AK6" s="49">
        <f>'SAM_temporary 2022'!AK77</f>
        <v>718.9726565184784</v>
      </c>
      <c r="AL6" s="49">
        <f>'SAM_temporary 2022'!AL77</f>
        <v>181.31134761435672</v>
      </c>
      <c r="AM6" s="49">
        <f>'SAM_temporary 2022'!AM77</f>
        <v>71.360067043184898</v>
      </c>
      <c r="AN6" s="49">
        <f>'SAM_temporary 2022'!AN77</f>
        <v>0</v>
      </c>
      <c r="AO6" s="49">
        <f>'SAM_temporary 2022'!AO77</f>
        <v>0</v>
      </c>
      <c r="AP6" s="49">
        <f>'SAM_temporary 2022'!AP77</f>
        <v>0</v>
      </c>
      <c r="AQ6" s="49">
        <f>'SAM_temporary 2022'!AQ77</f>
        <v>0</v>
      </c>
      <c r="AR6" s="49">
        <f>'SAM_temporary 2022'!AR77</f>
        <v>0</v>
      </c>
      <c r="AS6" s="49">
        <f>'SAM_temporary 2022'!AS77</f>
        <v>0</v>
      </c>
      <c r="AT6" s="49">
        <f>'SAM_temporary 2022'!AT77</f>
        <v>0</v>
      </c>
      <c r="AU6" s="49">
        <f>'SAM_temporary 2022'!AU77</f>
        <v>0</v>
      </c>
      <c r="AV6" s="49">
        <f>'SAM_temporary 2022'!AV77</f>
        <v>0</v>
      </c>
      <c r="AW6" s="49">
        <f>'SAM_temporary 2022'!AW77</f>
        <v>0</v>
      </c>
      <c r="AX6" s="49">
        <f>'SAM_temporary 2022'!AX77</f>
        <v>0</v>
      </c>
      <c r="AY6" s="49">
        <f>'SAM_temporary 2022'!AY77</f>
        <v>0</v>
      </c>
      <c r="AZ6" s="49">
        <f>'SAM_temporary 2022'!AZ77</f>
        <v>0</v>
      </c>
      <c r="BA6" s="49">
        <f>'SAM_temporary 2022'!BA77</f>
        <v>0</v>
      </c>
      <c r="BB6" s="49">
        <f>'SAM_temporary 2022'!BB77</f>
        <v>0</v>
      </c>
      <c r="BC6" s="49">
        <f>'SAM_temporary 2022'!BC77</f>
        <v>0</v>
      </c>
      <c r="BD6" s="49">
        <f>'SAM_temporary 2022'!BD77</f>
        <v>0</v>
      </c>
      <c r="BE6" s="49">
        <f>'SAM_temporary 2022'!BE77</f>
        <v>0</v>
      </c>
      <c r="BF6" s="49">
        <f>'SAM_temporary 2022'!BF77</f>
        <v>0</v>
      </c>
      <c r="BG6" s="49">
        <f>'SAM_temporary 2022'!BG77</f>
        <v>0</v>
      </c>
      <c r="BH6" s="49">
        <f>'SAM_temporary 2022'!BH77</f>
        <v>0</v>
      </c>
      <c r="BI6" s="49">
        <f>'SAM_temporary 2022'!BI77</f>
        <v>0</v>
      </c>
      <c r="BJ6" s="49">
        <f>'SAM_temporary 2022'!BJ77</f>
        <v>0</v>
      </c>
      <c r="BK6" s="49">
        <f>'SAM_temporary 2022'!BK77</f>
        <v>0</v>
      </c>
      <c r="BL6" s="49">
        <f>'SAM_temporary 2022'!BL77</f>
        <v>0</v>
      </c>
      <c r="BM6" s="49">
        <f>'SAM_temporary 2022'!BM77</f>
        <v>0</v>
      </c>
      <c r="BN6" s="49">
        <f>'SAM_temporary 2022'!BN77</f>
        <v>0</v>
      </c>
      <c r="BO6" s="49">
        <f>'SAM_temporary 2022'!BO77</f>
        <v>0</v>
      </c>
      <c r="BP6" s="49">
        <f>'SAM_temporary 2022'!BP77</f>
        <v>0</v>
      </c>
      <c r="BQ6" s="49">
        <f>'SAM_temporary 2022'!BQ77</f>
        <v>0</v>
      </c>
      <c r="BR6" s="49">
        <f>'SAM_temporary 2022'!BR77</f>
        <v>0</v>
      </c>
      <c r="BS6" s="49">
        <f>'SAM_temporary 2022'!BS77</f>
        <v>0</v>
      </c>
      <c r="BT6" s="49">
        <f>'SAM_temporary 2022'!BT77</f>
        <v>0</v>
      </c>
      <c r="BU6" s="49">
        <f>'SAM_temporary 2022'!BU77</f>
        <v>0</v>
      </c>
      <c r="BV6" s="49">
        <f>'SAM_temporary 2022'!BV77</f>
        <v>0</v>
      </c>
      <c r="BW6" s="49">
        <f>'SAM_temporary 2022'!BW77</f>
        <v>0</v>
      </c>
      <c r="BX6" s="49">
        <f>'SAM_temporary 2022'!BX77</f>
        <v>0</v>
      </c>
      <c r="BY6" s="49">
        <f>'SAM_temporary 2022'!BY77</f>
        <v>0</v>
      </c>
      <c r="BZ6" s="49">
        <f>'SAM_temporary 2022'!BZ77</f>
        <v>0</v>
      </c>
      <c r="CA6" s="49"/>
      <c r="CB6" s="49"/>
      <c r="CC6" s="49"/>
      <c r="CD6" s="49"/>
      <c r="CE6" s="49"/>
      <c r="CF6" s="49">
        <f>'SAM_temporary 2022'!CF77</f>
        <v>0</v>
      </c>
      <c r="CG6" s="49">
        <f>'SAM_temporary 2022'!CG77</f>
        <v>0</v>
      </c>
      <c r="CH6" s="49">
        <f>'SAM_temporary 2022'!CH77</f>
        <v>0</v>
      </c>
      <c r="CI6" s="49">
        <f>'SAM_temporary 2022'!CI77</f>
        <v>0</v>
      </c>
      <c r="CJ6" s="49">
        <f>'SAM_temporary 2022'!CJ77</f>
        <v>0</v>
      </c>
      <c r="CK6" s="49">
        <f>'SAM_temporary 2022'!CK77</f>
        <v>0</v>
      </c>
      <c r="CL6" s="49">
        <f>'SAM_temporary 2022'!CL77</f>
        <v>0</v>
      </c>
      <c r="CM6" s="49">
        <f>'SAM_temporary 2022'!CM77</f>
        <v>0</v>
      </c>
    </row>
    <row r="7" spans="1:91" ht="15.75" customHeight="1" x14ac:dyDescent="0.25">
      <c r="A7" s="122"/>
      <c r="B7" t="s">
        <v>92</v>
      </c>
      <c r="C7" s="46">
        <f>'SAM_temporary 2022'!C78</f>
        <v>4569.8060599545097</v>
      </c>
      <c r="D7" s="46">
        <f>'SAM_temporary 2022'!D78</f>
        <v>503.18191934172052</v>
      </c>
      <c r="E7" s="46">
        <f>'SAM_temporary 2022'!E78</f>
        <v>2325.3515028888805</v>
      </c>
      <c r="F7" s="46">
        <f>'SAM_temporary 2022'!F78</f>
        <v>195.88248794152082</v>
      </c>
      <c r="G7" s="46">
        <f>'SAM_temporary 2022'!G78</f>
        <v>180.32185568827066</v>
      </c>
      <c r="H7" s="46">
        <f>'SAM_temporary 2022'!H78</f>
        <v>15.145513929499604</v>
      </c>
      <c r="I7" s="46">
        <f>'SAM_temporary 2022'!I78</f>
        <v>489.83829023210228</v>
      </c>
      <c r="J7" s="46">
        <f>'SAM_temporary 2022'!J78</f>
        <v>174.19887145763335</v>
      </c>
      <c r="K7" s="46">
        <f>'SAM_temporary 2022'!K78</f>
        <v>514.97988895029869</v>
      </c>
      <c r="L7" s="46">
        <f>'SAM_temporary 2022'!L78</f>
        <v>925.25417825054558</v>
      </c>
      <c r="M7" s="46">
        <f>'SAM_temporary 2022'!M78</f>
        <v>9.0650580614292348E-2</v>
      </c>
      <c r="N7" s="46">
        <f>'SAM_temporary 2022'!N78</f>
        <v>12.982509305219843</v>
      </c>
      <c r="O7" s="46">
        <f>'SAM_temporary 2022'!O78</f>
        <v>4.8762916922676549</v>
      </c>
      <c r="P7" s="46">
        <f>'SAM_temporary 2022'!P78</f>
        <v>9.5687705432447974</v>
      </c>
      <c r="Q7" s="46">
        <f>'SAM_temporary 2022'!Q78</f>
        <v>93.360959389872605</v>
      </c>
      <c r="R7" s="46">
        <f>'SAM_temporary 2022'!R78</f>
        <v>1406.1566530146399</v>
      </c>
      <c r="S7" s="46">
        <f>'SAM_temporary 2022'!S78</f>
        <v>248.74060573905112</v>
      </c>
      <c r="T7" s="46">
        <f>'SAM_temporary 2022'!T78</f>
        <v>3172.5615967500476</v>
      </c>
      <c r="U7" s="46">
        <f>'SAM_temporary 2022'!U78</f>
        <v>5769.6193771822491</v>
      </c>
      <c r="V7" s="46">
        <f>'SAM_temporary 2022'!V78</f>
        <v>2568.5208339578021</v>
      </c>
      <c r="W7" s="46">
        <f>'SAM_temporary 2022'!W78</f>
        <v>1743.2149338469249</v>
      </c>
      <c r="X7" s="46">
        <f>'SAM_temporary 2022'!X78</f>
        <v>202.14396102107139</v>
      </c>
      <c r="Y7" s="46">
        <f>'SAM_temporary 2022'!Y78</f>
        <v>900.0891874508676</v>
      </c>
      <c r="Z7" s="46">
        <f>'SAM_temporary 2022'!Z78</f>
        <v>474.1393211124286</v>
      </c>
      <c r="AA7" s="46">
        <f>'SAM_temporary 2022'!AA78</f>
        <v>1553.7739285046882</v>
      </c>
      <c r="AB7" s="46">
        <f>'SAM_temporary 2022'!AB78</f>
        <v>5718.3965855040642</v>
      </c>
      <c r="AC7" s="46">
        <f>'SAM_temporary 2022'!AC78</f>
        <v>159.84155787770555</v>
      </c>
      <c r="AD7" s="46">
        <f>'SAM_temporary 2022'!AD78</f>
        <v>137.4020201086056</v>
      </c>
      <c r="AE7" s="46">
        <f>'SAM_temporary 2022'!AE78</f>
        <v>135.07708673002873</v>
      </c>
      <c r="AF7" s="46">
        <f>'SAM_temporary 2022'!AF78</f>
        <v>324.849094425781</v>
      </c>
      <c r="AG7" s="46">
        <f>'SAM_temporary 2022'!AG78</f>
        <v>1264.0554766835899</v>
      </c>
      <c r="AH7" s="46">
        <f>'SAM_temporary 2022'!AH78</f>
        <v>944.97729362841119</v>
      </c>
      <c r="AI7" s="46">
        <f>'SAM_temporary 2022'!AI78</f>
        <v>828.34825035648043</v>
      </c>
      <c r="AJ7" s="46">
        <f>'SAM_temporary 2022'!AJ78</f>
        <v>9.9948341112600545</v>
      </c>
      <c r="AK7" s="46">
        <f>'SAM_temporary 2022'!AK78</f>
        <v>1763.4556261173971</v>
      </c>
      <c r="AL7" s="46">
        <f>'SAM_temporary 2022'!AL78</f>
        <v>419.94973033622551</v>
      </c>
      <c r="AM7" s="46">
        <f>'SAM_temporary 2022'!AM78</f>
        <v>0</v>
      </c>
      <c r="AN7" s="46">
        <f>'SAM_temporary 2022'!AN78</f>
        <v>0</v>
      </c>
      <c r="AO7" s="46">
        <f>'SAM_temporary 2022'!AO78</f>
        <v>0</v>
      </c>
      <c r="AP7" s="46">
        <f>'SAM_temporary 2022'!AP78</f>
        <v>0</v>
      </c>
      <c r="AQ7" s="46">
        <f>'SAM_temporary 2022'!AQ78</f>
        <v>0</v>
      </c>
      <c r="AR7" s="46">
        <f>'SAM_temporary 2022'!AR78</f>
        <v>0</v>
      </c>
      <c r="AS7" s="46">
        <f>'SAM_temporary 2022'!AS78</f>
        <v>0</v>
      </c>
      <c r="AT7" s="46">
        <f>'SAM_temporary 2022'!AT78</f>
        <v>0</v>
      </c>
      <c r="AU7" s="46">
        <f>'SAM_temporary 2022'!AU78</f>
        <v>0</v>
      </c>
      <c r="AV7" s="46">
        <f>'SAM_temporary 2022'!AV78</f>
        <v>0</v>
      </c>
      <c r="AW7" s="46">
        <f>'SAM_temporary 2022'!AW78</f>
        <v>0</v>
      </c>
      <c r="AX7" s="46">
        <f>'SAM_temporary 2022'!AX78</f>
        <v>0</v>
      </c>
      <c r="AY7" s="46">
        <f>'SAM_temporary 2022'!AY78</f>
        <v>0</v>
      </c>
      <c r="AZ7" s="46">
        <f>'SAM_temporary 2022'!AZ78</f>
        <v>0</v>
      </c>
      <c r="BA7" s="46">
        <f>'SAM_temporary 2022'!BA78</f>
        <v>0</v>
      </c>
      <c r="BB7" s="46">
        <f>'SAM_temporary 2022'!BB78</f>
        <v>0</v>
      </c>
      <c r="BC7" s="46">
        <f>'SAM_temporary 2022'!BC78</f>
        <v>0</v>
      </c>
      <c r="BD7" s="46">
        <f>'SAM_temporary 2022'!BD78</f>
        <v>0</v>
      </c>
      <c r="BE7" s="46">
        <f>'SAM_temporary 2022'!BE78</f>
        <v>0</v>
      </c>
      <c r="BF7" s="46">
        <f>'SAM_temporary 2022'!BF78</f>
        <v>0</v>
      </c>
      <c r="BG7" s="46">
        <f>'SAM_temporary 2022'!BG78</f>
        <v>0</v>
      </c>
      <c r="BH7" s="46">
        <f>'SAM_temporary 2022'!BH78</f>
        <v>0</v>
      </c>
      <c r="BI7" s="46">
        <f>'SAM_temporary 2022'!BI78</f>
        <v>0</v>
      </c>
      <c r="BJ7" s="46">
        <f>'SAM_temporary 2022'!BJ78</f>
        <v>0</v>
      </c>
      <c r="BK7" s="46">
        <f>'SAM_temporary 2022'!BK78</f>
        <v>0</v>
      </c>
      <c r="BL7" s="46">
        <f>'SAM_temporary 2022'!BL78</f>
        <v>0</v>
      </c>
      <c r="BM7" s="46">
        <f>'SAM_temporary 2022'!BM78</f>
        <v>0</v>
      </c>
      <c r="BN7" s="46">
        <f>'SAM_temporary 2022'!BN78</f>
        <v>0</v>
      </c>
      <c r="BO7" s="46">
        <f>'SAM_temporary 2022'!BO78</f>
        <v>0</v>
      </c>
      <c r="BP7" s="46">
        <f>'SAM_temporary 2022'!BP78</f>
        <v>0</v>
      </c>
      <c r="BQ7" s="46">
        <f>'SAM_temporary 2022'!BQ78</f>
        <v>0</v>
      </c>
      <c r="BR7" s="46">
        <f>'SAM_temporary 2022'!BR78</f>
        <v>0</v>
      </c>
      <c r="BS7" s="46">
        <f>'SAM_temporary 2022'!BS78</f>
        <v>0</v>
      </c>
      <c r="BT7" s="46">
        <f>'SAM_temporary 2022'!BT78</f>
        <v>0</v>
      </c>
      <c r="BU7" s="46">
        <f>'SAM_temporary 2022'!BU78</f>
        <v>0</v>
      </c>
      <c r="BV7" s="46">
        <f>'SAM_temporary 2022'!BV78</f>
        <v>0</v>
      </c>
      <c r="BW7" s="46">
        <f>'SAM_temporary 2022'!BW78</f>
        <v>0</v>
      </c>
      <c r="BX7" s="46">
        <f>'SAM_temporary 2022'!BX78</f>
        <v>0</v>
      </c>
      <c r="BY7" s="46">
        <f>'SAM_temporary 2022'!BY78</f>
        <v>0</v>
      </c>
      <c r="BZ7" s="46">
        <f>'SAM_temporary 2022'!BZ78</f>
        <v>0</v>
      </c>
      <c r="CA7" s="46"/>
      <c r="CB7" s="46"/>
      <c r="CC7" s="46"/>
      <c r="CD7" s="46"/>
      <c r="CE7" s="46"/>
      <c r="CF7" s="46">
        <f>'SAM_temporary 2022'!CF78</f>
        <v>0</v>
      </c>
      <c r="CG7" s="46">
        <f>'SAM_temporary 2022'!CG78</f>
        <v>0</v>
      </c>
      <c r="CH7" s="46">
        <f>'SAM_temporary 2022'!CH78</f>
        <v>0</v>
      </c>
      <c r="CI7" s="46">
        <f>'SAM_temporary 2022'!CI78</f>
        <v>0</v>
      </c>
      <c r="CJ7" s="46">
        <f>'SAM_temporary 2022'!CJ78</f>
        <v>0</v>
      </c>
      <c r="CK7" s="46">
        <f>'SAM_temporary 2022'!CK78</f>
        <v>0</v>
      </c>
      <c r="CL7" s="46">
        <f>'SAM_temporary 2022'!CL78</f>
        <v>0</v>
      </c>
      <c r="CM7" s="46">
        <f>'SAM_temporary 2022'!CM78</f>
        <v>0</v>
      </c>
    </row>
    <row r="9" spans="1:91" x14ac:dyDescent="0.25">
      <c r="A9" t="s">
        <v>749</v>
      </c>
    </row>
    <row r="13" spans="1:91" x14ac:dyDescent="0.25">
      <c r="A13" t="s">
        <v>488</v>
      </c>
      <c r="C13" s="52" t="s">
        <v>763</v>
      </c>
      <c r="E13" s="8" t="s">
        <v>764</v>
      </c>
      <c r="F13" s="8"/>
      <c r="G13" s="8"/>
      <c r="H13" s="8"/>
      <c r="I13" s="8"/>
    </row>
    <row r="14" spans="1:91" x14ac:dyDescent="0.25">
      <c r="A14" s="32" t="s">
        <v>765</v>
      </c>
    </row>
    <row r="15" spans="1:91" x14ac:dyDescent="0.25">
      <c r="B15" s="11" t="s">
        <v>124</v>
      </c>
      <c r="C15" s="56">
        <f>C29/(SUM(C$29:C$34)+C$35)*(SUM(C$6:C$7))</f>
        <v>66.66538369428676</v>
      </c>
      <c r="D15" s="56">
        <f>D29/(SUM(D$29:D$34)+D$35)*(SUM(D$6:D$7))</f>
        <v>12.637066940435009</v>
      </c>
      <c r="E15" s="56">
        <f t="shared" ref="E15:AM15" si="0">E29/(SUM(E$29:E$34)+E$35)*(SUM(E$6:E$7))</f>
        <v>19.619036898919301</v>
      </c>
      <c r="F15" s="56">
        <f t="shared" si="0"/>
        <v>8.3329174313239633</v>
      </c>
      <c r="G15" s="56">
        <f t="shared" si="0"/>
        <v>0</v>
      </c>
      <c r="H15" s="56" t="e">
        <f t="shared" si="0"/>
        <v>#DIV/0!</v>
      </c>
      <c r="I15" s="56">
        <f t="shared" si="0"/>
        <v>0</v>
      </c>
      <c r="J15" s="56">
        <f t="shared" si="0"/>
        <v>0</v>
      </c>
      <c r="K15" s="56">
        <f t="shared" si="0"/>
        <v>0</v>
      </c>
      <c r="L15" s="56">
        <f t="shared" si="0"/>
        <v>0</v>
      </c>
      <c r="M15" s="56" t="e">
        <f t="shared" si="0"/>
        <v>#DIV/0!</v>
      </c>
      <c r="N15" s="56">
        <f t="shared" si="0"/>
        <v>0</v>
      </c>
      <c r="O15" s="56">
        <f t="shared" si="0"/>
        <v>0</v>
      </c>
      <c r="P15" s="56">
        <f t="shared" si="0"/>
        <v>0</v>
      </c>
      <c r="Q15" s="56">
        <f t="shared" si="0"/>
        <v>0</v>
      </c>
      <c r="R15" s="56">
        <f t="shared" si="0"/>
        <v>0</v>
      </c>
      <c r="S15" s="56">
        <f t="shared" si="0"/>
        <v>18.093385758068663</v>
      </c>
      <c r="T15" s="56">
        <f t="shared" si="0"/>
        <v>1.1247184056825652</v>
      </c>
      <c r="U15" s="56">
        <f t="shared" si="0"/>
        <v>53.092812121812365</v>
      </c>
      <c r="V15" s="56">
        <f t="shared" si="0"/>
        <v>0</v>
      </c>
      <c r="W15" s="56">
        <f t="shared" si="0"/>
        <v>32.628367552269729</v>
      </c>
      <c r="X15" s="56">
        <f t="shared" si="0"/>
        <v>0</v>
      </c>
      <c r="Y15" s="56">
        <f t="shared" si="0"/>
        <v>0</v>
      </c>
      <c r="Z15" s="56">
        <f t="shared" si="0"/>
        <v>0</v>
      </c>
      <c r="AA15" s="56">
        <f t="shared" si="0"/>
        <v>4.5220525556728672</v>
      </c>
      <c r="AB15" s="56">
        <f t="shared" si="0"/>
        <v>0</v>
      </c>
      <c r="AC15" s="56">
        <f t="shared" si="0"/>
        <v>0</v>
      </c>
      <c r="AD15" s="56">
        <f t="shared" si="0"/>
        <v>0</v>
      </c>
      <c r="AE15" s="56">
        <f t="shared" si="0"/>
        <v>0</v>
      </c>
      <c r="AF15" s="56">
        <f t="shared" si="0"/>
        <v>2.7629030061531479</v>
      </c>
      <c r="AG15" s="56">
        <f t="shared" si="0"/>
        <v>6.9836948942071722</v>
      </c>
      <c r="AH15" s="56">
        <f t="shared" si="0"/>
        <v>7.0851000107768218</v>
      </c>
      <c r="AI15" s="56">
        <f t="shared" si="0"/>
        <v>4.8156090510923546</v>
      </c>
      <c r="AJ15" s="56">
        <f t="shared" si="0"/>
        <v>0.43697800349092869</v>
      </c>
      <c r="AK15" s="56">
        <f t="shared" si="0"/>
        <v>10.880081706203928</v>
      </c>
      <c r="AL15" s="56">
        <f t="shared" si="0"/>
        <v>17.426339670773519</v>
      </c>
      <c r="AM15" s="56">
        <f t="shared" si="0"/>
        <v>3.1312679009949878</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spans="1:91" x14ac:dyDescent="0.25">
      <c r="B16" s="11" t="s">
        <v>125</v>
      </c>
      <c r="C16" s="56">
        <f t="shared" ref="C16:D21" si="1">C30/(SUM(C$29:C$34)+C$35)*(SUM(C$6:C$7))</f>
        <v>615.44354334234413</v>
      </c>
      <c r="D16" s="56">
        <f t="shared" si="1"/>
        <v>62.312097500221057</v>
      </c>
      <c r="E16" s="56">
        <f t="shared" ref="E16:AM16" si="2">E30/(SUM(E$29:E$34)+E$35)*(SUM(E$6:E$7))</f>
        <v>624.57652233300325</v>
      </c>
      <c r="F16" s="56">
        <f t="shared" si="2"/>
        <v>130.24054218105115</v>
      </c>
      <c r="G16" s="56">
        <f t="shared" si="2"/>
        <v>42.002304863631281</v>
      </c>
      <c r="H16" s="56" t="e">
        <f t="shared" si="2"/>
        <v>#DIV/0!</v>
      </c>
      <c r="I16" s="56">
        <f t="shared" si="2"/>
        <v>44.057089543286708</v>
      </c>
      <c r="J16" s="56">
        <f t="shared" si="2"/>
        <v>0</v>
      </c>
      <c r="K16" s="56">
        <f t="shared" si="2"/>
        <v>18.323731249743176</v>
      </c>
      <c r="L16" s="56">
        <f t="shared" si="2"/>
        <v>10.008997078785796</v>
      </c>
      <c r="M16" s="56" t="e">
        <f t="shared" si="2"/>
        <v>#DIV/0!</v>
      </c>
      <c r="N16" s="56">
        <f t="shared" si="2"/>
        <v>3.5246048854295911</v>
      </c>
      <c r="O16" s="56">
        <f t="shared" si="2"/>
        <v>0</v>
      </c>
      <c r="P16" s="56">
        <f t="shared" si="2"/>
        <v>0</v>
      </c>
      <c r="Q16" s="56">
        <f t="shared" si="2"/>
        <v>10.911538852723858</v>
      </c>
      <c r="R16" s="56">
        <f t="shared" si="2"/>
        <v>167.47221566120749</v>
      </c>
      <c r="S16" s="56">
        <f t="shared" si="2"/>
        <v>82.640025757949957</v>
      </c>
      <c r="T16" s="56">
        <f t="shared" si="2"/>
        <v>58.14927333128194</v>
      </c>
      <c r="U16" s="56">
        <f t="shared" si="2"/>
        <v>1364.3217424552913</v>
      </c>
      <c r="V16" s="56">
        <f t="shared" si="2"/>
        <v>98.014318547752367</v>
      </c>
      <c r="W16" s="56">
        <f t="shared" si="2"/>
        <v>775.4588752970526</v>
      </c>
      <c r="X16" s="56">
        <f t="shared" si="2"/>
        <v>32.321216847853684</v>
      </c>
      <c r="Y16" s="56">
        <f t="shared" si="2"/>
        <v>88.885917574315044</v>
      </c>
      <c r="Z16" s="56">
        <f t="shared" si="2"/>
        <v>0</v>
      </c>
      <c r="AA16" s="56">
        <f t="shared" si="2"/>
        <v>252.90374074533582</v>
      </c>
      <c r="AB16" s="56">
        <f t="shared" si="2"/>
        <v>385.02981632938719</v>
      </c>
      <c r="AC16" s="56">
        <f t="shared" si="2"/>
        <v>3.4892439297960407</v>
      </c>
      <c r="AD16" s="56">
        <f t="shared" si="2"/>
        <v>0</v>
      </c>
      <c r="AE16" s="56">
        <f t="shared" si="2"/>
        <v>8.1290357794659638</v>
      </c>
      <c r="AF16" s="56">
        <f t="shared" si="2"/>
        <v>56.416061466998471</v>
      </c>
      <c r="AG16" s="56">
        <f t="shared" si="2"/>
        <v>165.46969353145013</v>
      </c>
      <c r="AH16" s="56">
        <f t="shared" si="2"/>
        <v>326.41588078091297</v>
      </c>
      <c r="AI16" s="56">
        <f t="shared" si="2"/>
        <v>481.86336113665834</v>
      </c>
      <c r="AJ16" s="56">
        <f t="shared" si="2"/>
        <v>16.288690388932611</v>
      </c>
      <c r="AK16" s="56">
        <f t="shared" si="2"/>
        <v>714.13137777295537</v>
      </c>
      <c r="AL16" s="56">
        <f t="shared" si="2"/>
        <v>87.243776094340731</v>
      </c>
      <c r="AM16" s="56">
        <f t="shared" si="2"/>
        <v>25.323674481834917</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spans="1:91" x14ac:dyDescent="0.25">
      <c r="B17" s="11" t="s">
        <v>126</v>
      </c>
      <c r="C17" s="56">
        <f t="shared" si="1"/>
        <v>182.63309850581481</v>
      </c>
      <c r="D17" s="56">
        <f t="shared" si="1"/>
        <v>17.956390289052031</v>
      </c>
      <c r="E17" s="56">
        <f t="shared" ref="E17:AM17" si="3">E31/(SUM(E$29:E$34)+E$35)*(SUM(E$6:E$7))</f>
        <v>315.56644880677806</v>
      </c>
      <c r="F17" s="56">
        <f t="shared" si="3"/>
        <v>86.715635358597908</v>
      </c>
      <c r="G17" s="56">
        <f t="shared" si="3"/>
        <v>91.309728681444412</v>
      </c>
      <c r="H17" s="56" t="e">
        <f t="shared" si="3"/>
        <v>#DIV/0!</v>
      </c>
      <c r="I17" s="56">
        <f t="shared" si="3"/>
        <v>153.00187345244822</v>
      </c>
      <c r="J17" s="56">
        <f t="shared" si="3"/>
        <v>0</v>
      </c>
      <c r="K17" s="56">
        <f t="shared" si="3"/>
        <v>38.153029694542802</v>
      </c>
      <c r="L17" s="56">
        <f t="shared" si="3"/>
        <v>129.45586037870586</v>
      </c>
      <c r="M17" s="56" t="e">
        <f t="shared" si="3"/>
        <v>#DIV/0!</v>
      </c>
      <c r="N17" s="56">
        <f t="shared" si="3"/>
        <v>0</v>
      </c>
      <c r="O17" s="56">
        <f t="shared" si="3"/>
        <v>0</v>
      </c>
      <c r="P17" s="56">
        <f t="shared" si="3"/>
        <v>3.6561378141917107</v>
      </c>
      <c r="Q17" s="56">
        <f t="shared" si="3"/>
        <v>1.1729590676979924</v>
      </c>
      <c r="R17" s="56">
        <f t="shared" si="3"/>
        <v>236.11208823679178</v>
      </c>
      <c r="S17" s="56">
        <f t="shared" si="3"/>
        <v>21.881550473414851</v>
      </c>
      <c r="T17" s="56">
        <f t="shared" si="3"/>
        <v>196.52426297730327</v>
      </c>
      <c r="U17" s="56">
        <f t="shared" si="3"/>
        <v>1254.8652237400647</v>
      </c>
      <c r="V17" s="56">
        <f t="shared" si="3"/>
        <v>245.27168924888446</v>
      </c>
      <c r="W17" s="56">
        <f t="shared" si="3"/>
        <v>350.17538207783815</v>
      </c>
      <c r="X17" s="56">
        <f t="shared" si="3"/>
        <v>135.58829359818969</v>
      </c>
      <c r="Y17" s="56">
        <f t="shared" si="3"/>
        <v>218.28480882265836</v>
      </c>
      <c r="Z17" s="56">
        <f t="shared" si="3"/>
        <v>199.08473157915063</v>
      </c>
      <c r="AA17" s="56">
        <f t="shared" si="3"/>
        <v>1512.4594044202365</v>
      </c>
      <c r="AB17" s="56">
        <f t="shared" si="3"/>
        <v>188.27244477406447</v>
      </c>
      <c r="AC17" s="56">
        <f t="shared" si="3"/>
        <v>164.0674426418332</v>
      </c>
      <c r="AD17" s="56">
        <f t="shared" si="3"/>
        <v>20.481342781400947</v>
      </c>
      <c r="AE17" s="56">
        <f t="shared" si="3"/>
        <v>52.476325040330259</v>
      </c>
      <c r="AF17" s="56">
        <f t="shared" si="3"/>
        <v>70.249740310779742</v>
      </c>
      <c r="AG17" s="56">
        <f t="shared" si="3"/>
        <v>1177.8207985078957</v>
      </c>
      <c r="AH17" s="56">
        <f t="shared" si="3"/>
        <v>1778.327086274252</v>
      </c>
      <c r="AI17" s="56">
        <f t="shared" si="3"/>
        <v>910.48042159303463</v>
      </c>
      <c r="AJ17" s="56">
        <f t="shared" si="3"/>
        <v>34.734998732068625</v>
      </c>
      <c r="AK17" s="56">
        <f t="shared" si="3"/>
        <v>559.80830448421125</v>
      </c>
      <c r="AL17" s="56">
        <f t="shared" si="3"/>
        <v>117.96565630054744</v>
      </c>
      <c r="AM17" s="56">
        <f t="shared" si="3"/>
        <v>22.532630776639184</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spans="1:91" x14ac:dyDescent="0.25">
      <c r="B18" s="11" t="s">
        <v>127</v>
      </c>
      <c r="C18" s="56">
        <f t="shared" si="1"/>
        <v>226.09184299797266</v>
      </c>
      <c r="D18" s="56">
        <f t="shared" si="1"/>
        <v>24.737025298936217</v>
      </c>
      <c r="E18" s="56">
        <f t="shared" ref="E18:AM18" si="4">E32/(SUM(E$29:E$34)+E$35)*(SUM(E$6:E$7))</f>
        <v>13.301816269908478</v>
      </c>
      <c r="F18" s="56">
        <f t="shared" si="4"/>
        <v>0</v>
      </c>
      <c r="G18" s="56">
        <f t="shared" si="4"/>
        <v>0</v>
      </c>
      <c r="H18" s="56" t="e">
        <f t="shared" si="4"/>
        <v>#DIV/0!</v>
      </c>
      <c r="I18" s="56">
        <f t="shared" si="4"/>
        <v>0</v>
      </c>
      <c r="J18" s="56">
        <f t="shared" si="4"/>
        <v>0</v>
      </c>
      <c r="K18" s="56">
        <f t="shared" si="4"/>
        <v>45.287750419900462</v>
      </c>
      <c r="L18" s="56">
        <f t="shared" si="4"/>
        <v>4.5756868271744242</v>
      </c>
      <c r="M18" s="56" t="e">
        <f t="shared" si="4"/>
        <v>#DIV/0!</v>
      </c>
      <c r="N18" s="56">
        <f t="shared" si="4"/>
        <v>0</v>
      </c>
      <c r="O18" s="56">
        <f t="shared" si="4"/>
        <v>0</v>
      </c>
      <c r="P18" s="56">
        <f t="shared" si="4"/>
        <v>0</v>
      </c>
      <c r="Q18" s="56">
        <f t="shared" si="4"/>
        <v>0</v>
      </c>
      <c r="R18" s="56">
        <f t="shared" si="4"/>
        <v>1.1921082882030727</v>
      </c>
      <c r="S18" s="56">
        <f t="shared" si="4"/>
        <v>42.607107269405041</v>
      </c>
      <c r="T18" s="56">
        <f t="shared" si="4"/>
        <v>101.42249953112972</v>
      </c>
      <c r="U18" s="56">
        <f t="shared" si="4"/>
        <v>55.418942401714979</v>
      </c>
      <c r="V18" s="56">
        <f t="shared" si="4"/>
        <v>39.672126507284815</v>
      </c>
      <c r="W18" s="56">
        <f t="shared" si="4"/>
        <v>21.368069589264788</v>
      </c>
      <c r="X18" s="56">
        <f t="shared" si="4"/>
        <v>0</v>
      </c>
      <c r="Y18" s="56">
        <f t="shared" si="4"/>
        <v>5.68998742524529</v>
      </c>
      <c r="Z18" s="56">
        <f t="shared" si="4"/>
        <v>0</v>
      </c>
      <c r="AA18" s="56">
        <f t="shared" si="4"/>
        <v>0</v>
      </c>
      <c r="AB18" s="56">
        <f t="shared" si="4"/>
        <v>0</v>
      </c>
      <c r="AC18" s="56">
        <f t="shared" si="4"/>
        <v>0</v>
      </c>
      <c r="AD18" s="56">
        <f t="shared" si="4"/>
        <v>0</v>
      </c>
      <c r="AE18" s="56">
        <f t="shared" si="4"/>
        <v>0</v>
      </c>
      <c r="AF18" s="56">
        <f t="shared" si="4"/>
        <v>9.042806917060858</v>
      </c>
      <c r="AG18" s="56">
        <f t="shared" si="4"/>
        <v>18.112948734146613</v>
      </c>
      <c r="AH18" s="56">
        <f t="shared" si="4"/>
        <v>8.6806067667786771E-2</v>
      </c>
      <c r="AI18" s="56">
        <f t="shared" si="4"/>
        <v>0</v>
      </c>
      <c r="AJ18" s="56">
        <f t="shared" si="4"/>
        <v>0</v>
      </c>
      <c r="AK18" s="56">
        <f t="shared" si="4"/>
        <v>3.6185121275338901</v>
      </c>
      <c r="AL18" s="56">
        <f t="shared" si="4"/>
        <v>0.91642891327832443</v>
      </c>
      <c r="AM18" s="56">
        <f t="shared" si="4"/>
        <v>8.1486393353000036E-2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spans="1:91" x14ac:dyDescent="0.25">
      <c r="B19" s="11" t="s">
        <v>128</v>
      </c>
      <c r="C19" s="56">
        <f t="shared" si="1"/>
        <v>1952.2716612788563</v>
      </c>
      <c r="D19" s="56">
        <f t="shared" si="1"/>
        <v>487.09105898708447</v>
      </c>
      <c r="E19" s="56">
        <f t="shared" ref="E19:AM19" si="5">E33/(SUM(E$29:E$34)+E$35)*(SUM(E$6:E$7))</f>
        <v>1167.3473855916322</v>
      </c>
      <c r="F19" s="56">
        <f t="shared" si="5"/>
        <v>35.458288523915094</v>
      </c>
      <c r="G19" s="56">
        <f t="shared" si="5"/>
        <v>50.75173560345555</v>
      </c>
      <c r="H19" s="56" t="e">
        <f t="shared" si="5"/>
        <v>#DIV/0!</v>
      </c>
      <c r="I19" s="56">
        <f t="shared" si="5"/>
        <v>95.128479804996005</v>
      </c>
      <c r="J19" s="56">
        <f t="shared" si="5"/>
        <v>233.24760615230423</v>
      </c>
      <c r="K19" s="56">
        <f t="shared" si="5"/>
        <v>366.65741643636517</v>
      </c>
      <c r="L19" s="56">
        <f t="shared" si="5"/>
        <v>614.62656741962826</v>
      </c>
      <c r="M19" s="56" t="e">
        <f t="shared" si="5"/>
        <v>#DIV/0!</v>
      </c>
      <c r="N19" s="56">
        <f t="shared" si="5"/>
        <v>0</v>
      </c>
      <c r="O19" s="56">
        <f t="shared" si="5"/>
        <v>0</v>
      </c>
      <c r="P19" s="56">
        <f t="shared" si="5"/>
        <v>14.32254824899773</v>
      </c>
      <c r="Q19" s="56">
        <f t="shared" si="5"/>
        <v>79.554380077927974</v>
      </c>
      <c r="R19" s="56">
        <f t="shared" si="5"/>
        <v>509.04898991340053</v>
      </c>
      <c r="S19" s="56">
        <f t="shared" si="5"/>
        <v>168.23035250674312</v>
      </c>
      <c r="T19" s="56">
        <f t="shared" si="5"/>
        <v>1742.1841968062647</v>
      </c>
      <c r="U19" s="56">
        <f t="shared" si="5"/>
        <v>1801.4851809233305</v>
      </c>
      <c r="V19" s="56">
        <f t="shared" si="5"/>
        <v>1397.9865854215127</v>
      </c>
      <c r="W19" s="56">
        <f t="shared" si="5"/>
        <v>408.45624063374555</v>
      </c>
      <c r="X19" s="56">
        <f t="shared" si="5"/>
        <v>105.90914613918642</v>
      </c>
      <c r="Y19" s="56">
        <f t="shared" si="5"/>
        <v>256.68499181948073</v>
      </c>
      <c r="Z19" s="56">
        <f t="shared" si="5"/>
        <v>370.60678840027532</v>
      </c>
      <c r="AA19" s="56">
        <f t="shared" si="5"/>
        <v>429.87621151560552</v>
      </c>
      <c r="AB19" s="56">
        <f t="shared" si="5"/>
        <v>2151.2328949125103</v>
      </c>
      <c r="AC19" s="56">
        <f t="shared" si="5"/>
        <v>47.305453533058689</v>
      </c>
      <c r="AD19" s="56">
        <f t="shared" si="5"/>
        <v>35.116148060153094</v>
      </c>
      <c r="AE19" s="56">
        <f t="shared" si="5"/>
        <v>51.69606633748441</v>
      </c>
      <c r="AF19" s="56">
        <f t="shared" si="5"/>
        <v>245.55987645395038</v>
      </c>
      <c r="AG19" s="56">
        <f t="shared" si="5"/>
        <v>837.54638151303129</v>
      </c>
      <c r="AH19" s="56">
        <f t="shared" si="5"/>
        <v>115.38806295155447</v>
      </c>
      <c r="AI19" s="56">
        <f t="shared" si="5"/>
        <v>67.460659549419972</v>
      </c>
      <c r="AJ19" s="56">
        <f t="shared" si="5"/>
        <v>1.2989355273982779</v>
      </c>
      <c r="AK19" s="56">
        <f t="shared" si="5"/>
        <v>267.12225173258526</v>
      </c>
      <c r="AL19" s="56">
        <f t="shared" si="5"/>
        <v>32.686182168234133</v>
      </c>
      <c r="AM19" s="56">
        <f t="shared" si="5"/>
        <v>7.6228795444898134</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spans="1:91" x14ac:dyDescent="0.25">
      <c r="B20" s="11" t="s">
        <v>129</v>
      </c>
      <c r="C20" s="56">
        <f t="shared" si="1"/>
        <v>878.18871979540472</v>
      </c>
      <c r="D20" s="56">
        <f t="shared" si="1"/>
        <v>179.13077308519962</v>
      </c>
      <c r="E20" s="56">
        <f t="shared" ref="E20:AM20" si="6">E34/(SUM(E$29:E$34)+E$35)*(SUM(E$6:E$7))</f>
        <v>616.12744375934074</v>
      </c>
      <c r="F20" s="56">
        <f t="shared" si="6"/>
        <v>2.0526050553854636</v>
      </c>
      <c r="G20" s="56">
        <f t="shared" si="6"/>
        <v>6.038133735849053</v>
      </c>
      <c r="H20" s="56" t="e">
        <f t="shared" si="6"/>
        <v>#DIV/0!</v>
      </c>
      <c r="I20" s="56">
        <f t="shared" si="6"/>
        <v>86.554056878219058</v>
      </c>
      <c r="J20" s="56">
        <f t="shared" si="6"/>
        <v>0</v>
      </c>
      <c r="K20" s="56">
        <f t="shared" si="6"/>
        <v>89.507786685144353</v>
      </c>
      <c r="L20" s="56">
        <f t="shared" si="6"/>
        <v>216.59569747746681</v>
      </c>
      <c r="M20" s="56" t="e">
        <f t="shared" si="6"/>
        <v>#DIV/0!</v>
      </c>
      <c r="N20" s="56">
        <f t="shared" si="6"/>
        <v>39.810697768960949</v>
      </c>
      <c r="O20" s="56">
        <f t="shared" si="6"/>
        <v>11.011452361269365</v>
      </c>
      <c r="P20" s="56">
        <f t="shared" si="6"/>
        <v>4.4243359151328514</v>
      </c>
      <c r="Q20" s="56">
        <f t="shared" si="6"/>
        <v>3.4641516199933142</v>
      </c>
      <c r="R20" s="56">
        <f t="shared" si="6"/>
        <v>1029.03499195376</v>
      </c>
      <c r="S20" s="56">
        <f t="shared" si="6"/>
        <v>102.500492144414</v>
      </c>
      <c r="T20" s="56">
        <f t="shared" si="6"/>
        <v>1006.3868382733763</v>
      </c>
      <c r="U20" s="56">
        <f t="shared" si="6"/>
        <v>1422.9501581203535</v>
      </c>
      <c r="V20" s="56">
        <f t="shared" si="6"/>
        <v>784.75905665617813</v>
      </c>
      <c r="W20" s="56">
        <f t="shared" si="6"/>
        <v>412.35319312576479</v>
      </c>
      <c r="X20" s="56">
        <f t="shared" si="6"/>
        <v>123.87676817771032</v>
      </c>
      <c r="Y20" s="56">
        <f t="shared" si="6"/>
        <v>691.36435310917113</v>
      </c>
      <c r="Z20" s="56">
        <f t="shared" si="6"/>
        <v>711.58667650174687</v>
      </c>
      <c r="AA20" s="56">
        <f t="shared" si="6"/>
        <v>829.07757162730456</v>
      </c>
      <c r="AB20" s="56">
        <f t="shared" si="6"/>
        <v>1299.0508860413127</v>
      </c>
      <c r="AC20" s="56">
        <f t="shared" si="6"/>
        <v>215.68989580362728</v>
      </c>
      <c r="AD20" s="56">
        <f t="shared" si="6"/>
        <v>113.85323299605524</v>
      </c>
      <c r="AE20" s="56">
        <f t="shared" si="6"/>
        <v>133.39088383540118</v>
      </c>
      <c r="AF20" s="56">
        <f t="shared" si="6"/>
        <v>119.42377141815406</v>
      </c>
      <c r="AG20" s="56">
        <f t="shared" si="6"/>
        <v>1791.5317891228592</v>
      </c>
      <c r="AH20" s="56">
        <f t="shared" si="6"/>
        <v>486.68573701153537</v>
      </c>
      <c r="AI20" s="56">
        <f t="shared" si="6"/>
        <v>777.09684698335093</v>
      </c>
      <c r="AJ20" s="56">
        <f t="shared" si="6"/>
        <v>31.336400421390032</v>
      </c>
      <c r="AK20" s="56">
        <f t="shared" si="6"/>
        <v>703.91801607951027</v>
      </c>
      <c r="AL20" s="56">
        <f t="shared" si="6"/>
        <v>54.766820806304501</v>
      </c>
      <c r="AM20" s="56">
        <f t="shared" si="6"/>
        <v>6.5062483657113948</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spans="1:91" x14ac:dyDescent="0.25">
      <c r="B21" s="11" t="s">
        <v>130</v>
      </c>
      <c r="C21" s="56">
        <f t="shared" si="1"/>
        <v>916.23517193017472</v>
      </c>
      <c r="D21" s="56">
        <f t="shared" si="1"/>
        <v>11.640519379747339</v>
      </c>
      <c r="E21" s="56">
        <f t="shared" ref="E21:AM21" si="7">E35/(SUM(E$29:E$34)+E$35)*(SUM(E$6:E$7))</f>
        <v>342.26125788537695</v>
      </c>
      <c r="F21" s="56">
        <f t="shared" si="7"/>
        <v>105.06630857508995</v>
      </c>
      <c r="G21" s="56">
        <f t="shared" si="7"/>
        <v>98.646702960063593</v>
      </c>
      <c r="H21" s="56" t="e">
        <f t="shared" si="7"/>
        <v>#DIV/0!</v>
      </c>
      <c r="I21" s="56">
        <f t="shared" si="7"/>
        <v>341.2973967260985</v>
      </c>
      <c r="J21" s="56">
        <f t="shared" si="7"/>
        <v>0</v>
      </c>
      <c r="K21" s="56">
        <f t="shared" si="7"/>
        <v>244.27814118445229</v>
      </c>
      <c r="L21" s="56">
        <f t="shared" si="7"/>
        <v>259.94694970187464</v>
      </c>
      <c r="M21" s="56" t="e">
        <f t="shared" si="7"/>
        <v>#DIV/0!</v>
      </c>
      <c r="N21" s="56">
        <f t="shared" si="7"/>
        <v>0</v>
      </c>
      <c r="O21" s="56">
        <f t="shared" si="7"/>
        <v>0</v>
      </c>
      <c r="P21" s="56">
        <f t="shared" si="7"/>
        <v>0</v>
      </c>
      <c r="Q21" s="56">
        <f t="shared" si="7"/>
        <v>88.780631725123243</v>
      </c>
      <c r="R21" s="56">
        <f t="shared" si="7"/>
        <v>73.239636370322145</v>
      </c>
      <c r="S21" s="56">
        <f t="shared" si="7"/>
        <v>0</v>
      </c>
      <c r="T21" s="56">
        <f t="shared" si="7"/>
        <v>1923.068096527312</v>
      </c>
      <c r="U21" s="56">
        <f t="shared" si="7"/>
        <v>3595.7785930251703</v>
      </c>
      <c r="V21" s="56">
        <f t="shared" si="7"/>
        <v>1499.6541922129952</v>
      </c>
      <c r="W21" s="56">
        <f t="shared" si="7"/>
        <v>361.1375585394938</v>
      </c>
      <c r="X21" s="56">
        <f t="shared" si="7"/>
        <v>107.51491509019509</v>
      </c>
      <c r="Y21" s="56">
        <f t="shared" si="7"/>
        <v>0</v>
      </c>
      <c r="Z21" s="56">
        <f t="shared" si="7"/>
        <v>116.97862571053371</v>
      </c>
      <c r="AA21" s="56">
        <f t="shared" si="7"/>
        <v>95.368409948695117</v>
      </c>
      <c r="AB21" s="56">
        <f t="shared" si="7"/>
        <v>2071.6319990741399</v>
      </c>
      <c r="AC21" s="56">
        <f t="shared" si="7"/>
        <v>262.91137305572681</v>
      </c>
      <c r="AD21" s="56">
        <f t="shared" si="7"/>
        <v>0</v>
      </c>
      <c r="AE21" s="56">
        <f t="shared" si="7"/>
        <v>105.31509430909554</v>
      </c>
      <c r="AF21" s="56">
        <f t="shared" si="7"/>
        <v>136.16445562021099</v>
      </c>
      <c r="AG21" s="56">
        <f t="shared" si="7"/>
        <v>0</v>
      </c>
      <c r="AH21" s="56">
        <f t="shared" si="7"/>
        <v>115.14725394044861</v>
      </c>
      <c r="AI21" s="56">
        <f t="shared" si="7"/>
        <v>118.44231332437192</v>
      </c>
      <c r="AJ21" s="56">
        <f t="shared" si="7"/>
        <v>0</v>
      </c>
      <c r="AK21" s="56">
        <f t="shared" si="7"/>
        <v>222.94973873287549</v>
      </c>
      <c r="AL21" s="56">
        <f t="shared" si="7"/>
        <v>290.25587399710366</v>
      </c>
      <c r="AM21" s="56">
        <f t="shared" si="7"/>
        <v>6.1618795801615942</v>
      </c>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row>
    <row r="22" spans="1:91" x14ac:dyDescent="0.25">
      <c r="A22" s="32" t="s">
        <v>766</v>
      </c>
    </row>
    <row r="23" spans="1:91" x14ac:dyDescent="0.25">
      <c r="C23" s="9">
        <f>SUM(C15:C21)-SUM(C6:C7)</f>
        <v>0</v>
      </c>
      <c r="D23" s="9">
        <f t="shared" ref="D23:AM23" si="8">SUM(D15:D21)-SUM(D6:D7)</f>
        <v>0</v>
      </c>
      <c r="E23" s="9">
        <f t="shared" si="8"/>
        <v>0</v>
      </c>
      <c r="F23" s="9">
        <f t="shared" si="8"/>
        <v>0</v>
      </c>
      <c r="G23" s="9">
        <f t="shared" si="8"/>
        <v>0</v>
      </c>
      <c r="H23" s="9" t="e">
        <f t="shared" si="8"/>
        <v>#DIV/0!</v>
      </c>
      <c r="I23" s="9">
        <f t="shared" si="8"/>
        <v>0</v>
      </c>
      <c r="J23" s="9">
        <f t="shared" si="8"/>
        <v>0</v>
      </c>
      <c r="K23" s="9">
        <f t="shared" si="8"/>
        <v>0</v>
      </c>
      <c r="L23" s="9">
        <f t="shared" si="8"/>
        <v>0</v>
      </c>
      <c r="M23" s="9" t="e">
        <f t="shared" si="8"/>
        <v>#DIV/0!</v>
      </c>
      <c r="N23" s="9">
        <f t="shared" si="8"/>
        <v>0</v>
      </c>
      <c r="O23" s="9">
        <f t="shared" si="8"/>
        <v>0</v>
      </c>
      <c r="P23" s="9">
        <f t="shared" si="8"/>
        <v>0</v>
      </c>
      <c r="Q23" s="9">
        <f t="shared" si="8"/>
        <v>0</v>
      </c>
      <c r="R23" s="9">
        <f t="shared" si="8"/>
        <v>0</v>
      </c>
      <c r="S23" s="9">
        <f t="shared" si="8"/>
        <v>0</v>
      </c>
      <c r="T23" s="9">
        <f t="shared" si="8"/>
        <v>0</v>
      </c>
      <c r="U23" s="9">
        <f t="shared" si="8"/>
        <v>0</v>
      </c>
      <c r="V23" s="9">
        <f t="shared" si="8"/>
        <v>0</v>
      </c>
      <c r="W23" s="9">
        <f t="shared" si="8"/>
        <v>0</v>
      </c>
      <c r="X23" s="9">
        <f t="shared" si="8"/>
        <v>0</v>
      </c>
      <c r="Y23" s="9">
        <f t="shared" si="8"/>
        <v>0</v>
      </c>
      <c r="Z23" s="9">
        <f t="shared" si="8"/>
        <v>0</v>
      </c>
      <c r="AA23" s="9">
        <f t="shared" si="8"/>
        <v>0</v>
      </c>
      <c r="AB23" s="9">
        <f t="shared" si="8"/>
        <v>0</v>
      </c>
      <c r="AC23" s="9">
        <f t="shared" si="8"/>
        <v>0</v>
      </c>
      <c r="AD23" s="9">
        <f t="shared" si="8"/>
        <v>0</v>
      </c>
      <c r="AE23" s="9">
        <f t="shared" si="8"/>
        <v>0</v>
      </c>
      <c r="AF23" s="9">
        <f t="shared" si="8"/>
        <v>0</v>
      </c>
      <c r="AG23" s="9">
        <f t="shared" si="8"/>
        <v>0</v>
      </c>
      <c r="AH23" s="9">
        <f t="shared" si="8"/>
        <v>0</v>
      </c>
      <c r="AI23" s="9">
        <f t="shared" si="8"/>
        <v>0</v>
      </c>
      <c r="AJ23" s="9">
        <f t="shared" si="8"/>
        <v>0</v>
      </c>
      <c r="AK23" s="9">
        <f t="shared" si="8"/>
        <v>0</v>
      </c>
      <c r="AL23" s="9">
        <f t="shared" si="8"/>
        <v>0</v>
      </c>
      <c r="AM23" s="9">
        <f t="shared" si="8"/>
        <v>0</v>
      </c>
    </row>
    <row r="24" spans="1:91" x14ac:dyDescent="0.25">
      <c r="B24" s="11" t="s">
        <v>767</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row>
    <row r="26" spans="1:91" x14ac:dyDescent="0.25">
      <c r="A26" s="32" t="s">
        <v>768</v>
      </c>
    </row>
    <row r="28" spans="1:91" x14ac:dyDescent="0.25">
      <c r="A28" s="11" t="s">
        <v>751</v>
      </c>
      <c r="B28" s="11" t="s">
        <v>752</v>
      </c>
      <c r="C28" s="11" t="s">
        <v>17</v>
      </c>
      <c r="D28" s="11" t="s">
        <v>18</v>
      </c>
      <c r="E28" s="11" t="s">
        <v>19</v>
      </c>
      <c r="F28" s="11" t="s">
        <v>20</v>
      </c>
      <c r="G28" s="11" t="s">
        <v>21</v>
      </c>
      <c r="H28" s="11" t="s">
        <v>22</v>
      </c>
      <c r="I28" s="11" t="s">
        <v>23</v>
      </c>
      <c r="J28" s="11" t="s">
        <v>24</v>
      </c>
      <c r="K28" s="11" t="s">
        <v>25</v>
      </c>
      <c r="L28" s="11" t="s">
        <v>26</v>
      </c>
      <c r="M28" s="11" t="s">
        <v>27</v>
      </c>
      <c r="N28" s="11" t="s">
        <v>28</v>
      </c>
      <c r="O28" s="11" t="s">
        <v>29</v>
      </c>
      <c r="P28" s="11" t="s">
        <v>30</v>
      </c>
      <c r="Q28" s="11" t="s">
        <v>31</v>
      </c>
      <c r="R28" s="11" t="s">
        <v>32</v>
      </c>
      <c r="S28" s="11" t="s">
        <v>33</v>
      </c>
      <c r="T28" s="11" t="s">
        <v>34</v>
      </c>
      <c r="U28" s="11" t="s">
        <v>35</v>
      </c>
      <c r="V28" s="11" t="s">
        <v>36</v>
      </c>
      <c r="W28" s="11" t="s">
        <v>37</v>
      </c>
      <c r="X28" s="11" t="s">
        <v>38</v>
      </c>
      <c r="Y28" s="11" t="s">
        <v>39</v>
      </c>
      <c r="Z28" s="11" t="s">
        <v>40</v>
      </c>
      <c r="AA28" s="11" t="s">
        <v>41</v>
      </c>
      <c r="AB28" s="11" t="s">
        <v>42</v>
      </c>
      <c r="AC28" s="11" t="s">
        <v>43</v>
      </c>
      <c r="AD28" s="11" t="s">
        <v>44</v>
      </c>
      <c r="AE28" s="11" t="s">
        <v>45</v>
      </c>
      <c r="AF28" s="11" t="s">
        <v>46</v>
      </c>
      <c r="AG28" s="11" t="s">
        <v>47</v>
      </c>
      <c r="AH28" s="11" t="s">
        <v>48</v>
      </c>
      <c r="AI28" s="11" t="s">
        <v>49</v>
      </c>
      <c r="AJ28" s="11" t="s">
        <v>50</v>
      </c>
      <c r="AK28" s="11" t="s">
        <v>51</v>
      </c>
      <c r="AL28" s="11" t="s">
        <v>52</v>
      </c>
      <c r="AM28" s="11" t="s">
        <v>53</v>
      </c>
    </row>
    <row r="29" spans="1:91" x14ac:dyDescent="0.25">
      <c r="A29" s="11" t="s">
        <v>754</v>
      </c>
      <c r="B29" s="11" t="s">
        <v>755</v>
      </c>
      <c r="C29" s="55">
        <v>3277666.2033081101</v>
      </c>
      <c r="D29" s="55">
        <v>3274692.0776367201</v>
      </c>
      <c r="E29" s="55">
        <v>2605217.85827637</v>
      </c>
      <c r="F29" s="55">
        <v>1984398.15330505</v>
      </c>
      <c r="G29" s="55">
        <v>0</v>
      </c>
      <c r="H29" s="55">
        <v>0</v>
      </c>
      <c r="I29" s="55">
        <v>0</v>
      </c>
      <c r="J29" s="55">
        <v>0</v>
      </c>
      <c r="K29" s="55">
        <v>0</v>
      </c>
      <c r="L29" s="55">
        <v>0</v>
      </c>
      <c r="M29" s="55">
        <v>0</v>
      </c>
      <c r="N29" s="55">
        <v>0</v>
      </c>
      <c r="O29" s="55">
        <v>0</v>
      </c>
      <c r="P29" s="55">
        <v>0</v>
      </c>
      <c r="Q29" s="55">
        <v>0</v>
      </c>
      <c r="R29" s="55">
        <v>0</v>
      </c>
      <c r="S29" s="55">
        <v>11084563.942565899</v>
      </c>
      <c r="T29" s="55">
        <v>269736.51275634801</v>
      </c>
      <c r="U29" s="55">
        <v>10626519.9533081</v>
      </c>
      <c r="V29" s="55">
        <v>0</v>
      </c>
      <c r="W29" s="55">
        <v>6646740.7611846896</v>
      </c>
      <c r="X29" s="55">
        <v>0</v>
      </c>
      <c r="Y29" s="55">
        <v>0</v>
      </c>
      <c r="Z29" s="55">
        <v>0</v>
      </c>
      <c r="AA29" s="55">
        <v>538117.32788085903</v>
      </c>
      <c r="AB29" s="55">
        <v>0</v>
      </c>
      <c r="AC29" s="55">
        <v>0</v>
      </c>
      <c r="AD29" s="55">
        <v>0</v>
      </c>
      <c r="AE29" s="55">
        <v>0</v>
      </c>
      <c r="AF29" s="55">
        <v>752488.41064453102</v>
      </c>
      <c r="AG29" s="55">
        <v>2443648.4106445299</v>
      </c>
      <c r="AH29" s="55">
        <v>3531924.48297119</v>
      </c>
      <c r="AI29" s="55">
        <v>1645236.8869628899</v>
      </c>
      <c r="AJ29" s="55">
        <v>302161.18469238299</v>
      </c>
      <c r="AK29" s="55">
        <v>1434906.6032409701</v>
      </c>
      <c r="AL29" s="55">
        <v>5345164.1723632803</v>
      </c>
      <c r="AM29" s="55">
        <v>7322266.1224365197</v>
      </c>
    </row>
    <row r="30" spans="1:91" x14ac:dyDescent="0.25">
      <c r="A30" s="11" t="s">
        <v>754</v>
      </c>
      <c r="B30" s="11" t="s">
        <v>756</v>
      </c>
      <c r="C30" s="55">
        <v>30258859.850082401</v>
      </c>
      <c r="D30" s="55">
        <v>16147175.0515137</v>
      </c>
      <c r="E30" s="55">
        <v>82937705.771465302</v>
      </c>
      <c r="F30" s="55">
        <v>31015438.892746001</v>
      </c>
      <c r="G30" s="55">
        <v>3366206.9091796898</v>
      </c>
      <c r="H30" s="55">
        <v>0</v>
      </c>
      <c r="I30" s="55">
        <v>4192508.5235595698</v>
      </c>
      <c r="J30" s="55">
        <v>0</v>
      </c>
      <c r="K30" s="55">
        <v>2879348.5908508301</v>
      </c>
      <c r="L30" s="55">
        <v>1160950.1312255899</v>
      </c>
      <c r="M30" s="55">
        <v>0</v>
      </c>
      <c r="N30" s="55">
        <v>274362.00714111299</v>
      </c>
      <c r="O30" s="55">
        <v>0</v>
      </c>
      <c r="P30" s="55">
        <v>0</v>
      </c>
      <c r="Q30" s="55">
        <v>5260122.6837158203</v>
      </c>
      <c r="R30" s="55">
        <v>20674212.637412999</v>
      </c>
      <c r="S30" s="55">
        <v>50627818.473432504</v>
      </c>
      <c r="T30" s="55">
        <v>13945697.0993347</v>
      </c>
      <c r="U30" s="55">
        <v>273068832.47529</v>
      </c>
      <c r="V30" s="55">
        <v>22102377.558837902</v>
      </c>
      <c r="W30" s="55">
        <v>157969107.91820499</v>
      </c>
      <c r="X30" s="55">
        <v>6084520.23193359</v>
      </c>
      <c r="Y30" s="55">
        <v>6535756.9345092801</v>
      </c>
      <c r="Z30" s="55">
        <v>0</v>
      </c>
      <c r="AA30" s="55">
        <v>30095157.7863083</v>
      </c>
      <c r="AB30" s="55">
        <v>2231053.5659790002</v>
      </c>
      <c r="AC30" s="55">
        <v>972316.82533264195</v>
      </c>
      <c r="AD30" s="55">
        <v>0</v>
      </c>
      <c r="AE30" s="55">
        <v>2165485.0341796898</v>
      </c>
      <c r="AF30" s="55">
        <v>15365154.8149109</v>
      </c>
      <c r="AG30" s="55">
        <v>57899114.971841797</v>
      </c>
      <c r="AH30" s="55">
        <v>162718414.589367</v>
      </c>
      <c r="AI30" s="55">
        <v>164627021.796572</v>
      </c>
      <c r="AJ30" s="55">
        <v>11263290.018463099</v>
      </c>
      <c r="AK30" s="55">
        <v>94182365.281658202</v>
      </c>
      <c r="AL30" s="55">
        <v>26760198.357849099</v>
      </c>
      <c r="AM30" s="55">
        <v>59217764.054946899</v>
      </c>
    </row>
    <row r="31" spans="1:91" x14ac:dyDescent="0.25">
      <c r="A31" s="11" t="s">
        <v>754</v>
      </c>
      <c r="B31" s="11" t="s">
        <v>757</v>
      </c>
      <c r="C31" s="55">
        <v>8979327.8221130408</v>
      </c>
      <c r="D31" s="55">
        <v>4653108.9294433603</v>
      </c>
      <c r="E31" s="55">
        <v>41904164.416427597</v>
      </c>
      <c r="F31" s="55">
        <v>20650432.226944</v>
      </c>
      <c r="G31" s="55">
        <v>7317870.7825851403</v>
      </c>
      <c r="H31" s="55">
        <v>0</v>
      </c>
      <c r="I31" s="55">
        <v>14559782.8912354</v>
      </c>
      <c r="J31" s="55">
        <v>0</v>
      </c>
      <c r="K31" s="55">
        <v>5995278.515625</v>
      </c>
      <c r="L31" s="55">
        <v>15015670.0927734</v>
      </c>
      <c r="M31" s="55">
        <v>0</v>
      </c>
      <c r="N31" s="55">
        <v>0</v>
      </c>
      <c r="O31" s="55">
        <v>0</v>
      </c>
      <c r="P31" s="55">
        <v>713656.98852539097</v>
      </c>
      <c r="Q31" s="55">
        <v>565448.07128906203</v>
      </c>
      <c r="R31" s="55">
        <v>29147709.6615601</v>
      </c>
      <c r="S31" s="55">
        <v>13405310.019264201</v>
      </c>
      <c r="T31" s="55">
        <v>47131592.316513099</v>
      </c>
      <c r="U31" s="55">
        <v>251161123.43402901</v>
      </c>
      <c r="V31" s="55">
        <v>55309138.099365197</v>
      </c>
      <c r="W31" s="55">
        <v>71334398.875198394</v>
      </c>
      <c r="X31" s="55">
        <v>25524710.888671901</v>
      </c>
      <c r="Y31" s="55">
        <v>16050421.617889401</v>
      </c>
      <c r="Z31" s="55">
        <v>18631829.997253399</v>
      </c>
      <c r="AA31" s="55">
        <v>179980352.55337501</v>
      </c>
      <c r="AB31" s="55">
        <v>1090943.84765625</v>
      </c>
      <c r="AC31" s="55">
        <v>45719226.909790002</v>
      </c>
      <c r="AD31" s="55">
        <v>5168432.48291016</v>
      </c>
      <c r="AE31" s="55">
        <v>13979111.373901401</v>
      </c>
      <c r="AF31" s="55">
        <v>19132816.2142944</v>
      </c>
      <c r="AG31" s="55">
        <v>412128531.658117</v>
      </c>
      <c r="AH31" s="55">
        <v>886496586.52513504</v>
      </c>
      <c r="AI31" s="55">
        <v>311062621.27375001</v>
      </c>
      <c r="AJ31" s="55">
        <v>24018527.8968811</v>
      </c>
      <c r="AK31" s="55">
        <v>73829650.764064804</v>
      </c>
      <c r="AL31" s="55">
        <v>36183490.712310798</v>
      </c>
      <c r="AM31" s="55">
        <v>52691090.063781701</v>
      </c>
    </row>
    <row r="32" spans="1:91" x14ac:dyDescent="0.25">
      <c r="A32" s="11" t="s">
        <v>758</v>
      </c>
      <c r="B32" s="11" t="s">
        <v>755</v>
      </c>
      <c r="C32" s="55">
        <v>11116017.8127289</v>
      </c>
      <c r="D32" s="55">
        <v>6410201.1291503897</v>
      </c>
      <c r="E32" s="55">
        <v>1766352.21557617</v>
      </c>
      <c r="F32" s="55">
        <v>0</v>
      </c>
      <c r="G32" s="55">
        <v>0</v>
      </c>
      <c r="H32" s="55">
        <v>0</v>
      </c>
      <c r="I32" s="55">
        <v>0</v>
      </c>
      <c r="J32" s="55">
        <v>0</v>
      </c>
      <c r="K32" s="55">
        <v>7116411.9674682599</v>
      </c>
      <c r="L32" s="55">
        <v>530736.9140625</v>
      </c>
      <c r="M32" s="55">
        <v>0</v>
      </c>
      <c r="N32" s="55">
        <v>0</v>
      </c>
      <c r="O32" s="55">
        <v>0</v>
      </c>
      <c r="P32" s="55">
        <v>0</v>
      </c>
      <c r="Q32" s="55">
        <v>0</v>
      </c>
      <c r="R32" s="55">
        <v>147164.113998413</v>
      </c>
      <c r="S32" s="55">
        <v>26102422.799716901</v>
      </c>
      <c r="T32" s="55">
        <v>24323734.012298599</v>
      </c>
      <c r="U32" s="55">
        <v>11092094.6487427</v>
      </c>
      <c r="V32" s="55">
        <v>8946124.7256317101</v>
      </c>
      <c r="W32" s="55">
        <v>4352899.93896484</v>
      </c>
      <c r="X32" s="55">
        <v>0</v>
      </c>
      <c r="Y32" s="55">
        <v>418383.20159912098</v>
      </c>
      <c r="Z32" s="55">
        <v>0</v>
      </c>
      <c r="AA32" s="55">
        <v>0</v>
      </c>
      <c r="AB32" s="55">
        <v>0</v>
      </c>
      <c r="AC32" s="55">
        <v>0</v>
      </c>
      <c r="AD32" s="55">
        <v>0</v>
      </c>
      <c r="AE32" s="55">
        <v>0</v>
      </c>
      <c r="AF32" s="55">
        <v>2462847.0089721698</v>
      </c>
      <c r="AG32" s="55">
        <v>6337859.6941566505</v>
      </c>
      <c r="AH32" s="55">
        <v>43272.850799560503</v>
      </c>
      <c r="AI32" s="55">
        <v>0</v>
      </c>
      <c r="AJ32" s="55">
        <v>0</v>
      </c>
      <c r="AK32" s="55">
        <v>477223.15750122099</v>
      </c>
      <c r="AL32" s="55">
        <v>281095.34683227498</v>
      </c>
      <c r="AM32" s="55">
        <v>190550.625610352</v>
      </c>
    </row>
    <row r="33" spans="1:39" x14ac:dyDescent="0.25">
      <c r="A33" s="11" t="s">
        <v>758</v>
      </c>
      <c r="B33" s="11" t="s">
        <v>756</v>
      </c>
      <c r="C33" s="55">
        <v>95985269.854499802</v>
      </c>
      <c r="D33" s="55">
        <v>126221791.771072</v>
      </c>
      <c r="E33" s="55">
        <v>155012413.271065</v>
      </c>
      <c r="F33" s="55">
        <v>8444024.8983764593</v>
      </c>
      <c r="G33" s="55">
        <v>4067415.9095764202</v>
      </c>
      <c r="H33" s="55">
        <v>0</v>
      </c>
      <c r="I33" s="55">
        <v>9052503.6163330097</v>
      </c>
      <c r="J33" s="55">
        <v>3590487.7349853502</v>
      </c>
      <c r="K33" s="55">
        <v>57615695.2397919</v>
      </c>
      <c r="L33" s="55">
        <v>71290938.391113296</v>
      </c>
      <c r="M33" s="55">
        <v>0</v>
      </c>
      <c r="N33" s="55">
        <v>0</v>
      </c>
      <c r="O33" s="55">
        <v>0</v>
      </c>
      <c r="P33" s="55">
        <v>2795678.7109375</v>
      </c>
      <c r="Q33" s="55">
        <v>38350759.217834502</v>
      </c>
      <c r="R33" s="55">
        <v>62841391.443820998</v>
      </c>
      <c r="S33" s="55">
        <v>103063081.96683501</v>
      </c>
      <c r="T33" s="55">
        <v>417820751.80013698</v>
      </c>
      <c r="U33" s="55">
        <v>360567042.04608899</v>
      </c>
      <c r="V33" s="55">
        <v>315248096.30873501</v>
      </c>
      <c r="W33" s="55">
        <v>83206821.163559005</v>
      </c>
      <c r="X33" s="55">
        <v>19937564.401245099</v>
      </c>
      <c r="Y33" s="55">
        <v>18873976.4526367</v>
      </c>
      <c r="Z33" s="55">
        <v>34684139.876174897</v>
      </c>
      <c r="AA33" s="55">
        <v>51154610.746425599</v>
      </c>
      <c r="AB33" s="55">
        <v>12465309.4848633</v>
      </c>
      <c r="AC33" s="55">
        <v>13182193.428039599</v>
      </c>
      <c r="AD33" s="55">
        <v>8861501.03759766</v>
      </c>
      <c r="AE33" s="55">
        <v>13771259.103393599</v>
      </c>
      <c r="AF33" s="55">
        <v>66879279.055175804</v>
      </c>
      <c r="AG33" s="55">
        <v>293063903.13858998</v>
      </c>
      <c r="AH33" s="55">
        <v>57520984.031463601</v>
      </c>
      <c r="AI33" s="55">
        <v>23047710.960750598</v>
      </c>
      <c r="AJ33" s="55">
        <v>898186.85302734398</v>
      </c>
      <c r="AK33" s="55">
        <v>35229099.673500098</v>
      </c>
      <c r="AL33" s="55">
        <v>10025800.779609701</v>
      </c>
      <c r="AM33" s="55">
        <v>17825607.520294201</v>
      </c>
    </row>
    <row r="34" spans="1:39" x14ac:dyDescent="0.25">
      <c r="A34" s="11" t="s">
        <v>758</v>
      </c>
      <c r="B34" s="11" t="s">
        <v>757</v>
      </c>
      <c r="C34" s="55">
        <v>43176973.227958702</v>
      </c>
      <c r="D34" s="55">
        <v>46418850.6912231</v>
      </c>
      <c r="E34" s="55">
        <v>81815750.065917999</v>
      </c>
      <c r="F34" s="55">
        <v>488806.67724609398</v>
      </c>
      <c r="G34" s="55">
        <v>483916.47949218802</v>
      </c>
      <c r="H34" s="55">
        <v>0</v>
      </c>
      <c r="I34" s="55">
        <v>8236554.5471191397</v>
      </c>
      <c r="J34" s="55">
        <v>0</v>
      </c>
      <c r="K34" s="55">
        <v>14065045.811325099</v>
      </c>
      <c r="L34" s="55">
        <v>25123076.9107056</v>
      </c>
      <c r="M34" s="55">
        <v>0</v>
      </c>
      <c r="N34" s="55">
        <v>3098941.1013793899</v>
      </c>
      <c r="O34" s="55">
        <v>1435404.87670898</v>
      </c>
      <c r="P34" s="55">
        <v>863604.82177734398</v>
      </c>
      <c r="Q34" s="55">
        <v>1669962.6663208001</v>
      </c>
      <c r="R34" s="55">
        <v>127032941.858418</v>
      </c>
      <c r="S34" s="55">
        <v>62794950.2935104</v>
      </c>
      <c r="T34" s="55">
        <v>241357547.69213101</v>
      </c>
      <c r="U34" s="55">
        <v>284803302.81124097</v>
      </c>
      <c r="V34" s="55">
        <v>176964358.06449899</v>
      </c>
      <c r="W34" s="55">
        <v>84000671.267509505</v>
      </c>
      <c r="X34" s="55">
        <v>23319997.690429699</v>
      </c>
      <c r="Y34" s="55">
        <v>50835829.661407501</v>
      </c>
      <c r="Z34" s="55">
        <v>66595574.0539551</v>
      </c>
      <c r="AA34" s="55">
        <v>98658961.159210205</v>
      </c>
      <c r="AB34" s="55">
        <v>7527344.60754395</v>
      </c>
      <c r="AC34" s="55">
        <v>60104400.541686997</v>
      </c>
      <c r="AD34" s="55">
        <v>28730672.299255401</v>
      </c>
      <c r="AE34" s="55">
        <v>35533853.027343802</v>
      </c>
      <c r="AF34" s="55">
        <v>32525573.191490199</v>
      </c>
      <c r="AG34" s="55">
        <v>626870714.63282001</v>
      </c>
      <c r="AH34" s="55">
        <v>242612986.04809001</v>
      </c>
      <c r="AI34" s="55">
        <v>265492564.66522199</v>
      </c>
      <c r="AJ34" s="55">
        <v>21668467.977058399</v>
      </c>
      <c r="AK34" s="55">
        <v>92835388.252353698</v>
      </c>
      <c r="AL34" s="55">
        <v>16798573.535156202</v>
      </c>
      <c r="AM34" s="55">
        <v>15214438.208007799</v>
      </c>
    </row>
    <row r="35" spans="1:39" x14ac:dyDescent="0.25">
      <c r="A35" s="11"/>
      <c r="B35" s="11" t="s">
        <v>130</v>
      </c>
      <c r="C35" s="11">
        <v>45047562.781448402</v>
      </c>
      <c r="D35" s="11">
        <v>3016452.8503418001</v>
      </c>
      <c r="E35" s="11">
        <v>45448976.207809404</v>
      </c>
      <c r="F35" s="11">
        <v>25020455.3722382</v>
      </c>
      <c r="G35" s="11">
        <v>7905880.74035645</v>
      </c>
      <c r="H35" s="11">
        <v>0</v>
      </c>
      <c r="I35" s="11">
        <v>32478138.244628899</v>
      </c>
      <c r="J35" s="11">
        <v>0</v>
      </c>
      <c r="K35" s="11">
        <v>38385300.024795502</v>
      </c>
      <c r="L35" s="11">
        <v>30151417.069320701</v>
      </c>
      <c r="M35" s="11">
        <v>0</v>
      </c>
      <c r="N35" s="11">
        <v>0</v>
      </c>
      <c r="O35" s="11">
        <v>0</v>
      </c>
      <c r="P35" s="11">
        <v>0</v>
      </c>
      <c r="Q35" s="11">
        <v>42798455.938720703</v>
      </c>
      <c r="R35" s="11">
        <v>9041331.48193359</v>
      </c>
      <c r="S35" s="11">
        <v>0</v>
      </c>
      <c r="T35" s="55">
        <v>461201381.18968999</v>
      </c>
      <c r="U35" s="55">
        <v>719694652.42851305</v>
      </c>
      <c r="V35" s="55">
        <v>338174295.91001099</v>
      </c>
      <c r="W35" s="55">
        <v>73567509.220123306</v>
      </c>
      <c r="X35" s="55">
        <v>20239852.947997998</v>
      </c>
      <c r="Y35" s="55">
        <v>0</v>
      </c>
      <c r="Z35" s="55">
        <v>10947729.8950195</v>
      </c>
      <c r="AA35" s="55">
        <v>11348694.7119751</v>
      </c>
      <c r="AB35" s="55">
        <v>12004062.446365399</v>
      </c>
      <c r="AC35" s="55">
        <v>73263193.040313706</v>
      </c>
      <c r="AD35" s="55">
        <v>0</v>
      </c>
      <c r="AE35" s="55">
        <v>28054773.873138402</v>
      </c>
      <c r="AF35" s="55">
        <v>37084969.8913574</v>
      </c>
      <c r="AG35" s="55">
        <v>0</v>
      </c>
      <c r="AH35" s="55">
        <v>57400940.667114303</v>
      </c>
      <c r="AI35" s="55">
        <v>40465424.1635895</v>
      </c>
      <c r="AJ35" s="55">
        <v>0</v>
      </c>
      <c r="AK35" s="55">
        <v>29403460.464477502</v>
      </c>
      <c r="AL35" s="55">
        <v>89029901.162166595</v>
      </c>
      <c r="AM35" s="55">
        <v>14409154.2234421</v>
      </c>
    </row>
    <row r="36" spans="1:39" x14ac:dyDescent="0.25">
      <c r="A36" s="32" t="s">
        <v>130</v>
      </c>
    </row>
    <row r="37" spans="1:39" x14ac:dyDescent="0.25">
      <c r="A37" s="32"/>
    </row>
    <row r="38" spans="1:39" x14ac:dyDescent="0.25">
      <c r="A38" s="11"/>
      <c r="B38" s="11" t="s">
        <v>130</v>
      </c>
      <c r="C38" s="11" t="s">
        <v>17</v>
      </c>
      <c r="D38" s="11" t="s">
        <v>18</v>
      </c>
      <c r="E38" s="11" t="s">
        <v>19</v>
      </c>
      <c r="F38" s="11" t="s">
        <v>20</v>
      </c>
      <c r="G38" s="11" t="s">
        <v>21</v>
      </c>
      <c r="H38" s="11" t="s">
        <v>22</v>
      </c>
      <c r="I38" s="11" t="s">
        <v>23</v>
      </c>
      <c r="J38" s="11" t="s">
        <v>24</v>
      </c>
      <c r="K38" s="11" t="s">
        <v>25</v>
      </c>
      <c r="L38" s="11" t="s">
        <v>26</v>
      </c>
      <c r="M38" s="11" t="s">
        <v>27</v>
      </c>
      <c r="N38" s="11" t="s">
        <v>28</v>
      </c>
      <c r="O38" s="11" t="s">
        <v>29</v>
      </c>
      <c r="P38" s="11" t="s">
        <v>30</v>
      </c>
      <c r="Q38" s="11" t="s">
        <v>31</v>
      </c>
      <c r="R38" s="11" t="s">
        <v>32</v>
      </c>
      <c r="S38" s="11" t="s">
        <v>33</v>
      </c>
      <c r="T38" s="11" t="s">
        <v>34</v>
      </c>
      <c r="U38" s="11" t="s">
        <v>35</v>
      </c>
      <c r="V38" s="11" t="s">
        <v>36</v>
      </c>
      <c r="W38" s="11" t="s">
        <v>37</v>
      </c>
      <c r="X38" s="11" t="s">
        <v>38</v>
      </c>
      <c r="Y38" s="11" t="s">
        <v>39</v>
      </c>
      <c r="Z38" s="11" t="s">
        <v>40</v>
      </c>
      <c r="AA38" s="11" t="s">
        <v>41</v>
      </c>
      <c r="AB38" s="11" t="s">
        <v>42</v>
      </c>
      <c r="AC38" s="11" t="s">
        <v>43</v>
      </c>
      <c r="AD38" s="11" t="s">
        <v>44</v>
      </c>
      <c r="AE38" s="11" t="s">
        <v>45</v>
      </c>
      <c r="AF38" s="11" t="s">
        <v>46</v>
      </c>
      <c r="AG38" s="11" t="s">
        <v>47</v>
      </c>
      <c r="AH38" s="11" t="s">
        <v>48</v>
      </c>
      <c r="AI38" s="11" t="s">
        <v>49</v>
      </c>
      <c r="AJ38" s="11" t="s">
        <v>50</v>
      </c>
      <c r="AK38" s="11" t="s">
        <v>51</v>
      </c>
      <c r="AL38" s="11" t="s">
        <v>52</v>
      </c>
      <c r="AM38" s="11" t="s">
        <v>53</v>
      </c>
    </row>
    <row r="41" spans="1:39" x14ac:dyDescent="0.25">
      <c r="A41" s="32"/>
      <c r="B41" s="37" t="s">
        <v>769</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9"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sheetData>
  <mergeCells count="7">
    <mergeCell ref="CF4:CH4"/>
    <mergeCell ref="CI4:CK4"/>
    <mergeCell ref="A6:A7"/>
    <mergeCell ref="C4:AM4"/>
    <mergeCell ref="AN4:BX4"/>
    <mergeCell ref="BY4:BZ4"/>
    <mergeCell ref="CA4:CE4"/>
  </mergeCells>
  <hyperlinks>
    <hyperlink ref="B41" r:id="rId1" xr:uid="{00000000-0004-0000-0F00-000000000000}"/>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sheetPr>
  <dimension ref="A3:CM41"/>
  <sheetViews>
    <sheetView topLeftCell="A23" workbookViewId="0">
      <pane xSplit="2" topLeftCell="C1" activePane="topRight" state="frozen"/>
      <selection pane="topRight" activeCell="E35" sqref="A1:XFD1048576"/>
    </sheetView>
  </sheetViews>
  <sheetFormatPr defaultColWidth="11.42578125" defaultRowHeight="15" x14ac:dyDescent="0.25"/>
  <cols>
    <col min="2" max="2" width="22.5703125" customWidth="1"/>
    <col min="3" max="3" width="14.42578125" customWidth="1"/>
    <col min="4" max="5" width="15.28515625" customWidth="1"/>
    <col min="6" max="6" width="14.28515625" customWidth="1"/>
    <col min="7" max="7" width="13.28515625" customWidth="1"/>
    <col min="8" max="8" width="11.5703125" customWidth="1"/>
    <col min="9" max="9" width="14.28515625" customWidth="1"/>
    <col min="10" max="10" width="13.28515625" customWidth="1"/>
    <col min="11" max="12" width="14.28515625" customWidth="1"/>
    <col min="13" max="13" width="11.5703125" customWidth="1"/>
    <col min="14" max="16" width="13.28515625" customWidth="1"/>
    <col min="17" max="17" width="14.28515625" customWidth="1"/>
    <col min="18" max="23" width="15.28515625" customWidth="1"/>
    <col min="24" max="26" width="14.28515625" customWidth="1"/>
    <col min="27" max="27" width="15.28515625" customWidth="1"/>
    <col min="28" max="32" width="14.28515625" customWidth="1"/>
    <col min="33" max="35" width="15.28515625" customWidth="1"/>
    <col min="36" max="39" width="14.28515625" customWidth="1"/>
  </cols>
  <sheetData>
    <row r="3" spans="1:91" ht="15.75" customHeight="1" x14ac:dyDescent="0.25">
      <c r="A3" s="45"/>
      <c r="C3" s="52" t="s">
        <v>747</v>
      </c>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row>
    <row r="4" spans="1:91" ht="17.25" customHeight="1" x14ac:dyDescent="0.3">
      <c r="A4" s="45"/>
      <c r="C4" s="113" t="s">
        <v>701</v>
      </c>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3" t="s">
        <v>486</v>
      </c>
      <c r="AO4" s="114"/>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3" t="s">
        <v>488</v>
      </c>
      <c r="BZ4" s="115"/>
      <c r="CA4" s="116" t="s">
        <v>491</v>
      </c>
      <c r="CB4" s="117"/>
      <c r="CC4" s="117"/>
      <c r="CD4" s="117"/>
      <c r="CE4" s="118"/>
      <c r="CF4" s="119" t="s">
        <v>497</v>
      </c>
      <c r="CG4" s="119"/>
      <c r="CH4" s="119"/>
      <c r="CI4" s="110" t="s">
        <v>501</v>
      </c>
      <c r="CJ4" s="111"/>
      <c r="CK4" s="112"/>
      <c r="CL4" s="54" t="s">
        <v>104</v>
      </c>
      <c r="CM4" s="47" t="s">
        <v>154</v>
      </c>
    </row>
    <row r="5" spans="1:91" ht="30.75" customHeight="1" x14ac:dyDescent="0.25">
      <c r="A5" s="45"/>
      <c r="B5" s="52"/>
      <c r="C5" s="38" t="s">
        <v>17</v>
      </c>
      <c r="D5" s="39" t="s">
        <v>18</v>
      </c>
      <c r="E5" s="39" t="s">
        <v>19</v>
      </c>
      <c r="F5" s="39" t="s">
        <v>20</v>
      </c>
      <c r="G5" s="39" t="s">
        <v>21</v>
      </c>
      <c r="H5" s="39" t="s">
        <v>22</v>
      </c>
      <c r="I5" s="39" t="s">
        <v>23</v>
      </c>
      <c r="J5" s="39" t="s">
        <v>24</v>
      </c>
      <c r="K5" s="39" t="s">
        <v>25</v>
      </c>
      <c r="L5" s="39" t="s">
        <v>26</v>
      </c>
      <c r="M5" s="39" t="s">
        <v>27</v>
      </c>
      <c r="N5" s="39" t="s">
        <v>28</v>
      </c>
      <c r="O5" s="39" t="s">
        <v>29</v>
      </c>
      <c r="P5" s="39" t="s">
        <v>30</v>
      </c>
      <c r="Q5" s="39" t="s">
        <v>31</v>
      </c>
      <c r="R5" s="39" t="s">
        <v>32</v>
      </c>
      <c r="S5" s="39" t="s">
        <v>33</v>
      </c>
      <c r="T5" s="39" t="s">
        <v>34</v>
      </c>
      <c r="U5" s="39" t="s">
        <v>35</v>
      </c>
      <c r="V5" s="39" t="s">
        <v>36</v>
      </c>
      <c r="W5" s="39" t="s">
        <v>37</v>
      </c>
      <c r="X5" s="39" t="s">
        <v>38</v>
      </c>
      <c r="Y5" s="39" t="s">
        <v>39</v>
      </c>
      <c r="Z5" s="39" t="s">
        <v>40</v>
      </c>
      <c r="AA5" s="39" t="s">
        <v>41</v>
      </c>
      <c r="AB5" s="39" t="s">
        <v>42</v>
      </c>
      <c r="AC5" s="39" t="s">
        <v>43</v>
      </c>
      <c r="AD5" s="39" t="s">
        <v>44</v>
      </c>
      <c r="AE5" s="39" t="s">
        <v>45</v>
      </c>
      <c r="AF5" s="39" t="s">
        <v>46</v>
      </c>
      <c r="AG5" s="39" t="s">
        <v>47</v>
      </c>
      <c r="AH5" s="39" t="s">
        <v>48</v>
      </c>
      <c r="AI5" s="39" t="s">
        <v>49</v>
      </c>
      <c r="AJ5" s="39" t="s">
        <v>50</v>
      </c>
      <c r="AK5" s="39" t="s">
        <v>51</v>
      </c>
      <c r="AL5" s="39" t="s">
        <v>52</v>
      </c>
      <c r="AM5" s="39" t="s">
        <v>53</v>
      </c>
      <c r="AN5" s="38" t="s">
        <v>54</v>
      </c>
      <c r="AO5" s="39" t="s">
        <v>55</v>
      </c>
      <c r="AP5" s="39" t="s">
        <v>56</v>
      </c>
      <c r="AQ5" s="39" t="s">
        <v>57</v>
      </c>
      <c r="AR5" s="39" t="s">
        <v>58</v>
      </c>
      <c r="AS5" s="39" t="s">
        <v>59</v>
      </c>
      <c r="AT5" s="39" t="s">
        <v>60</v>
      </c>
      <c r="AU5" s="39" t="s">
        <v>61</v>
      </c>
      <c r="AV5" s="39" t="s">
        <v>62</v>
      </c>
      <c r="AW5" s="39" t="s">
        <v>63</v>
      </c>
      <c r="AX5" s="39" t="s">
        <v>64</v>
      </c>
      <c r="AY5" s="39" t="s">
        <v>65</v>
      </c>
      <c r="AZ5" s="39" t="s">
        <v>66</v>
      </c>
      <c r="BA5" s="39" t="s">
        <v>67</v>
      </c>
      <c r="BB5" s="39" t="s">
        <v>68</v>
      </c>
      <c r="BC5" s="39" t="s">
        <v>69</v>
      </c>
      <c r="BD5" s="39" t="s">
        <v>70</v>
      </c>
      <c r="BE5" s="39" t="s">
        <v>71</v>
      </c>
      <c r="BF5" s="39" t="s">
        <v>72</v>
      </c>
      <c r="BG5" s="39" t="s">
        <v>73</v>
      </c>
      <c r="BH5" s="39" t="s">
        <v>74</v>
      </c>
      <c r="BI5" s="39" t="s">
        <v>75</v>
      </c>
      <c r="BJ5" s="39" t="s">
        <v>76</v>
      </c>
      <c r="BK5" s="39" t="s">
        <v>77</v>
      </c>
      <c r="BL5" s="39" t="s">
        <v>78</v>
      </c>
      <c r="BM5" s="39" t="s">
        <v>79</v>
      </c>
      <c r="BN5" s="39" t="s">
        <v>80</v>
      </c>
      <c r="BO5" s="39" t="s">
        <v>81</v>
      </c>
      <c r="BP5" s="39" t="s">
        <v>82</v>
      </c>
      <c r="BQ5" s="39" t="s">
        <v>83</v>
      </c>
      <c r="BR5" s="39" t="s">
        <v>84</v>
      </c>
      <c r="BS5" s="39" t="s">
        <v>85</v>
      </c>
      <c r="BT5" s="39" t="s">
        <v>86</v>
      </c>
      <c r="BU5" s="39" t="s">
        <v>87</v>
      </c>
      <c r="BV5" s="39" t="s">
        <v>88</v>
      </c>
      <c r="BW5" s="39" t="s">
        <v>89</v>
      </c>
      <c r="BX5" s="39" t="s">
        <v>90</v>
      </c>
      <c r="BY5" s="38" t="s">
        <v>91</v>
      </c>
      <c r="BZ5" s="42" t="s">
        <v>92</v>
      </c>
      <c r="CA5" s="38" t="s">
        <v>93</v>
      </c>
      <c r="CB5" s="39" t="s">
        <v>94</v>
      </c>
      <c r="CC5" s="39" t="s">
        <v>95</v>
      </c>
      <c r="CD5" s="39" t="s">
        <v>96</v>
      </c>
      <c r="CE5" s="39" t="s">
        <v>97</v>
      </c>
      <c r="CF5" s="39" t="s">
        <v>98</v>
      </c>
      <c r="CG5" s="39" t="s">
        <v>99</v>
      </c>
      <c r="CH5" s="39" t="s">
        <v>100</v>
      </c>
      <c r="CI5" s="39" t="s">
        <v>101</v>
      </c>
      <c r="CJ5" s="39" t="s">
        <v>102</v>
      </c>
      <c r="CK5" s="39" t="s">
        <v>103</v>
      </c>
      <c r="CL5" s="48" t="s">
        <v>104</v>
      </c>
      <c r="CM5" s="53" t="s">
        <v>105</v>
      </c>
    </row>
    <row r="6" spans="1:91" x14ac:dyDescent="0.25">
      <c r="A6" s="121" t="s">
        <v>748</v>
      </c>
      <c r="B6" t="s">
        <v>91</v>
      </c>
      <c r="C6" s="49">
        <f>'SAM_temporary 2022'!C77</f>
        <v>267.72336159034444</v>
      </c>
      <c r="D6" s="49">
        <f>'SAM_temporary 2022'!D77</f>
        <v>292.32301213895516</v>
      </c>
      <c r="E6" s="49">
        <f>'SAM_temporary 2022'!E77</f>
        <v>773.44840865607841</v>
      </c>
      <c r="F6" s="49">
        <f>'SAM_temporary 2022'!F77</f>
        <v>171.98380918384274</v>
      </c>
      <c r="G6" s="49">
        <f>'SAM_temporary 2022'!G77</f>
        <v>108.42675015617326</v>
      </c>
      <c r="H6" s="49">
        <f>'SAM_temporary 2022'!H77</f>
        <v>4.6949898769980587</v>
      </c>
      <c r="I6" s="49">
        <f>'SAM_temporary 2022'!I77</f>
        <v>230.20060617294624</v>
      </c>
      <c r="J6" s="49">
        <f>'SAM_temporary 2022'!J77</f>
        <v>59.048734694670884</v>
      </c>
      <c r="K6" s="49">
        <f>'SAM_temporary 2022'!K77</f>
        <v>287.22796671984963</v>
      </c>
      <c r="L6" s="49">
        <f>'SAM_temporary 2022'!L77</f>
        <v>309.95558063309011</v>
      </c>
      <c r="M6" s="49">
        <f>'SAM_temporary 2022'!M77</f>
        <v>4.6056671475880995E-2</v>
      </c>
      <c r="N6" s="49">
        <f>'SAM_temporary 2022'!N77</f>
        <v>30.352793349170696</v>
      </c>
      <c r="O6" s="49">
        <f>'SAM_temporary 2022'!O77</f>
        <v>6.13516066900171</v>
      </c>
      <c r="P6" s="49">
        <f>'SAM_temporary 2022'!P77</f>
        <v>12.834251435077494</v>
      </c>
      <c r="Q6" s="49">
        <f>'SAM_temporary 2022'!Q77</f>
        <v>90.522701953593767</v>
      </c>
      <c r="R6" s="49">
        <f>'SAM_temporary 2022'!R77</f>
        <v>609.94337740904507</v>
      </c>
      <c r="S6" s="49">
        <f>'SAM_temporary 2022'!S77</f>
        <v>187.21230817094454</v>
      </c>
      <c r="T6" s="49">
        <f>'SAM_temporary 2022'!T77</f>
        <v>1856.2982891023032</v>
      </c>
      <c r="U6" s="49">
        <f>'SAM_temporary 2022'!U77</f>
        <v>3778.2932756054897</v>
      </c>
      <c r="V6" s="49">
        <f>'SAM_temporary 2022'!V77</f>
        <v>1496.8371346368062</v>
      </c>
      <c r="W6" s="49">
        <f>'SAM_temporary 2022'!W77</f>
        <v>618.36275296850454</v>
      </c>
      <c r="X6" s="49">
        <f>'SAM_temporary 2022'!X77</f>
        <v>303.06637883206383</v>
      </c>
      <c r="Y6" s="49">
        <f>'SAM_temporary 2022'!Y77</f>
        <v>360.82087130000286</v>
      </c>
      <c r="Z6" s="49">
        <f>'SAM_temporary 2022'!Z77</f>
        <v>924.11750107927799</v>
      </c>
      <c r="AA6" s="49">
        <f>'SAM_temporary 2022'!AA77</f>
        <v>1570.4334623081625</v>
      </c>
      <c r="AB6" s="49">
        <f>'SAM_temporary 2022'!AB77</f>
        <v>376.82145562734985</v>
      </c>
      <c r="AC6" s="49">
        <f>'SAM_temporary 2022'!AC77</f>
        <v>533.62185108633651</v>
      </c>
      <c r="AD6" s="49">
        <f>'SAM_temporary 2022'!AD77</f>
        <v>32.04870372900367</v>
      </c>
      <c r="AE6" s="49">
        <f>'SAM_temporary 2022'!AE77</f>
        <v>215.93031857174864</v>
      </c>
      <c r="AF6" s="49">
        <f>'SAM_temporary 2022'!AF77</f>
        <v>314.77052076752659</v>
      </c>
      <c r="AG6" s="49">
        <f>'SAM_temporary 2022'!AG77</f>
        <v>2733.40982962</v>
      </c>
      <c r="AH6" s="49">
        <f>'SAM_temporary 2022'!AH77</f>
        <v>1884.1586334087367</v>
      </c>
      <c r="AI6" s="49">
        <f>'SAM_temporary 2022'!AI77</f>
        <v>1531.8109612814474</v>
      </c>
      <c r="AJ6" s="49">
        <f>'SAM_temporary 2022'!AJ77</f>
        <v>74.101168962020438</v>
      </c>
      <c r="AK6" s="49">
        <f>'SAM_temporary 2022'!AK77</f>
        <v>718.9726565184784</v>
      </c>
      <c r="AL6" s="49">
        <f>'SAM_temporary 2022'!AL77</f>
        <v>181.31134761435672</v>
      </c>
      <c r="AM6" s="49">
        <f>'SAM_temporary 2022'!AM77</f>
        <v>71.360067043184898</v>
      </c>
      <c r="AN6" s="49">
        <f>'SAM_temporary 2022'!AN77</f>
        <v>0</v>
      </c>
      <c r="AO6" s="49">
        <f>'SAM_temporary 2022'!AO77</f>
        <v>0</v>
      </c>
      <c r="AP6" s="49">
        <f>'SAM_temporary 2022'!AP77</f>
        <v>0</v>
      </c>
      <c r="AQ6" s="49">
        <f>'SAM_temporary 2022'!AQ77</f>
        <v>0</v>
      </c>
      <c r="AR6" s="49">
        <f>'SAM_temporary 2022'!AR77</f>
        <v>0</v>
      </c>
      <c r="AS6" s="49">
        <f>'SAM_temporary 2022'!AS77</f>
        <v>0</v>
      </c>
      <c r="AT6" s="49">
        <f>'SAM_temporary 2022'!AT77</f>
        <v>0</v>
      </c>
      <c r="AU6" s="49">
        <f>'SAM_temporary 2022'!AU77</f>
        <v>0</v>
      </c>
      <c r="AV6" s="49">
        <f>'SAM_temporary 2022'!AV77</f>
        <v>0</v>
      </c>
      <c r="AW6" s="49">
        <f>'SAM_temporary 2022'!AW77</f>
        <v>0</v>
      </c>
      <c r="AX6" s="49">
        <f>'SAM_temporary 2022'!AX77</f>
        <v>0</v>
      </c>
      <c r="AY6" s="49">
        <f>'SAM_temporary 2022'!AY77</f>
        <v>0</v>
      </c>
      <c r="AZ6" s="49">
        <f>'SAM_temporary 2022'!AZ77</f>
        <v>0</v>
      </c>
      <c r="BA6" s="49">
        <f>'SAM_temporary 2022'!BA77</f>
        <v>0</v>
      </c>
      <c r="BB6" s="49">
        <f>'SAM_temporary 2022'!BB77</f>
        <v>0</v>
      </c>
      <c r="BC6" s="49">
        <f>'SAM_temporary 2022'!BC77</f>
        <v>0</v>
      </c>
      <c r="BD6" s="49">
        <f>'SAM_temporary 2022'!BD77</f>
        <v>0</v>
      </c>
      <c r="BE6" s="49">
        <f>'SAM_temporary 2022'!BE77</f>
        <v>0</v>
      </c>
      <c r="BF6" s="49">
        <f>'SAM_temporary 2022'!BF77</f>
        <v>0</v>
      </c>
      <c r="BG6" s="49">
        <f>'SAM_temporary 2022'!BG77</f>
        <v>0</v>
      </c>
      <c r="BH6" s="49">
        <f>'SAM_temporary 2022'!BH77</f>
        <v>0</v>
      </c>
      <c r="BI6" s="49">
        <f>'SAM_temporary 2022'!BI77</f>
        <v>0</v>
      </c>
      <c r="BJ6" s="49">
        <f>'SAM_temporary 2022'!BJ77</f>
        <v>0</v>
      </c>
      <c r="BK6" s="49">
        <f>'SAM_temporary 2022'!BK77</f>
        <v>0</v>
      </c>
      <c r="BL6" s="49">
        <f>'SAM_temporary 2022'!BL77</f>
        <v>0</v>
      </c>
      <c r="BM6" s="49">
        <f>'SAM_temporary 2022'!BM77</f>
        <v>0</v>
      </c>
      <c r="BN6" s="49">
        <f>'SAM_temporary 2022'!BN77</f>
        <v>0</v>
      </c>
      <c r="BO6" s="49">
        <f>'SAM_temporary 2022'!BO77</f>
        <v>0</v>
      </c>
      <c r="BP6" s="49">
        <f>'SAM_temporary 2022'!BP77</f>
        <v>0</v>
      </c>
      <c r="BQ6" s="49">
        <f>'SAM_temporary 2022'!BQ77</f>
        <v>0</v>
      </c>
      <c r="BR6" s="49">
        <f>'SAM_temporary 2022'!BR77</f>
        <v>0</v>
      </c>
      <c r="BS6" s="49">
        <f>'SAM_temporary 2022'!BS77</f>
        <v>0</v>
      </c>
      <c r="BT6" s="49">
        <f>'SAM_temporary 2022'!BT77</f>
        <v>0</v>
      </c>
      <c r="BU6" s="49">
        <f>'SAM_temporary 2022'!BU77</f>
        <v>0</v>
      </c>
      <c r="BV6" s="49">
        <f>'SAM_temporary 2022'!BV77</f>
        <v>0</v>
      </c>
      <c r="BW6" s="49">
        <f>'SAM_temporary 2022'!BW77</f>
        <v>0</v>
      </c>
      <c r="BX6" s="49">
        <f>'SAM_temporary 2022'!BX77</f>
        <v>0</v>
      </c>
      <c r="BY6" s="49">
        <f>'SAM_temporary 2022'!BY77</f>
        <v>0</v>
      </c>
      <c r="BZ6" s="49">
        <f>'SAM_temporary 2022'!BZ77</f>
        <v>0</v>
      </c>
      <c r="CA6" s="49"/>
      <c r="CB6" s="49"/>
      <c r="CC6" s="49"/>
      <c r="CD6" s="49"/>
      <c r="CE6" s="49"/>
      <c r="CF6" s="49">
        <f>'SAM_temporary 2022'!CF77</f>
        <v>0</v>
      </c>
      <c r="CG6" s="49">
        <f>'SAM_temporary 2022'!CG77</f>
        <v>0</v>
      </c>
      <c r="CH6" s="49">
        <f>'SAM_temporary 2022'!CH77</f>
        <v>0</v>
      </c>
      <c r="CI6" s="49">
        <f>'SAM_temporary 2022'!CI77</f>
        <v>0</v>
      </c>
      <c r="CJ6" s="49">
        <f>'SAM_temporary 2022'!CJ77</f>
        <v>0</v>
      </c>
      <c r="CK6" s="49">
        <f>'SAM_temporary 2022'!CK77</f>
        <v>0</v>
      </c>
      <c r="CL6" s="49">
        <f>'SAM_temporary 2022'!CL77</f>
        <v>0</v>
      </c>
      <c r="CM6" s="49">
        <f>'SAM_temporary 2022'!CM77</f>
        <v>0</v>
      </c>
    </row>
    <row r="7" spans="1:91" ht="15.75" customHeight="1" x14ac:dyDescent="0.25">
      <c r="A7" s="122"/>
      <c r="B7" t="s">
        <v>92</v>
      </c>
      <c r="C7" s="46">
        <f>'SAM_temporary 2022'!C78</f>
        <v>4569.8060599545097</v>
      </c>
      <c r="D7" s="46">
        <f>'SAM_temporary 2022'!D78</f>
        <v>503.18191934172052</v>
      </c>
      <c r="E7" s="46">
        <f>'SAM_temporary 2022'!E78</f>
        <v>2325.3515028888805</v>
      </c>
      <c r="F7" s="46">
        <f>'SAM_temporary 2022'!F78</f>
        <v>195.88248794152082</v>
      </c>
      <c r="G7" s="46">
        <f>'SAM_temporary 2022'!G78</f>
        <v>180.32185568827066</v>
      </c>
      <c r="H7" s="46">
        <f>'SAM_temporary 2022'!H78</f>
        <v>15.145513929499604</v>
      </c>
      <c r="I7" s="46">
        <f>'SAM_temporary 2022'!I78</f>
        <v>489.83829023210228</v>
      </c>
      <c r="J7" s="46">
        <f>'SAM_temporary 2022'!J78</f>
        <v>174.19887145763335</v>
      </c>
      <c r="K7" s="46">
        <f>'SAM_temporary 2022'!K78</f>
        <v>514.97988895029869</v>
      </c>
      <c r="L7" s="46">
        <f>'SAM_temporary 2022'!L78</f>
        <v>925.25417825054558</v>
      </c>
      <c r="M7" s="46">
        <f>'SAM_temporary 2022'!M78</f>
        <v>9.0650580614292348E-2</v>
      </c>
      <c r="N7" s="46">
        <f>'SAM_temporary 2022'!N78</f>
        <v>12.982509305219843</v>
      </c>
      <c r="O7" s="46">
        <f>'SAM_temporary 2022'!O78</f>
        <v>4.8762916922676549</v>
      </c>
      <c r="P7" s="46">
        <f>'SAM_temporary 2022'!P78</f>
        <v>9.5687705432447974</v>
      </c>
      <c r="Q7" s="46">
        <f>'SAM_temporary 2022'!Q78</f>
        <v>93.360959389872605</v>
      </c>
      <c r="R7" s="46">
        <f>'SAM_temporary 2022'!R78</f>
        <v>1406.1566530146399</v>
      </c>
      <c r="S7" s="46">
        <f>'SAM_temporary 2022'!S78</f>
        <v>248.74060573905112</v>
      </c>
      <c r="T7" s="46">
        <f>'SAM_temporary 2022'!T78</f>
        <v>3172.5615967500476</v>
      </c>
      <c r="U7" s="46">
        <f>'SAM_temporary 2022'!U78</f>
        <v>5769.6193771822491</v>
      </c>
      <c r="V7" s="46">
        <f>'SAM_temporary 2022'!V78</f>
        <v>2568.5208339578021</v>
      </c>
      <c r="W7" s="46">
        <f>'SAM_temporary 2022'!W78</f>
        <v>1743.2149338469249</v>
      </c>
      <c r="X7" s="46">
        <f>'SAM_temporary 2022'!X78</f>
        <v>202.14396102107139</v>
      </c>
      <c r="Y7" s="46">
        <f>'SAM_temporary 2022'!Y78</f>
        <v>900.0891874508676</v>
      </c>
      <c r="Z7" s="46">
        <f>'SAM_temporary 2022'!Z78</f>
        <v>474.1393211124286</v>
      </c>
      <c r="AA7" s="46">
        <f>'SAM_temporary 2022'!AA78</f>
        <v>1553.7739285046882</v>
      </c>
      <c r="AB7" s="46">
        <f>'SAM_temporary 2022'!AB78</f>
        <v>5718.3965855040642</v>
      </c>
      <c r="AC7" s="46">
        <f>'SAM_temporary 2022'!AC78</f>
        <v>159.84155787770555</v>
      </c>
      <c r="AD7" s="46">
        <f>'SAM_temporary 2022'!AD78</f>
        <v>137.4020201086056</v>
      </c>
      <c r="AE7" s="46">
        <f>'SAM_temporary 2022'!AE78</f>
        <v>135.07708673002873</v>
      </c>
      <c r="AF7" s="46">
        <f>'SAM_temporary 2022'!AF78</f>
        <v>324.849094425781</v>
      </c>
      <c r="AG7" s="46">
        <f>'SAM_temporary 2022'!AG78</f>
        <v>1264.0554766835899</v>
      </c>
      <c r="AH7" s="46">
        <f>'SAM_temporary 2022'!AH78</f>
        <v>944.97729362841119</v>
      </c>
      <c r="AI7" s="46">
        <f>'SAM_temporary 2022'!AI78</f>
        <v>828.34825035648043</v>
      </c>
      <c r="AJ7" s="46">
        <f>'SAM_temporary 2022'!AJ78</f>
        <v>9.9948341112600545</v>
      </c>
      <c r="AK7" s="46">
        <f>'SAM_temporary 2022'!AK78</f>
        <v>1763.4556261173971</v>
      </c>
      <c r="AL7" s="46">
        <f>'SAM_temporary 2022'!AL78</f>
        <v>419.94973033622551</v>
      </c>
      <c r="AM7" s="46">
        <f>'SAM_temporary 2022'!AM78</f>
        <v>0</v>
      </c>
      <c r="AN7" s="46">
        <f>'SAM_temporary 2022'!AN78</f>
        <v>0</v>
      </c>
      <c r="AO7" s="46">
        <f>'SAM_temporary 2022'!AO78</f>
        <v>0</v>
      </c>
      <c r="AP7" s="46">
        <f>'SAM_temporary 2022'!AP78</f>
        <v>0</v>
      </c>
      <c r="AQ7" s="46">
        <f>'SAM_temporary 2022'!AQ78</f>
        <v>0</v>
      </c>
      <c r="AR7" s="46">
        <f>'SAM_temporary 2022'!AR78</f>
        <v>0</v>
      </c>
      <c r="AS7" s="46">
        <f>'SAM_temporary 2022'!AS78</f>
        <v>0</v>
      </c>
      <c r="AT7" s="46">
        <f>'SAM_temporary 2022'!AT78</f>
        <v>0</v>
      </c>
      <c r="AU7" s="46">
        <f>'SAM_temporary 2022'!AU78</f>
        <v>0</v>
      </c>
      <c r="AV7" s="46">
        <f>'SAM_temporary 2022'!AV78</f>
        <v>0</v>
      </c>
      <c r="AW7" s="46">
        <f>'SAM_temporary 2022'!AW78</f>
        <v>0</v>
      </c>
      <c r="AX7" s="46">
        <f>'SAM_temporary 2022'!AX78</f>
        <v>0</v>
      </c>
      <c r="AY7" s="46">
        <f>'SAM_temporary 2022'!AY78</f>
        <v>0</v>
      </c>
      <c r="AZ7" s="46">
        <f>'SAM_temporary 2022'!AZ78</f>
        <v>0</v>
      </c>
      <c r="BA7" s="46">
        <f>'SAM_temporary 2022'!BA78</f>
        <v>0</v>
      </c>
      <c r="BB7" s="46">
        <f>'SAM_temporary 2022'!BB78</f>
        <v>0</v>
      </c>
      <c r="BC7" s="46">
        <f>'SAM_temporary 2022'!BC78</f>
        <v>0</v>
      </c>
      <c r="BD7" s="46">
        <f>'SAM_temporary 2022'!BD78</f>
        <v>0</v>
      </c>
      <c r="BE7" s="46">
        <f>'SAM_temporary 2022'!BE78</f>
        <v>0</v>
      </c>
      <c r="BF7" s="46">
        <f>'SAM_temporary 2022'!BF78</f>
        <v>0</v>
      </c>
      <c r="BG7" s="46">
        <f>'SAM_temporary 2022'!BG78</f>
        <v>0</v>
      </c>
      <c r="BH7" s="46">
        <f>'SAM_temporary 2022'!BH78</f>
        <v>0</v>
      </c>
      <c r="BI7" s="46">
        <f>'SAM_temporary 2022'!BI78</f>
        <v>0</v>
      </c>
      <c r="BJ7" s="46">
        <f>'SAM_temporary 2022'!BJ78</f>
        <v>0</v>
      </c>
      <c r="BK7" s="46">
        <f>'SAM_temporary 2022'!BK78</f>
        <v>0</v>
      </c>
      <c r="BL7" s="46">
        <f>'SAM_temporary 2022'!BL78</f>
        <v>0</v>
      </c>
      <c r="BM7" s="46">
        <f>'SAM_temporary 2022'!BM78</f>
        <v>0</v>
      </c>
      <c r="BN7" s="46">
        <f>'SAM_temporary 2022'!BN78</f>
        <v>0</v>
      </c>
      <c r="BO7" s="46">
        <f>'SAM_temporary 2022'!BO78</f>
        <v>0</v>
      </c>
      <c r="BP7" s="46">
        <f>'SAM_temporary 2022'!BP78</f>
        <v>0</v>
      </c>
      <c r="BQ7" s="46">
        <f>'SAM_temporary 2022'!BQ78</f>
        <v>0</v>
      </c>
      <c r="BR7" s="46">
        <f>'SAM_temporary 2022'!BR78</f>
        <v>0</v>
      </c>
      <c r="BS7" s="46">
        <f>'SAM_temporary 2022'!BS78</f>
        <v>0</v>
      </c>
      <c r="BT7" s="46">
        <f>'SAM_temporary 2022'!BT78</f>
        <v>0</v>
      </c>
      <c r="BU7" s="46">
        <f>'SAM_temporary 2022'!BU78</f>
        <v>0</v>
      </c>
      <c r="BV7" s="46">
        <f>'SAM_temporary 2022'!BV78</f>
        <v>0</v>
      </c>
      <c r="BW7" s="46">
        <f>'SAM_temporary 2022'!BW78</f>
        <v>0</v>
      </c>
      <c r="BX7" s="46">
        <f>'SAM_temporary 2022'!BX78</f>
        <v>0</v>
      </c>
      <c r="BY7" s="46">
        <f>'SAM_temporary 2022'!BY78</f>
        <v>0</v>
      </c>
      <c r="BZ7" s="46">
        <f>'SAM_temporary 2022'!BZ78</f>
        <v>0</v>
      </c>
      <c r="CA7" s="46"/>
      <c r="CB7" s="46"/>
      <c r="CC7" s="46"/>
      <c r="CD7" s="46"/>
      <c r="CE7" s="46"/>
      <c r="CF7" s="46">
        <f>'SAM_temporary 2022'!CF78</f>
        <v>0</v>
      </c>
      <c r="CG7" s="46">
        <f>'SAM_temporary 2022'!CG78</f>
        <v>0</v>
      </c>
      <c r="CH7" s="46">
        <f>'SAM_temporary 2022'!CH78</f>
        <v>0</v>
      </c>
      <c r="CI7" s="46">
        <f>'SAM_temporary 2022'!CI78</f>
        <v>0</v>
      </c>
      <c r="CJ7" s="46">
        <f>'SAM_temporary 2022'!CJ78</f>
        <v>0</v>
      </c>
      <c r="CK7" s="46">
        <f>'SAM_temporary 2022'!CK78</f>
        <v>0</v>
      </c>
      <c r="CL7" s="46">
        <f>'SAM_temporary 2022'!CL78</f>
        <v>0</v>
      </c>
      <c r="CM7" s="46">
        <f>'SAM_temporary 2022'!CM78</f>
        <v>0</v>
      </c>
    </row>
    <row r="9" spans="1:91" x14ac:dyDescent="0.25">
      <c r="A9" t="s">
        <v>749</v>
      </c>
    </row>
    <row r="13" spans="1:91" x14ac:dyDescent="0.25">
      <c r="A13" t="s">
        <v>488</v>
      </c>
      <c r="C13" s="52" t="s">
        <v>763</v>
      </c>
      <c r="E13" s="8" t="s">
        <v>764</v>
      </c>
      <c r="F13" s="8"/>
      <c r="G13" s="8"/>
      <c r="H13" s="8"/>
      <c r="I13" s="8"/>
    </row>
    <row r="14" spans="1:91" x14ac:dyDescent="0.25">
      <c r="A14" s="32" t="s">
        <v>765</v>
      </c>
    </row>
    <row r="15" spans="1:91" x14ac:dyDescent="0.25">
      <c r="B15" s="11" t="s">
        <v>124</v>
      </c>
      <c r="C15" s="56">
        <f>IF(SUM(C$28:C$33)=0, C$6 * 1/6, C$6*C28/SUM(C$28:C$33))</f>
        <v>4.5515280130019278</v>
      </c>
      <c r="D15" s="56">
        <f t="shared" ref="D15:AM15" si="0">IF(SUM(D$28:D$33)=0, D$6 * 1/6, D$6*D28/SUM(D$28:D$33))</f>
        <v>4.7126842545747936</v>
      </c>
      <c r="E15" s="56">
        <f t="shared" si="0"/>
        <v>5.5048431295126559</v>
      </c>
      <c r="F15" s="56">
        <f t="shared" si="0"/>
        <v>5.4532988732584382</v>
      </c>
      <c r="G15" s="56">
        <f t="shared" si="0"/>
        <v>0</v>
      </c>
      <c r="H15" s="57">
        <f t="shared" si="0"/>
        <v>0.78249831283300975</v>
      </c>
      <c r="I15" s="56">
        <f t="shared" si="0"/>
        <v>0</v>
      </c>
      <c r="J15" s="56">
        <f t="shared" si="0"/>
        <v>0</v>
      </c>
      <c r="K15" s="56">
        <f t="shared" si="0"/>
        <v>0</v>
      </c>
      <c r="L15" s="56">
        <f t="shared" si="0"/>
        <v>0</v>
      </c>
      <c r="M15" s="57">
        <f t="shared" si="0"/>
        <v>7.6761119126468325E-3</v>
      </c>
      <c r="N15" s="56">
        <f t="shared" si="0"/>
        <v>0</v>
      </c>
      <c r="O15" s="56">
        <f t="shared" si="0"/>
        <v>0</v>
      </c>
      <c r="P15" s="56">
        <f t="shared" si="0"/>
        <v>0</v>
      </c>
      <c r="Q15" s="56">
        <f t="shared" si="0"/>
        <v>0</v>
      </c>
      <c r="R15" s="56">
        <f t="shared" si="0"/>
        <v>0</v>
      </c>
      <c r="S15" s="56">
        <f t="shared" si="0"/>
        <v>7.7698861558582282</v>
      </c>
      <c r="T15" s="56">
        <f t="shared" si="0"/>
        <v>0.67223207278944697</v>
      </c>
      <c r="U15" s="56">
        <f t="shared" si="0"/>
        <v>33.702234023746321</v>
      </c>
      <c r="V15" s="56">
        <f t="shared" si="0"/>
        <v>0</v>
      </c>
      <c r="W15" s="56">
        <f t="shared" si="0"/>
        <v>10.085864055265883</v>
      </c>
      <c r="X15" s="56">
        <f t="shared" si="0"/>
        <v>0</v>
      </c>
      <c r="Y15" s="56">
        <f t="shared" si="0"/>
        <v>0</v>
      </c>
      <c r="Z15" s="56">
        <f t="shared" si="0"/>
        <v>0</v>
      </c>
      <c r="AA15" s="56">
        <f t="shared" si="0"/>
        <v>2.3446550630825111</v>
      </c>
      <c r="AB15" s="56">
        <f t="shared" si="0"/>
        <v>0</v>
      </c>
      <c r="AC15" s="56">
        <f t="shared" si="0"/>
        <v>0</v>
      </c>
      <c r="AD15" s="56">
        <f t="shared" si="0"/>
        <v>0</v>
      </c>
      <c r="AE15" s="56">
        <f t="shared" si="0"/>
        <v>0</v>
      </c>
      <c r="AF15" s="56">
        <f t="shared" si="0"/>
        <v>1.7274237864886202</v>
      </c>
      <c r="AG15" s="56">
        <f t="shared" si="0"/>
        <v>4.7753510807938806</v>
      </c>
      <c r="AH15" s="56">
        <f t="shared" si="0"/>
        <v>4.9187575785412436</v>
      </c>
      <c r="AI15" s="56">
        <f t="shared" si="0"/>
        <v>3.2906040612259466</v>
      </c>
      <c r="AJ15" s="56">
        <f t="shared" si="0"/>
        <v>0.38504304230905623</v>
      </c>
      <c r="AK15" s="56">
        <f t="shared" si="0"/>
        <v>3.4620737021627406</v>
      </c>
      <c r="AL15" s="56">
        <f t="shared" si="0"/>
        <v>10.159293444382675</v>
      </c>
      <c r="AM15" s="56">
        <f t="shared" si="0"/>
        <v>3.4272039766734594</v>
      </c>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row>
    <row r="16" spans="1:91" x14ac:dyDescent="0.25">
      <c r="B16" s="11" t="s">
        <v>125</v>
      </c>
      <c r="C16" s="56">
        <f t="shared" ref="C16:AM16" si="1">IF(SUM(C$28:C$33)=0, C$6 * 1/6, C$6*C29/SUM(C$28:C$33))</f>
        <v>42.018936556183206</v>
      </c>
      <c r="D16" s="56">
        <f t="shared" si="1"/>
        <v>23.237768870179973</v>
      </c>
      <c r="E16" s="56">
        <f t="shared" si="1"/>
        <v>175.24793880219119</v>
      </c>
      <c r="F16" s="56">
        <f t="shared" si="1"/>
        <v>85.233126066826856</v>
      </c>
      <c r="G16" s="56">
        <f t="shared" si="1"/>
        <v>23.956485160499483</v>
      </c>
      <c r="H16" s="57">
        <f t="shared" si="1"/>
        <v>0.78249831283300975</v>
      </c>
      <c r="I16" s="56">
        <f t="shared" si="1"/>
        <v>26.778076148712174</v>
      </c>
      <c r="J16" s="56">
        <f t="shared" si="1"/>
        <v>0</v>
      </c>
      <c r="K16" s="56">
        <f t="shared" si="1"/>
        <v>9.433245681198855</v>
      </c>
      <c r="L16" s="56">
        <f t="shared" si="1"/>
        <v>3.1810343549476685</v>
      </c>
      <c r="M16" s="57">
        <f t="shared" si="1"/>
        <v>7.6761119126468325E-3</v>
      </c>
      <c r="N16" s="56">
        <f t="shared" si="1"/>
        <v>2.46869404785576</v>
      </c>
      <c r="O16" s="56">
        <f t="shared" si="1"/>
        <v>0</v>
      </c>
      <c r="P16" s="56">
        <f t="shared" si="1"/>
        <v>0</v>
      </c>
      <c r="Q16" s="56">
        <f t="shared" si="1"/>
        <v>10.38602012348162</v>
      </c>
      <c r="R16" s="56">
        <f t="shared" si="1"/>
        <v>52.576381275373933</v>
      </c>
      <c r="S16" s="56">
        <f t="shared" si="1"/>
        <v>35.48830498847456</v>
      </c>
      <c r="T16" s="56">
        <f t="shared" si="1"/>
        <v>34.755194140319134</v>
      </c>
      <c r="U16" s="56">
        <f t="shared" si="1"/>
        <v>866.04360948933652</v>
      </c>
      <c r="V16" s="56">
        <f t="shared" si="1"/>
        <v>57.181765517491883</v>
      </c>
      <c r="W16" s="56">
        <f t="shared" si="1"/>
        <v>239.70469206484674</v>
      </c>
      <c r="X16" s="56">
        <f t="shared" si="1"/>
        <v>24.630593010628264</v>
      </c>
      <c r="Y16" s="56">
        <f t="shared" si="1"/>
        <v>25.435513027183589</v>
      </c>
      <c r="Z16" s="56">
        <f t="shared" si="1"/>
        <v>0</v>
      </c>
      <c r="AA16" s="56">
        <f t="shared" si="1"/>
        <v>131.12895724026501</v>
      </c>
      <c r="AB16" s="56">
        <f t="shared" si="1"/>
        <v>36.059250214265845</v>
      </c>
      <c r="AC16" s="56">
        <f t="shared" si="1"/>
        <v>4.3245337367444723</v>
      </c>
      <c r="AD16" s="56">
        <f t="shared" si="1"/>
        <v>0</v>
      </c>
      <c r="AE16" s="56">
        <f t="shared" si="1"/>
        <v>7.1443232327832682</v>
      </c>
      <c r="AF16" s="56">
        <f t="shared" si="1"/>
        <v>35.272481987626932</v>
      </c>
      <c r="AG16" s="56">
        <f t="shared" si="1"/>
        <v>113.14581919944368</v>
      </c>
      <c r="AH16" s="56">
        <f t="shared" si="1"/>
        <v>226.61085727868144</v>
      </c>
      <c r="AI16" s="56">
        <f t="shared" si="1"/>
        <v>329.26708050617111</v>
      </c>
      <c r="AJ16" s="56">
        <f t="shared" si="1"/>
        <v>14.352774859330182</v>
      </c>
      <c r="AK16" s="56">
        <f t="shared" si="1"/>
        <v>227.23868530024197</v>
      </c>
      <c r="AL16" s="56">
        <f t="shared" si="1"/>
        <v>50.861806855798712</v>
      </c>
      <c r="AM16" s="56">
        <f t="shared" si="1"/>
        <v>27.717014523270514</v>
      </c>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row>
    <row r="17" spans="1:91" x14ac:dyDescent="0.25">
      <c r="B17" s="11" t="s">
        <v>126</v>
      </c>
      <c r="C17" s="56">
        <f t="shared" ref="C17:AM17" si="2">IF(SUM(C$28:C$33)=0, C$6 * 1/6, C$6*C30/SUM(C$28:C$33))</f>
        <v>12.469134922593955</v>
      </c>
      <c r="D17" s="56">
        <f t="shared" si="2"/>
        <v>6.6963954676418167</v>
      </c>
      <c r="E17" s="56">
        <f t="shared" si="2"/>
        <v>88.543785638855141</v>
      </c>
      <c r="F17" s="56">
        <f t="shared" si="2"/>
        <v>56.749185443422512</v>
      </c>
      <c r="G17" s="56">
        <f t="shared" si="2"/>
        <v>52.079526760930747</v>
      </c>
      <c r="H17" s="57">
        <f t="shared" si="2"/>
        <v>0.78249831283300975</v>
      </c>
      <c r="I17" s="56">
        <f t="shared" si="2"/>
        <v>92.995153803335739</v>
      </c>
      <c r="J17" s="56">
        <f t="shared" si="2"/>
        <v>0</v>
      </c>
      <c r="K17" s="56">
        <f t="shared" si="2"/>
        <v>19.641572869922001</v>
      </c>
      <c r="L17" s="56">
        <f t="shared" si="2"/>
        <v>41.143336946994935</v>
      </c>
      <c r="M17" s="57">
        <f t="shared" si="2"/>
        <v>7.6761119126468325E-3</v>
      </c>
      <c r="N17" s="56">
        <f t="shared" si="2"/>
        <v>0</v>
      </c>
      <c r="O17" s="56">
        <f t="shared" si="2"/>
        <v>0</v>
      </c>
      <c r="P17" s="56">
        <f t="shared" si="2"/>
        <v>2.0945295698962245</v>
      </c>
      <c r="Q17" s="56">
        <f t="shared" si="2"/>
        <v>1.1164673146070951</v>
      </c>
      <c r="R17" s="56">
        <f t="shared" si="2"/>
        <v>74.125245945126665</v>
      </c>
      <c r="S17" s="56">
        <f t="shared" si="2"/>
        <v>9.3966468390959239</v>
      </c>
      <c r="T17" s="56">
        <f t="shared" si="2"/>
        <v>117.46043452936698</v>
      </c>
      <c r="U17" s="56">
        <f t="shared" si="2"/>
        <v>796.56284435861551</v>
      </c>
      <c r="V17" s="56">
        <f t="shared" si="2"/>
        <v>143.09203421004108</v>
      </c>
      <c r="W17" s="56">
        <f t="shared" si="2"/>
        <v>108.24388604425235</v>
      </c>
      <c r="X17" s="56">
        <f t="shared" si="2"/>
        <v>103.32593888229036</v>
      </c>
      <c r="Y17" s="56">
        <f t="shared" si="2"/>
        <v>62.464181615754562</v>
      </c>
      <c r="Z17" s="56">
        <f t="shared" si="2"/>
        <v>143.58917927053545</v>
      </c>
      <c r="AA17" s="56">
        <f t="shared" si="2"/>
        <v>784.20043920807643</v>
      </c>
      <c r="AB17" s="56">
        <f t="shared" si="2"/>
        <v>17.632305101150095</v>
      </c>
      <c r="AC17" s="56">
        <f t="shared" si="2"/>
        <v>203.34353375158554</v>
      </c>
      <c r="AD17" s="56">
        <f t="shared" si="2"/>
        <v>3.8736953841657185</v>
      </c>
      <c r="AE17" s="56">
        <f t="shared" si="2"/>
        <v>46.119593802716345</v>
      </c>
      <c r="AF17" s="56">
        <f t="shared" si="2"/>
        <v>43.921582530126251</v>
      </c>
      <c r="AG17" s="56">
        <f t="shared" si="2"/>
        <v>805.37708309702964</v>
      </c>
      <c r="AH17" s="56">
        <f t="shared" si="2"/>
        <v>1234.5852308974804</v>
      </c>
      <c r="AI17" s="56">
        <f t="shared" si="2"/>
        <v>622.14987578386229</v>
      </c>
      <c r="AJ17" s="56">
        <f t="shared" si="2"/>
        <v>30.606734159502285</v>
      </c>
      <c r="AK17" s="56">
        <f t="shared" si="2"/>
        <v>178.13263370090115</v>
      </c>
      <c r="AL17" s="56">
        <f t="shared" si="2"/>
        <v>68.772200092393504</v>
      </c>
      <c r="AM17" s="56">
        <f t="shared" si="2"/>
        <v>24.662189325312607</v>
      </c>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row>
    <row r="18" spans="1:91" x14ac:dyDescent="0.25">
      <c r="B18" s="11" t="s">
        <v>127</v>
      </c>
      <c r="C18" s="56">
        <f t="shared" ref="C18:AM18" si="3">IF(SUM(C$28:C$33)=0, C$6 * 1/6, C$6*C31/SUM(C$28:C$33))</f>
        <v>15.436247417933894</v>
      </c>
      <c r="D18" s="56">
        <f t="shared" si="3"/>
        <v>9.2250670334189167</v>
      </c>
      <c r="E18" s="56">
        <f t="shared" si="3"/>
        <v>3.7323142966043794</v>
      </c>
      <c r="F18" s="56">
        <f t="shared" si="3"/>
        <v>0</v>
      </c>
      <c r="G18" s="56">
        <f t="shared" si="3"/>
        <v>0</v>
      </c>
      <c r="H18" s="57">
        <f t="shared" si="3"/>
        <v>0.78249831283300975</v>
      </c>
      <c r="I18" s="56">
        <f t="shared" si="3"/>
        <v>0</v>
      </c>
      <c r="J18" s="56">
        <f t="shared" si="3"/>
        <v>0</v>
      </c>
      <c r="K18" s="56">
        <f t="shared" si="3"/>
        <v>23.31460062566271</v>
      </c>
      <c r="L18" s="56">
        <f t="shared" si="3"/>
        <v>1.4542333143021633</v>
      </c>
      <c r="M18" s="57">
        <f t="shared" si="3"/>
        <v>7.6761119126468325E-3</v>
      </c>
      <c r="N18" s="56">
        <f t="shared" si="3"/>
        <v>0</v>
      </c>
      <c r="O18" s="56">
        <f t="shared" si="3"/>
        <v>0</v>
      </c>
      <c r="P18" s="56">
        <f t="shared" si="3"/>
        <v>0</v>
      </c>
      <c r="Q18" s="56">
        <f t="shared" si="3"/>
        <v>0</v>
      </c>
      <c r="R18" s="56">
        <f t="shared" si="3"/>
        <v>0.37425157143016335</v>
      </c>
      <c r="S18" s="56">
        <f t="shared" si="3"/>
        <v>18.296872533438659</v>
      </c>
      <c r="T18" s="56">
        <f t="shared" si="3"/>
        <v>60.619135192263094</v>
      </c>
      <c r="U18" s="56">
        <f t="shared" si="3"/>
        <v>35.178814071590359</v>
      </c>
      <c r="V18" s="56">
        <f t="shared" si="3"/>
        <v>23.144804444205928</v>
      </c>
      <c r="W18" s="56">
        <f t="shared" si="3"/>
        <v>6.6051556105445997</v>
      </c>
      <c r="X18" s="56">
        <f t="shared" si="3"/>
        <v>0</v>
      </c>
      <c r="Y18" s="56">
        <f t="shared" si="3"/>
        <v>1.6282416070952355</v>
      </c>
      <c r="Z18" s="56">
        <f t="shared" si="3"/>
        <v>0</v>
      </c>
      <c r="AA18" s="56">
        <f t="shared" si="3"/>
        <v>0</v>
      </c>
      <c r="AB18" s="56">
        <f t="shared" si="3"/>
        <v>0</v>
      </c>
      <c r="AC18" s="56">
        <f t="shared" si="3"/>
        <v>0</v>
      </c>
      <c r="AD18" s="56">
        <f t="shared" si="3"/>
        <v>0</v>
      </c>
      <c r="AE18" s="56">
        <f t="shared" si="3"/>
        <v>0</v>
      </c>
      <c r="AF18" s="56">
        <f t="shared" si="3"/>
        <v>5.6537488758622372</v>
      </c>
      <c r="AG18" s="56">
        <f t="shared" si="3"/>
        <v>12.385376312146391</v>
      </c>
      <c r="AH18" s="56">
        <f t="shared" si="3"/>
        <v>6.0264216814841495E-2</v>
      </c>
      <c r="AI18" s="56">
        <f t="shared" si="3"/>
        <v>0</v>
      </c>
      <c r="AJ18" s="56">
        <f t="shared" si="3"/>
        <v>0</v>
      </c>
      <c r="AK18" s="56">
        <f t="shared" si="3"/>
        <v>1.1514211028901278</v>
      </c>
      <c r="AL18" s="56">
        <f t="shared" si="3"/>
        <v>0.53426424750149237</v>
      </c>
      <c r="AM18" s="56">
        <f t="shared" si="3"/>
        <v>8.9187670992775456E-2</v>
      </c>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row>
    <row r="19" spans="1:91" x14ac:dyDescent="0.25">
      <c r="B19" s="11" t="s">
        <v>128</v>
      </c>
      <c r="C19" s="56">
        <f t="shared" ref="C19:AM19" si="4">IF(SUM(C$28:C$33)=0, C$6 * 1/6, C$6*C32/SUM(C$28:C$33))</f>
        <v>133.28985243749588</v>
      </c>
      <c r="D19" s="56">
        <f t="shared" si="4"/>
        <v>181.64866697727376</v>
      </c>
      <c r="E19" s="56">
        <f t="shared" si="4"/>
        <v>327.54228805607846</v>
      </c>
      <c r="F19" s="56">
        <f t="shared" si="4"/>
        <v>23.204915499134657</v>
      </c>
      <c r="G19" s="56">
        <f t="shared" si="4"/>
        <v>28.946821009018837</v>
      </c>
      <c r="H19" s="57">
        <f t="shared" si="4"/>
        <v>0.78249831283300975</v>
      </c>
      <c r="I19" s="56">
        <f t="shared" si="4"/>
        <v>57.819472473927192</v>
      </c>
      <c r="J19" s="56">
        <f t="shared" si="4"/>
        <v>59.048734694670884</v>
      </c>
      <c r="K19" s="56">
        <f t="shared" si="4"/>
        <v>188.75901654180555</v>
      </c>
      <c r="L19" s="56">
        <f t="shared" si="4"/>
        <v>195.33907453818321</v>
      </c>
      <c r="M19" s="57">
        <f t="shared" si="4"/>
        <v>7.6761119126468325E-3</v>
      </c>
      <c r="N19" s="56">
        <f t="shared" si="4"/>
        <v>0</v>
      </c>
      <c r="O19" s="56">
        <f t="shared" si="4"/>
        <v>0</v>
      </c>
      <c r="P19" s="56">
        <f t="shared" si="4"/>
        <v>8.2051066858986097</v>
      </c>
      <c r="Q19" s="56">
        <f t="shared" si="4"/>
        <v>75.722902475319202</v>
      </c>
      <c r="R19" s="56">
        <f t="shared" si="4"/>
        <v>159.81130765997511</v>
      </c>
      <c r="S19" s="56">
        <f t="shared" si="4"/>
        <v>72.243564826134545</v>
      </c>
      <c r="T19" s="56">
        <f t="shared" si="4"/>
        <v>1041.284723254216</v>
      </c>
      <c r="U19" s="56">
        <f t="shared" si="4"/>
        <v>1143.5460419480328</v>
      </c>
      <c r="V19" s="56">
        <f t="shared" si="4"/>
        <v>815.58839880344431</v>
      </c>
      <c r="W19" s="56">
        <f t="shared" si="4"/>
        <v>126.25927757364474</v>
      </c>
      <c r="X19" s="56">
        <f t="shared" si="4"/>
        <v>80.708751992135419</v>
      </c>
      <c r="Y19" s="56">
        <f t="shared" si="4"/>
        <v>73.452742925765165</v>
      </c>
      <c r="Z19" s="56">
        <f t="shared" si="4"/>
        <v>267.29887398385279</v>
      </c>
      <c r="AA19" s="56">
        <f t="shared" si="4"/>
        <v>222.888041087532</v>
      </c>
      <c r="AB19" s="56">
        <f t="shared" si="4"/>
        <v>201.46970945348332</v>
      </c>
      <c r="AC19" s="56">
        <f t="shared" si="4"/>
        <v>58.629902022260843</v>
      </c>
      <c r="AD19" s="56">
        <f t="shared" si="4"/>
        <v>6.6416182816794009</v>
      </c>
      <c r="AE19" s="56">
        <f t="shared" si="4"/>
        <v>45.43385191037482</v>
      </c>
      <c r="AF19" s="56">
        <f t="shared" si="4"/>
        <v>153.52908540367633</v>
      </c>
      <c r="AG19" s="56">
        <f t="shared" si="4"/>
        <v>572.70228421502554</v>
      </c>
      <c r="AH19" s="56">
        <f t="shared" si="4"/>
        <v>80.106972132059397</v>
      </c>
      <c r="AI19" s="56">
        <f t="shared" si="4"/>
        <v>46.097247083616082</v>
      </c>
      <c r="AJ19" s="56">
        <f t="shared" si="4"/>
        <v>1.1445566670111214</v>
      </c>
      <c r="AK19" s="56">
        <f t="shared" si="4"/>
        <v>84.999078863401422</v>
      </c>
      <c r="AL19" s="56">
        <f t="shared" si="4"/>
        <v>19.055551681949915</v>
      </c>
      <c r="AM19" s="56">
        <f t="shared" si="4"/>
        <v>8.3433177596451458</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row>
    <row r="20" spans="1:91" x14ac:dyDescent="0.25">
      <c r="B20" s="11" t="s">
        <v>129</v>
      </c>
      <c r="C20" s="56">
        <f t="shared" ref="C20:AM20" si="5">IF(SUM(C$28:C$33)=0, C$6 * 1/6, C$6*C33/SUM(C$28:C$33))</f>
        <v>59.957662243135601</v>
      </c>
      <c r="D20" s="56">
        <f t="shared" si="5"/>
        <v>66.802429535865926</v>
      </c>
      <c r="E20" s="56">
        <f t="shared" si="5"/>
        <v>172.87723873283662</v>
      </c>
      <c r="F20" s="56">
        <f t="shared" si="5"/>
        <v>1.3432833012002694</v>
      </c>
      <c r="G20" s="56">
        <f t="shared" si="5"/>
        <v>3.4439172257242006</v>
      </c>
      <c r="H20" s="57">
        <f t="shared" si="5"/>
        <v>0.78249831283300975</v>
      </c>
      <c r="I20" s="56">
        <f t="shared" si="5"/>
        <v>52.607903746971118</v>
      </c>
      <c r="J20" s="56">
        <f t="shared" si="5"/>
        <v>0</v>
      </c>
      <c r="K20" s="56">
        <f t="shared" si="5"/>
        <v>46.079531001260492</v>
      </c>
      <c r="L20" s="56">
        <f t="shared" si="5"/>
        <v>68.837901478662161</v>
      </c>
      <c r="M20" s="57">
        <f t="shared" si="5"/>
        <v>7.6761119126468325E-3</v>
      </c>
      <c r="N20" s="56">
        <f t="shared" si="5"/>
        <v>27.88409930131494</v>
      </c>
      <c r="O20" s="56">
        <f t="shared" si="5"/>
        <v>6.1351606690017109</v>
      </c>
      <c r="P20" s="56">
        <f t="shared" si="5"/>
        <v>2.5346151792826581</v>
      </c>
      <c r="Q20" s="56">
        <f t="shared" si="5"/>
        <v>3.2973120401858447</v>
      </c>
      <c r="R20" s="56">
        <f t="shared" si="5"/>
        <v>323.05619095713922</v>
      </c>
      <c r="S20" s="56">
        <f t="shared" si="5"/>
        <v>44.017032827942593</v>
      </c>
      <c r="T20" s="56">
        <f t="shared" si="5"/>
        <v>601.50656991334836</v>
      </c>
      <c r="U20" s="56">
        <f t="shared" si="5"/>
        <v>903.25973171416831</v>
      </c>
      <c r="V20" s="56">
        <f t="shared" si="5"/>
        <v>457.83013166162289</v>
      </c>
      <c r="W20" s="56">
        <f t="shared" si="5"/>
        <v>127.46387761995018</v>
      </c>
      <c r="X20" s="56">
        <f t="shared" si="5"/>
        <v>94.40109494700981</v>
      </c>
      <c r="Y20" s="56">
        <f t="shared" si="5"/>
        <v>197.84019212420429</v>
      </c>
      <c r="Z20" s="56">
        <f t="shared" si="5"/>
        <v>513.2294478248898</v>
      </c>
      <c r="AA20" s="56">
        <f t="shared" si="5"/>
        <v>429.87136970920653</v>
      </c>
      <c r="AB20" s="56">
        <f t="shared" si="5"/>
        <v>121.66019085845062</v>
      </c>
      <c r="AC20" s="56">
        <f t="shared" si="5"/>
        <v>267.32388157574565</v>
      </c>
      <c r="AD20" s="56">
        <f t="shared" si="5"/>
        <v>21.533390063158549</v>
      </c>
      <c r="AE20" s="56">
        <f t="shared" si="5"/>
        <v>117.23254962587421</v>
      </c>
      <c r="AF20" s="56">
        <f t="shared" si="5"/>
        <v>74.666198183746204</v>
      </c>
      <c r="AG20" s="56">
        <f t="shared" si="5"/>
        <v>1225.0239157155611</v>
      </c>
      <c r="AH20" s="56">
        <f t="shared" si="5"/>
        <v>337.87655130515935</v>
      </c>
      <c r="AI20" s="56">
        <f t="shared" si="5"/>
        <v>531.00615384657203</v>
      </c>
      <c r="AJ20" s="56">
        <f t="shared" si="5"/>
        <v>27.612060233867787</v>
      </c>
      <c r="AK20" s="56">
        <f t="shared" si="5"/>
        <v>223.98876384888095</v>
      </c>
      <c r="AL20" s="56">
        <f t="shared" si="5"/>
        <v>31.928231292330413</v>
      </c>
      <c r="AM20" s="56">
        <f t="shared" si="5"/>
        <v>7.1211537872903925</v>
      </c>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row>
    <row r="21" spans="1:91" x14ac:dyDescent="0.25">
      <c r="A21" s="32" t="s">
        <v>766</v>
      </c>
    </row>
    <row r="22" spans="1:91" x14ac:dyDescent="0.25">
      <c r="B22" s="11" t="s">
        <v>130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row>
    <row r="23" spans="1:91" x14ac:dyDescent="0.25">
      <c r="B23" s="11" t="s">
        <v>767</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row>
    <row r="25" spans="1:91" x14ac:dyDescent="0.25">
      <c r="A25" s="32" t="s">
        <v>768</v>
      </c>
    </row>
    <row r="27" spans="1:91" x14ac:dyDescent="0.25">
      <c r="A27" s="11" t="s">
        <v>751</v>
      </c>
      <c r="B27" s="11" t="s">
        <v>752</v>
      </c>
      <c r="C27" s="11" t="s">
        <v>17</v>
      </c>
      <c r="D27" s="11" t="s">
        <v>18</v>
      </c>
      <c r="E27" s="11" t="s">
        <v>19</v>
      </c>
      <c r="F27" s="11" t="s">
        <v>20</v>
      </c>
      <c r="G27" s="11" t="s">
        <v>21</v>
      </c>
      <c r="H27" s="11" t="s">
        <v>22</v>
      </c>
      <c r="I27" s="11" t="s">
        <v>23</v>
      </c>
      <c r="J27" s="11" t="s">
        <v>24</v>
      </c>
      <c r="K27" s="11" t="s">
        <v>25</v>
      </c>
      <c r="L27" s="11" t="s">
        <v>26</v>
      </c>
      <c r="M27" s="11" t="s">
        <v>27</v>
      </c>
      <c r="N27" s="11" t="s">
        <v>28</v>
      </c>
      <c r="O27" s="11" t="s">
        <v>29</v>
      </c>
      <c r="P27" s="11" t="s">
        <v>30</v>
      </c>
      <c r="Q27" s="11" t="s">
        <v>31</v>
      </c>
      <c r="R27" s="11" t="s">
        <v>32</v>
      </c>
      <c r="S27" s="11" t="s">
        <v>33</v>
      </c>
      <c r="T27" s="11" t="s">
        <v>34</v>
      </c>
      <c r="U27" s="11" t="s">
        <v>35</v>
      </c>
      <c r="V27" s="11" t="s">
        <v>36</v>
      </c>
      <c r="W27" s="11" t="s">
        <v>37</v>
      </c>
      <c r="X27" s="11" t="s">
        <v>38</v>
      </c>
      <c r="Y27" s="11" t="s">
        <v>39</v>
      </c>
      <c r="Z27" s="11" t="s">
        <v>40</v>
      </c>
      <c r="AA27" s="11" t="s">
        <v>41</v>
      </c>
      <c r="AB27" s="11" t="s">
        <v>42</v>
      </c>
      <c r="AC27" s="11" t="s">
        <v>43</v>
      </c>
      <c r="AD27" s="11" t="s">
        <v>44</v>
      </c>
      <c r="AE27" s="11" t="s">
        <v>45</v>
      </c>
      <c r="AF27" s="11" t="s">
        <v>46</v>
      </c>
      <c r="AG27" s="11" t="s">
        <v>47</v>
      </c>
      <c r="AH27" s="11" t="s">
        <v>48</v>
      </c>
      <c r="AI27" s="11" t="s">
        <v>49</v>
      </c>
      <c r="AJ27" s="11" t="s">
        <v>50</v>
      </c>
      <c r="AK27" s="11" t="s">
        <v>51</v>
      </c>
      <c r="AL27" s="11" t="s">
        <v>52</v>
      </c>
      <c r="AM27" s="11" t="s">
        <v>53</v>
      </c>
    </row>
    <row r="28" spans="1:91" x14ac:dyDescent="0.25">
      <c r="A28" s="11" t="s">
        <v>754</v>
      </c>
      <c r="B28" s="11" t="s">
        <v>755</v>
      </c>
      <c r="C28" s="55">
        <v>3277666.2033081101</v>
      </c>
      <c r="D28" s="55">
        <v>3274692.0776367201</v>
      </c>
      <c r="E28" s="55">
        <v>2605217.85827637</v>
      </c>
      <c r="F28" s="55">
        <v>1984398.15330505</v>
      </c>
      <c r="G28" s="55">
        <v>0</v>
      </c>
      <c r="H28" s="55">
        <v>0</v>
      </c>
      <c r="I28" s="55">
        <v>0</v>
      </c>
      <c r="J28" s="55">
        <v>0</v>
      </c>
      <c r="K28" s="55">
        <v>0</v>
      </c>
      <c r="L28" s="55">
        <v>0</v>
      </c>
      <c r="M28" s="55">
        <v>0</v>
      </c>
      <c r="N28" s="55">
        <v>0</v>
      </c>
      <c r="O28" s="55">
        <v>0</v>
      </c>
      <c r="P28" s="55">
        <v>0</v>
      </c>
      <c r="Q28" s="55">
        <v>0</v>
      </c>
      <c r="R28" s="55">
        <v>0</v>
      </c>
      <c r="S28" s="55">
        <v>11084563.942565899</v>
      </c>
      <c r="T28" s="55">
        <v>269736.51275634801</v>
      </c>
      <c r="U28" s="55">
        <v>10626519.9533081</v>
      </c>
      <c r="V28" s="55">
        <v>0</v>
      </c>
      <c r="W28" s="55">
        <v>6646740.7611846896</v>
      </c>
      <c r="X28" s="55">
        <v>0</v>
      </c>
      <c r="Y28" s="55">
        <v>0</v>
      </c>
      <c r="Z28" s="55">
        <v>0</v>
      </c>
      <c r="AA28" s="55">
        <v>538117.32788085903</v>
      </c>
      <c r="AB28" s="55">
        <v>0</v>
      </c>
      <c r="AC28" s="55">
        <v>0</v>
      </c>
      <c r="AD28" s="55">
        <v>0</v>
      </c>
      <c r="AE28" s="55">
        <v>0</v>
      </c>
      <c r="AF28" s="55">
        <v>752488.41064453102</v>
      </c>
      <c r="AG28" s="55">
        <v>2443648.4106445299</v>
      </c>
      <c r="AH28" s="55">
        <v>3531924.48297119</v>
      </c>
      <c r="AI28" s="55">
        <v>1645236.8869628899</v>
      </c>
      <c r="AJ28" s="55">
        <v>302161.18469238299</v>
      </c>
      <c r="AK28" s="55">
        <v>1434906.6032409701</v>
      </c>
      <c r="AL28" s="55">
        <v>5345164.1723632803</v>
      </c>
      <c r="AM28" s="55">
        <v>7322266.1224365197</v>
      </c>
    </row>
    <row r="29" spans="1:91" x14ac:dyDescent="0.25">
      <c r="A29" s="11" t="s">
        <v>754</v>
      </c>
      <c r="B29" s="11" t="s">
        <v>756</v>
      </c>
      <c r="C29" s="55">
        <v>30258859.850082401</v>
      </c>
      <c r="D29" s="55">
        <v>16147175.0515137</v>
      </c>
      <c r="E29" s="55">
        <v>82937705.771465302</v>
      </c>
      <c r="F29" s="55">
        <v>31015438.892746001</v>
      </c>
      <c r="G29" s="55">
        <v>3366206.9091796898</v>
      </c>
      <c r="H29" s="55">
        <v>0</v>
      </c>
      <c r="I29" s="55">
        <v>4192508.5235595698</v>
      </c>
      <c r="J29" s="55">
        <v>0</v>
      </c>
      <c r="K29" s="55">
        <v>2879348.5908508301</v>
      </c>
      <c r="L29" s="55">
        <v>1160950.1312255899</v>
      </c>
      <c r="M29" s="55">
        <v>0</v>
      </c>
      <c r="N29" s="55">
        <v>274362.00714111299</v>
      </c>
      <c r="O29" s="55">
        <v>0</v>
      </c>
      <c r="P29" s="55">
        <v>0</v>
      </c>
      <c r="Q29" s="55">
        <v>5260122.6837158203</v>
      </c>
      <c r="R29" s="55">
        <v>20674212.637412999</v>
      </c>
      <c r="S29" s="55">
        <v>50627818.473432504</v>
      </c>
      <c r="T29" s="55">
        <v>13945697.0993347</v>
      </c>
      <c r="U29" s="55">
        <v>273068832.47529</v>
      </c>
      <c r="V29" s="55">
        <v>22102377.558837902</v>
      </c>
      <c r="W29" s="55">
        <v>157969107.91820499</v>
      </c>
      <c r="X29" s="55">
        <v>6084520.23193359</v>
      </c>
      <c r="Y29" s="55">
        <v>6535756.9345092801</v>
      </c>
      <c r="Z29" s="55">
        <v>0</v>
      </c>
      <c r="AA29" s="55">
        <v>30095157.7863083</v>
      </c>
      <c r="AB29" s="55">
        <v>2231053.5659790002</v>
      </c>
      <c r="AC29" s="55">
        <v>972316.82533264195</v>
      </c>
      <c r="AD29" s="55">
        <v>0</v>
      </c>
      <c r="AE29" s="55">
        <v>2165485.0341796898</v>
      </c>
      <c r="AF29" s="55">
        <v>15365154.8149109</v>
      </c>
      <c r="AG29" s="55">
        <v>57899114.971841797</v>
      </c>
      <c r="AH29" s="55">
        <v>162718414.589367</v>
      </c>
      <c r="AI29" s="55">
        <v>164627021.796572</v>
      </c>
      <c r="AJ29" s="55">
        <v>11263290.018463099</v>
      </c>
      <c r="AK29" s="55">
        <v>94182365.281658202</v>
      </c>
      <c r="AL29" s="55">
        <v>26760198.357849099</v>
      </c>
      <c r="AM29" s="55">
        <v>59217764.054946899</v>
      </c>
    </row>
    <row r="30" spans="1:91" x14ac:dyDescent="0.25">
      <c r="A30" s="11" t="s">
        <v>754</v>
      </c>
      <c r="B30" s="11" t="s">
        <v>757</v>
      </c>
      <c r="C30" s="55">
        <v>8979327.8221130408</v>
      </c>
      <c r="D30" s="55">
        <v>4653108.9294433603</v>
      </c>
      <c r="E30" s="55">
        <v>41904164.416427597</v>
      </c>
      <c r="F30" s="55">
        <v>20650432.226944</v>
      </c>
      <c r="G30" s="55">
        <v>7317870.7825851403</v>
      </c>
      <c r="H30" s="55">
        <v>0</v>
      </c>
      <c r="I30" s="55">
        <v>14559782.8912354</v>
      </c>
      <c r="J30" s="55">
        <v>0</v>
      </c>
      <c r="K30" s="55">
        <v>5995278.515625</v>
      </c>
      <c r="L30" s="55">
        <v>15015670.0927734</v>
      </c>
      <c r="M30" s="55">
        <v>0</v>
      </c>
      <c r="N30" s="55">
        <v>0</v>
      </c>
      <c r="O30" s="55">
        <v>0</v>
      </c>
      <c r="P30" s="55">
        <v>713656.98852539097</v>
      </c>
      <c r="Q30" s="55">
        <v>565448.07128906203</v>
      </c>
      <c r="R30" s="55">
        <v>29147709.6615601</v>
      </c>
      <c r="S30" s="55">
        <v>13405310.019264201</v>
      </c>
      <c r="T30" s="55">
        <v>47131592.316513099</v>
      </c>
      <c r="U30" s="55">
        <v>251161123.43402901</v>
      </c>
      <c r="V30" s="55">
        <v>55309138.099365197</v>
      </c>
      <c r="W30" s="55">
        <v>71334398.875198394</v>
      </c>
      <c r="X30" s="55">
        <v>25524710.888671901</v>
      </c>
      <c r="Y30" s="55">
        <v>16050421.617889401</v>
      </c>
      <c r="Z30" s="55">
        <v>18631829.997253399</v>
      </c>
      <c r="AA30" s="55">
        <v>179980352.55337501</v>
      </c>
      <c r="AB30" s="55">
        <v>1090943.84765625</v>
      </c>
      <c r="AC30" s="55">
        <v>45719226.909790002</v>
      </c>
      <c r="AD30" s="55">
        <v>5168432.48291016</v>
      </c>
      <c r="AE30" s="55">
        <v>13979111.373901401</v>
      </c>
      <c r="AF30" s="55">
        <v>19132816.2142944</v>
      </c>
      <c r="AG30" s="55">
        <v>412128531.658117</v>
      </c>
      <c r="AH30" s="55">
        <v>886496586.52513504</v>
      </c>
      <c r="AI30" s="55">
        <v>311062621.27375001</v>
      </c>
      <c r="AJ30" s="55">
        <v>24018527.8968811</v>
      </c>
      <c r="AK30" s="55">
        <v>73829650.764064804</v>
      </c>
      <c r="AL30" s="55">
        <v>36183490.712310798</v>
      </c>
      <c r="AM30" s="55">
        <v>52691090.063781701</v>
      </c>
    </row>
    <row r="31" spans="1:91" x14ac:dyDescent="0.25">
      <c r="A31" s="11" t="s">
        <v>758</v>
      </c>
      <c r="B31" s="11" t="s">
        <v>755</v>
      </c>
      <c r="C31" s="55">
        <v>11116017.8127289</v>
      </c>
      <c r="D31" s="55">
        <v>6410201.1291503897</v>
      </c>
      <c r="E31" s="55">
        <v>1766352.21557617</v>
      </c>
      <c r="F31" s="55">
        <v>0</v>
      </c>
      <c r="G31" s="55">
        <v>0</v>
      </c>
      <c r="H31" s="55">
        <v>0</v>
      </c>
      <c r="I31" s="55">
        <v>0</v>
      </c>
      <c r="J31" s="55">
        <v>0</v>
      </c>
      <c r="K31" s="55">
        <v>7116411.9674682599</v>
      </c>
      <c r="L31" s="55">
        <v>530736.9140625</v>
      </c>
      <c r="M31" s="55">
        <v>0</v>
      </c>
      <c r="N31" s="55">
        <v>0</v>
      </c>
      <c r="O31" s="55">
        <v>0</v>
      </c>
      <c r="P31" s="55">
        <v>0</v>
      </c>
      <c r="Q31" s="55">
        <v>0</v>
      </c>
      <c r="R31" s="55">
        <v>147164.113998413</v>
      </c>
      <c r="S31" s="55">
        <v>26102422.799716901</v>
      </c>
      <c r="T31" s="55">
        <v>24323734.012298599</v>
      </c>
      <c r="U31" s="55">
        <v>11092094.6487427</v>
      </c>
      <c r="V31" s="55">
        <v>8946124.7256317101</v>
      </c>
      <c r="W31" s="55">
        <v>4352899.93896484</v>
      </c>
      <c r="X31" s="55">
        <v>0</v>
      </c>
      <c r="Y31" s="55">
        <v>418383.20159912098</v>
      </c>
      <c r="Z31" s="55">
        <v>0</v>
      </c>
      <c r="AA31" s="55">
        <v>0</v>
      </c>
      <c r="AB31" s="55">
        <v>0</v>
      </c>
      <c r="AC31" s="55">
        <v>0</v>
      </c>
      <c r="AD31" s="55">
        <v>0</v>
      </c>
      <c r="AE31" s="55">
        <v>0</v>
      </c>
      <c r="AF31" s="55">
        <v>2462847.0089721698</v>
      </c>
      <c r="AG31" s="55">
        <v>6337859.6941566505</v>
      </c>
      <c r="AH31" s="55">
        <v>43272.850799560503</v>
      </c>
      <c r="AI31" s="55">
        <v>0</v>
      </c>
      <c r="AJ31" s="55">
        <v>0</v>
      </c>
      <c r="AK31" s="55">
        <v>477223.15750122099</v>
      </c>
      <c r="AL31" s="55">
        <v>281095.34683227498</v>
      </c>
      <c r="AM31" s="55">
        <v>190550.625610352</v>
      </c>
    </row>
    <row r="32" spans="1:91" x14ac:dyDescent="0.25">
      <c r="A32" s="11" t="s">
        <v>758</v>
      </c>
      <c r="B32" s="11" t="s">
        <v>756</v>
      </c>
      <c r="C32" s="55">
        <v>95985269.854499802</v>
      </c>
      <c r="D32" s="55">
        <v>126221791.771072</v>
      </c>
      <c r="E32" s="55">
        <v>155012413.271065</v>
      </c>
      <c r="F32" s="55">
        <v>8444024.8983764593</v>
      </c>
      <c r="G32" s="55">
        <v>4067415.9095764202</v>
      </c>
      <c r="H32" s="55">
        <v>0</v>
      </c>
      <c r="I32" s="55">
        <v>9052503.6163330097</v>
      </c>
      <c r="J32" s="55">
        <v>3590487.7349853502</v>
      </c>
      <c r="K32" s="55">
        <v>57615695.2397919</v>
      </c>
      <c r="L32" s="55">
        <v>71290938.391113296</v>
      </c>
      <c r="M32" s="55">
        <v>0</v>
      </c>
      <c r="N32" s="55">
        <v>0</v>
      </c>
      <c r="O32" s="55">
        <v>0</v>
      </c>
      <c r="P32" s="55">
        <v>2795678.7109375</v>
      </c>
      <c r="Q32" s="55">
        <v>38350759.217834502</v>
      </c>
      <c r="R32" s="55">
        <v>62841391.443820998</v>
      </c>
      <c r="S32" s="55">
        <v>103063081.96683501</v>
      </c>
      <c r="T32" s="55">
        <v>417820751.80013698</v>
      </c>
      <c r="U32" s="55">
        <v>360567042.04608899</v>
      </c>
      <c r="V32" s="55">
        <v>315248096.30873501</v>
      </c>
      <c r="W32" s="55">
        <v>83206821.163559005</v>
      </c>
      <c r="X32" s="55">
        <v>19937564.401245099</v>
      </c>
      <c r="Y32" s="55">
        <v>18873976.4526367</v>
      </c>
      <c r="Z32" s="55">
        <v>34684139.876174897</v>
      </c>
      <c r="AA32" s="55">
        <v>51154610.746425599</v>
      </c>
      <c r="AB32" s="55">
        <v>12465309.4848633</v>
      </c>
      <c r="AC32" s="55">
        <v>13182193.428039599</v>
      </c>
      <c r="AD32" s="55">
        <v>8861501.03759766</v>
      </c>
      <c r="AE32" s="55">
        <v>13771259.103393599</v>
      </c>
      <c r="AF32" s="55">
        <v>66879279.055175804</v>
      </c>
      <c r="AG32" s="55">
        <v>293063903.13858998</v>
      </c>
      <c r="AH32" s="55">
        <v>57520984.031463601</v>
      </c>
      <c r="AI32" s="55">
        <v>23047710.960750598</v>
      </c>
      <c r="AJ32" s="55">
        <v>898186.85302734398</v>
      </c>
      <c r="AK32" s="55">
        <v>35229099.673500098</v>
      </c>
      <c r="AL32" s="55">
        <v>10025800.779609701</v>
      </c>
      <c r="AM32" s="55">
        <v>17825607.520294201</v>
      </c>
    </row>
    <row r="33" spans="1:39" x14ac:dyDescent="0.25">
      <c r="A33" s="11" t="s">
        <v>758</v>
      </c>
      <c r="B33" s="11" t="s">
        <v>757</v>
      </c>
      <c r="C33" s="55">
        <v>43176973.227958702</v>
      </c>
      <c r="D33" s="55">
        <v>46418850.6912231</v>
      </c>
      <c r="E33" s="55">
        <v>81815750.065917999</v>
      </c>
      <c r="F33" s="55">
        <v>488806.67724609398</v>
      </c>
      <c r="G33" s="55">
        <v>483916.47949218802</v>
      </c>
      <c r="H33" s="55">
        <v>0</v>
      </c>
      <c r="I33" s="55">
        <v>8236554.5471191397</v>
      </c>
      <c r="J33" s="55">
        <v>0</v>
      </c>
      <c r="K33" s="55">
        <v>14065045.811325099</v>
      </c>
      <c r="L33" s="55">
        <v>25123076.9107056</v>
      </c>
      <c r="M33" s="55">
        <v>0</v>
      </c>
      <c r="N33" s="55">
        <v>3098941.1013793899</v>
      </c>
      <c r="O33" s="55">
        <v>1435404.87670898</v>
      </c>
      <c r="P33" s="55">
        <v>863604.82177734398</v>
      </c>
      <c r="Q33" s="55">
        <v>1669962.6663208001</v>
      </c>
      <c r="R33" s="55">
        <v>127032941.858418</v>
      </c>
      <c r="S33" s="55">
        <v>62794950.2935104</v>
      </c>
      <c r="T33" s="55">
        <v>241357547.69213101</v>
      </c>
      <c r="U33" s="55">
        <v>284803302.81124097</v>
      </c>
      <c r="V33" s="55">
        <v>176964358.06449899</v>
      </c>
      <c r="W33" s="55">
        <v>84000671.267509505</v>
      </c>
      <c r="X33" s="55">
        <v>23319997.690429699</v>
      </c>
      <c r="Y33" s="55">
        <v>50835829.661407501</v>
      </c>
      <c r="Z33" s="55">
        <v>66595574.0539551</v>
      </c>
      <c r="AA33" s="55">
        <v>98658961.159210205</v>
      </c>
      <c r="AB33" s="55">
        <v>7527344.60754395</v>
      </c>
      <c r="AC33" s="55">
        <v>60104400.541686997</v>
      </c>
      <c r="AD33" s="55">
        <v>28730672.299255401</v>
      </c>
      <c r="AE33" s="55">
        <v>35533853.027343802</v>
      </c>
      <c r="AF33" s="55">
        <v>32525573.191490199</v>
      </c>
      <c r="AG33" s="55">
        <v>626870714.63282001</v>
      </c>
      <c r="AH33" s="55">
        <v>242612986.04809001</v>
      </c>
      <c r="AI33" s="55">
        <v>265492564.66522199</v>
      </c>
      <c r="AJ33" s="55">
        <v>21668467.977058399</v>
      </c>
      <c r="AK33" s="55">
        <v>92835388.252353698</v>
      </c>
      <c r="AL33" s="55">
        <v>16798573.535156202</v>
      </c>
      <c r="AM33" s="55">
        <v>15214438.208007799</v>
      </c>
    </row>
    <row r="34" spans="1:39"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9" x14ac:dyDescent="0.25">
      <c r="A35" s="32" t="s">
        <v>130</v>
      </c>
    </row>
    <row r="36" spans="1:39" x14ac:dyDescent="0.25">
      <c r="A36" s="32"/>
    </row>
    <row r="37" spans="1:39" x14ac:dyDescent="0.25">
      <c r="A37" s="11"/>
      <c r="B37" s="11" t="s">
        <v>130</v>
      </c>
      <c r="C37" s="11" t="s">
        <v>17</v>
      </c>
      <c r="D37" s="11" t="s">
        <v>18</v>
      </c>
      <c r="E37" s="11" t="s">
        <v>19</v>
      </c>
      <c r="F37" s="11" t="s">
        <v>20</v>
      </c>
      <c r="G37" s="11" t="s">
        <v>21</v>
      </c>
      <c r="H37" s="11" t="s">
        <v>22</v>
      </c>
      <c r="I37" s="11" t="s">
        <v>23</v>
      </c>
      <c r="J37" s="11" t="s">
        <v>24</v>
      </c>
      <c r="K37" s="11" t="s">
        <v>25</v>
      </c>
      <c r="L37" s="11" t="s">
        <v>26</v>
      </c>
      <c r="M37" s="11" t="s">
        <v>27</v>
      </c>
      <c r="N37" s="11" t="s">
        <v>28</v>
      </c>
      <c r="O37" s="11" t="s">
        <v>29</v>
      </c>
      <c r="P37" s="11" t="s">
        <v>30</v>
      </c>
      <c r="Q37" s="11" t="s">
        <v>31</v>
      </c>
      <c r="R37" s="11" t="s">
        <v>32</v>
      </c>
      <c r="S37" s="11" t="s">
        <v>33</v>
      </c>
      <c r="T37" s="11" t="s">
        <v>34</v>
      </c>
      <c r="U37" s="11" t="s">
        <v>35</v>
      </c>
      <c r="V37" s="11" t="s">
        <v>36</v>
      </c>
      <c r="W37" s="11" t="s">
        <v>37</v>
      </c>
      <c r="X37" s="11" t="s">
        <v>38</v>
      </c>
      <c r="Y37" s="11" t="s">
        <v>39</v>
      </c>
      <c r="Z37" s="11" t="s">
        <v>40</v>
      </c>
      <c r="AA37" s="11" t="s">
        <v>41</v>
      </c>
      <c r="AB37" s="11" t="s">
        <v>42</v>
      </c>
      <c r="AC37" s="11" t="s">
        <v>43</v>
      </c>
      <c r="AD37" s="11" t="s">
        <v>44</v>
      </c>
      <c r="AE37" s="11" t="s">
        <v>45</v>
      </c>
      <c r="AF37" s="11" t="s">
        <v>46</v>
      </c>
      <c r="AG37" s="11" t="s">
        <v>47</v>
      </c>
      <c r="AH37" s="11" t="s">
        <v>48</v>
      </c>
      <c r="AI37" s="11" t="s">
        <v>49</v>
      </c>
      <c r="AJ37" s="11" t="s">
        <v>50</v>
      </c>
      <c r="AK37" s="11" t="s">
        <v>51</v>
      </c>
      <c r="AL37" s="11" t="s">
        <v>52</v>
      </c>
      <c r="AM37" s="11" t="s">
        <v>53</v>
      </c>
    </row>
    <row r="38" spans="1:39" x14ac:dyDescent="0.25">
      <c r="A38" s="11"/>
      <c r="B38" s="11" t="s">
        <v>130</v>
      </c>
      <c r="C38" s="11">
        <v>45047562.781448402</v>
      </c>
      <c r="D38" s="11">
        <v>3016452.8503418001</v>
      </c>
      <c r="E38" s="11">
        <v>45448976.207809404</v>
      </c>
      <c r="F38" s="11">
        <v>25020455.3722382</v>
      </c>
      <c r="G38" s="11">
        <v>7905880.74035645</v>
      </c>
      <c r="H38" s="11">
        <v>0</v>
      </c>
      <c r="I38" s="11">
        <v>32478138.244628899</v>
      </c>
      <c r="J38" s="11">
        <v>0</v>
      </c>
      <c r="K38" s="11">
        <v>38385300.024795502</v>
      </c>
      <c r="L38" s="11">
        <v>30151417.069320701</v>
      </c>
      <c r="M38" s="11">
        <v>0</v>
      </c>
      <c r="N38" s="11">
        <v>0</v>
      </c>
      <c r="O38" s="11">
        <v>0</v>
      </c>
      <c r="P38" s="11">
        <v>0</v>
      </c>
      <c r="Q38" s="11">
        <v>42798455.938720703</v>
      </c>
      <c r="R38" s="11">
        <v>9041331.48193359</v>
      </c>
      <c r="S38" s="11">
        <v>0</v>
      </c>
      <c r="T38" s="55">
        <v>461201381.18968999</v>
      </c>
      <c r="U38" s="55">
        <v>719694652.42851305</v>
      </c>
      <c r="V38" s="55">
        <v>338174295.91001099</v>
      </c>
      <c r="W38" s="55">
        <v>73567509.220123306</v>
      </c>
      <c r="X38" s="55">
        <v>20239852.947997998</v>
      </c>
      <c r="Y38" s="55">
        <v>0</v>
      </c>
      <c r="Z38" s="55">
        <v>10947729.8950195</v>
      </c>
      <c r="AA38" s="55">
        <v>11348694.7119751</v>
      </c>
      <c r="AB38" s="55">
        <v>12004062.446365399</v>
      </c>
      <c r="AC38" s="55">
        <v>73263193.040313706</v>
      </c>
      <c r="AD38" s="55">
        <v>0</v>
      </c>
      <c r="AE38" s="55">
        <v>28054773.873138402</v>
      </c>
      <c r="AF38" s="55">
        <v>37084969.8913574</v>
      </c>
      <c r="AG38" s="55">
        <v>0</v>
      </c>
      <c r="AH38" s="55">
        <v>57400940.667114303</v>
      </c>
      <c r="AI38" s="55">
        <v>40465424.1635895</v>
      </c>
      <c r="AJ38" s="55">
        <v>0</v>
      </c>
      <c r="AK38" s="55">
        <v>29403460.464477502</v>
      </c>
      <c r="AL38" s="55">
        <v>89029901.162166595</v>
      </c>
      <c r="AM38" s="55">
        <v>14409154.2234421</v>
      </c>
    </row>
    <row r="40" spans="1:39" x14ac:dyDescent="0.25">
      <c r="A40" s="32"/>
      <c r="B40" s="37" t="s">
        <v>769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9"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sheetData>
  <mergeCells count="7">
    <mergeCell ref="CI4:CK4"/>
    <mergeCell ref="CA4:CE4"/>
    <mergeCell ref="A6:A7"/>
    <mergeCell ref="C4:AM4"/>
    <mergeCell ref="AN4:BX4"/>
    <mergeCell ref="BY4:BZ4"/>
    <mergeCell ref="CF4:CH4"/>
  </mergeCells>
  <hyperlinks>
    <hyperlink ref="B40" r:id="rId1" xr:uid="{00000000-0004-0000-1000-000000000000}"/>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sheetPr>
  <dimension ref="A2:P33"/>
  <sheetViews>
    <sheetView zoomScale="76" workbookViewId="0">
      <selection activeCell="G46" sqref="G46"/>
    </sheetView>
  </sheetViews>
  <sheetFormatPr defaultColWidth="11.42578125" defaultRowHeight="15" x14ac:dyDescent="0.25"/>
  <cols>
    <col min="1" max="2" width="13.140625" customWidth="1"/>
    <col min="3" max="3" width="18.42578125" customWidth="1"/>
    <col min="4" max="4" width="22.5703125" customWidth="1"/>
    <col min="5" max="5" width="20.7109375" customWidth="1"/>
    <col min="6" max="6" width="16.42578125" customWidth="1"/>
    <col min="7" max="7" width="20.5703125" customWidth="1"/>
    <col min="8" max="9" width="18.85546875" customWidth="1"/>
    <col min="10" max="10" width="7.140625" customWidth="1"/>
    <col min="12" max="12" width="13.140625" customWidth="1"/>
    <col min="13" max="13" width="8.28515625" customWidth="1"/>
    <col min="14" max="14" width="12" customWidth="1"/>
    <col min="15" max="15" width="15.28515625" customWidth="1"/>
  </cols>
  <sheetData>
    <row r="2" spans="2:15" x14ac:dyDescent="0.25">
      <c r="D2" t="s">
        <v>488</v>
      </c>
    </row>
    <row r="3" spans="2:15" x14ac:dyDescent="0.25">
      <c r="D3" s="32" t="s">
        <v>770</v>
      </c>
      <c r="J3" s="32" t="s">
        <v>130</v>
      </c>
    </row>
    <row r="4" spans="2:15" x14ac:dyDescent="0.25">
      <c r="D4" s="11" t="s">
        <v>124</v>
      </c>
      <c r="E4" s="11" t="s">
        <v>125</v>
      </c>
      <c r="F4" s="11" t="s">
        <v>126</v>
      </c>
      <c r="G4" s="11" t="s">
        <v>127</v>
      </c>
      <c r="H4" s="11" t="s">
        <v>128</v>
      </c>
      <c r="I4" s="11" t="s">
        <v>129</v>
      </c>
      <c r="J4" s="11" t="s">
        <v>130</v>
      </c>
      <c r="K4" s="11" t="s">
        <v>767</v>
      </c>
    </row>
    <row r="5" spans="2:15" ht="15.75" customHeight="1" x14ac:dyDescent="0.25">
      <c r="B5" t="s">
        <v>498</v>
      </c>
      <c r="M5" s="11" t="s">
        <v>771</v>
      </c>
      <c r="N5" s="11" t="s">
        <v>772</v>
      </c>
      <c r="O5" s="11" t="s">
        <v>130</v>
      </c>
    </row>
    <row r="6" spans="2:15" ht="15.75" customHeight="1" x14ac:dyDescent="0.25">
      <c r="C6" s="12" t="s">
        <v>131</v>
      </c>
      <c r="D6" s="59">
        <f>SUM('SAM_temporary 2022_V2'!C$77:AM$77)*D22/SUM(D$22:D$31)</f>
        <v>30.587164636965184</v>
      </c>
      <c r="E6" s="59">
        <f>SUM('SAM_temporary 2022_V2'!C$78:AM$78)*E22/SUM(E$22:E$31)</f>
        <v>368.37906219548734</v>
      </c>
      <c r="F6" s="59">
        <f>SUM('SAM_temporary 2022_V2'!C$79:AM$79)*F22/SUM(F$22:F$31)</f>
        <v>158.21544018142816</v>
      </c>
      <c r="G6" s="59">
        <f>SUM('SAM_temporary 2022_V2'!C$80:AM$80)*G22/SUM(G$22:G$31)</f>
        <v>72.979013269286938</v>
      </c>
      <c r="H6" s="59">
        <f>SUM('SAM_temporary 2022_V2'!C$81:AM$81)*H22/SUM(H$22:H$31)</f>
        <v>933.55511845721821</v>
      </c>
      <c r="I6" s="59">
        <f>SUM('SAM_temporary 2022_V2'!C$82:AM$82)*I22/SUM(I$22:I$31)</f>
        <v>185.50103124617604</v>
      </c>
      <c r="J6" s="11"/>
      <c r="K6" s="11"/>
      <c r="M6" s="11" t="s">
        <v>773</v>
      </c>
      <c r="N6" s="11" t="s">
        <v>774</v>
      </c>
      <c r="O6" s="58">
        <v>57510740.830154397</v>
      </c>
    </row>
    <row r="7" spans="2:15" ht="15.75" customHeight="1" x14ac:dyDescent="0.25">
      <c r="C7" s="12" t="s">
        <v>132</v>
      </c>
      <c r="D7" s="59">
        <f>SUM('SAM_temporary 2022_V2'!C$77:AM$77)*D23/SUM(D$22:D$31)</f>
        <v>13.568231254673421</v>
      </c>
      <c r="E7" s="59">
        <f>SUM('SAM_temporary 2022_V2'!C$78:AM$78)*E23/SUM(E$22:E$31)</f>
        <v>344.58976500830795</v>
      </c>
      <c r="F7" s="59">
        <f>SUM('SAM_temporary 2022_V2'!C$79:AM$79)*F23/SUM(F$22:F$31)</f>
        <v>243.2456948969344</v>
      </c>
      <c r="G7" s="59">
        <f>SUM('SAM_temporary 2022_V2'!C$80:AM$80)*G23/SUM(G$22:G$31)</f>
        <v>117.75963753409832</v>
      </c>
      <c r="H7" s="59">
        <f>SUM('SAM_temporary 2022_V2'!C$81:AM$81)*H23/SUM(H$22:H$31)</f>
        <v>1155.8488970642097</v>
      </c>
      <c r="I7" s="59">
        <f>SUM('SAM_temporary 2022_V2'!C$82:AM$82)*I23/SUM(I$22:I$31)</f>
        <v>227.00018024495586</v>
      </c>
      <c r="J7" s="11"/>
      <c r="K7" s="11"/>
      <c r="M7" s="11" t="s">
        <v>773</v>
      </c>
      <c r="N7" s="11" t="s">
        <v>775</v>
      </c>
      <c r="O7" s="58">
        <v>77436982.557525605</v>
      </c>
    </row>
    <row r="8" spans="2:15" ht="15.75" customHeight="1" x14ac:dyDescent="0.25">
      <c r="C8" s="12" t="s">
        <v>133</v>
      </c>
      <c r="D8" s="59">
        <f>SUM('SAM_temporary 2022_V2'!C$77:AM$77)*D24/SUM(D$22:D$31)</f>
        <v>14.640034274123787</v>
      </c>
      <c r="E8" s="59">
        <f>SUM('SAM_temporary 2022_V2'!C$78:AM$78)*E24/SUM(E$22:E$31)</f>
        <v>339.26982879759782</v>
      </c>
      <c r="F8" s="59">
        <f>SUM('SAM_temporary 2022_V2'!C$79:AM$79)*F24/SUM(F$22:F$31)</f>
        <v>243.13808602401446</v>
      </c>
      <c r="G8" s="59">
        <f>SUM('SAM_temporary 2022_V2'!C$80:AM$80)*G24/SUM(G$22:G$31)</f>
        <v>53.998875751796753</v>
      </c>
      <c r="H8" s="59">
        <f>SUM('SAM_temporary 2022_V2'!C$81:AM$81)*H24/SUM(H$22:H$31)</f>
        <v>1132.5611071761307</v>
      </c>
      <c r="I8" s="59">
        <f>SUM('SAM_temporary 2022_V2'!C$82:AM$82)*I24/SUM(I$22:I$31)</f>
        <v>275.53221651940663</v>
      </c>
      <c r="J8" s="11"/>
      <c r="K8" s="11"/>
      <c r="M8" s="11" t="s">
        <v>773</v>
      </c>
      <c r="N8" s="11" t="s">
        <v>776</v>
      </c>
      <c r="O8" s="58">
        <v>104578879.424477</v>
      </c>
    </row>
    <row r="9" spans="2:15" ht="15.75" customHeight="1" x14ac:dyDescent="0.25">
      <c r="C9" s="12" t="s">
        <v>134</v>
      </c>
      <c r="D9" s="59">
        <f>SUM('SAM_temporary 2022_V2'!C$77:AM$77)*D25/SUM(D$22:D$31)</f>
        <v>12.560312700870268</v>
      </c>
      <c r="E9" s="59">
        <f>SUM('SAM_temporary 2022_V2'!C$78:AM$78)*E25/SUM(E$22:E$31)</f>
        <v>447.23321416571935</v>
      </c>
      <c r="F9" s="59">
        <f>SUM('SAM_temporary 2022_V2'!C$79:AM$79)*F25/SUM(F$22:F$31)</f>
        <v>393.94226766559478</v>
      </c>
      <c r="G9" s="59">
        <f>SUM('SAM_temporary 2022_V2'!C$80:AM$80)*G25/SUM(G$22:G$31)</f>
        <v>50.384131190739325</v>
      </c>
      <c r="H9" s="59">
        <f>SUM('SAM_temporary 2022_V2'!C$81:AM$81)*H25/SUM(H$22:H$31)</f>
        <v>1515.598909808577</v>
      </c>
      <c r="I9" s="59">
        <f>SUM('SAM_temporary 2022_V2'!C$82:AM$82)*I25/SUM(I$22:I$31)</f>
        <v>540.25877119838935</v>
      </c>
      <c r="J9" s="11"/>
      <c r="K9" s="11"/>
      <c r="M9" s="11" t="s">
        <v>773</v>
      </c>
      <c r="N9" s="11" t="s">
        <v>777</v>
      </c>
      <c r="O9" s="58">
        <v>124723382.45765699</v>
      </c>
    </row>
    <row r="10" spans="2:15" ht="15.75" customHeight="1" x14ac:dyDescent="0.25">
      <c r="C10" s="12" t="s">
        <v>135</v>
      </c>
      <c r="D10" s="59">
        <f>SUM('SAM_temporary 2022_V2'!C$77:AM$77)*D26/SUM(D$22:D$31)</f>
        <v>17.208511083167096</v>
      </c>
      <c r="E10" s="59">
        <f>SUM('SAM_temporary 2022_V2'!C$78:AM$78)*E26/SUM(E$22:E$31)</f>
        <v>335.60089803367617</v>
      </c>
      <c r="F10" s="59">
        <f>SUM('SAM_temporary 2022_V2'!C$79:AM$79)*F26/SUM(F$22:F$31)</f>
        <v>824.91788580974151</v>
      </c>
      <c r="G10" s="59">
        <f>SUM('SAM_temporary 2022_V2'!C$80:AM$80)*G26/SUM(G$22:G$31)</f>
        <v>33.217001337915903</v>
      </c>
      <c r="H10" s="59">
        <f>SUM('SAM_temporary 2022_V2'!C$81:AM$81)*H26/SUM(H$22:H$31)</f>
        <v>1201.487531980526</v>
      </c>
      <c r="I10" s="59">
        <f>SUM('SAM_temporary 2022_V2'!C$82:AM$82)*I26/SUM(I$22:I$31)</f>
        <v>1071.9931033855219</v>
      </c>
      <c r="J10" s="11"/>
      <c r="K10" s="11"/>
      <c r="M10" s="11" t="s">
        <v>773</v>
      </c>
      <c r="N10" s="11" t="s">
        <v>778</v>
      </c>
      <c r="O10" s="58">
        <v>203923504.00672901</v>
      </c>
    </row>
    <row r="11" spans="2:15" ht="15.75" customHeight="1" x14ac:dyDescent="0.25">
      <c r="C11" s="12" t="s">
        <v>136</v>
      </c>
      <c r="D11" s="59">
        <f>SUM('SAM_temporary 2022_V2'!C$77:AM$77)*D27/SUM(D$22:D$31)</f>
        <v>43.715062810990069</v>
      </c>
      <c r="E11" s="59">
        <f>SUM('SAM_temporary 2022_V2'!C$78:AM$78)*E27/SUM(E$22:E$31)</f>
        <v>701.29688460154682</v>
      </c>
      <c r="F11" s="59">
        <f>SUM('SAM_temporary 2022_V2'!C$79:AM$79)*F27/SUM(F$22:F$31)</f>
        <v>290.2452910491964</v>
      </c>
      <c r="G11" s="59">
        <f>SUM('SAM_temporary 2022_V2'!C$80:AM$80)*G27/SUM(G$22:G$31)</f>
        <v>54.124733071631894</v>
      </c>
      <c r="H11" s="59">
        <f>SUM('SAM_temporary 2022_V2'!C$81:AM$81)*H27/SUM(H$22:H$31)</f>
        <v>1034.9916384779824</v>
      </c>
      <c r="I11" s="59">
        <f>SUM('SAM_temporary 2022_V2'!C$82:AM$82)*I27/SUM(I$22:I$31)</f>
        <v>260.46149587914783</v>
      </c>
      <c r="J11" s="11"/>
      <c r="K11" s="11"/>
      <c r="M11" s="11" t="s">
        <v>779</v>
      </c>
      <c r="N11" s="11" t="s">
        <v>774</v>
      </c>
      <c r="O11" s="58">
        <v>91338333.884315506</v>
      </c>
    </row>
    <row r="12" spans="2:15" ht="15.75" customHeight="1" x14ac:dyDescent="0.25">
      <c r="C12" s="12" t="s">
        <v>137</v>
      </c>
      <c r="D12" s="59">
        <f>SUM('SAM_temporary 2022_V2'!C$77:AM$77)*D28/SUM(D$22:D$31)</f>
        <v>64.815009959972144</v>
      </c>
      <c r="E12" s="59">
        <f>SUM('SAM_temporary 2022_V2'!C$78:AM$78)*E28/SUM(E$22:E$31)</f>
        <v>716.04600902178743</v>
      </c>
      <c r="F12" s="59">
        <f>SUM('SAM_temporary 2022_V2'!C$79:AM$79)*F28/SUM(F$22:F$31)</f>
        <v>697.05229249887873</v>
      </c>
      <c r="G12" s="59">
        <f>SUM('SAM_temporary 2022_V2'!C$80:AM$80)*G28/SUM(G$22:G$31)</f>
        <v>130.2970570869285</v>
      </c>
      <c r="H12" s="59">
        <f>SUM('SAM_temporary 2022_V2'!C$81:AM$81)*H28/SUM(H$22:H$31)</f>
        <v>1687.0940970222634</v>
      </c>
      <c r="I12" s="59">
        <f>SUM('SAM_temporary 2022_V2'!C$82:AM$82)*I28/SUM(I$22:I$31)</f>
        <v>889.60679175397695</v>
      </c>
      <c r="J12" s="11"/>
      <c r="K12" s="11"/>
      <c r="M12" s="11" t="s">
        <v>779</v>
      </c>
      <c r="N12" s="11" t="s">
        <v>775</v>
      </c>
      <c r="O12" s="58">
        <v>172982395.871185</v>
      </c>
    </row>
    <row r="13" spans="2:15" ht="15.75" customHeight="1" x14ac:dyDescent="0.25">
      <c r="C13" s="12" t="s">
        <v>138</v>
      </c>
      <c r="D13" s="59">
        <f>SUM('SAM_temporary 2022_V2'!C$77:AM$77)*D29/SUM(D$22:D$31)</f>
        <v>16.764671641219024</v>
      </c>
      <c r="E13" s="59">
        <f>SUM('SAM_temporary 2022_V2'!C$78:AM$78)*E29/SUM(E$22:E$31)</f>
        <v>1251.3392079031282</v>
      </c>
      <c r="F13" s="59">
        <f>SUM('SAM_temporary 2022_V2'!C$79:AM$79)*F29/SUM(F$22:F$31)</f>
        <v>1366.9889633574244</v>
      </c>
      <c r="G13" s="59">
        <f>SUM('SAM_temporary 2022_V2'!C$80:AM$80)*G29/SUM(G$22:G$31)</f>
        <v>30.592429504847743</v>
      </c>
      <c r="H13" s="59">
        <f>SUM('SAM_temporary 2022_V2'!C$81:AM$81)*H29/SUM(H$22:H$31)</f>
        <v>2251.4995172944</v>
      </c>
      <c r="I13" s="59">
        <f>SUM('SAM_temporary 2022_V2'!C$82:AM$82)*I29/SUM(I$22:I$31)</f>
        <v>2049.9595691822865</v>
      </c>
      <c r="J13" s="11"/>
      <c r="K13" s="11"/>
      <c r="M13" s="11" t="s">
        <v>779</v>
      </c>
      <c r="N13" s="11" t="s">
        <v>776</v>
      </c>
      <c r="O13" s="58">
        <v>303575256.64318103</v>
      </c>
    </row>
    <row r="14" spans="2:15" ht="15.75" customHeight="1" x14ac:dyDescent="0.25">
      <c r="C14" s="12" t="s">
        <v>139</v>
      </c>
      <c r="D14" s="59">
        <f>SUM('SAM_temporary 2022_V2'!C$77:AM$77)*D30/SUM(D$22:D$31)</f>
        <v>13.496975561756507</v>
      </c>
      <c r="E14" s="59">
        <f>SUM('SAM_temporary 2022_V2'!C$78:AM$78)*E30/SUM(E$22:E$31)</f>
        <v>1176.8566011303528</v>
      </c>
      <c r="F14" s="59">
        <f>SUM('SAM_temporary 2022_V2'!C$79:AM$79)*F30/SUM(F$22:F$31)</f>
        <v>2056.1373349457731</v>
      </c>
      <c r="G14" s="59">
        <f>SUM('SAM_temporary 2022_V2'!C$80:AM$80)*G30/SUM(G$22:G$31)</f>
        <v>16.461998722982145</v>
      </c>
      <c r="H14" s="59">
        <f>SUM('SAM_temporary 2022_V2'!C$81:AM$81)*H30/SUM(H$22:H$31)</f>
        <v>2830.0911332740025</v>
      </c>
      <c r="I14" s="59">
        <f>SUM('SAM_temporary 2022_V2'!C$82:AM$82)*I30/SUM(I$22:I$31)</f>
        <v>3026.6051272464388</v>
      </c>
      <c r="J14" s="11"/>
      <c r="K14" s="11"/>
      <c r="M14" s="11" t="s">
        <v>779</v>
      </c>
      <c r="N14" s="11" t="s">
        <v>777</v>
      </c>
      <c r="O14" s="58">
        <v>397204824.52236199</v>
      </c>
    </row>
    <row r="15" spans="2:15" ht="15.75" customHeight="1" x14ac:dyDescent="0.25">
      <c r="C15" s="12" t="s">
        <v>140</v>
      </c>
      <c r="D15" s="59">
        <f>SUM('SAM_temporary 2022_V2'!C$77:AM$77)*D31/SUM(D$22:D$31)</f>
        <v>45.516681077464632</v>
      </c>
      <c r="E15" s="59">
        <f>SUM('SAM_temporary 2022_V2'!C$78:AM$78)*E31/SUM(E$22:E$31)</f>
        <v>1071.7858795430757</v>
      </c>
      <c r="F15" s="59">
        <f>SUM('SAM_temporary 2022_V2'!C$79:AM$79)*F31/SUM(F$22:F$31)</f>
        <v>4214.3603577115491</v>
      </c>
      <c r="G15" s="59">
        <f>SUM('SAM_temporary 2022_V2'!C$80:AM$80)*G31/SUM(G$22:G$31)</f>
        <v>58.126419299203725</v>
      </c>
      <c r="H15" s="59">
        <f>SUM('SAM_temporary 2022_V2'!C$81:AM$81)*H31/SUM(H$22:H$31)</f>
        <v>2404.8007756905386</v>
      </c>
      <c r="I15" s="59">
        <f>SUM('SAM_temporary 2022_V2'!C$82:AM$82)*I31/SUM(I$22:I$31)</f>
        <v>6454.8598704713631</v>
      </c>
      <c r="J15" s="11"/>
      <c r="K15" s="11"/>
      <c r="M15" s="11" t="s">
        <v>779</v>
      </c>
      <c r="N15" s="11" t="s">
        <v>778</v>
      </c>
      <c r="O15" s="58">
        <v>762309666.74930203</v>
      </c>
    </row>
    <row r="16" spans="2:15" x14ac:dyDescent="0.25">
      <c r="B16" t="s">
        <v>780</v>
      </c>
    </row>
    <row r="17" spans="1:16" x14ac:dyDescent="0.25">
      <c r="C17" t="s">
        <v>780</v>
      </c>
      <c r="D17" s="11"/>
      <c r="E17" s="11"/>
      <c r="F17" s="11"/>
      <c r="G17" s="11"/>
      <c r="H17" s="11"/>
      <c r="I17" s="11"/>
      <c r="J17" s="11"/>
      <c r="K17" s="11"/>
    </row>
    <row r="21" spans="1:16" x14ac:dyDescent="0.25">
      <c r="A21" s="13"/>
      <c r="B21" s="11" t="s">
        <v>771</v>
      </c>
      <c r="C21" s="11" t="s">
        <v>772</v>
      </c>
      <c r="D21" s="11" t="s">
        <v>781</v>
      </c>
      <c r="E21" s="11" t="s">
        <v>782</v>
      </c>
      <c r="F21" s="11" t="s">
        <v>783</v>
      </c>
      <c r="G21" s="11" t="s">
        <v>784</v>
      </c>
      <c r="H21" s="11" t="s">
        <v>785</v>
      </c>
      <c r="I21" s="11" t="s">
        <v>786</v>
      </c>
      <c r="M21" s="11" t="s">
        <v>771</v>
      </c>
      <c r="N21" s="11" t="s">
        <v>772</v>
      </c>
      <c r="O21" t="s">
        <v>787</v>
      </c>
      <c r="P21" t="s">
        <v>788</v>
      </c>
    </row>
    <row r="22" spans="1:16" x14ac:dyDescent="0.25">
      <c r="A22" s="13"/>
      <c r="B22" s="11" t="s">
        <v>773</v>
      </c>
      <c r="C22" s="11" t="s">
        <v>774</v>
      </c>
      <c r="D22" s="58">
        <v>7071448.8291778602</v>
      </c>
      <c r="E22" s="58">
        <v>73976895.979038194</v>
      </c>
      <c r="F22" s="58">
        <v>40873369.313865699</v>
      </c>
      <c r="G22" s="58">
        <v>13240854.3257904</v>
      </c>
      <c r="H22" s="58">
        <v>149888607.97185901</v>
      </c>
      <c r="I22" s="58">
        <v>35772884.346687302</v>
      </c>
      <c r="M22" s="11" t="s">
        <v>773</v>
      </c>
      <c r="N22" s="11" t="s">
        <v>774</v>
      </c>
      <c r="O22">
        <f>SUM(D22:I22)/(SUM(D22:I22)+O6)</f>
        <v>0.84798982121798183</v>
      </c>
      <c r="P22">
        <f>1-O22</f>
        <v>0.15201017878201817</v>
      </c>
    </row>
    <row r="23" spans="1:16" x14ac:dyDescent="0.25">
      <c r="A23" s="13"/>
      <c r="B23" s="11" t="s">
        <v>773</v>
      </c>
      <c r="C23" s="11" t="s">
        <v>775</v>
      </c>
      <c r="D23" s="58">
        <v>3136840.3759765602</v>
      </c>
      <c r="E23" s="58">
        <v>69199593.075496703</v>
      </c>
      <c r="F23" s="58">
        <v>62840081.284919702</v>
      </c>
      <c r="G23" s="58">
        <v>21365569.8562737</v>
      </c>
      <c r="H23" s="58">
        <v>185579382.27907899</v>
      </c>
      <c r="I23" s="58">
        <v>43775773.859733596</v>
      </c>
      <c r="M23" s="11" t="s">
        <v>773</v>
      </c>
      <c r="N23" s="11" t="s">
        <v>775</v>
      </c>
      <c r="O23">
        <f t="shared" ref="O23:O31" si="0">SUM(D23:I23)/(SUM(D23:I23)+O7)</f>
        <v>0.83287014283591077</v>
      </c>
      <c r="P23">
        <f t="shared" ref="P23:P31" si="1">1-O23</f>
        <v>0.16712985716408923</v>
      </c>
    </row>
    <row r="24" spans="1:16" x14ac:dyDescent="0.25">
      <c r="A24" s="13"/>
      <c r="B24" s="11" t="s">
        <v>773</v>
      </c>
      <c r="C24" s="11" t="s">
        <v>776</v>
      </c>
      <c r="D24" s="58">
        <v>3384630.59442139</v>
      </c>
      <c r="E24" s="58">
        <v>68131257.743598893</v>
      </c>
      <c r="F24" s="58">
        <v>62812281.613792397</v>
      </c>
      <c r="G24" s="58">
        <v>9797217.2485771198</v>
      </c>
      <c r="H24" s="58">
        <v>181840369.616566</v>
      </c>
      <c r="I24" s="58">
        <v>53134918.167945899</v>
      </c>
      <c r="M24" s="11" t="s">
        <v>773</v>
      </c>
      <c r="N24" s="11" t="s">
        <v>776</v>
      </c>
      <c r="O24">
        <f t="shared" si="0"/>
        <v>0.78378478380758043</v>
      </c>
      <c r="P24">
        <f t="shared" si="1"/>
        <v>0.21621521619241957</v>
      </c>
    </row>
    <row r="25" spans="1:16" x14ac:dyDescent="0.25">
      <c r="A25" s="13"/>
      <c r="B25" s="11" t="s">
        <v>773</v>
      </c>
      <c r="C25" s="11" t="s">
        <v>777</v>
      </c>
      <c r="D25" s="58">
        <v>2903819.61181641</v>
      </c>
      <c r="E25" s="58">
        <v>89812175.441043898</v>
      </c>
      <c r="F25" s="58">
        <v>101771026.747917</v>
      </c>
      <c r="G25" s="58">
        <v>9141380.6729125995</v>
      </c>
      <c r="H25" s="58">
        <v>243339687.548706</v>
      </c>
      <c r="I25" s="58">
        <v>104186022.09124801</v>
      </c>
      <c r="M25" s="11" t="s">
        <v>773</v>
      </c>
      <c r="N25" s="11" t="s">
        <v>777</v>
      </c>
      <c r="O25">
        <f t="shared" si="0"/>
        <v>0.8154645132299202</v>
      </c>
      <c r="P25">
        <f t="shared" si="1"/>
        <v>0.1845354867700798</v>
      </c>
    </row>
    <row r="26" spans="1:16" x14ac:dyDescent="0.25">
      <c r="A26" s="13"/>
      <c r="B26" s="11" t="s">
        <v>773</v>
      </c>
      <c r="C26" s="11" t="s">
        <v>778</v>
      </c>
      <c r="D26" s="58">
        <v>3978436.93572998</v>
      </c>
      <c r="E26" s="58">
        <v>67394472.900672898</v>
      </c>
      <c r="F26" s="58">
        <v>213109247.50233501</v>
      </c>
      <c r="G26" s="58">
        <v>6026684.3322753897</v>
      </c>
      <c r="H26" s="58">
        <v>192906974.75015599</v>
      </c>
      <c r="I26" s="58">
        <v>206728151.59159499</v>
      </c>
      <c r="M26" s="11" t="s">
        <v>773</v>
      </c>
      <c r="N26" s="11" t="s">
        <v>778</v>
      </c>
      <c r="O26">
        <f t="shared" si="0"/>
        <v>0.77191486057969139</v>
      </c>
      <c r="P26">
        <f t="shared" si="1"/>
        <v>0.22808513942030861</v>
      </c>
    </row>
    <row r="27" spans="1:16" x14ac:dyDescent="0.25">
      <c r="A27" s="13"/>
      <c r="B27" s="11" t="s">
        <v>779</v>
      </c>
      <c r="C27" s="11" t="s">
        <v>774</v>
      </c>
      <c r="D27" s="58">
        <v>10106488.568038899</v>
      </c>
      <c r="E27" s="58">
        <v>140832560.82307199</v>
      </c>
      <c r="F27" s="58">
        <v>74981954.726165801</v>
      </c>
      <c r="G27" s="58">
        <v>9820052.0111084003</v>
      </c>
      <c r="H27" s="58">
        <v>166174929.457138</v>
      </c>
      <c r="I27" s="58">
        <v>50228610.085109703</v>
      </c>
      <c r="M27" s="11" t="s">
        <v>779</v>
      </c>
      <c r="N27" s="11" t="s">
        <v>774</v>
      </c>
      <c r="O27">
        <f t="shared" si="0"/>
        <v>0.83193890936167703</v>
      </c>
      <c r="P27">
        <f t="shared" si="1"/>
        <v>0.16806109063832297</v>
      </c>
    </row>
    <row r="28" spans="1:16" x14ac:dyDescent="0.25">
      <c r="A28" s="13"/>
      <c r="B28" s="11" t="s">
        <v>779</v>
      </c>
      <c r="C28" s="11" t="s">
        <v>775</v>
      </c>
      <c r="D28" s="58">
        <v>14984586.892395001</v>
      </c>
      <c r="E28" s="58">
        <v>143794440.46008301</v>
      </c>
      <c r="F28" s="58">
        <v>180076456.189816</v>
      </c>
      <c r="G28" s="58">
        <v>23640280.605071999</v>
      </c>
      <c r="H28" s="58">
        <v>270874403.36475003</v>
      </c>
      <c r="I28" s="58">
        <v>171555924.307556</v>
      </c>
      <c r="M28" s="11" t="s">
        <v>779</v>
      </c>
      <c r="N28" s="11" t="s">
        <v>775</v>
      </c>
      <c r="O28">
        <f t="shared" si="0"/>
        <v>0.82310983282326378</v>
      </c>
      <c r="P28">
        <f t="shared" si="1"/>
        <v>0.17689016717673622</v>
      </c>
    </row>
    <row r="29" spans="1:16" x14ac:dyDescent="0.25">
      <c r="A29" s="13"/>
      <c r="B29" s="11" t="s">
        <v>779</v>
      </c>
      <c r="C29" s="11" t="s">
        <v>776</v>
      </c>
      <c r="D29" s="58">
        <v>3875825.6626892099</v>
      </c>
      <c r="E29" s="58">
        <v>251290586.022551</v>
      </c>
      <c r="F29" s="58">
        <v>353147863.97089601</v>
      </c>
      <c r="G29" s="58">
        <v>5550498.4844207801</v>
      </c>
      <c r="H29" s="58">
        <v>361493522.79732102</v>
      </c>
      <c r="I29" s="58">
        <v>395323767.69606</v>
      </c>
      <c r="M29" s="11" t="s">
        <v>779</v>
      </c>
      <c r="N29" s="11" t="s">
        <v>776</v>
      </c>
      <c r="O29">
        <f t="shared" si="0"/>
        <v>0.81868064557029108</v>
      </c>
      <c r="P29">
        <f t="shared" si="1"/>
        <v>0.18131935442970892</v>
      </c>
    </row>
    <row r="30" spans="1:16" x14ac:dyDescent="0.25">
      <c r="A30" s="13"/>
      <c r="B30" s="11" t="s">
        <v>779</v>
      </c>
      <c r="C30" s="11" t="s">
        <v>777</v>
      </c>
      <c r="D30" s="58">
        <v>3120366.7671203599</v>
      </c>
      <c r="E30" s="58">
        <v>236333188.55094001</v>
      </c>
      <c r="F30" s="58">
        <v>531182421.60749102</v>
      </c>
      <c r="G30" s="58">
        <v>2986761.7721557599</v>
      </c>
      <c r="H30" s="58">
        <v>454390332.196953</v>
      </c>
      <c r="I30" s="58">
        <v>583664653.79048705</v>
      </c>
      <c r="M30" s="11" t="s">
        <v>779</v>
      </c>
      <c r="N30" s="11" t="s">
        <v>777</v>
      </c>
      <c r="O30">
        <f t="shared" si="0"/>
        <v>0.82017838627731987</v>
      </c>
      <c r="P30">
        <f t="shared" si="1"/>
        <v>0.17982161372268013</v>
      </c>
    </row>
    <row r="31" spans="1:16" x14ac:dyDescent="0.25">
      <c r="A31" s="13"/>
      <c r="B31" s="11" t="s">
        <v>779</v>
      </c>
      <c r="C31" s="11" t="s">
        <v>778</v>
      </c>
      <c r="D31" s="58">
        <v>10523004.826812699</v>
      </c>
      <c r="E31" s="58">
        <v>215233167.84134901</v>
      </c>
      <c r="F31" s="58">
        <v>1088737654.9654801</v>
      </c>
      <c r="G31" s="58">
        <v>10546092.8552246</v>
      </c>
      <c r="H31" s="58">
        <v>386107079.90502</v>
      </c>
      <c r="I31" s="58">
        <v>1244785293.47909</v>
      </c>
      <c r="M31" s="11" t="s">
        <v>779</v>
      </c>
      <c r="N31" s="11" t="s">
        <v>778</v>
      </c>
      <c r="O31">
        <f t="shared" si="0"/>
        <v>0.79498115646521206</v>
      </c>
      <c r="P31">
        <f t="shared" si="1"/>
        <v>0.20501884353478794</v>
      </c>
    </row>
    <row r="33" spans="2:2" x14ac:dyDescent="0.25">
      <c r="B33" s="37" t="s">
        <v>769</v>
      </c>
    </row>
  </sheetData>
  <hyperlinks>
    <hyperlink ref="B33" r:id="rId1" xr:uid="{00000000-0004-0000-1100-000000000000}"/>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sheetPr>
  <dimension ref="A1:J83"/>
  <sheetViews>
    <sheetView zoomScale="78" workbookViewId="0">
      <selection activeCell="J31" sqref="E27:J31"/>
    </sheetView>
  </sheetViews>
  <sheetFormatPr defaultColWidth="11.42578125" defaultRowHeight="15" x14ac:dyDescent="0.25"/>
  <cols>
    <col min="1" max="1" width="10.7109375" customWidth="1"/>
    <col min="2" max="2" width="22.28515625" customWidth="1"/>
    <col min="3" max="3" width="13.140625" customWidth="1"/>
    <col min="4" max="4" width="8.28515625" customWidth="1"/>
    <col min="5" max="5" width="16.42578125" customWidth="1"/>
    <col min="6" max="6" width="20.42578125" customWidth="1"/>
    <col min="7" max="7" width="16.85546875" customWidth="1"/>
    <col min="8" max="8" width="14.28515625" customWidth="1"/>
    <col min="9" max="9" width="18.28515625" customWidth="1"/>
    <col min="10" max="10" width="14.7109375" customWidth="1"/>
  </cols>
  <sheetData>
    <row r="1" spans="1:10" x14ac:dyDescent="0.25">
      <c r="A1" s="11" t="s">
        <v>789</v>
      </c>
      <c r="B1" s="11" t="s">
        <v>790</v>
      </c>
      <c r="C1" s="11" t="s">
        <v>771</v>
      </c>
      <c r="D1" s="11" t="s">
        <v>772</v>
      </c>
      <c r="E1" s="11" t="s">
        <v>781</v>
      </c>
      <c r="F1" s="11" t="s">
        <v>782</v>
      </c>
      <c r="G1" s="11" t="s">
        <v>783</v>
      </c>
      <c r="H1" s="11" t="s">
        <v>784</v>
      </c>
      <c r="I1" s="11" t="s">
        <v>785</v>
      </c>
      <c r="J1" s="11" t="s">
        <v>786</v>
      </c>
    </row>
    <row r="2" spans="1:10" x14ac:dyDescent="0.25">
      <c r="A2" s="60" t="s">
        <v>91</v>
      </c>
      <c r="B2" s="11" t="s">
        <v>791</v>
      </c>
      <c r="C2" s="11" t="s">
        <v>773</v>
      </c>
      <c r="D2" s="11" t="s">
        <v>774</v>
      </c>
      <c r="E2" s="11">
        <v>6570740.9831085196</v>
      </c>
      <c r="F2" s="11">
        <v>73766574.110141799</v>
      </c>
      <c r="G2" s="11">
        <v>40787523.155265801</v>
      </c>
      <c r="H2" s="11">
        <v>12988282.830734299</v>
      </c>
      <c r="I2" s="11">
        <v>148365637.938595</v>
      </c>
      <c r="J2" s="11">
        <v>35708472.573005699</v>
      </c>
    </row>
    <row r="3" spans="1:10" x14ac:dyDescent="0.25">
      <c r="A3" s="60" t="s">
        <v>91</v>
      </c>
      <c r="B3" s="11" t="s">
        <v>791</v>
      </c>
      <c r="C3" s="11" t="s">
        <v>773</v>
      </c>
      <c r="D3" s="11" t="s">
        <v>775</v>
      </c>
      <c r="E3" s="11">
        <v>3136840.3759765602</v>
      </c>
      <c r="F3" s="11">
        <v>68728532.622463197</v>
      </c>
      <c r="G3" s="11">
        <v>61977982.161155701</v>
      </c>
      <c r="H3" s="11">
        <v>21365569.8562737</v>
      </c>
      <c r="I3" s="11">
        <v>184010016.47593299</v>
      </c>
      <c r="J3" s="11">
        <v>43660810.957664497</v>
      </c>
    </row>
    <row r="4" spans="1:10" x14ac:dyDescent="0.25">
      <c r="A4" s="60" t="s">
        <v>91</v>
      </c>
      <c r="B4" s="11" t="s">
        <v>791</v>
      </c>
      <c r="C4" s="11" t="s">
        <v>773</v>
      </c>
      <c r="D4" s="11" t="s">
        <v>776</v>
      </c>
      <c r="E4" s="11">
        <v>3384630.59442139</v>
      </c>
      <c r="F4" s="11">
        <v>66745137.228919998</v>
      </c>
      <c r="G4" s="11">
        <v>62812281.613792397</v>
      </c>
      <c r="H4" s="11">
        <v>9797217.2485771198</v>
      </c>
      <c r="I4" s="11">
        <v>177132724.629078</v>
      </c>
      <c r="J4" s="11">
        <v>52277912.091896102</v>
      </c>
    </row>
    <row r="5" spans="1:10" x14ac:dyDescent="0.25">
      <c r="A5" s="60" t="s">
        <v>91</v>
      </c>
      <c r="B5" s="11" t="s">
        <v>791</v>
      </c>
      <c r="C5" s="11" t="s">
        <v>773</v>
      </c>
      <c r="D5" s="11" t="s">
        <v>777</v>
      </c>
      <c r="E5" s="11">
        <v>2903819.61181641</v>
      </c>
      <c r="F5" s="11">
        <v>89122462.916629806</v>
      </c>
      <c r="G5" s="11">
        <v>101713497.75164001</v>
      </c>
      <c r="H5" s="11">
        <v>9141380.6729125995</v>
      </c>
      <c r="I5" s="11">
        <v>238094748.679611</v>
      </c>
      <c r="J5" s="11">
        <v>101798848.77581801</v>
      </c>
    </row>
    <row r="6" spans="1:10" x14ac:dyDescent="0.25">
      <c r="A6" s="60" t="s">
        <v>91</v>
      </c>
      <c r="B6" s="11" t="s">
        <v>791</v>
      </c>
      <c r="C6" s="11" t="s">
        <v>773</v>
      </c>
      <c r="D6" s="11" t="s">
        <v>778</v>
      </c>
      <c r="E6" s="11">
        <v>3978436.93572998</v>
      </c>
      <c r="F6" s="11">
        <v>66745041.556068398</v>
      </c>
      <c r="G6" s="11">
        <v>211525604.19407699</v>
      </c>
      <c r="H6" s="11">
        <v>5942358.2931518601</v>
      </c>
      <c r="I6" s="11">
        <v>188192131.611927</v>
      </c>
      <c r="J6" s="11">
        <v>201619599.41645399</v>
      </c>
    </row>
    <row r="7" spans="1:10" x14ac:dyDescent="0.25">
      <c r="A7" s="60" t="s">
        <v>91</v>
      </c>
      <c r="B7" s="11" t="s">
        <v>791</v>
      </c>
      <c r="C7" s="11" t="s">
        <v>779</v>
      </c>
      <c r="D7" s="11" t="s">
        <v>774</v>
      </c>
      <c r="E7" s="11">
        <v>10106488.568038899</v>
      </c>
      <c r="F7" s="11">
        <v>140823577.19155699</v>
      </c>
      <c r="G7" s="11">
        <v>74910640.625518799</v>
      </c>
      <c r="H7" s="11">
        <v>9820052.0111084003</v>
      </c>
      <c r="I7" s="11">
        <v>165500074.223373</v>
      </c>
      <c r="J7" s="11">
        <v>48378988.896755204</v>
      </c>
    </row>
    <row r="8" spans="1:10" x14ac:dyDescent="0.25">
      <c r="A8" s="60" t="s">
        <v>91</v>
      </c>
      <c r="B8" s="11" t="s">
        <v>791</v>
      </c>
      <c r="C8" s="11" t="s">
        <v>779</v>
      </c>
      <c r="D8" s="11" t="s">
        <v>775</v>
      </c>
      <c r="E8" s="11">
        <v>14984586.892395001</v>
      </c>
      <c r="F8" s="11">
        <v>143794440.46008301</v>
      </c>
      <c r="G8" s="11">
        <v>179786529.62365299</v>
      </c>
      <c r="H8" s="11">
        <v>23640280.605071999</v>
      </c>
      <c r="I8" s="11">
        <v>270557953.97281301</v>
      </c>
      <c r="J8" s="11">
        <v>171433391.72699001</v>
      </c>
    </row>
    <row r="9" spans="1:10" x14ac:dyDescent="0.25">
      <c r="A9" s="60" t="s">
        <v>91</v>
      </c>
      <c r="B9" s="11" t="s">
        <v>791</v>
      </c>
      <c r="C9" s="11" t="s">
        <v>779</v>
      </c>
      <c r="D9" s="11" t="s">
        <v>776</v>
      </c>
      <c r="E9" s="11">
        <v>3875825.6626892099</v>
      </c>
      <c r="F9" s="11">
        <v>249766387.386686</v>
      </c>
      <c r="G9" s="11">
        <v>342506985.81293702</v>
      </c>
      <c r="H9" s="11">
        <v>5550498.4844207801</v>
      </c>
      <c r="I9" s="11">
        <v>360084552.64427602</v>
      </c>
      <c r="J9" s="11">
        <v>392662434.15113801</v>
      </c>
    </row>
    <row r="10" spans="1:10" x14ac:dyDescent="0.25">
      <c r="A10" s="60" t="s">
        <v>91</v>
      </c>
      <c r="B10" s="11" t="s">
        <v>791</v>
      </c>
      <c r="C10" s="11" t="s">
        <v>779</v>
      </c>
      <c r="D10" s="11" t="s">
        <v>777</v>
      </c>
      <c r="E10" s="11">
        <v>3120366.7671203599</v>
      </c>
      <c r="F10" s="11">
        <v>235155436.20299301</v>
      </c>
      <c r="G10" s="11">
        <v>528706566.99895501</v>
      </c>
      <c r="H10" s="11">
        <v>2986761.7721557599</v>
      </c>
      <c r="I10" s="11">
        <v>444243098.24576598</v>
      </c>
      <c r="J10" s="11">
        <v>582802079.24710703</v>
      </c>
    </row>
    <row r="11" spans="1:10" x14ac:dyDescent="0.25">
      <c r="A11" s="60" t="s">
        <v>91</v>
      </c>
      <c r="B11" s="11" t="s">
        <v>791</v>
      </c>
      <c r="C11" s="11" t="s">
        <v>779</v>
      </c>
      <c r="D11" s="11" t="s">
        <v>778</v>
      </c>
      <c r="E11" s="11">
        <v>10523004.826812699</v>
      </c>
      <c r="F11" s="11">
        <v>212907192.22107899</v>
      </c>
      <c r="G11" s="11">
        <v>1079006518.15517</v>
      </c>
      <c r="H11" s="11">
        <v>10546092.8552246</v>
      </c>
      <c r="I11" s="11">
        <v>385400389.23729497</v>
      </c>
      <c r="J11" s="11">
        <v>1235887498.3001101</v>
      </c>
    </row>
    <row r="12" spans="1:10" x14ac:dyDescent="0.25">
      <c r="A12" s="60" t="s">
        <v>91</v>
      </c>
      <c r="B12" s="11" t="s">
        <v>760</v>
      </c>
      <c r="C12" s="11" t="s">
        <v>773</v>
      </c>
      <c r="D12" s="11" t="s">
        <v>774</v>
      </c>
      <c r="E12" s="11">
        <v>0</v>
      </c>
      <c r="F12" s="11">
        <v>72764.7705078125</v>
      </c>
      <c r="G12" s="11">
        <v>0</v>
      </c>
      <c r="H12" s="11">
        <v>0</v>
      </c>
      <c r="I12" s="11">
        <v>220822.13287353501</v>
      </c>
      <c r="J12" s="11">
        <v>0</v>
      </c>
    </row>
    <row r="13" spans="1:10" x14ac:dyDescent="0.25">
      <c r="A13" s="60" t="s">
        <v>91</v>
      </c>
      <c r="B13" s="11" t="s">
        <v>760</v>
      </c>
      <c r="C13" s="11" t="s">
        <v>773</v>
      </c>
      <c r="D13" s="11" t="s">
        <v>775</v>
      </c>
      <c r="E13" s="11">
        <v>0</v>
      </c>
      <c r="F13" s="11">
        <v>51855.0224304199</v>
      </c>
      <c r="G13" s="11">
        <v>849999.61853027297</v>
      </c>
      <c r="H13" s="11">
        <v>0</v>
      </c>
      <c r="I13" s="11">
        <v>125895.309448242</v>
      </c>
      <c r="J13" s="11">
        <v>0</v>
      </c>
    </row>
    <row r="14" spans="1:10" x14ac:dyDescent="0.25">
      <c r="A14" s="60" t="s">
        <v>91</v>
      </c>
      <c r="B14" s="11" t="s">
        <v>760</v>
      </c>
      <c r="C14" s="11" t="s">
        <v>773</v>
      </c>
      <c r="D14" s="11" t="s">
        <v>776</v>
      </c>
      <c r="E14" s="11">
        <v>0</v>
      </c>
      <c r="F14" s="11">
        <v>58769.0254211426</v>
      </c>
      <c r="G14" s="11">
        <v>0</v>
      </c>
      <c r="H14" s="11">
        <v>0</v>
      </c>
      <c r="I14" s="11">
        <v>776077.852630615</v>
      </c>
      <c r="J14" s="11">
        <v>0</v>
      </c>
    </row>
    <row r="15" spans="1:10" x14ac:dyDescent="0.25">
      <c r="A15" s="60" t="s">
        <v>91</v>
      </c>
      <c r="B15" s="11" t="s">
        <v>760</v>
      </c>
      <c r="C15" s="11" t="s">
        <v>773</v>
      </c>
      <c r="D15" s="11" t="s">
        <v>777</v>
      </c>
      <c r="E15" s="11">
        <v>0</v>
      </c>
      <c r="F15" s="11">
        <v>0</v>
      </c>
      <c r="G15" s="11">
        <v>57528.996276855498</v>
      </c>
      <c r="H15" s="11">
        <v>0</v>
      </c>
      <c r="I15" s="11">
        <v>1200190.24085999</v>
      </c>
      <c r="J15" s="11">
        <v>2302029.7737121601</v>
      </c>
    </row>
    <row r="16" spans="1:10" x14ac:dyDescent="0.25">
      <c r="A16" s="60" t="s">
        <v>91</v>
      </c>
      <c r="B16" s="11" t="s">
        <v>760</v>
      </c>
      <c r="C16" s="11" t="s">
        <v>773</v>
      </c>
      <c r="D16" s="11" t="s">
        <v>778</v>
      </c>
      <c r="E16" s="11">
        <v>0</v>
      </c>
      <c r="F16" s="11">
        <v>252375.137329102</v>
      </c>
      <c r="G16" s="11">
        <v>824112.22457885696</v>
      </c>
      <c r="H16" s="11">
        <v>0</v>
      </c>
      <c r="I16" s="11">
        <v>660899.95422363305</v>
      </c>
      <c r="J16" s="11">
        <v>4857654.1717529297</v>
      </c>
    </row>
    <row r="17" spans="1:10" x14ac:dyDescent="0.25">
      <c r="A17" s="60" t="s">
        <v>91</v>
      </c>
      <c r="B17" s="11" t="s">
        <v>760</v>
      </c>
      <c r="C17" s="11" t="s">
        <v>779</v>
      </c>
      <c r="D17" s="11" t="s">
        <v>774</v>
      </c>
      <c r="E17" s="11">
        <v>0</v>
      </c>
      <c r="F17" s="11">
        <v>0</v>
      </c>
      <c r="G17" s="11">
        <v>0</v>
      </c>
      <c r="H17" s="11">
        <v>0</v>
      </c>
      <c r="I17" s="11">
        <v>0</v>
      </c>
      <c r="J17" s="11">
        <v>1849621.1883544901</v>
      </c>
    </row>
    <row r="18" spans="1:10" x14ac:dyDescent="0.25">
      <c r="A18" s="60" t="s">
        <v>91</v>
      </c>
      <c r="B18" s="11" t="s">
        <v>760</v>
      </c>
      <c r="C18" s="11" t="s">
        <v>779</v>
      </c>
      <c r="D18" s="11" t="s">
        <v>775</v>
      </c>
      <c r="E18" s="11">
        <v>0</v>
      </c>
      <c r="F18" s="11">
        <v>0</v>
      </c>
      <c r="G18" s="11">
        <v>0</v>
      </c>
      <c r="H18" s="11">
        <v>0</v>
      </c>
      <c r="I18" s="11">
        <v>46026.195526123003</v>
      </c>
      <c r="J18" s="11">
        <v>0</v>
      </c>
    </row>
    <row r="19" spans="1:10" x14ac:dyDescent="0.25">
      <c r="A19" s="60" t="s">
        <v>91</v>
      </c>
      <c r="B19" s="11" t="s">
        <v>760</v>
      </c>
      <c r="C19" s="11" t="s">
        <v>779</v>
      </c>
      <c r="D19" s="11" t="s">
        <v>776</v>
      </c>
      <c r="E19" s="11">
        <v>0</v>
      </c>
      <c r="F19" s="11">
        <v>0</v>
      </c>
      <c r="G19" s="11">
        <v>2618844.140625</v>
      </c>
      <c r="H19" s="11">
        <v>0</v>
      </c>
      <c r="I19" s="11">
        <v>846727.84423828102</v>
      </c>
      <c r="J19" s="11">
        <v>1924016.8762207001</v>
      </c>
    </row>
    <row r="20" spans="1:10" x14ac:dyDescent="0.25">
      <c r="A20" s="60" t="s">
        <v>91</v>
      </c>
      <c r="B20" s="11" t="s">
        <v>760</v>
      </c>
      <c r="C20" s="11" t="s">
        <v>779</v>
      </c>
      <c r="D20" s="11" t="s">
        <v>777</v>
      </c>
      <c r="E20" s="11">
        <v>0</v>
      </c>
      <c r="F20" s="11">
        <v>0</v>
      </c>
      <c r="G20" s="11">
        <v>2430646.6552734398</v>
      </c>
      <c r="H20" s="11">
        <v>0</v>
      </c>
      <c r="I20" s="11">
        <v>2551640.87677002</v>
      </c>
      <c r="J20" s="11">
        <v>667846.34399414097</v>
      </c>
    </row>
    <row r="21" spans="1:10" x14ac:dyDescent="0.25">
      <c r="A21" s="60" t="s">
        <v>91</v>
      </c>
      <c r="B21" s="11" t="s">
        <v>760</v>
      </c>
      <c r="C21" s="11" t="s">
        <v>779</v>
      </c>
      <c r="D21" s="11" t="s">
        <v>778</v>
      </c>
      <c r="E21" s="11">
        <v>0</v>
      </c>
      <c r="F21" s="11">
        <v>0</v>
      </c>
      <c r="G21" s="11">
        <v>4848429.3701171903</v>
      </c>
      <c r="H21" s="11">
        <v>0</v>
      </c>
      <c r="I21" s="11">
        <v>574161.95068359398</v>
      </c>
      <c r="J21" s="11">
        <v>8449068.7324523907</v>
      </c>
    </row>
    <row r="22" spans="1:10" x14ac:dyDescent="0.25">
      <c r="A22" s="60" t="s">
        <v>91</v>
      </c>
      <c r="B22" s="11" t="s">
        <v>792</v>
      </c>
      <c r="C22" s="11" t="s">
        <v>773</v>
      </c>
      <c r="D22" s="11" t="s">
        <v>774</v>
      </c>
      <c r="E22" s="11">
        <v>500707.846069336</v>
      </c>
      <c r="F22" s="11">
        <v>137557.09838867199</v>
      </c>
      <c r="G22" s="11">
        <v>85846.158599853501</v>
      </c>
      <c r="H22" s="11">
        <v>252571.49505615199</v>
      </c>
      <c r="I22" s="11">
        <v>1302147.9003906201</v>
      </c>
      <c r="J22" s="11">
        <v>64411.773681640603</v>
      </c>
    </row>
    <row r="23" spans="1:10" x14ac:dyDescent="0.25">
      <c r="A23" s="60" t="s">
        <v>91</v>
      </c>
      <c r="B23" s="11" t="s">
        <v>792</v>
      </c>
      <c r="C23" s="11" t="s">
        <v>773</v>
      </c>
      <c r="D23" s="11" t="s">
        <v>775</v>
      </c>
      <c r="E23" s="11">
        <v>0</v>
      </c>
      <c r="F23" s="11">
        <v>419205.43060302699</v>
      </c>
      <c r="G23" s="11">
        <v>12099.505233764599</v>
      </c>
      <c r="H23" s="11">
        <v>0</v>
      </c>
      <c r="I23" s="11">
        <v>1443470.4936981199</v>
      </c>
      <c r="J23" s="11">
        <v>114962.902069092</v>
      </c>
    </row>
    <row r="24" spans="1:10" x14ac:dyDescent="0.25">
      <c r="A24" s="60" t="s">
        <v>91</v>
      </c>
      <c r="B24" s="11" t="s">
        <v>792</v>
      </c>
      <c r="C24" s="11" t="s">
        <v>773</v>
      </c>
      <c r="D24" s="11" t="s">
        <v>776</v>
      </c>
      <c r="E24" s="11">
        <v>0</v>
      </c>
      <c r="F24" s="11">
        <v>1327351.4892578099</v>
      </c>
      <c r="G24" s="11">
        <v>0</v>
      </c>
      <c r="H24" s="11">
        <v>0</v>
      </c>
      <c r="I24" s="11">
        <v>3931567.1348571801</v>
      </c>
      <c r="J24" s="11">
        <v>857006.07604980504</v>
      </c>
    </row>
    <row r="25" spans="1:10" x14ac:dyDescent="0.25">
      <c r="A25" s="60" t="s">
        <v>91</v>
      </c>
      <c r="B25" s="11" t="s">
        <v>792</v>
      </c>
      <c r="C25" s="11" t="s">
        <v>773</v>
      </c>
      <c r="D25" s="11" t="s">
        <v>777</v>
      </c>
      <c r="E25" s="11">
        <v>0</v>
      </c>
      <c r="F25" s="11">
        <v>689712.52441406203</v>
      </c>
      <c r="G25" s="11">
        <v>0</v>
      </c>
      <c r="H25" s="11">
        <v>0</v>
      </c>
      <c r="I25" s="11">
        <v>4044748.62823486</v>
      </c>
      <c r="J25" s="11">
        <v>85143.541717529297</v>
      </c>
    </row>
    <row r="26" spans="1:10" x14ac:dyDescent="0.25">
      <c r="A26" s="60" t="s">
        <v>91</v>
      </c>
      <c r="B26" s="11" t="s">
        <v>792</v>
      </c>
      <c r="C26" s="11" t="s">
        <v>773</v>
      </c>
      <c r="D26" s="11" t="s">
        <v>778</v>
      </c>
      <c r="E26" s="11">
        <v>0</v>
      </c>
      <c r="F26" s="11">
        <v>397056.20727539097</v>
      </c>
      <c r="G26" s="11">
        <v>759531.08367919899</v>
      </c>
      <c r="H26" s="11">
        <v>84326.0391235352</v>
      </c>
      <c r="I26" s="11">
        <v>4053943.1840057401</v>
      </c>
      <c r="J26" s="11">
        <v>250898.003387451</v>
      </c>
    </row>
    <row r="27" spans="1:10" x14ac:dyDescent="0.25">
      <c r="A27" s="60" t="s">
        <v>91</v>
      </c>
      <c r="B27" s="11" t="s">
        <v>792</v>
      </c>
      <c r="C27" s="11" t="s">
        <v>779</v>
      </c>
      <c r="D27" s="11" t="s">
        <v>774</v>
      </c>
      <c r="E27" s="11">
        <v>0</v>
      </c>
      <c r="F27" s="11">
        <v>8983.6315155029297</v>
      </c>
      <c r="G27" s="11">
        <v>71314.1006469727</v>
      </c>
      <c r="H27" s="11">
        <v>0</v>
      </c>
      <c r="I27" s="11">
        <v>674855.23376464797</v>
      </c>
      <c r="J27" s="11">
        <v>0</v>
      </c>
    </row>
    <row r="28" spans="1:10" x14ac:dyDescent="0.25">
      <c r="A28" s="60" t="s">
        <v>91</v>
      </c>
      <c r="B28" s="11" t="s">
        <v>792</v>
      </c>
      <c r="C28" s="11" t="s">
        <v>779</v>
      </c>
      <c r="D28" s="11" t="s">
        <v>775</v>
      </c>
      <c r="E28" s="11">
        <v>0</v>
      </c>
      <c r="F28" s="11">
        <v>0</v>
      </c>
      <c r="G28" s="11">
        <v>289926.56616210903</v>
      </c>
      <c r="H28" s="11">
        <v>0</v>
      </c>
      <c r="I28" s="11">
        <v>270423.19641113299</v>
      </c>
      <c r="J28" s="11">
        <v>122532.580566406</v>
      </c>
    </row>
    <row r="29" spans="1:10" x14ac:dyDescent="0.25">
      <c r="A29" s="60" t="s">
        <v>91</v>
      </c>
      <c r="B29" s="11" t="s">
        <v>792</v>
      </c>
      <c r="C29" s="11" t="s">
        <v>779</v>
      </c>
      <c r="D29" s="11" t="s">
        <v>776</v>
      </c>
      <c r="E29" s="11">
        <v>0</v>
      </c>
      <c r="F29" s="11">
        <v>1524198.6358642599</v>
      </c>
      <c r="G29" s="11">
        <v>8022034.0173339797</v>
      </c>
      <c r="H29" s="11">
        <v>0</v>
      </c>
      <c r="I29" s="11">
        <v>562242.30880737305</v>
      </c>
      <c r="J29" s="11">
        <v>737316.66870117199</v>
      </c>
    </row>
    <row r="30" spans="1:10" x14ac:dyDescent="0.25">
      <c r="A30" s="60" t="s">
        <v>91</v>
      </c>
      <c r="B30" s="11" t="s">
        <v>792</v>
      </c>
      <c r="C30" s="11" t="s">
        <v>779</v>
      </c>
      <c r="D30" s="11" t="s">
        <v>777</v>
      </c>
      <c r="E30" s="11">
        <v>0</v>
      </c>
      <c r="F30" s="11">
        <v>1177752.34794617</v>
      </c>
      <c r="G30" s="11">
        <v>45207.953262329102</v>
      </c>
      <c r="H30" s="11">
        <v>0</v>
      </c>
      <c r="I30" s="11">
        <v>7595593.0744171096</v>
      </c>
      <c r="J30" s="11">
        <v>194728.199386597</v>
      </c>
    </row>
    <row r="31" spans="1:10" x14ac:dyDescent="0.25">
      <c r="A31" s="60" t="s">
        <v>91</v>
      </c>
      <c r="B31" s="11" t="s">
        <v>792</v>
      </c>
      <c r="C31" s="11" t="s">
        <v>779</v>
      </c>
      <c r="D31" s="11" t="s">
        <v>778</v>
      </c>
      <c r="E31" s="11">
        <v>0</v>
      </c>
      <c r="F31" s="11">
        <v>2325975.62026978</v>
      </c>
      <c r="G31" s="11">
        <v>4882707.4401855497</v>
      </c>
      <c r="H31" s="11">
        <v>0</v>
      </c>
      <c r="I31" s="11">
        <v>132528.717041016</v>
      </c>
      <c r="J31" s="11">
        <v>448726.44653320301</v>
      </c>
    </row>
    <row r="32" spans="1:10" x14ac:dyDescent="0.25">
      <c r="A32" s="61" t="s">
        <v>92</v>
      </c>
      <c r="B32" s="11" t="s">
        <v>791</v>
      </c>
      <c r="C32" s="11" t="s">
        <v>773</v>
      </c>
      <c r="D32" s="11" t="s">
        <v>774</v>
      </c>
      <c r="E32" s="11">
        <v>0</v>
      </c>
      <c r="F32" s="11">
        <v>0</v>
      </c>
      <c r="G32" s="11">
        <v>0</v>
      </c>
      <c r="H32" s="11">
        <v>0</v>
      </c>
      <c r="I32" s="11">
        <v>0</v>
      </c>
      <c r="J32" s="11">
        <v>0</v>
      </c>
    </row>
    <row r="33" spans="1:10" x14ac:dyDescent="0.25">
      <c r="A33" s="61" t="s">
        <v>92</v>
      </c>
      <c r="B33" s="11" t="s">
        <v>791</v>
      </c>
      <c r="C33" s="11" t="s">
        <v>773</v>
      </c>
      <c r="D33" s="11" t="s">
        <v>775</v>
      </c>
      <c r="E33" s="11">
        <v>0</v>
      </c>
      <c r="F33" s="11">
        <v>0</v>
      </c>
      <c r="G33" s="11">
        <v>0</v>
      </c>
      <c r="H33" s="11">
        <v>0</v>
      </c>
      <c r="I33" s="11">
        <v>0</v>
      </c>
      <c r="J33" s="11">
        <v>0</v>
      </c>
    </row>
    <row r="34" spans="1:10" x14ac:dyDescent="0.25">
      <c r="A34" s="61" t="s">
        <v>92</v>
      </c>
      <c r="B34" s="11" t="s">
        <v>791</v>
      </c>
      <c r="C34" s="11" t="s">
        <v>773</v>
      </c>
      <c r="D34" s="11" t="s">
        <v>776</v>
      </c>
      <c r="E34" s="11">
        <v>0</v>
      </c>
      <c r="F34" s="11">
        <v>0</v>
      </c>
      <c r="G34" s="11">
        <v>0</v>
      </c>
      <c r="H34" s="11">
        <v>0</v>
      </c>
      <c r="I34" s="11">
        <v>0</v>
      </c>
      <c r="J34" s="11">
        <v>0</v>
      </c>
    </row>
    <row r="35" spans="1:10" x14ac:dyDescent="0.25">
      <c r="A35" s="61" t="s">
        <v>92</v>
      </c>
      <c r="B35" s="11" t="s">
        <v>791</v>
      </c>
      <c r="C35" s="11" t="s">
        <v>773</v>
      </c>
      <c r="D35" s="11" t="s">
        <v>777</v>
      </c>
      <c r="E35" s="11">
        <v>0</v>
      </c>
      <c r="F35" s="11">
        <v>0</v>
      </c>
      <c r="G35" s="11">
        <v>0</v>
      </c>
      <c r="H35" s="11">
        <v>0</v>
      </c>
      <c r="I35" s="11">
        <v>0</v>
      </c>
      <c r="J35" s="11">
        <v>0</v>
      </c>
    </row>
    <row r="36" spans="1:10" x14ac:dyDescent="0.25">
      <c r="A36" s="61" t="s">
        <v>92</v>
      </c>
      <c r="B36" s="11" t="s">
        <v>791</v>
      </c>
      <c r="C36" s="11" t="s">
        <v>773</v>
      </c>
      <c r="D36" s="11" t="s">
        <v>778</v>
      </c>
      <c r="E36" s="11">
        <v>0</v>
      </c>
      <c r="F36" s="11">
        <v>0</v>
      </c>
      <c r="G36" s="11">
        <v>0</v>
      </c>
      <c r="H36" s="11">
        <v>0</v>
      </c>
      <c r="I36" s="11">
        <v>0</v>
      </c>
      <c r="J36" s="11">
        <v>0</v>
      </c>
    </row>
    <row r="37" spans="1:10" x14ac:dyDescent="0.25">
      <c r="A37" s="61" t="s">
        <v>92</v>
      </c>
      <c r="B37" s="11" t="s">
        <v>791</v>
      </c>
      <c r="C37" s="11" t="s">
        <v>779</v>
      </c>
      <c r="D37" s="11" t="s">
        <v>774</v>
      </c>
      <c r="E37" s="11">
        <v>0</v>
      </c>
      <c r="F37" s="11">
        <v>0</v>
      </c>
      <c r="G37" s="11">
        <v>0</v>
      </c>
      <c r="H37" s="11">
        <v>0</v>
      </c>
      <c r="I37" s="11">
        <v>0</v>
      </c>
      <c r="J37" s="11">
        <v>0</v>
      </c>
    </row>
    <row r="38" spans="1:10" x14ac:dyDescent="0.25">
      <c r="A38" s="61" t="s">
        <v>92</v>
      </c>
      <c r="B38" s="11" t="s">
        <v>791</v>
      </c>
      <c r="C38" s="11" t="s">
        <v>779</v>
      </c>
      <c r="D38" s="11" t="s">
        <v>775</v>
      </c>
      <c r="E38" s="11">
        <v>0</v>
      </c>
      <c r="F38" s="11">
        <v>0</v>
      </c>
      <c r="G38" s="11">
        <v>0</v>
      </c>
      <c r="H38" s="11">
        <v>0</v>
      </c>
      <c r="I38" s="11">
        <v>0</v>
      </c>
      <c r="J38" s="11">
        <v>0</v>
      </c>
    </row>
    <row r="39" spans="1:10" x14ac:dyDescent="0.25">
      <c r="A39" s="61" t="s">
        <v>92</v>
      </c>
      <c r="B39" s="11" t="s">
        <v>791</v>
      </c>
      <c r="C39" s="11" t="s">
        <v>779</v>
      </c>
      <c r="D39" s="11" t="s">
        <v>776</v>
      </c>
      <c r="E39" s="11">
        <v>0</v>
      </c>
      <c r="F39" s="11">
        <v>0</v>
      </c>
      <c r="G39" s="11">
        <v>0</v>
      </c>
      <c r="H39" s="11">
        <v>0</v>
      </c>
      <c r="I39" s="11">
        <v>0</v>
      </c>
      <c r="J39" s="11">
        <v>0</v>
      </c>
    </row>
    <row r="40" spans="1:10" x14ac:dyDescent="0.25">
      <c r="A40" s="61" t="s">
        <v>92</v>
      </c>
      <c r="B40" s="11" t="s">
        <v>791</v>
      </c>
      <c r="C40" s="11" t="s">
        <v>779</v>
      </c>
      <c r="D40" s="11" t="s">
        <v>777</v>
      </c>
      <c r="E40" s="11">
        <v>0</v>
      </c>
      <c r="F40" s="11">
        <v>0</v>
      </c>
      <c r="G40" s="11">
        <v>0</v>
      </c>
      <c r="H40" s="11">
        <v>0</v>
      </c>
      <c r="I40" s="11">
        <v>0</v>
      </c>
      <c r="J40" s="11">
        <v>0</v>
      </c>
    </row>
    <row r="41" spans="1:10" x14ac:dyDescent="0.25">
      <c r="A41" s="61" t="s">
        <v>92</v>
      </c>
      <c r="B41" s="11" t="s">
        <v>791</v>
      </c>
      <c r="C41" s="11" t="s">
        <v>779</v>
      </c>
      <c r="D41" s="11" t="s">
        <v>778</v>
      </c>
      <c r="E41" s="11">
        <v>0</v>
      </c>
      <c r="F41" s="11">
        <v>0</v>
      </c>
      <c r="G41" s="11">
        <v>0</v>
      </c>
      <c r="H41" s="11">
        <v>0</v>
      </c>
      <c r="I41" s="11">
        <v>0</v>
      </c>
      <c r="J41" s="11">
        <v>0</v>
      </c>
    </row>
    <row r="42" spans="1:10" x14ac:dyDescent="0.25">
      <c r="A42" s="61" t="s">
        <v>92</v>
      </c>
      <c r="B42" s="11" t="s">
        <v>760</v>
      </c>
      <c r="C42" s="11" t="s">
        <v>773</v>
      </c>
      <c r="D42" s="11" t="s">
        <v>774</v>
      </c>
      <c r="E42" s="11">
        <v>0</v>
      </c>
      <c r="F42" s="11">
        <v>1168581.21948242</v>
      </c>
      <c r="G42" s="11">
        <v>0</v>
      </c>
      <c r="H42" s="11">
        <v>70864.514160156206</v>
      </c>
      <c r="I42" s="11">
        <v>10233238.307952899</v>
      </c>
      <c r="J42" s="11">
        <v>451457.09640502901</v>
      </c>
    </row>
    <row r="43" spans="1:10" x14ac:dyDescent="0.25">
      <c r="A43" s="61" t="s">
        <v>92</v>
      </c>
      <c r="B43" s="11" t="s">
        <v>760</v>
      </c>
      <c r="C43" s="11" t="s">
        <v>773</v>
      </c>
      <c r="D43" s="11" t="s">
        <v>775</v>
      </c>
      <c r="E43" s="11">
        <v>0</v>
      </c>
      <c r="F43" s="11">
        <v>3086576.1795043899</v>
      </c>
      <c r="G43" s="11">
        <v>0</v>
      </c>
      <c r="H43" s="11">
        <v>841390.94238281203</v>
      </c>
      <c r="I43" s="11">
        <v>13142506.059646601</v>
      </c>
      <c r="J43" s="11">
        <v>1205489.60952759</v>
      </c>
    </row>
    <row r="44" spans="1:10" x14ac:dyDescent="0.25">
      <c r="A44" s="61" t="s">
        <v>92</v>
      </c>
      <c r="B44" s="11" t="s">
        <v>760</v>
      </c>
      <c r="C44" s="11" t="s">
        <v>773</v>
      </c>
      <c r="D44" s="11" t="s">
        <v>776</v>
      </c>
      <c r="E44" s="11">
        <v>0</v>
      </c>
      <c r="F44" s="11">
        <v>1676010.59875488</v>
      </c>
      <c r="G44" s="11">
        <v>282724.03564453102</v>
      </c>
      <c r="H44" s="11">
        <v>0</v>
      </c>
      <c r="I44" s="11">
        <v>12366259.215545701</v>
      </c>
      <c r="J44" s="11">
        <v>3507675.2449035598</v>
      </c>
    </row>
    <row r="45" spans="1:10" x14ac:dyDescent="0.25">
      <c r="A45" s="61" t="s">
        <v>92</v>
      </c>
      <c r="B45" s="11" t="s">
        <v>760</v>
      </c>
      <c r="C45" s="11" t="s">
        <v>773</v>
      </c>
      <c r="D45" s="11" t="s">
        <v>777</v>
      </c>
      <c r="E45" s="11">
        <v>0</v>
      </c>
      <c r="F45" s="11">
        <v>2027721.1490631099</v>
      </c>
      <c r="G45" s="11">
        <v>381715.94238281198</v>
      </c>
      <c r="H45" s="11">
        <v>320213.92440795898</v>
      </c>
      <c r="I45" s="11">
        <v>14180238.2041931</v>
      </c>
      <c r="J45" s="11">
        <v>4314506.1325073196</v>
      </c>
    </row>
    <row r="46" spans="1:10" x14ac:dyDescent="0.25">
      <c r="A46" s="61" t="s">
        <v>92</v>
      </c>
      <c r="B46" s="11" t="s">
        <v>760</v>
      </c>
      <c r="C46" s="11" t="s">
        <v>773</v>
      </c>
      <c r="D46" s="11" t="s">
        <v>778</v>
      </c>
      <c r="E46" s="11">
        <v>0</v>
      </c>
      <c r="F46" s="11">
        <v>5146579.4540405301</v>
      </c>
      <c r="G46" s="11">
        <v>6723156.4331054697</v>
      </c>
      <c r="H46" s="11">
        <v>1189044.2611694301</v>
      </c>
      <c r="I46" s="11">
        <v>22348307.635650601</v>
      </c>
      <c r="J46" s="11">
        <v>25305130.2536011</v>
      </c>
    </row>
    <row r="47" spans="1:10" x14ac:dyDescent="0.25">
      <c r="A47" s="61" t="s">
        <v>92</v>
      </c>
      <c r="B47" s="11" t="s">
        <v>760</v>
      </c>
      <c r="C47" s="11" t="s">
        <v>779</v>
      </c>
      <c r="D47" s="11" t="s">
        <v>774</v>
      </c>
      <c r="E47" s="11">
        <v>677846.47888183605</v>
      </c>
      <c r="F47" s="11">
        <v>1269215.49911499</v>
      </c>
      <c r="G47" s="11">
        <v>0</v>
      </c>
      <c r="H47" s="11">
        <v>0</v>
      </c>
      <c r="I47" s="11">
        <v>13346479.727745101</v>
      </c>
      <c r="J47" s="11">
        <v>3622060.8688354502</v>
      </c>
    </row>
    <row r="48" spans="1:10" x14ac:dyDescent="0.25">
      <c r="A48" s="61" t="s">
        <v>92</v>
      </c>
      <c r="B48" s="11" t="s">
        <v>760</v>
      </c>
      <c r="C48" s="11" t="s">
        <v>779</v>
      </c>
      <c r="D48" s="11" t="s">
        <v>775</v>
      </c>
      <c r="E48" s="11">
        <v>0</v>
      </c>
      <c r="F48" s="11">
        <v>11702214.849762</v>
      </c>
      <c r="G48" s="11">
        <v>2030944.3237304699</v>
      </c>
      <c r="H48" s="11">
        <v>0</v>
      </c>
      <c r="I48" s="11">
        <v>19480845.6983185</v>
      </c>
      <c r="J48" s="11">
        <v>4743348.7074279804</v>
      </c>
    </row>
    <row r="49" spans="1:10" x14ac:dyDescent="0.25">
      <c r="A49" s="61" t="s">
        <v>92</v>
      </c>
      <c r="B49" s="11" t="s">
        <v>760</v>
      </c>
      <c r="C49" s="11" t="s">
        <v>779</v>
      </c>
      <c r="D49" s="11" t="s">
        <v>776</v>
      </c>
      <c r="E49" s="11">
        <v>280356.33850097703</v>
      </c>
      <c r="F49" s="11">
        <v>6224595.6588745099</v>
      </c>
      <c r="G49" s="11">
        <v>18266203.471374501</v>
      </c>
      <c r="H49" s="11">
        <v>1227994.5739746101</v>
      </c>
      <c r="I49" s="11">
        <v>39053188.236999497</v>
      </c>
      <c r="J49" s="11">
        <v>18966058.770752002</v>
      </c>
    </row>
    <row r="50" spans="1:10" x14ac:dyDescent="0.25">
      <c r="A50" s="61" t="s">
        <v>92</v>
      </c>
      <c r="B50" s="11" t="s">
        <v>760</v>
      </c>
      <c r="C50" s="11" t="s">
        <v>779</v>
      </c>
      <c r="D50" s="11" t="s">
        <v>777</v>
      </c>
      <c r="E50" s="11">
        <v>0</v>
      </c>
      <c r="F50" s="11">
        <v>17869647.571678199</v>
      </c>
      <c r="G50" s="11">
        <v>5290073.9089965802</v>
      </c>
      <c r="H50" s="11">
        <v>503370.22628784197</v>
      </c>
      <c r="I50" s="11">
        <v>46832355.5587769</v>
      </c>
      <c r="J50" s="11">
        <v>68090364.605712906</v>
      </c>
    </row>
    <row r="51" spans="1:10" x14ac:dyDescent="0.25">
      <c r="A51" s="61" t="s">
        <v>92</v>
      </c>
      <c r="B51" s="11" t="s">
        <v>760</v>
      </c>
      <c r="C51" s="11" t="s">
        <v>779</v>
      </c>
      <c r="D51" s="11" t="s">
        <v>778</v>
      </c>
      <c r="E51" s="11">
        <v>0</v>
      </c>
      <c r="F51" s="11">
        <v>24572757.7708054</v>
      </c>
      <c r="G51" s="11">
        <v>137582747.04284701</v>
      </c>
      <c r="H51" s="11">
        <v>15000177.746582</v>
      </c>
      <c r="I51" s="11">
        <v>45392050.264739998</v>
      </c>
      <c r="J51" s="11">
        <v>152865073.213287</v>
      </c>
    </row>
    <row r="52" spans="1:10" x14ac:dyDescent="0.25">
      <c r="A52" s="61" t="s">
        <v>92</v>
      </c>
      <c r="B52" s="11" t="s">
        <v>792</v>
      </c>
      <c r="C52" s="11" t="s">
        <v>773</v>
      </c>
      <c r="D52" s="11" t="s">
        <v>774</v>
      </c>
      <c r="E52" s="11">
        <v>2457716.0888671898</v>
      </c>
      <c r="F52" s="11">
        <v>1995600.7175445601</v>
      </c>
      <c r="G52" s="11">
        <v>147117.94563293501</v>
      </c>
      <c r="H52" s="11">
        <v>2772601.3359069801</v>
      </c>
      <c r="I52" s="11">
        <v>35858968.370284997</v>
      </c>
      <c r="J52" s="11">
        <v>2354595.2339172401</v>
      </c>
    </row>
    <row r="53" spans="1:10" x14ac:dyDescent="0.25">
      <c r="A53" s="61" t="s">
        <v>92</v>
      </c>
      <c r="B53" s="11" t="s">
        <v>792</v>
      </c>
      <c r="C53" s="11" t="s">
        <v>773</v>
      </c>
      <c r="D53" s="11" t="s">
        <v>775</v>
      </c>
      <c r="E53" s="11">
        <v>0</v>
      </c>
      <c r="F53" s="11">
        <v>4761029.3235778799</v>
      </c>
      <c r="G53" s="11">
        <v>248560.89973449701</v>
      </c>
      <c r="H53" s="11">
        <v>7704228.8252258301</v>
      </c>
      <c r="I53" s="11">
        <v>41037926.3492584</v>
      </c>
      <c r="J53" s="11">
        <v>5409274.3686675997</v>
      </c>
    </row>
    <row r="54" spans="1:10" x14ac:dyDescent="0.25">
      <c r="A54" s="61" t="s">
        <v>92</v>
      </c>
      <c r="B54" s="11" t="s">
        <v>792</v>
      </c>
      <c r="C54" s="11" t="s">
        <v>773</v>
      </c>
      <c r="D54" s="11" t="s">
        <v>776</v>
      </c>
      <c r="E54" s="11">
        <v>385159.88159179699</v>
      </c>
      <c r="F54" s="11">
        <v>7187227.12001801</v>
      </c>
      <c r="G54" s="11">
        <v>1939634.2197418199</v>
      </c>
      <c r="H54" s="11">
        <v>6031619.4987487802</v>
      </c>
      <c r="I54" s="11">
        <v>61543824.852142297</v>
      </c>
      <c r="J54" s="11">
        <v>9658744.7573852502</v>
      </c>
    </row>
    <row r="55" spans="1:10" x14ac:dyDescent="0.25">
      <c r="A55" s="61" t="s">
        <v>92</v>
      </c>
      <c r="B55" s="11" t="s">
        <v>792</v>
      </c>
      <c r="C55" s="11" t="s">
        <v>773</v>
      </c>
      <c r="D55" s="11" t="s">
        <v>777</v>
      </c>
      <c r="E55" s="11">
        <v>0</v>
      </c>
      <c r="F55" s="11">
        <v>11447336.401367201</v>
      </c>
      <c r="G55" s="11">
        <v>1588961.510849</v>
      </c>
      <c r="H55" s="11">
        <v>3011558.2824706999</v>
      </c>
      <c r="I55" s="11">
        <v>73577652.662582397</v>
      </c>
      <c r="J55" s="11">
        <v>13873478.2478333</v>
      </c>
    </row>
    <row r="56" spans="1:10" x14ac:dyDescent="0.25">
      <c r="A56" s="61" t="s">
        <v>92</v>
      </c>
      <c r="B56" s="11" t="s">
        <v>792</v>
      </c>
      <c r="C56" s="11" t="s">
        <v>773</v>
      </c>
      <c r="D56" s="11" t="s">
        <v>778</v>
      </c>
      <c r="E56" s="11">
        <v>0</v>
      </c>
      <c r="F56" s="11">
        <v>13237209.534454299</v>
      </c>
      <c r="G56" s="11">
        <v>1844759.4848632801</v>
      </c>
      <c r="H56" s="11">
        <v>4491621.2310790997</v>
      </c>
      <c r="I56" s="11">
        <v>86348160.068511993</v>
      </c>
      <c r="J56" s="11">
        <v>37289535.650253303</v>
      </c>
    </row>
    <row r="57" spans="1:10" x14ac:dyDescent="0.25">
      <c r="A57" s="61" t="s">
        <v>92</v>
      </c>
      <c r="B57" s="11" t="s">
        <v>792</v>
      </c>
      <c r="C57" s="11" t="s">
        <v>779</v>
      </c>
      <c r="D57" s="11" t="s">
        <v>774</v>
      </c>
      <c r="E57" s="11">
        <v>2713697.13134766</v>
      </c>
      <c r="F57" s="11">
        <v>7873505.3290557899</v>
      </c>
      <c r="G57" s="11">
        <v>4096112.8097534198</v>
      </c>
      <c r="H57" s="11">
        <v>5402372.97119141</v>
      </c>
      <c r="I57" s="11">
        <v>44775120.482940704</v>
      </c>
      <c r="J57" s="11">
        <v>7561922.5854492197</v>
      </c>
    </row>
    <row r="58" spans="1:10" x14ac:dyDescent="0.25">
      <c r="A58" s="61" t="s">
        <v>92</v>
      </c>
      <c r="B58" s="11" t="s">
        <v>792</v>
      </c>
      <c r="C58" s="11" t="s">
        <v>779</v>
      </c>
      <c r="D58" s="11" t="s">
        <v>775</v>
      </c>
      <c r="E58" s="11">
        <v>725633.15734863305</v>
      </c>
      <c r="F58" s="11">
        <v>21115197.0914459</v>
      </c>
      <c r="G58" s="11">
        <v>23195039.9734497</v>
      </c>
      <c r="H58" s="11">
        <v>5658142.7642822303</v>
      </c>
      <c r="I58" s="11">
        <v>62128701.880798303</v>
      </c>
      <c r="J58" s="11">
        <v>22202327.424621601</v>
      </c>
    </row>
    <row r="59" spans="1:10" x14ac:dyDescent="0.25">
      <c r="A59" s="61" t="s">
        <v>92</v>
      </c>
      <c r="B59" s="11" t="s">
        <v>792</v>
      </c>
      <c r="C59" s="11" t="s">
        <v>779</v>
      </c>
      <c r="D59" s="11" t="s">
        <v>776</v>
      </c>
      <c r="E59" s="11">
        <v>665610.22033691395</v>
      </c>
      <c r="F59" s="11">
        <v>25325304.271583602</v>
      </c>
      <c r="G59" s="11">
        <v>32654815.7666016</v>
      </c>
      <c r="H59" s="11">
        <v>941077.19192504894</v>
      </c>
      <c r="I59" s="11">
        <v>104437999.12101699</v>
      </c>
      <c r="J59" s="11">
        <v>55532053.021240197</v>
      </c>
    </row>
    <row r="60" spans="1:10" x14ac:dyDescent="0.25">
      <c r="A60" s="61" t="s">
        <v>92</v>
      </c>
      <c r="B60" s="11" t="s">
        <v>792</v>
      </c>
      <c r="C60" s="11" t="s">
        <v>779</v>
      </c>
      <c r="D60" s="11" t="s">
        <v>777</v>
      </c>
      <c r="E60" s="11">
        <v>3856365.8523559598</v>
      </c>
      <c r="F60" s="11">
        <v>44744140.572395302</v>
      </c>
      <c r="G60" s="11">
        <v>35540672.819518998</v>
      </c>
      <c r="H60" s="11">
        <v>10107149.645233201</v>
      </c>
      <c r="I60" s="11">
        <v>94414321.240463302</v>
      </c>
      <c r="J60" s="11">
        <v>69956362.520942703</v>
      </c>
    </row>
    <row r="61" spans="1:10" x14ac:dyDescent="0.25">
      <c r="A61" s="61" t="s">
        <v>92</v>
      </c>
      <c r="B61" s="11" t="s">
        <v>792</v>
      </c>
      <c r="C61" s="11" t="s">
        <v>779</v>
      </c>
      <c r="D61" s="11" t="s">
        <v>778</v>
      </c>
      <c r="E61" s="11">
        <v>0</v>
      </c>
      <c r="F61" s="11">
        <v>38584235.112285599</v>
      </c>
      <c r="G61" s="11">
        <v>53816791.020965599</v>
      </c>
      <c r="H61" s="11">
        <v>3274101.9515991202</v>
      </c>
      <c r="I61" s="11">
        <v>177828182.185211</v>
      </c>
      <c r="J61" s="11">
        <v>113393550.440979</v>
      </c>
    </row>
    <row r="62" spans="1:10" x14ac:dyDescent="0.25">
      <c r="A62" s="61" t="s">
        <v>92</v>
      </c>
      <c r="B62" s="11" t="s">
        <v>793</v>
      </c>
      <c r="C62" s="11" t="s">
        <v>773</v>
      </c>
      <c r="D62" s="11" t="s">
        <v>774</v>
      </c>
      <c r="E62" s="11">
        <v>0</v>
      </c>
      <c r="F62" s="11">
        <v>0</v>
      </c>
      <c r="G62" s="11">
        <v>0</v>
      </c>
      <c r="H62" s="11">
        <v>0</v>
      </c>
      <c r="I62" s="11">
        <v>0</v>
      </c>
      <c r="J62" s="11">
        <v>0</v>
      </c>
    </row>
    <row r="63" spans="1:10" x14ac:dyDescent="0.25">
      <c r="A63" s="61" t="s">
        <v>92</v>
      </c>
      <c r="B63" s="11" t="s">
        <v>793</v>
      </c>
      <c r="C63" s="11" t="s">
        <v>773</v>
      </c>
      <c r="D63" s="11" t="s">
        <v>775</v>
      </c>
      <c r="E63" s="11">
        <v>0</v>
      </c>
      <c r="F63" s="11">
        <v>0</v>
      </c>
      <c r="G63" s="11">
        <v>0</v>
      </c>
      <c r="H63" s="11">
        <v>0</v>
      </c>
      <c r="I63" s="11">
        <v>0</v>
      </c>
      <c r="J63" s="11">
        <v>0</v>
      </c>
    </row>
    <row r="64" spans="1:10" x14ac:dyDescent="0.25">
      <c r="A64" s="61" t="s">
        <v>92</v>
      </c>
      <c r="B64" s="11" t="s">
        <v>793</v>
      </c>
      <c r="C64" s="11" t="s">
        <v>773</v>
      </c>
      <c r="D64" s="11" t="s">
        <v>776</v>
      </c>
      <c r="E64" s="11">
        <v>0</v>
      </c>
      <c r="F64" s="11">
        <v>0</v>
      </c>
      <c r="G64" s="11">
        <v>0</v>
      </c>
      <c r="H64" s="11">
        <v>0</v>
      </c>
      <c r="I64" s="11">
        <v>0</v>
      </c>
      <c r="J64" s="11">
        <v>0</v>
      </c>
    </row>
    <row r="65" spans="1:10" x14ac:dyDescent="0.25">
      <c r="A65" s="61" t="s">
        <v>92</v>
      </c>
      <c r="B65" s="11" t="s">
        <v>793</v>
      </c>
      <c r="C65" s="11" t="s">
        <v>773</v>
      </c>
      <c r="D65" s="11" t="s">
        <v>777</v>
      </c>
      <c r="E65" s="11">
        <v>0</v>
      </c>
      <c r="F65" s="11">
        <v>0</v>
      </c>
      <c r="G65" s="11">
        <v>0</v>
      </c>
      <c r="H65" s="11">
        <v>0</v>
      </c>
      <c r="I65" s="11">
        <v>0</v>
      </c>
      <c r="J65" s="11">
        <v>0</v>
      </c>
    </row>
    <row r="66" spans="1:10" x14ac:dyDescent="0.25">
      <c r="A66" s="61" t="s">
        <v>92</v>
      </c>
      <c r="B66" s="11" t="s">
        <v>793</v>
      </c>
      <c r="C66" s="11" t="s">
        <v>773</v>
      </c>
      <c r="D66" s="11" t="s">
        <v>778</v>
      </c>
      <c r="E66" s="11">
        <v>0</v>
      </c>
      <c r="F66" s="11">
        <v>0</v>
      </c>
      <c r="G66" s="11">
        <v>0</v>
      </c>
      <c r="H66" s="11">
        <v>0</v>
      </c>
      <c r="I66" s="11">
        <v>0</v>
      </c>
      <c r="J66" s="11">
        <v>0</v>
      </c>
    </row>
    <row r="67" spans="1:10" x14ac:dyDescent="0.25">
      <c r="A67" s="61" t="s">
        <v>92</v>
      </c>
      <c r="B67" s="11" t="s">
        <v>793</v>
      </c>
      <c r="C67" s="11" t="s">
        <v>779</v>
      </c>
      <c r="D67" s="11" t="s">
        <v>774</v>
      </c>
      <c r="E67" s="11">
        <v>0</v>
      </c>
      <c r="F67" s="11">
        <v>0</v>
      </c>
      <c r="G67" s="11">
        <v>0</v>
      </c>
      <c r="H67" s="11">
        <v>0</v>
      </c>
      <c r="I67" s="11">
        <v>0</v>
      </c>
      <c r="J67" s="11">
        <v>0</v>
      </c>
    </row>
    <row r="68" spans="1:10" x14ac:dyDescent="0.25">
      <c r="A68" s="61" t="s">
        <v>92</v>
      </c>
      <c r="B68" s="11" t="s">
        <v>793</v>
      </c>
      <c r="C68" s="11" t="s">
        <v>779</v>
      </c>
      <c r="D68" s="11" t="s">
        <v>775</v>
      </c>
      <c r="E68" s="11">
        <v>0</v>
      </c>
      <c r="F68" s="11">
        <v>0</v>
      </c>
      <c r="G68" s="11">
        <v>0</v>
      </c>
      <c r="H68" s="11">
        <v>0</v>
      </c>
      <c r="I68" s="11">
        <v>0</v>
      </c>
      <c r="J68" s="11">
        <v>0</v>
      </c>
    </row>
    <row r="69" spans="1:10" x14ac:dyDescent="0.25">
      <c r="A69" s="61" t="s">
        <v>92</v>
      </c>
      <c r="B69" s="11" t="s">
        <v>793</v>
      </c>
      <c r="C69" s="11" t="s">
        <v>779</v>
      </c>
      <c r="D69" s="11" t="s">
        <v>776</v>
      </c>
      <c r="E69" s="11">
        <v>0</v>
      </c>
      <c r="F69" s="11">
        <v>0</v>
      </c>
      <c r="G69" s="11">
        <v>0</v>
      </c>
      <c r="H69" s="11">
        <v>0</v>
      </c>
      <c r="I69" s="11">
        <v>0</v>
      </c>
      <c r="J69" s="11">
        <v>0</v>
      </c>
    </row>
    <row r="70" spans="1:10" x14ac:dyDescent="0.25">
      <c r="A70" s="61" t="s">
        <v>92</v>
      </c>
      <c r="B70" s="11" t="s">
        <v>793</v>
      </c>
      <c r="C70" s="11" t="s">
        <v>779</v>
      </c>
      <c r="D70" s="11" t="s">
        <v>777</v>
      </c>
      <c r="E70" s="11">
        <v>0</v>
      </c>
      <c r="F70" s="11">
        <v>0</v>
      </c>
      <c r="G70" s="11">
        <v>0</v>
      </c>
      <c r="H70" s="11">
        <v>0</v>
      </c>
      <c r="I70" s="11">
        <v>0</v>
      </c>
      <c r="J70" s="11">
        <v>0</v>
      </c>
    </row>
    <row r="71" spans="1:10" x14ac:dyDescent="0.25">
      <c r="A71" s="61" t="s">
        <v>92</v>
      </c>
      <c r="B71" s="11" t="s">
        <v>793</v>
      </c>
      <c r="C71" s="11" t="s">
        <v>779</v>
      </c>
      <c r="D71" s="11" t="s">
        <v>778</v>
      </c>
      <c r="E71" s="11">
        <v>0</v>
      </c>
      <c r="F71" s="11">
        <v>0</v>
      </c>
      <c r="G71" s="11">
        <v>0</v>
      </c>
      <c r="H71" s="11">
        <v>0</v>
      </c>
      <c r="I71" s="11">
        <v>0</v>
      </c>
      <c r="J71" s="11">
        <v>0</v>
      </c>
    </row>
    <row r="72" spans="1:10" x14ac:dyDescent="0.25">
      <c r="A72" s="61" t="s">
        <v>92</v>
      </c>
      <c r="B72" s="11" t="s">
        <v>794</v>
      </c>
      <c r="C72" s="11" t="s">
        <v>773</v>
      </c>
      <c r="D72" s="11" t="s">
        <v>774</v>
      </c>
      <c r="E72" s="11">
        <v>0</v>
      </c>
      <c r="F72" s="11">
        <v>0</v>
      </c>
      <c r="G72" s="11">
        <v>0</v>
      </c>
      <c r="H72" s="11">
        <v>0</v>
      </c>
      <c r="I72" s="11">
        <v>0</v>
      </c>
      <c r="J72" s="11">
        <v>0</v>
      </c>
    </row>
    <row r="73" spans="1:10" x14ac:dyDescent="0.25">
      <c r="A73" s="61" t="s">
        <v>92</v>
      </c>
      <c r="B73" s="11" t="s">
        <v>794</v>
      </c>
      <c r="C73" s="11" t="s">
        <v>773</v>
      </c>
      <c r="D73" s="11" t="s">
        <v>775</v>
      </c>
      <c r="E73" s="11">
        <v>0</v>
      </c>
      <c r="F73" s="11">
        <v>0</v>
      </c>
      <c r="G73" s="11">
        <v>0</v>
      </c>
      <c r="H73" s="11">
        <v>0</v>
      </c>
      <c r="I73" s="11">
        <v>0</v>
      </c>
      <c r="J73" s="11">
        <v>0</v>
      </c>
    </row>
    <row r="74" spans="1:10" x14ac:dyDescent="0.25">
      <c r="A74" s="61" t="s">
        <v>92</v>
      </c>
      <c r="B74" s="11" t="s">
        <v>794</v>
      </c>
      <c r="C74" s="11" t="s">
        <v>773</v>
      </c>
      <c r="D74" s="11" t="s">
        <v>776</v>
      </c>
      <c r="E74" s="11">
        <v>0</v>
      </c>
      <c r="F74" s="11">
        <v>0</v>
      </c>
      <c r="G74" s="11">
        <v>0</v>
      </c>
      <c r="H74" s="11">
        <v>0</v>
      </c>
      <c r="I74" s="11">
        <v>0</v>
      </c>
      <c r="J74" s="11">
        <v>0</v>
      </c>
    </row>
    <row r="75" spans="1:10" x14ac:dyDescent="0.25">
      <c r="A75" s="61" t="s">
        <v>92</v>
      </c>
      <c r="B75" s="11" t="s">
        <v>794</v>
      </c>
      <c r="C75" s="11" t="s">
        <v>773</v>
      </c>
      <c r="D75" s="11" t="s">
        <v>777</v>
      </c>
      <c r="E75" s="11">
        <v>0</v>
      </c>
      <c r="F75" s="11">
        <v>0</v>
      </c>
      <c r="G75" s="11">
        <v>0</v>
      </c>
      <c r="H75" s="11">
        <v>0</v>
      </c>
      <c r="I75" s="11">
        <v>0</v>
      </c>
      <c r="J75" s="11">
        <v>0</v>
      </c>
    </row>
    <row r="76" spans="1:10" x14ac:dyDescent="0.25">
      <c r="A76" s="61" t="s">
        <v>92</v>
      </c>
      <c r="B76" s="11" t="s">
        <v>794</v>
      </c>
      <c r="C76" s="11" t="s">
        <v>773</v>
      </c>
      <c r="D76" s="11" t="s">
        <v>778</v>
      </c>
      <c r="E76" s="11">
        <v>0</v>
      </c>
      <c r="F76" s="11">
        <v>0</v>
      </c>
      <c r="G76" s="11">
        <v>0</v>
      </c>
      <c r="H76" s="11">
        <v>0</v>
      </c>
      <c r="I76" s="11">
        <v>0</v>
      </c>
      <c r="J76" s="11">
        <v>0</v>
      </c>
    </row>
    <row r="77" spans="1:10" x14ac:dyDescent="0.25">
      <c r="A77" s="61" t="s">
        <v>92</v>
      </c>
      <c r="B77" s="11" t="s">
        <v>794</v>
      </c>
      <c r="C77" s="11" t="s">
        <v>779</v>
      </c>
      <c r="D77" s="11" t="s">
        <v>774</v>
      </c>
      <c r="E77" s="11">
        <v>0</v>
      </c>
      <c r="F77" s="11">
        <v>0</v>
      </c>
      <c r="G77" s="11">
        <v>0</v>
      </c>
      <c r="H77" s="11">
        <v>0</v>
      </c>
      <c r="I77" s="11">
        <v>0</v>
      </c>
      <c r="J77" s="11">
        <v>0</v>
      </c>
    </row>
    <row r="78" spans="1:10" x14ac:dyDescent="0.25">
      <c r="A78" s="61" t="s">
        <v>92</v>
      </c>
      <c r="B78" s="11" t="s">
        <v>794</v>
      </c>
      <c r="C78" s="11" t="s">
        <v>779</v>
      </c>
      <c r="D78" s="11" t="s">
        <v>775</v>
      </c>
      <c r="E78" s="11">
        <v>0</v>
      </c>
      <c r="F78" s="11">
        <v>0</v>
      </c>
      <c r="G78" s="11">
        <v>0</v>
      </c>
      <c r="H78" s="11">
        <v>0</v>
      </c>
      <c r="I78" s="11">
        <v>0</v>
      </c>
      <c r="J78" s="11">
        <v>0</v>
      </c>
    </row>
    <row r="79" spans="1:10" x14ac:dyDescent="0.25">
      <c r="A79" s="61" t="s">
        <v>92</v>
      </c>
      <c r="B79" s="11" t="s">
        <v>794</v>
      </c>
      <c r="C79" s="11" t="s">
        <v>779</v>
      </c>
      <c r="D79" s="11" t="s">
        <v>776</v>
      </c>
      <c r="E79" s="11">
        <v>0</v>
      </c>
      <c r="F79" s="11">
        <v>0</v>
      </c>
      <c r="G79" s="11">
        <v>0</v>
      </c>
      <c r="H79" s="11">
        <v>0</v>
      </c>
      <c r="I79" s="11">
        <v>0</v>
      </c>
      <c r="J79" s="11">
        <v>0</v>
      </c>
    </row>
    <row r="80" spans="1:10" x14ac:dyDescent="0.25">
      <c r="A80" s="61" t="s">
        <v>92</v>
      </c>
      <c r="B80" s="11" t="s">
        <v>794</v>
      </c>
      <c r="C80" s="11" t="s">
        <v>779</v>
      </c>
      <c r="D80" s="11" t="s">
        <v>777</v>
      </c>
      <c r="E80" s="11">
        <v>0</v>
      </c>
      <c r="F80" s="11">
        <v>0</v>
      </c>
      <c r="G80" s="11">
        <v>0</v>
      </c>
      <c r="H80" s="11">
        <v>0</v>
      </c>
      <c r="I80" s="11">
        <v>0</v>
      </c>
      <c r="J80" s="11">
        <v>0</v>
      </c>
    </row>
    <row r="81" spans="1:10" x14ac:dyDescent="0.25">
      <c r="A81" s="61" t="s">
        <v>92</v>
      </c>
      <c r="B81" s="11" t="s">
        <v>794</v>
      </c>
      <c r="C81" s="11" t="s">
        <v>779</v>
      </c>
      <c r="D81" s="11" t="s">
        <v>778</v>
      </c>
      <c r="E81" s="11">
        <v>0</v>
      </c>
      <c r="F81" s="11">
        <v>0</v>
      </c>
      <c r="G81" s="11">
        <v>0</v>
      </c>
      <c r="H81" s="11">
        <v>0</v>
      </c>
      <c r="I81" s="11">
        <v>0</v>
      </c>
      <c r="J81" s="11">
        <v>0</v>
      </c>
    </row>
    <row r="83" spans="1:10" x14ac:dyDescent="0.25">
      <c r="A83" s="37" t="s">
        <v>769</v>
      </c>
    </row>
  </sheetData>
  <hyperlinks>
    <hyperlink ref="A83" r:id="rId1" xr:uid="{00000000-0004-0000-1200-000000000000}"/>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sheetPr>
  <dimension ref="B2:Q59"/>
  <sheetViews>
    <sheetView workbookViewId="0"/>
  </sheetViews>
  <sheetFormatPr defaultColWidth="11.42578125" defaultRowHeight="15" x14ac:dyDescent="0.25"/>
  <cols>
    <col min="3" max="3" width="33.42578125" customWidth="1"/>
    <col min="4" max="5" width="14.28515625" customWidth="1"/>
    <col min="6" max="8" width="15.28515625" customWidth="1"/>
    <col min="9" max="9" width="14.28515625" customWidth="1"/>
    <col min="10" max="13" width="15.28515625" customWidth="1"/>
  </cols>
  <sheetData>
    <row r="2" spans="2:17" x14ac:dyDescent="0.25">
      <c r="D2" t="s">
        <v>795</v>
      </c>
    </row>
    <row r="3" spans="2:17" x14ac:dyDescent="0.25">
      <c r="D3" t="s">
        <v>498</v>
      </c>
      <c r="P3" s="52" t="s">
        <v>796</v>
      </c>
    </row>
    <row r="4" spans="2:17" x14ac:dyDescent="0.25">
      <c r="D4" s="62" t="s">
        <v>131</v>
      </c>
      <c r="E4" s="62" t="s">
        <v>132</v>
      </c>
      <c r="F4" s="62" t="s">
        <v>133</v>
      </c>
      <c r="G4" s="62" t="s">
        <v>134</v>
      </c>
      <c r="H4" s="62" t="s">
        <v>135</v>
      </c>
      <c r="I4" s="62" t="s">
        <v>136</v>
      </c>
      <c r="J4" s="62" t="s">
        <v>137</v>
      </c>
      <c r="K4" s="62" t="s">
        <v>138</v>
      </c>
      <c r="L4" s="62" t="s">
        <v>139</v>
      </c>
      <c r="M4" s="62" t="s">
        <v>140</v>
      </c>
      <c r="O4" t="s">
        <v>155</v>
      </c>
      <c r="P4" t="s">
        <v>797</v>
      </c>
      <c r="Q4" t="s">
        <v>798</v>
      </c>
    </row>
    <row r="5" spans="2:17" x14ac:dyDescent="0.25">
      <c r="B5" s="124" t="s">
        <v>144</v>
      </c>
      <c r="C5" s="60" t="str">
        <f>'SAM_temporary 2022'!B40</f>
        <v>c-agri</v>
      </c>
      <c r="D5" s="69">
        <f>$P5*D$46/SUM($D$46:$M$46)</f>
        <v>99.163197911727906</v>
      </c>
      <c r="E5" s="69">
        <f t="shared" ref="E5:M5" si="0">$P5*E$46/SUM($D$46:$M$46)</f>
        <v>132.66347927857549</v>
      </c>
      <c r="F5" s="69">
        <f t="shared" si="0"/>
        <v>165.26206673694915</v>
      </c>
      <c r="G5" s="69">
        <f t="shared" si="0"/>
        <v>201.8800088325988</v>
      </c>
      <c r="H5" s="69">
        <f t="shared" si="0"/>
        <v>306.659994978692</v>
      </c>
      <c r="I5" s="69">
        <f t="shared" si="0"/>
        <v>118.30686405583447</v>
      </c>
      <c r="J5" s="69">
        <f t="shared" si="0"/>
        <v>233.38274886495364</v>
      </c>
      <c r="K5" s="69">
        <f t="shared" si="0"/>
        <v>334.3864811320289</v>
      </c>
      <c r="L5" s="69">
        <f t="shared" si="0"/>
        <v>432.24172543690207</v>
      </c>
      <c r="M5" s="69">
        <f t="shared" si="0"/>
        <v>645.08533262751337</v>
      </c>
      <c r="O5" s="7">
        <f>SUM(D5:M5)</f>
        <v>2669.0318998557755</v>
      </c>
      <c r="P5" s="7">
        <f>SUM('SAM_temporary 2022'!CF40)</f>
        <v>2669.0318998557755</v>
      </c>
      <c r="Q5" s="7">
        <f>O5-P5</f>
        <v>0</v>
      </c>
    </row>
    <row r="6" spans="2:17" x14ac:dyDescent="0.25">
      <c r="B6" s="124"/>
      <c r="C6" s="68" t="str">
        <f>'SAM_temporary 2022'!B41</f>
        <v>c-mine</v>
      </c>
      <c r="D6" s="69">
        <f>$P6*D$53/SUM($D$53:$M$53)</f>
        <v>0</v>
      </c>
      <c r="E6" s="69">
        <f t="shared" ref="E6:M6" si="1">$P6*E$53/SUM($D$53:$M$53)</f>
        <v>0</v>
      </c>
      <c r="F6" s="69">
        <f t="shared" si="1"/>
        <v>0</v>
      </c>
      <c r="G6" s="69">
        <f t="shared" si="1"/>
        <v>0</v>
      </c>
      <c r="H6" s="69">
        <f t="shared" si="1"/>
        <v>0</v>
      </c>
      <c r="I6" s="69">
        <f t="shared" si="1"/>
        <v>0</v>
      </c>
      <c r="J6" s="69">
        <f t="shared" si="1"/>
        <v>0</v>
      </c>
      <c r="K6" s="69">
        <f t="shared" si="1"/>
        <v>0</v>
      </c>
      <c r="L6" s="69">
        <f t="shared" si="1"/>
        <v>0</v>
      </c>
      <c r="M6" s="69">
        <f t="shared" si="1"/>
        <v>0</v>
      </c>
      <c r="O6" s="7">
        <f t="shared" ref="O6:O41" si="2">SUM(D6:M6)</f>
        <v>0</v>
      </c>
      <c r="P6" s="7">
        <f>SUM('SAM_temporary 2022'!CF41)</f>
        <v>0</v>
      </c>
      <c r="Q6" s="7">
        <f t="shared" ref="Q6:Q41" si="3">O6-P6</f>
        <v>0</v>
      </c>
    </row>
    <row r="7" spans="2:17" x14ac:dyDescent="0.25">
      <c r="B7" s="124"/>
      <c r="C7" s="60" t="str">
        <f>'SAM_temporary 2022'!B42</f>
        <v>c-food</v>
      </c>
      <c r="D7" s="69">
        <f>$P7*D$46/SUM($D$46:$M$46)</f>
        <v>477.92776721081441</v>
      </c>
      <c r="E7" s="69">
        <f t="shared" ref="E7:M7" si="4">$P7*E$46/SUM($D$46:$M$46)</f>
        <v>639.38599981888103</v>
      </c>
      <c r="F7" s="69">
        <f t="shared" si="4"/>
        <v>796.49842102251773</v>
      </c>
      <c r="G7" s="69">
        <f t="shared" si="4"/>
        <v>972.98255701425285</v>
      </c>
      <c r="H7" s="69">
        <f t="shared" si="4"/>
        <v>1477.9810431639194</v>
      </c>
      <c r="I7" s="69">
        <f t="shared" si="4"/>
        <v>570.19273858282008</v>
      </c>
      <c r="J7" s="69">
        <f t="shared" si="4"/>
        <v>1124.8134229176349</v>
      </c>
      <c r="K7" s="69">
        <f t="shared" si="4"/>
        <v>1611.6118447004105</v>
      </c>
      <c r="L7" s="69">
        <f t="shared" si="4"/>
        <v>2083.2357879109554</v>
      </c>
      <c r="M7" s="69">
        <f t="shared" si="4"/>
        <v>3109.0585940719266</v>
      </c>
      <c r="O7" s="7">
        <f t="shared" si="2"/>
        <v>12863.688176414133</v>
      </c>
      <c r="P7" s="7">
        <f>SUM('SAM_temporary 2022'!CF42)</f>
        <v>12863.688176414131</v>
      </c>
      <c r="Q7" s="7">
        <f t="shared" si="3"/>
        <v>0</v>
      </c>
    </row>
    <row r="8" spans="2:17" x14ac:dyDescent="0.25">
      <c r="B8" s="124"/>
      <c r="C8" s="63" t="str">
        <f>'SAM_temporary 2022'!B43</f>
        <v>c-text</v>
      </c>
      <c r="D8" s="69">
        <f>$P8*D$47/SUM($D$47:$M$47)</f>
        <v>53.167970919258444</v>
      </c>
      <c r="E8" s="69">
        <f t="shared" ref="E8:M8" si="5">$P8*E$47/SUM($D$47:$M$47)</f>
        <v>97.538832677170987</v>
      </c>
      <c r="F8" s="69">
        <f t="shared" si="5"/>
        <v>114.79964326157133</v>
      </c>
      <c r="G8" s="69">
        <f t="shared" si="5"/>
        <v>135.16389941938149</v>
      </c>
      <c r="H8" s="69">
        <f t="shared" si="5"/>
        <v>184.05751985159796</v>
      </c>
      <c r="I8" s="69">
        <f t="shared" si="5"/>
        <v>67.941995428861716</v>
      </c>
      <c r="J8" s="69">
        <f t="shared" si="5"/>
        <v>152.25798266253628</v>
      </c>
      <c r="K8" s="69">
        <f t="shared" si="5"/>
        <v>248.45103059305734</v>
      </c>
      <c r="L8" s="69">
        <f t="shared" si="5"/>
        <v>310.16709183632042</v>
      </c>
      <c r="M8" s="69">
        <f t="shared" si="5"/>
        <v>544.84355213402739</v>
      </c>
      <c r="O8" s="7">
        <f t="shared" si="2"/>
        <v>1908.3895187837834</v>
      </c>
      <c r="P8" s="7">
        <f>SUM('SAM_temporary 2022'!CF43)</f>
        <v>1908.3895187837834</v>
      </c>
      <c r="Q8" s="7">
        <f t="shared" si="3"/>
        <v>0</v>
      </c>
    </row>
    <row r="9" spans="2:17" x14ac:dyDescent="0.25">
      <c r="B9" s="124"/>
      <c r="C9" s="64" t="str">
        <f>'SAM_temporary 2022'!B44</f>
        <v>c-ppp</v>
      </c>
      <c r="D9" s="69">
        <f t="shared" ref="D9:M18" si="6">$P9*D$48/SUM($D$48:$M$48)</f>
        <v>7.8448465098132161</v>
      </c>
      <c r="E9" s="69">
        <f t="shared" si="6"/>
        <v>17.909710063675536</v>
      </c>
      <c r="F9" s="69">
        <f t="shared" si="6"/>
        <v>22.274305413696073</v>
      </c>
      <c r="G9" s="69">
        <f t="shared" si="6"/>
        <v>32.976844645331482</v>
      </c>
      <c r="H9" s="69">
        <f t="shared" si="6"/>
        <v>71.202150412822306</v>
      </c>
      <c r="I9" s="69">
        <f t="shared" si="6"/>
        <v>13.332430929712011</v>
      </c>
      <c r="J9" s="69">
        <f t="shared" si="6"/>
        <v>29.707411747539208</v>
      </c>
      <c r="K9" s="69">
        <f t="shared" si="6"/>
        <v>42.653268469480651</v>
      </c>
      <c r="L9" s="69">
        <f t="shared" si="6"/>
        <v>54.841495838160469</v>
      </c>
      <c r="M9" s="69">
        <f t="shared" si="6"/>
        <v>152.83130042763054</v>
      </c>
      <c r="O9" s="7">
        <f t="shared" si="2"/>
        <v>445.5737644578615</v>
      </c>
      <c r="P9" s="7">
        <f>SUM('SAM_temporary 2022'!CF44)</f>
        <v>445.57376445786144</v>
      </c>
      <c r="Q9" s="7">
        <f t="shared" si="3"/>
        <v>0</v>
      </c>
    </row>
    <row r="10" spans="2:17" x14ac:dyDescent="0.25">
      <c r="B10" s="124"/>
      <c r="C10" s="64" t="str">
        <f>'SAM_temporary 2022'!B45</f>
        <v>c-p_c</v>
      </c>
      <c r="D10" s="69">
        <f t="shared" si="6"/>
        <v>50.75364755461981</v>
      </c>
      <c r="E10" s="69">
        <f t="shared" si="6"/>
        <v>115.87009525809809</v>
      </c>
      <c r="F10" s="69">
        <f t="shared" si="6"/>
        <v>144.10763105135726</v>
      </c>
      <c r="G10" s="69">
        <f t="shared" si="6"/>
        <v>213.34963641404067</v>
      </c>
      <c r="H10" s="69">
        <f t="shared" si="6"/>
        <v>460.65513744123643</v>
      </c>
      <c r="I10" s="69">
        <f t="shared" si="6"/>
        <v>86.256563414779521</v>
      </c>
      <c r="J10" s="69">
        <f t="shared" si="6"/>
        <v>192.19745137250322</v>
      </c>
      <c r="K10" s="69">
        <f t="shared" si="6"/>
        <v>275.9530033181162</v>
      </c>
      <c r="L10" s="69">
        <f t="shared" si="6"/>
        <v>354.80693569419725</v>
      </c>
      <c r="M10" s="69">
        <f t="shared" si="6"/>
        <v>988.76962697933811</v>
      </c>
      <c r="O10" s="7">
        <f t="shared" si="2"/>
        <v>2882.7197284982867</v>
      </c>
      <c r="P10" s="7">
        <f>SUM('SAM_temporary 2022'!CF45)</f>
        <v>2882.7197284982863</v>
      </c>
      <c r="Q10" s="7">
        <f t="shared" si="3"/>
        <v>0</v>
      </c>
    </row>
    <row r="11" spans="2:17" x14ac:dyDescent="0.25">
      <c r="B11" s="124"/>
      <c r="C11" s="64" t="str">
        <f>'SAM_temporary 2022'!B46</f>
        <v>c-che</v>
      </c>
      <c r="D11" s="69">
        <f t="shared" si="6"/>
        <v>24.465018139949656</v>
      </c>
      <c r="E11" s="69">
        <f t="shared" si="6"/>
        <v>55.853404020200955</v>
      </c>
      <c r="F11" s="69">
        <f t="shared" si="6"/>
        <v>69.464875484712095</v>
      </c>
      <c r="G11" s="69">
        <f t="shared" si="6"/>
        <v>102.84192322145836</v>
      </c>
      <c r="H11" s="69">
        <f t="shared" si="6"/>
        <v>222.05175069698049</v>
      </c>
      <c r="I11" s="69">
        <f t="shared" si="6"/>
        <v>41.578654743213896</v>
      </c>
      <c r="J11" s="69">
        <f t="shared" si="6"/>
        <v>92.645836522785586</v>
      </c>
      <c r="K11" s="69">
        <f t="shared" si="6"/>
        <v>133.01891700859201</v>
      </c>
      <c r="L11" s="69">
        <f t="shared" si="6"/>
        <v>171.02924688510126</v>
      </c>
      <c r="M11" s="69">
        <f t="shared" si="6"/>
        <v>476.62124843830782</v>
      </c>
      <c r="O11" s="7">
        <f t="shared" si="2"/>
        <v>1389.570875161302</v>
      </c>
      <c r="P11" s="7">
        <f>SUM('SAM_temporary 2022'!CF46)</f>
        <v>1389.570875161302</v>
      </c>
      <c r="Q11" s="7">
        <f t="shared" si="3"/>
        <v>0</v>
      </c>
    </row>
    <row r="12" spans="2:17" x14ac:dyDescent="0.25">
      <c r="B12" s="124"/>
      <c r="C12" s="64" t="str">
        <f>'SAM_temporary 2022'!B47</f>
        <v>c-bph</v>
      </c>
      <c r="D12" s="69">
        <f t="shared" si="6"/>
        <v>34.943897558078561</v>
      </c>
      <c r="E12" s="69">
        <f t="shared" si="6"/>
        <v>79.776586192872188</v>
      </c>
      <c r="F12" s="69">
        <f t="shared" si="6"/>
        <v>99.218135827119283</v>
      </c>
      <c r="G12" s="69">
        <f t="shared" si="6"/>
        <v>146.89127182203742</v>
      </c>
      <c r="H12" s="69">
        <f t="shared" si="6"/>
        <v>317.16116393458975</v>
      </c>
      <c r="I12" s="69">
        <f t="shared" si="6"/>
        <v>59.387662974059545</v>
      </c>
      <c r="J12" s="69">
        <f t="shared" si="6"/>
        <v>132.32798774623652</v>
      </c>
      <c r="K12" s="69">
        <f t="shared" si="6"/>
        <v>189.99370377104319</v>
      </c>
      <c r="L12" s="69">
        <f t="shared" si="6"/>
        <v>244.28465363895305</v>
      </c>
      <c r="M12" s="69">
        <f t="shared" si="6"/>
        <v>680.76810669660972</v>
      </c>
      <c r="O12" s="7">
        <f t="shared" si="2"/>
        <v>1984.7531701615994</v>
      </c>
      <c r="P12" s="7">
        <f>SUM('SAM_temporary 2022'!CF47)</f>
        <v>1984.753170161599</v>
      </c>
      <c r="Q12" s="7">
        <f t="shared" si="3"/>
        <v>0</v>
      </c>
    </row>
    <row r="13" spans="2:17" x14ac:dyDescent="0.25">
      <c r="B13" s="124"/>
      <c r="C13" s="64" t="str">
        <f>'SAM_temporary 2022'!B48</f>
        <v>c-rnmm</v>
      </c>
      <c r="D13" s="69">
        <f t="shared" si="6"/>
        <v>25.7131829217034</v>
      </c>
      <c r="E13" s="69">
        <f t="shared" si="6"/>
        <v>58.702952360622547</v>
      </c>
      <c r="F13" s="69">
        <f t="shared" si="6"/>
        <v>73.008858597781838</v>
      </c>
      <c r="G13" s="69">
        <f t="shared" si="6"/>
        <v>108.08874813360661</v>
      </c>
      <c r="H13" s="69">
        <f t="shared" si="6"/>
        <v>233.38046393811862</v>
      </c>
      <c r="I13" s="69">
        <f t="shared" si="6"/>
        <v>43.699928973476311</v>
      </c>
      <c r="J13" s="69">
        <f t="shared" si="6"/>
        <v>97.372473946978943</v>
      </c>
      <c r="K13" s="69">
        <f t="shared" si="6"/>
        <v>139.80532225740043</v>
      </c>
      <c r="L13" s="69">
        <f t="shared" si="6"/>
        <v>179.75487632836186</v>
      </c>
      <c r="M13" s="69">
        <f t="shared" si="6"/>
        <v>500.93767661886835</v>
      </c>
      <c r="O13" s="7">
        <f t="shared" si="2"/>
        <v>1460.464484076919</v>
      </c>
      <c r="P13" s="7">
        <f>SUM('SAM_temporary 2022'!CF48)</f>
        <v>1460.4644840769188</v>
      </c>
      <c r="Q13" s="7">
        <f t="shared" si="3"/>
        <v>0</v>
      </c>
    </row>
    <row r="14" spans="2:17" x14ac:dyDescent="0.25">
      <c r="B14" s="124"/>
      <c r="C14" s="64" t="str">
        <f>'SAM_temporary 2022'!B49</f>
        <v>c-meta</v>
      </c>
      <c r="D14" s="69">
        <f t="shared" si="6"/>
        <v>7.2364431204322308</v>
      </c>
      <c r="E14" s="69">
        <f t="shared" si="6"/>
        <v>16.520730904944948</v>
      </c>
      <c r="F14" s="69">
        <f t="shared" si="6"/>
        <v>20.546832110955496</v>
      </c>
      <c r="G14" s="69">
        <f t="shared" si="6"/>
        <v>30.419340935321024</v>
      </c>
      <c r="H14" s="69">
        <f t="shared" si="6"/>
        <v>65.680101053642773</v>
      </c>
      <c r="I14" s="69">
        <f t="shared" si="6"/>
        <v>12.298440506039871</v>
      </c>
      <c r="J14" s="69">
        <f t="shared" si="6"/>
        <v>27.403467371530031</v>
      </c>
      <c r="K14" s="69">
        <f t="shared" si="6"/>
        <v>39.345314251058724</v>
      </c>
      <c r="L14" s="69">
        <f t="shared" si="6"/>
        <v>50.588289366252781</v>
      </c>
      <c r="M14" s="69">
        <f t="shared" si="6"/>
        <v>140.97854064866476</v>
      </c>
      <c r="O14" s="7">
        <f t="shared" si="2"/>
        <v>411.0175002688427</v>
      </c>
      <c r="P14" s="7">
        <f>SUM('SAM_temporary 2022'!CF49)</f>
        <v>411.01750026884258</v>
      </c>
      <c r="Q14" s="7">
        <f t="shared" si="3"/>
        <v>0</v>
      </c>
    </row>
    <row r="15" spans="2:17" x14ac:dyDescent="0.25">
      <c r="B15" s="124"/>
      <c r="C15" s="64" t="str">
        <f>'SAM_temporary 2022'!B50</f>
        <v>c-ele</v>
      </c>
      <c r="D15" s="69">
        <f t="shared" si="6"/>
        <v>16.930775413994695</v>
      </c>
      <c r="E15" s="69">
        <f t="shared" si="6"/>
        <v>38.652799444647243</v>
      </c>
      <c r="F15" s="69">
        <f t="shared" si="6"/>
        <v>48.07248452729683</v>
      </c>
      <c r="G15" s="69">
        <f t="shared" si="6"/>
        <v>71.170742455430698</v>
      </c>
      <c r="H15" s="69">
        <f t="shared" si="6"/>
        <v>153.66873222120785</v>
      </c>
      <c r="I15" s="69">
        <f t="shared" si="6"/>
        <v>28.774099469146282</v>
      </c>
      <c r="J15" s="69">
        <f t="shared" si="6"/>
        <v>64.114640840898943</v>
      </c>
      <c r="K15" s="69">
        <f t="shared" si="6"/>
        <v>92.054434491006035</v>
      </c>
      <c r="L15" s="69">
        <f t="shared" si="6"/>
        <v>118.35910979799745</v>
      </c>
      <c r="M15" s="69">
        <f t="shared" si="6"/>
        <v>329.84105176973981</v>
      </c>
      <c r="O15" s="7">
        <f t="shared" si="2"/>
        <v>961.63887043136583</v>
      </c>
      <c r="P15" s="7">
        <f>SUM('SAM_temporary 2022'!CF50)</f>
        <v>961.63887043136572</v>
      </c>
      <c r="Q15" s="7">
        <f t="shared" si="3"/>
        <v>0</v>
      </c>
    </row>
    <row r="16" spans="2:17" x14ac:dyDescent="0.25">
      <c r="B16" s="124"/>
      <c r="C16" s="64" t="str">
        <f>'SAM_temporary 2022'!B51</f>
        <v>c-eeq</v>
      </c>
      <c r="D16" s="69">
        <f t="shared" si="6"/>
        <v>22.037043398709709</v>
      </c>
      <c r="E16" s="69">
        <f t="shared" si="6"/>
        <v>50.310360749291831</v>
      </c>
      <c r="F16" s="69">
        <f t="shared" si="6"/>
        <v>62.570992875859623</v>
      </c>
      <c r="G16" s="69">
        <f t="shared" si="6"/>
        <v>92.635611887705451</v>
      </c>
      <c r="H16" s="69">
        <f t="shared" si="6"/>
        <v>200.01473282696276</v>
      </c>
      <c r="I16" s="69">
        <f t="shared" si="6"/>
        <v>37.4522762989481</v>
      </c>
      <c r="J16" s="69">
        <f t="shared" si="6"/>
        <v>83.451412481421201</v>
      </c>
      <c r="K16" s="69">
        <f t="shared" si="6"/>
        <v>119.81775898138528</v>
      </c>
      <c r="L16" s="69">
        <f t="shared" si="6"/>
        <v>154.05584064951648</v>
      </c>
      <c r="M16" s="69">
        <f t="shared" si="6"/>
        <v>429.32006330422467</v>
      </c>
      <c r="O16" s="7">
        <f t="shared" si="2"/>
        <v>1251.6660934540253</v>
      </c>
      <c r="P16" s="7">
        <f>SUM('SAM_temporary 2022'!CF51)</f>
        <v>1251.666093454025</v>
      </c>
      <c r="Q16" s="7">
        <f t="shared" si="3"/>
        <v>0</v>
      </c>
    </row>
    <row r="17" spans="2:17" x14ac:dyDescent="0.25">
      <c r="B17" s="124"/>
      <c r="C17" s="64" t="str">
        <f>'SAM_temporary 2022'!B52</f>
        <v>c-ome</v>
      </c>
      <c r="D17" s="69">
        <f t="shared" si="6"/>
        <v>16.868219858471466</v>
      </c>
      <c r="E17" s="69">
        <f t="shared" si="6"/>
        <v>38.509985705603178</v>
      </c>
      <c r="F17" s="69">
        <f t="shared" si="6"/>
        <v>47.894867087962005</v>
      </c>
      <c r="G17" s="69">
        <f t="shared" si="6"/>
        <v>70.907781945800409</v>
      </c>
      <c r="H17" s="69">
        <f t="shared" si="6"/>
        <v>153.10095947154974</v>
      </c>
      <c r="I17" s="69">
        <f t="shared" si="6"/>
        <v>28.667785391204809</v>
      </c>
      <c r="J17" s="69">
        <f t="shared" si="6"/>
        <v>63.877751101539488</v>
      </c>
      <c r="K17" s="69">
        <f t="shared" si="6"/>
        <v>91.71431325336907</v>
      </c>
      <c r="L17" s="69">
        <f t="shared" si="6"/>
        <v>117.92179847092568</v>
      </c>
      <c r="M17" s="69">
        <f t="shared" si="6"/>
        <v>328.62236037945854</v>
      </c>
      <c r="O17" s="7">
        <f t="shared" si="2"/>
        <v>958.08582266588439</v>
      </c>
      <c r="P17" s="7">
        <f>SUM('SAM_temporary 2022'!CF52)</f>
        <v>958.08582266588428</v>
      </c>
      <c r="Q17" s="7">
        <f t="shared" si="3"/>
        <v>0</v>
      </c>
    </row>
    <row r="18" spans="2:17" x14ac:dyDescent="0.25">
      <c r="B18" s="124"/>
      <c r="C18" s="64" t="str">
        <f>'SAM_temporary 2022'!B53</f>
        <v>c-mvh</v>
      </c>
      <c r="D18" s="69">
        <f t="shared" si="6"/>
        <v>18.232820070367644</v>
      </c>
      <c r="E18" s="69">
        <f t="shared" si="6"/>
        <v>41.625355027019346</v>
      </c>
      <c r="F18" s="69">
        <f t="shared" si="6"/>
        <v>51.76945174036377</v>
      </c>
      <c r="G18" s="69">
        <f t="shared" si="6"/>
        <v>76.64405851085435</v>
      </c>
      <c r="H18" s="69">
        <f t="shared" si="6"/>
        <v>165.48647516255261</v>
      </c>
      <c r="I18" s="69">
        <f t="shared" si="6"/>
        <v>30.986943331263646</v>
      </c>
      <c r="J18" s="69">
        <f t="shared" si="6"/>
        <v>69.045314331090069</v>
      </c>
      <c r="K18" s="69">
        <f t="shared" si="6"/>
        <v>99.133790373629978</v>
      </c>
      <c r="L18" s="69">
        <f t="shared" si="6"/>
        <v>127.46140090264221</v>
      </c>
      <c r="M18" s="69">
        <f t="shared" si="6"/>
        <v>355.20715393622612</v>
      </c>
      <c r="O18" s="7">
        <f t="shared" si="2"/>
        <v>1035.5927633860099</v>
      </c>
      <c r="P18" s="7">
        <f>SUM('SAM_temporary 2022'!CF53)</f>
        <v>1035.5927633860097</v>
      </c>
      <c r="Q18" s="7">
        <f t="shared" si="3"/>
        <v>0</v>
      </c>
    </row>
    <row r="19" spans="2:17" x14ac:dyDescent="0.25">
      <c r="B19" s="124"/>
      <c r="C19" s="64" t="str">
        <f>'SAM_temporary 2022'!B54</f>
        <v>c-omf</v>
      </c>
      <c r="D19" s="69">
        <f>$P19*D$48/SUM($D$48:$M$48)</f>
        <v>14.745672591914653</v>
      </c>
      <c r="E19" s="69">
        <f t="shared" ref="E19:M19" si="7">$P19*E$48/SUM($D$48:$M$48)</f>
        <v>33.66423045813886</v>
      </c>
      <c r="F19" s="69">
        <f t="shared" si="7"/>
        <v>41.868201555226435</v>
      </c>
      <c r="G19" s="69">
        <f t="shared" si="7"/>
        <v>61.985375194558117</v>
      </c>
      <c r="H19" s="69">
        <f t="shared" si="7"/>
        <v>133.83609182338699</v>
      </c>
      <c r="I19" s="69">
        <f t="shared" si="7"/>
        <v>25.06048538973014</v>
      </c>
      <c r="J19" s="69">
        <f t="shared" si="7"/>
        <v>55.839941117323697</v>
      </c>
      <c r="K19" s="69">
        <f t="shared" si="7"/>
        <v>80.173797032132555</v>
      </c>
      <c r="L19" s="69">
        <f t="shared" si="7"/>
        <v>103.083564613888</v>
      </c>
      <c r="M19" s="69">
        <f t="shared" si="7"/>
        <v>287.27143546828216</v>
      </c>
      <c r="O19" s="7">
        <f t="shared" si="2"/>
        <v>837.52879524458172</v>
      </c>
      <c r="P19" s="7">
        <f>SUM('SAM_temporary 2022'!CF54)</f>
        <v>837.52879524458149</v>
      </c>
      <c r="Q19" s="7">
        <f t="shared" si="3"/>
        <v>0</v>
      </c>
    </row>
    <row r="20" spans="2:17" x14ac:dyDescent="0.25">
      <c r="B20" s="124"/>
      <c r="C20" s="65" t="str">
        <f>'SAM_temporary 2022'!B55</f>
        <v>c-ely</v>
      </c>
      <c r="D20" s="69">
        <f>$P20*D$49/SUM($D$49:$M$49)</f>
        <v>37.451418030527485</v>
      </c>
      <c r="E20" s="69">
        <f t="shared" ref="E20:M21" si="8">$P20*E$49/SUM($D$49:$M$49)</f>
        <v>47.496386770752508</v>
      </c>
      <c r="F20" s="69">
        <f t="shared" si="8"/>
        <v>54.381668582604362</v>
      </c>
      <c r="G20" s="69">
        <f t="shared" si="8"/>
        <v>72.65583695034907</v>
      </c>
      <c r="H20" s="69">
        <f t="shared" si="8"/>
        <v>120.49509837188916</v>
      </c>
      <c r="I20" s="69">
        <f t="shared" si="8"/>
        <v>79.083761005937433</v>
      </c>
      <c r="J20" s="69">
        <f t="shared" si="8"/>
        <v>128.91463095681524</v>
      </c>
      <c r="K20" s="69">
        <f t="shared" si="8"/>
        <v>154.98926103789174</v>
      </c>
      <c r="L20" s="69">
        <f t="shared" si="8"/>
        <v>191.13123686624041</v>
      </c>
      <c r="M20" s="69">
        <f t="shared" si="8"/>
        <v>269.64322554036966</v>
      </c>
      <c r="O20" s="7">
        <f t="shared" si="2"/>
        <v>1156.2425241133772</v>
      </c>
      <c r="P20" s="7">
        <f>SUM('SAM_temporary 2022'!CF55)</f>
        <v>1156.2425241133772</v>
      </c>
      <c r="Q20" s="7">
        <f t="shared" si="3"/>
        <v>0</v>
      </c>
    </row>
    <row r="21" spans="2:17" x14ac:dyDescent="0.25">
      <c r="B21" s="124"/>
      <c r="C21" s="65" t="str">
        <f>'SAM_temporary 2022'!B56</f>
        <v>c-wtr</v>
      </c>
      <c r="D21" s="69">
        <f>$P21*D$49/SUM($D$49:$M$49)</f>
        <v>9.9184804063184355</v>
      </c>
      <c r="E21" s="69">
        <f t="shared" si="8"/>
        <v>12.578748851982946</v>
      </c>
      <c r="F21" s="69">
        <f t="shared" si="8"/>
        <v>14.402218732006377</v>
      </c>
      <c r="G21" s="69">
        <f t="shared" si="8"/>
        <v>19.241874756499161</v>
      </c>
      <c r="H21" s="69">
        <f t="shared" si="8"/>
        <v>31.911429128926962</v>
      </c>
      <c r="I21" s="69">
        <f t="shared" si="8"/>
        <v>20.94421987856337</v>
      </c>
      <c r="J21" s="69">
        <f t="shared" si="8"/>
        <v>34.1412237098926</v>
      </c>
      <c r="K21" s="69">
        <f t="shared" si="8"/>
        <v>41.046722117198584</v>
      </c>
      <c r="L21" s="69">
        <f t="shared" si="8"/>
        <v>50.61841520521228</v>
      </c>
      <c r="M21" s="69">
        <f t="shared" si="8"/>
        <v>71.411209237488819</v>
      </c>
      <c r="O21" s="7">
        <f t="shared" si="2"/>
        <v>306.21454202408955</v>
      </c>
      <c r="P21" s="7">
        <f>SUM('SAM_temporary 2022'!CF56)</f>
        <v>306.21454202408955</v>
      </c>
      <c r="Q21" s="7">
        <f t="shared" si="3"/>
        <v>0</v>
      </c>
    </row>
    <row r="22" spans="2:17" x14ac:dyDescent="0.25">
      <c r="B22" s="124"/>
      <c r="C22" s="64" t="str">
        <f>'SAM_temporary 2022'!B57</f>
        <v>c-cns</v>
      </c>
      <c r="D22" s="69">
        <f t="shared" ref="D22:M23" si="9">$P22*D$48/SUM($D$48:$M$48)</f>
        <v>18.786663610618149</v>
      </c>
      <c r="E22" s="69">
        <f t="shared" si="9"/>
        <v>42.889774568449269</v>
      </c>
      <c r="F22" s="69">
        <f t="shared" si="9"/>
        <v>53.342010253970194</v>
      </c>
      <c r="G22" s="69">
        <f t="shared" si="9"/>
        <v>78.972212715250151</v>
      </c>
      <c r="H22" s="69">
        <f t="shared" si="9"/>
        <v>170.51332317146611</v>
      </c>
      <c r="I22" s="69">
        <f t="shared" si="9"/>
        <v>31.928208496492839</v>
      </c>
      <c r="J22" s="69">
        <f t="shared" si="9"/>
        <v>71.142647666210777</v>
      </c>
      <c r="K22" s="69">
        <f t="shared" si="9"/>
        <v>102.14509686418296</v>
      </c>
      <c r="L22" s="69">
        <f t="shared" si="9"/>
        <v>131.33319216964094</v>
      </c>
      <c r="M22" s="69">
        <f t="shared" si="9"/>
        <v>365.99699263913055</v>
      </c>
      <c r="O22" s="7">
        <f t="shared" si="2"/>
        <v>1067.0501221554118</v>
      </c>
      <c r="P22" s="7">
        <f>SUM('SAM_temporary 2022'!CF57)</f>
        <v>1067.0501221554118</v>
      </c>
      <c r="Q22" s="7">
        <f t="shared" si="3"/>
        <v>0</v>
      </c>
    </row>
    <row r="23" spans="2:17" x14ac:dyDescent="0.25">
      <c r="B23" s="124"/>
      <c r="C23" s="64" t="str">
        <f>'SAM_temporary 2022'!B58</f>
        <v>c-trd</v>
      </c>
      <c r="D23" s="69">
        <f t="shared" si="9"/>
        <v>5.4527763345172069</v>
      </c>
      <c r="E23" s="69">
        <f t="shared" si="9"/>
        <v>12.448636575758808</v>
      </c>
      <c r="F23" s="69">
        <f t="shared" si="9"/>
        <v>15.48236861940876</v>
      </c>
      <c r="G23" s="69">
        <f t="shared" si="9"/>
        <v>22.921462879379568</v>
      </c>
      <c r="H23" s="69">
        <f t="shared" si="9"/>
        <v>49.491013017540375</v>
      </c>
      <c r="I23" s="69">
        <f t="shared" si="9"/>
        <v>9.2670728183373789</v>
      </c>
      <c r="J23" s="69">
        <f t="shared" si="9"/>
        <v>20.648953619947516</v>
      </c>
      <c r="K23" s="69">
        <f t="shared" si="9"/>
        <v>29.647327402678616</v>
      </c>
      <c r="L23" s="69">
        <f t="shared" si="9"/>
        <v>38.119090065277177</v>
      </c>
      <c r="M23" s="69">
        <f t="shared" si="9"/>
        <v>106.22959889690885</v>
      </c>
      <c r="O23" s="7">
        <f t="shared" si="2"/>
        <v>309.70830022975423</v>
      </c>
      <c r="P23" s="7">
        <f>SUM('SAM_temporary 2022'!CF58)</f>
        <v>309.70830022975423</v>
      </c>
      <c r="Q23" s="7">
        <f t="shared" si="3"/>
        <v>0</v>
      </c>
    </row>
    <row r="24" spans="2:17" x14ac:dyDescent="0.25">
      <c r="B24" s="124"/>
      <c r="C24" s="61" t="str">
        <f>'SAM_temporary 2022'!B59</f>
        <v>c-trans</v>
      </c>
      <c r="D24" s="69">
        <f>$P24*D$50/SUM($D$50:$M$50)</f>
        <v>22.075928830028381</v>
      </c>
      <c r="E24" s="69">
        <f t="shared" ref="E24:M24" si="10">$P24*E$50/SUM($D$50:$M$50)</f>
        <v>45.702915164831559</v>
      </c>
      <c r="F24" s="69">
        <f t="shared" si="10"/>
        <v>69.673176169780518</v>
      </c>
      <c r="G24" s="69">
        <f t="shared" si="10"/>
        <v>116.18991286784836</v>
      </c>
      <c r="H24" s="69">
        <f t="shared" si="10"/>
        <v>193.69959227824</v>
      </c>
      <c r="I24" s="69">
        <f t="shared" si="10"/>
        <v>25.647736972329092</v>
      </c>
      <c r="J24" s="69">
        <f t="shared" si="10"/>
        <v>69.549332762324781</v>
      </c>
      <c r="K24" s="69">
        <f t="shared" si="10"/>
        <v>138.77985616584098</v>
      </c>
      <c r="L24" s="69">
        <f t="shared" si="10"/>
        <v>232.5496091345627</v>
      </c>
      <c r="M24" s="69">
        <f t="shared" si="10"/>
        <v>409.52002895178515</v>
      </c>
      <c r="O24" s="7">
        <f t="shared" si="2"/>
        <v>1323.3880892975715</v>
      </c>
      <c r="P24" s="7">
        <f>SUM('SAM_temporary 2022'!CF59)</f>
        <v>1323.3880892975715</v>
      </c>
      <c r="Q24" s="7">
        <f t="shared" si="3"/>
        <v>0</v>
      </c>
    </row>
    <row r="25" spans="2:17" x14ac:dyDescent="0.25">
      <c r="B25" s="124"/>
      <c r="C25" s="60" t="str">
        <f>'SAM_temporary 2022'!B60</f>
        <v>c-afs</v>
      </c>
      <c r="D25" s="69">
        <f>$P25*D$46/SUM($D$46:$M$46)</f>
        <v>52.119868337408406</v>
      </c>
      <c r="E25" s="69">
        <f t="shared" ref="E25:M25" si="11">$P25*E$46/SUM($D$46:$M$46)</f>
        <v>69.727512008405114</v>
      </c>
      <c r="F25" s="69">
        <f t="shared" si="11"/>
        <v>86.861228166171216</v>
      </c>
      <c r="G25" s="69">
        <f t="shared" si="11"/>
        <v>106.10750461755202</v>
      </c>
      <c r="H25" s="69">
        <f t="shared" si="11"/>
        <v>161.17953937777807</v>
      </c>
      <c r="I25" s="69">
        <f t="shared" si="11"/>
        <v>62.181719709066634</v>
      </c>
      <c r="J25" s="69">
        <f t="shared" si="11"/>
        <v>122.66524677725454</v>
      </c>
      <c r="K25" s="69">
        <f t="shared" si="11"/>
        <v>175.75249424614853</v>
      </c>
      <c r="L25" s="69">
        <f t="shared" si="11"/>
        <v>227.18490623668322</v>
      </c>
      <c r="M25" s="69">
        <f t="shared" si="11"/>
        <v>339.05484404474714</v>
      </c>
      <c r="O25" s="7">
        <f t="shared" si="2"/>
        <v>1402.8348635212149</v>
      </c>
      <c r="P25" s="7">
        <f>SUM('SAM_temporary 2022'!CF60)</f>
        <v>1402.8348635212146</v>
      </c>
      <c r="Q25" s="7">
        <f t="shared" si="3"/>
        <v>0</v>
      </c>
    </row>
    <row r="26" spans="2:17" x14ac:dyDescent="0.25">
      <c r="B26" s="124"/>
      <c r="C26" s="68" t="str">
        <f>'SAM_temporary 2022'!B61</f>
        <v>c-publ</v>
      </c>
      <c r="D26" s="69">
        <f t="shared" ref="D26:M35" si="12">$P26*D$53/SUM($D$53:$M$53)</f>
        <v>8.8482241490028386</v>
      </c>
      <c r="E26" s="69">
        <f t="shared" si="12"/>
        <v>12.244675264564455</v>
      </c>
      <c r="F26" s="69">
        <f t="shared" si="12"/>
        <v>13.454967810941117</v>
      </c>
      <c r="G26" s="69">
        <f t="shared" si="12"/>
        <v>17.332256273478066</v>
      </c>
      <c r="H26" s="69">
        <f t="shared" si="12"/>
        <v>28.814390626547606</v>
      </c>
      <c r="I26" s="69">
        <f t="shared" si="12"/>
        <v>13.464520801005436</v>
      </c>
      <c r="J26" s="69">
        <f t="shared" si="12"/>
        <v>27.117421102173605</v>
      </c>
      <c r="K26" s="69">
        <f t="shared" si="12"/>
        <v>39.484938429148471</v>
      </c>
      <c r="L26" s="69">
        <f t="shared" si="12"/>
        <v>56.134427483662328</v>
      </c>
      <c r="M26" s="69">
        <f t="shared" si="12"/>
        <v>111.58926563959106</v>
      </c>
      <c r="O26" s="7">
        <f t="shared" si="2"/>
        <v>328.48508758011496</v>
      </c>
      <c r="P26" s="7">
        <f>SUM('SAM_temporary 2022'!CF61)</f>
        <v>328.48508758011496</v>
      </c>
      <c r="Q26" s="7">
        <f t="shared" si="3"/>
        <v>0</v>
      </c>
    </row>
    <row r="27" spans="2:17" x14ac:dyDescent="0.25">
      <c r="B27" s="124"/>
      <c r="C27" s="68" t="str">
        <f>'SAM_temporary 2022'!B62</f>
        <v>c-tele</v>
      </c>
      <c r="D27" s="69">
        <f t="shared" si="12"/>
        <v>32.351275169503602</v>
      </c>
      <c r="E27" s="69">
        <f t="shared" si="12"/>
        <v>44.769532527019152</v>
      </c>
      <c r="F27" s="69">
        <f t="shared" si="12"/>
        <v>49.194658579894195</v>
      </c>
      <c r="G27" s="69">
        <f t="shared" si="12"/>
        <v>63.370975075810534</v>
      </c>
      <c r="H27" s="69">
        <f t="shared" si="12"/>
        <v>105.35247121944352</v>
      </c>
      <c r="I27" s="69">
        <f t="shared" si="12"/>
        <v>49.229586651907063</v>
      </c>
      <c r="J27" s="69">
        <f t="shared" si="12"/>
        <v>99.147934906530182</v>
      </c>
      <c r="K27" s="69">
        <f t="shared" si="12"/>
        <v>144.36660810816437</v>
      </c>
      <c r="L27" s="69">
        <f t="shared" si="12"/>
        <v>205.24121896382607</v>
      </c>
      <c r="M27" s="69">
        <f t="shared" si="12"/>
        <v>407.99769285637763</v>
      </c>
      <c r="O27" s="7">
        <f t="shared" si="2"/>
        <v>1201.0219540584762</v>
      </c>
      <c r="P27" s="7">
        <f>SUM('SAM_temporary 2022'!CF62)</f>
        <v>1201.0219540584762</v>
      </c>
      <c r="Q27" s="7">
        <f t="shared" si="3"/>
        <v>0</v>
      </c>
    </row>
    <row r="28" spans="2:17" x14ac:dyDescent="0.25">
      <c r="B28" s="124"/>
      <c r="C28" s="68" t="str">
        <f>'SAM_temporary 2022'!B63</f>
        <v>c-info</v>
      </c>
      <c r="D28" s="69">
        <f t="shared" si="12"/>
        <v>4.8768725625126388</v>
      </c>
      <c r="E28" s="69">
        <f t="shared" si="12"/>
        <v>6.7488933179163748</v>
      </c>
      <c r="F28" s="69">
        <f t="shared" si="12"/>
        <v>7.4159698309704751</v>
      </c>
      <c r="G28" s="69">
        <f t="shared" si="12"/>
        <v>9.5530135361781703</v>
      </c>
      <c r="H28" s="69">
        <f t="shared" si="12"/>
        <v>15.881617450657359</v>
      </c>
      <c r="I28" s="69">
        <f t="shared" si="12"/>
        <v>7.4212351491122961</v>
      </c>
      <c r="J28" s="69">
        <f t="shared" si="12"/>
        <v>14.946299360442348</v>
      </c>
      <c r="K28" s="69">
        <f t="shared" si="12"/>
        <v>21.762899494280571</v>
      </c>
      <c r="L28" s="69">
        <f t="shared" si="12"/>
        <v>30.939592464808872</v>
      </c>
      <c r="M28" s="69">
        <f t="shared" si="12"/>
        <v>61.504615921149096</v>
      </c>
      <c r="O28" s="7">
        <f t="shared" si="2"/>
        <v>181.0510090880282</v>
      </c>
      <c r="P28" s="7">
        <f>SUM('SAM_temporary 2022'!CF63)</f>
        <v>181.0510090880282</v>
      </c>
      <c r="Q28" s="7">
        <f t="shared" si="3"/>
        <v>0</v>
      </c>
    </row>
    <row r="29" spans="2:17" x14ac:dyDescent="0.25">
      <c r="B29" s="124"/>
      <c r="C29" s="68" t="str">
        <f>'SAM_temporary 2022'!B64</f>
        <v>c-ofi</v>
      </c>
      <c r="D29" s="69">
        <f t="shared" si="12"/>
        <v>47.137610378373388</v>
      </c>
      <c r="E29" s="69">
        <f t="shared" si="12"/>
        <v>65.231703233443952</v>
      </c>
      <c r="F29" s="69">
        <f t="shared" si="12"/>
        <v>71.679358439079977</v>
      </c>
      <c r="G29" s="69">
        <f t="shared" si="12"/>
        <v>92.335041409343091</v>
      </c>
      <c r="H29" s="69">
        <f t="shared" si="12"/>
        <v>153.50442029630585</v>
      </c>
      <c r="I29" s="69">
        <f t="shared" si="12"/>
        <v>71.730250586025761</v>
      </c>
      <c r="J29" s="69">
        <f t="shared" si="12"/>
        <v>144.46406520167031</v>
      </c>
      <c r="K29" s="69">
        <f t="shared" si="12"/>
        <v>210.35019142197206</v>
      </c>
      <c r="L29" s="69">
        <f t="shared" si="12"/>
        <v>299.04789107723138</v>
      </c>
      <c r="M29" s="69">
        <f t="shared" si="12"/>
        <v>594.47537014765157</v>
      </c>
      <c r="O29" s="7">
        <f t="shared" si="2"/>
        <v>1749.9559021910973</v>
      </c>
      <c r="P29" s="7">
        <f>SUM('SAM_temporary 2022'!CF64)</f>
        <v>1749.9559021910973</v>
      </c>
      <c r="Q29" s="7">
        <f t="shared" si="3"/>
        <v>0</v>
      </c>
    </row>
    <row r="30" spans="2:17" x14ac:dyDescent="0.25">
      <c r="B30" s="124"/>
      <c r="C30" s="68" t="str">
        <f>'SAM_temporary 2022'!B65</f>
        <v>c-rsa</v>
      </c>
      <c r="D30" s="69">
        <f t="shared" si="12"/>
        <v>146.01535686114255</v>
      </c>
      <c r="E30" s="69">
        <f t="shared" si="12"/>
        <v>202.06434627966274</v>
      </c>
      <c r="F30" s="69">
        <f t="shared" si="12"/>
        <v>222.03686224327396</v>
      </c>
      <c r="G30" s="69">
        <f t="shared" si="12"/>
        <v>286.02073617968693</v>
      </c>
      <c r="H30" s="69">
        <f t="shared" si="12"/>
        <v>475.50146325642766</v>
      </c>
      <c r="I30" s="69">
        <f t="shared" si="12"/>
        <v>222.19450780354038</v>
      </c>
      <c r="J30" s="69">
        <f t="shared" si="12"/>
        <v>447.49769588895231</v>
      </c>
      <c r="K30" s="69">
        <f t="shared" si="12"/>
        <v>651.5892091208035</v>
      </c>
      <c r="L30" s="69">
        <f t="shared" si="12"/>
        <v>926.34276926026962</v>
      </c>
      <c r="M30" s="69">
        <f t="shared" si="12"/>
        <v>1841.4708047460535</v>
      </c>
      <c r="O30" s="7">
        <f t="shared" si="2"/>
        <v>5420.7337516398129</v>
      </c>
      <c r="P30" s="7">
        <f>SUM('SAM_temporary 2022'!CF65)</f>
        <v>5420.7337516398129</v>
      </c>
      <c r="Q30" s="7">
        <f t="shared" si="3"/>
        <v>0</v>
      </c>
    </row>
    <row r="31" spans="2:17" x14ac:dyDescent="0.25">
      <c r="B31" s="124"/>
      <c r="C31" s="68" t="str">
        <f>'SAM_temporary 2022'!B66</f>
        <v>c-obs</v>
      </c>
      <c r="D31" s="69">
        <f t="shared" si="12"/>
        <v>9.7766376603188281</v>
      </c>
      <c r="E31" s="69">
        <f t="shared" si="12"/>
        <v>13.529466626747505</v>
      </c>
      <c r="F31" s="69">
        <f t="shared" si="12"/>
        <v>14.866750977782253</v>
      </c>
      <c r="G31" s="69">
        <f t="shared" si="12"/>
        <v>19.150869888471281</v>
      </c>
      <c r="H31" s="69">
        <f t="shared" si="12"/>
        <v>31.837784827183718</v>
      </c>
      <c r="I31" s="69">
        <f t="shared" si="12"/>
        <v>14.877306330004203</v>
      </c>
      <c r="J31" s="69">
        <f t="shared" si="12"/>
        <v>29.96275816861089</v>
      </c>
      <c r="K31" s="69">
        <f t="shared" si="12"/>
        <v>43.627956249874977</v>
      </c>
      <c r="L31" s="69">
        <f t="shared" si="12"/>
        <v>62.024418520077582</v>
      </c>
      <c r="M31" s="69">
        <f t="shared" si="12"/>
        <v>123.29794075823628</v>
      </c>
      <c r="O31" s="7">
        <f t="shared" si="2"/>
        <v>362.9518900073075</v>
      </c>
      <c r="P31" s="7">
        <f>SUM('SAM_temporary 2022'!CF66)</f>
        <v>362.9518900073075</v>
      </c>
      <c r="Q31" s="7">
        <f t="shared" si="3"/>
        <v>0</v>
      </c>
    </row>
    <row r="32" spans="2:17" x14ac:dyDescent="0.25">
      <c r="B32" s="124"/>
      <c r="C32" s="68" t="str">
        <f>'SAM_temporary 2022'!B67</f>
        <v>c-scie</v>
      </c>
      <c r="D32" s="69">
        <f t="shared" si="12"/>
        <v>0</v>
      </c>
      <c r="E32" s="69">
        <f t="shared" si="12"/>
        <v>0</v>
      </c>
      <c r="F32" s="69">
        <f t="shared" si="12"/>
        <v>0</v>
      </c>
      <c r="G32" s="69">
        <f t="shared" si="12"/>
        <v>0</v>
      </c>
      <c r="H32" s="69">
        <f t="shared" si="12"/>
        <v>0</v>
      </c>
      <c r="I32" s="69">
        <f t="shared" si="12"/>
        <v>0</v>
      </c>
      <c r="J32" s="69">
        <f t="shared" si="12"/>
        <v>0</v>
      </c>
      <c r="K32" s="69">
        <f t="shared" si="12"/>
        <v>0</v>
      </c>
      <c r="L32" s="69">
        <f t="shared" si="12"/>
        <v>0</v>
      </c>
      <c r="M32" s="69">
        <f t="shared" si="12"/>
        <v>0</v>
      </c>
      <c r="O32" s="7">
        <f t="shared" si="2"/>
        <v>0</v>
      </c>
      <c r="P32" s="7">
        <f>SUM('SAM_temporary 2022'!CF67)</f>
        <v>0</v>
      </c>
      <c r="Q32" s="7">
        <f t="shared" si="3"/>
        <v>0</v>
      </c>
    </row>
    <row r="33" spans="2:17" x14ac:dyDescent="0.25">
      <c r="B33" s="124"/>
      <c r="C33" s="68" t="str">
        <f>'SAM_temporary 2022'!B68</f>
        <v>c-prof</v>
      </c>
      <c r="D33" s="69">
        <f t="shared" si="12"/>
        <v>0.57280059867404887</v>
      </c>
      <c r="E33" s="69">
        <f t="shared" si="12"/>
        <v>0.79267401051342712</v>
      </c>
      <c r="F33" s="69">
        <f t="shared" si="12"/>
        <v>0.87102377691411426</v>
      </c>
      <c r="G33" s="69">
        <f t="shared" si="12"/>
        <v>1.1220247817681148</v>
      </c>
      <c r="H33" s="69">
        <f t="shared" si="12"/>
        <v>1.8653347749078451</v>
      </c>
      <c r="I33" s="69">
        <f t="shared" si="12"/>
        <v>0.87164220139521043</v>
      </c>
      <c r="J33" s="69">
        <f t="shared" si="12"/>
        <v>1.7554793798450306</v>
      </c>
      <c r="K33" s="69">
        <f t="shared" si="12"/>
        <v>2.5561057213240974</v>
      </c>
      <c r="L33" s="69">
        <f t="shared" si="12"/>
        <v>3.6339307331506037</v>
      </c>
      <c r="M33" s="69">
        <f t="shared" si="12"/>
        <v>7.2238674210303078</v>
      </c>
      <c r="O33" s="7">
        <f t="shared" si="2"/>
        <v>21.264883399522802</v>
      </c>
      <c r="P33" s="7">
        <f>SUM('SAM_temporary 2022'!CF68)</f>
        <v>21.264883399522798</v>
      </c>
      <c r="Q33" s="7">
        <f t="shared" si="3"/>
        <v>0</v>
      </c>
    </row>
    <row r="34" spans="2:17" x14ac:dyDescent="0.25">
      <c r="B34" s="124"/>
      <c r="C34" s="68" t="str">
        <f>'SAM_temporary 2022'!B69</f>
        <v>c-supp</v>
      </c>
      <c r="D34" s="69">
        <f t="shared" si="12"/>
        <v>11.476354644816578</v>
      </c>
      <c r="E34" s="69">
        <f t="shared" si="12"/>
        <v>15.881631554574877</v>
      </c>
      <c r="F34" s="69">
        <f t="shared" si="12"/>
        <v>17.451409427772408</v>
      </c>
      <c r="G34" s="69">
        <f t="shared" si="12"/>
        <v>22.480343675707825</v>
      </c>
      <c r="H34" s="69">
        <f t="shared" si="12"/>
        <v>37.372941749198986</v>
      </c>
      <c r="I34" s="69">
        <f t="shared" si="12"/>
        <v>17.463799880370615</v>
      </c>
      <c r="J34" s="69">
        <f t="shared" si="12"/>
        <v>35.171932399163872</v>
      </c>
      <c r="K34" s="69">
        <f t="shared" si="12"/>
        <v>51.212892995338748</v>
      </c>
      <c r="L34" s="69">
        <f t="shared" si="12"/>
        <v>72.80767154376943</v>
      </c>
      <c r="M34" s="69">
        <f t="shared" si="12"/>
        <v>144.73389975986478</v>
      </c>
      <c r="O34" s="7">
        <f t="shared" si="2"/>
        <v>426.05287763057811</v>
      </c>
      <c r="P34" s="7">
        <f>SUM('SAM_temporary 2022'!CF69)</f>
        <v>426.05287763057811</v>
      </c>
      <c r="Q34" s="7">
        <f t="shared" si="3"/>
        <v>0</v>
      </c>
    </row>
    <row r="35" spans="2:17" x14ac:dyDescent="0.25">
      <c r="B35" s="124"/>
      <c r="C35" s="68" t="str">
        <f>'SAM_temporary 2022'!B70</f>
        <v>c-admi</v>
      </c>
      <c r="D35" s="69">
        <f t="shared" si="12"/>
        <v>24.498375916091096</v>
      </c>
      <c r="E35" s="69">
        <f t="shared" si="12"/>
        <v>33.902244399580248</v>
      </c>
      <c r="F35" s="69">
        <f t="shared" si="12"/>
        <v>37.253222095248141</v>
      </c>
      <c r="G35" s="69">
        <f t="shared" si="12"/>
        <v>47.988401119963257</v>
      </c>
      <c r="H35" s="69">
        <f t="shared" si="12"/>
        <v>79.77937284079853</v>
      </c>
      <c r="I35" s="69">
        <f t="shared" si="12"/>
        <v>37.279671780267115</v>
      </c>
      <c r="J35" s="69">
        <f t="shared" si="12"/>
        <v>75.080916221008948</v>
      </c>
      <c r="K35" s="69">
        <f t="shared" si="12"/>
        <v>109.32327757203161</v>
      </c>
      <c r="L35" s="69">
        <f t="shared" si="12"/>
        <v>155.42127811989201</v>
      </c>
      <c r="M35" s="69">
        <f t="shared" si="12"/>
        <v>308.96095440205738</v>
      </c>
      <c r="O35" s="7">
        <f t="shared" si="2"/>
        <v>909.48771446693843</v>
      </c>
      <c r="P35" s="7">
        <f>SUM('SAM_temporary 2022'!CF70)</f>
        <v>909.48771446693831</v>
      </c>
      <c r="Q35" s="7">
        <f t="shared" si="3"/>
        <v>0</v>
      </c>
    </row>
    <row r="36" spans="2:17" x14ac:dyDescent="0.25">
      <c r="B36" s="124"/>
      <c r="C36" s="66" t="str">
        <f>'SAM_temporary 2022'!B71</f>
        <v>c-educ</v>
      </c>
      <c r="D36" s="69">
        <f>$P36*D$51/SUM($D$51:$M$51)</f>
        <v>14.014438152935831</v>
      </c>
      <c r="E36" s="69">
        <f t="shared" ref="E36:M36" si="13">$P36*E$51/SUM($D$51:$M$51)</f>
        <v>24.925533621632884</v>
      </c>
      <c r="F36" s="69">
        <f t="shared" si="13"/>
        <v>46.254172147529694</v>
      </c>
      <c r="G36" s="69">
        <f t="shared" si="13"/>
        <v>85.096518440256546</v>
      </c>
      <c r="H36" s="69">
        <f t="shared" si="13"/>
        <v>101.5654061542761</v>
      </c>
      <c r="I36" s="69">
        <f t="shared" si="13"/>
        <v>50.401258941987642</v>
      </c>
      <c r="J36" s="69">
        <f t="shared" si="13"/>
        <v>71.906538675328875</v>
      </c>
      <c r="K36" s="69">
        <f t="shared" si="13"/>
        <v>154.2049972003131</v>
      </c>
      <c r="L36" s="69">
        <f t="shared" si="13"/>
        <v>398.56891691688702</v>
      </c>
      <c r="M36" s="69">
        <f t="shared" si="13"/>
        <v>812.8046911038366</v>
      </c>
      <c r="O36" s="7">
        <f t="shared" si="2"/>
        <v>1759.7424713549844</v>
      </c>
      <c r="P36" s="7">
        <f>SUM('SAM_temporary 2022'!CF71)</f>
        <v>1759.7424713549842</v>
      </c>
      <c r="Q36" s="7">
        <f t="shared" si="3"/>
        <v>0</v>
      </c>
    </row>
    <row r="37" spans="2:17" x14ac:dyDescent="0.25">
      <c r="B37" s="124" t="s">
        <v>799</v>
      </c>
      <c r="C37" s="19" t="s">
        <v>86</v>
      </c>
      <c r="D37" s="69">
        <f>$P37*D$52/SUM($D$52:$M$52)</f>
        <v>53.130674804497744</v>
      </c>
      <c r="E37" s="69">
        <f t="shared" ref="E37:M37" si="14">$P37*E$52/SUM($D$52:$M$52)</f>
        <v>79.520484502459908</v>
      </c>
      <c r="F37" s="69">
        <f t="shared" si="14"/>
        <v>113.11876928217426</v>
      </c>
      <c r="G37" s="69">
        <f t="shared" si="14"/>
        <v>124.578614070282</v>
      </c>
      <c r="H37" s="69">
        <f t="shared" si="14"/>
        <v>171.60294861649405</v>
      </c>
      <c r="I37" s="69">
        <f t="shared" si="14"/>
        <v>69.347046691384364</v>
      </c>
      <c r="J37" s="69">
        <f t="shared" si="14"/>
        <v>107.62797594194389</v>
      </c>
      <c r="K37" s="69">
        <f t="shared" si="14"/>
        <v>157.93103960350959</v>
      </c>
      <c r="L37" s="69">
        <f t="shared" si="14"/>
        <v>222.79226001368724</v>
      </c>
      <c r="M37" s="69">
        <f t="shared" si="14"/>
        <v>319.67862638300875</v>
      </c>
      <c r="O37" s="7">
        <f t="shared" si="2"/>
        <v>1419.3284399094418</v>
      </c>
      <c r="P37" s="7">
        <f>SUM('SAM_temporary 2022'!CF72)</f>
        <v>1419.3284399094418</v>
      </c>
      <c r="Q37" s="7">
        <f t="shared" si="3"/>
        <v>0</v>
      </c>
    </row>
    <row r="38" spans="2:17" x14ac:dyDescent="0.25">
      <c r="B38" s="124" t="s">
        <v>800</v>
      </c>
      <c r="C38" s="68" t="s">
        <v>87</v>
      </c>
      <c r="D38" s="69">
        <f t="shared" ref="D38:M41" si="15">$P38*D$53/SUM($D$53:$M$53)</f>
        <v>14.164372913112864</v>
      </c>
      <c r="E38" s="69">
        <f t="shared" si="15"/>
        <v>19.601463946503394</v>
      </c>
      <c r="F38" s="69">
        <f t="shared" si="15"/>
        <v>21.538918815656089</v>
      </c>
      <c r="G38" s="69">
        <f t="shared" si="15"/>
        <v>27.745741648153221</v>
      </c>
      <c r="H38" s="69">
        <f t="shared" si="15"/>
        <v>46.126518409292295</v>
      </c>
      <c r="I38" s="69">
        <f t="shared" si="15"/>
        <v>21.554211388654654</v>
      </c>
      <c r="J38" s="69">
        <f t="shared" si="15"/>
        <v>43.409983570137037</v>
      </c>
      <c r="K38" s="69">
        <f t="shared" si="15"/>
        <v>63.208094974039319</v>
      </c>
      <c r="L38" s="69">
        <f t="shared" si="15"/>
        <v>89.860852387231915</v>
      </c>
      <c r="M38" s="69">
        <f t="shared" si="15"/>
        <v>178.63380775652098</v>
      </c>
      <c r="O38" s="7">
        <f t="shared" si="2"/>
        <v>525.84396580930184</v>
      </c>
      <c r="P38" s="7">
        <f>SUM('SAM_temporary 2022'!CF73)</f>
        <v>525.84396580930172</v>
      </c>
      <c r="Q38" s="7">
        <f t="shared" si="3"/>
        <v>0</v>
      </c>
    </row>
    <row r="39" spans="2:17" x14ac:dyDescent="0.25">
      <c r="B39" s="124" t="s">
        <v>801</v>
      </c>
      <c r="C39" s="68" t="s">
        <v>88</v>
      </c>
      <c r="D39" s="69">
        <f t="shared" si="15"/>
        <v>43.359323086658904</v>
      </c>
      <c r="E39" s="69">
        <f t="shared" si="15"/>
        <v>60.003094626315885</v>
      </c>
      <c r="F39" s="69">
        <f t="shared" si="15"/>
        <v>65.933941840853834</v>
      </c>
      <c r="G39" s="69">
        <f t="shared" si="15"/>
        <v>84.93398075445441</v>
      </c>
      <c r="H39" s="69">
        <f t="shared" si="15"/>
        <v>141.20036424059995</v>
      </c>
      <c r="I39" s="69">
        <f t="shared" si="15"/>
        <v>65.98075475784907</v>
      </c>
      <c r="J39" s="69">
        <f t="shared" si="15"/>
        <v>132.88463346383858</v>
      </c>
      <c r="K39" s="69">
        <f t="shared" si="15"/>
        <v>193.48969618940123</v>
      </c>
      <c r="L39" s="69">
        <f t="shared" si="15"/>
        <v>275.07788416764248</v>
      </c>
      <c r="M39" s="69">
        <f t="shared" si="15"/>
        <v>546.8255483124608</v>
      </c>
      <c r="O39" s="7">
        <f t="shared" si="2"/>
        <v>1609.6892214400752</v>
      </c>
      <c r="P39" s="7">
        <f>SUM('SAM_temporary 2022'!CF74)</f>
        <v>1609.689221440075</v>
      </c>
      <c r="Q39" s="7">
        <f t="shared" si="3"/>
        <v>0</v>
      </c>
    </row>
    <row r="40" spans="2:17" x14ac:dyDescent="0.25">
      <c r="B40" s="124" t="s">
        <v>802</v>
      </c>
      <c r="C40" s="68" t="s">
        <v>89</v>
      </c>
      <c r="D40" s="69">
        <f>$P40*D$53/SUM($D$53:$M$53)</f>
        <v>18.287810067564759</v>
      </c>
      <c r="E40" s="69">
        <f t="shared" si="15"/>
        <v>25.307710542414192</v>
      </c>
      <c r="F40" s="69">
        <f t="shared" si="15"/>
        <v>27.809184266587433</v>
      </c>
      <c r="G40" s="69">
        <f t="shared" si="15"/>
        <v>35.822895694549707</v>
      </c>
      <c r="H40" s="69">
        <f t="shared" si="15"/>
        <v>59.554560792891571</v>
      </c>
      <c r="I40" s="69">
        <f t="shared" si="15"/>
        <v>27.828928710775514</v>
      </c>
      <c r="J40" s="69">
        <f t="shared" si="15"/>
        <v>56.047206567954269</v>
      </c>
      <c r="K40" s="69">
        <f t="shared" si="15"/>
        <v>81.608811255435157</v>
      </c>
      <c r="L40" s="69">
        <f t="shared" si="15"/>
        <v>116.02054048194461</v>
      </c>
      <c r="M40" s="69">
        <f t="shared" si="15"/>
        <v>230.63648266933353</v>
      </c>
      <c r="O40" s="7">
        <f t="shared" si="2"/>
        <v>678.92413104945081</v>
      </c>
      <c r="P40" s="7">
        <f>SUM('SAM_temporary 2022'!CF75)</f>
        <v>678.92413104945069</v>
      </c>
      <c r="Q40" s="7">
        <f t="shared" si="3"/>
        <v>0</v>
      </c>
    </row>
    <row r="41" spans="2:17" x14ac:dyDescent="0.25">
      <c r="B41" s="124" t="s">
        <v>803</v>
      </c>
      <c r="C41" s="68" t="s">
        <v>90</v>
      </c>
      <c r="D41" s="69">
        <f>$P41*D$53/SUM($D$53:$M$53)</f>
        <v>1.9221873149172237</v>
      </c>
      <c r="E41" s="69">
        <f t="shared" si="15"/>
        <v>2.6600320100931181</v>
      </c>
      <c r="F41" s="69">
        <f t="shared" si="15"/>
        <v>2.9229558398704487</v>
      </c>
      <c r="G41" s="69">
        <f t="shared" si="15"/>
        <v>3.765257591437551</v>
      </c>
      <c r="H41" s="69">
        <f t="shared" si="15"/>
        <v>6.2596352914117146</v>
      </c>
      <c r="I41" s="69">
        <f t="shared" si="15"/>
        <v>2.9250311304611869</v>
      </c>
      <c r="J41" s="69">
        <f t="shared" si="15"/>
        <v>5.8909858043934165</v>
      </c>
      <c r="K41" s="69">
        <f t="shared" si="15"/>
        <v>8.5777040116405896</v>
      </c>
      <c r="L41" s="69">
        <f t="shared" si="15"/>
        <v>12.194637321817453</v>
      </c>
      <c r="M41" s="69">
        <f t="shared" si="15"/>
        <v>24.241640727142201</v>
      </c>
      <c r="O41" s="7">
        <f t="shared" si="2"/>
        <v>71.360067043184898</v>
      </c>
      <c r="P41" s="7">
        <f>SUM('SAM_temporary 2022'!CF76)</f>
        <v>71.360067043184898</v>
      </c>
      <c r="Q41" s="7">
        <f t="shared" si="3"/>
        <v>0</v>
      </c>
    </row>
    <row r="45" spans="2:17" x14ac:dyDescent="0.25">
      <c r="C45" s="11" t="s">
        <v>799</v>
      </c>
      <c r="D45" s="67" t="s">
        <v>804</v>
      </c>
      <c r="E45" s="67" t="s">
        <v>805</v>
      </c>
      <c r="F45" s="67" t="s">
        <v>806</v>
      </c>
      <c r="G45" s="67" t="s">
        <v>807</v>
      </c>
      <c r="H45" s="67" t="s">
        <v>808</v>
      </c>
      <c r="I45" s="67" t="s">
        <v>809</v>
      </c>
      <c r="J45" s="67" t="s">
        <v>810</v>
      </c>
      <c r="K45" s="67" t="s">
        <v>811</v>
      </c>
      <c r="L45" s="67" t="s">
        <v>812</v>
      </c>
      <c r="M45" s="67" t="s">
        <v>813</v>
      </c>
    </row>
    <row r="46" spans="2:17" x14ac:dyDescent="0.25">
      <c r="C46" s="60" t="s">
        <v>800</v>
      </c>
      <c r="D46" s="55">
        <v>68843918.133846998</v>
      </c>
      <c r="E46" s="55">
        <v>92101443.873719603</v>
      </c>
      <c r="F46" s="55">
        <v>114732969.81806301</v>
      </c>
      <c r="G46" s="55">
        <v>140154927.368352</v>
      </c>
      <c r="H46" s="55">
        <v>212898293.25625399</v>
      </c>
      <c r="I46" s="55">
        <v>82134382.8683521</v>
      </c>
      <c r="J46" s="55">
        <v>162025662.69608799</v>
      </c>
      <c r="K46" s="55">
        <v>232147369.35582399</v>
      </c>
      <c r="L46" s="55">
        <v>300083242.43939602</v>
      </c>
      <c r="M46" s="55">
        <v>447849633.37191498</v>
      </c>
    </row>
    <row r="47" spans="2:17" x14ac:dyDescent="0.25">
      <c r="C47" s="63" t="s">
        <v>801</v>
      </c>
      <c r="D47" s="55">
        <v>4789613.9068553904</v>
      </c>
      <c r="E47" s="55">
        <v>8786743.9996623993</v>
      </c>
      <c r="F47" s="55">
        <v>10341676.734338099</v>
      </c>
      <c r="G47" s="55">
        <v>12176182.035364799</v>
      </c>
      <c r="H47" s="55">
        <v>16580742.9078172</v>
      </c>
      <c r="I47" s="55">
        <v>6120525.5822111797</v>
      </c>
      <c r="J47" s="55">
        <v>13716095.208855901</v>
      </c>
      <c r="K47" s="55">
        <v>22381604.765549298</v>
      </c>
      <c r="L47" s="55">
        <v>27941269.7310596</v>
      </c>
      <c r="M47" s="55">
        <v>49081998.226424403</v>
      </c>
    </row>
    <row r="48" spans="2:17" x14ac:dyDescent="0.25">
      <c r="C48" s="64" t="s">
        <v>802</v>
      </c>
      <c r="D48" s="55">
        <v>2672550.8065282502</v>
      </c>
      <c r="E48" s="55">
        <v>6101408.1047333097</v>
      </c>
      <c r="F48" s="55">
        <v>7588320.9217368597</v>
      </c>
      <c r="G48" s="55">
        <v>11234419.009140801</v>
      </c>
      <c r="H48" s="55">
        <v>24256862.677210599</v>
      </c>
      <c r="I48" s="55">
        <v>4542039.0302872099</v>
      </c>
      <c r="J48" s="55">
        <v>10120601.7385346</v>
      </c>
      <c r="K48" s="55">
        <v>14530944.2200789</v>
      </c>
      <c r="L48" s="55">
        <v>18683180.5759551</v>
      </c>
      <c r="M48" s="55">
        <v>52065953.707276598</v>
      </c>
    </row>
    <row r="49" spans="3:13" x14ac:dyDescent="0.25">
      <c r="C49" s="65" t="s">
        <v>803</v>
      </c>
      <c r="D49" s="55">
        <v>16919650.8320802</v>
      </c>
      <c r="E49" s="55">
        <v>21457726.361429501</v>
      </c>
      <c r="F49" s="55">
        <v>24568331.2534004</v>
      </c>
      <c r="G49" s="55">
        <v>32824161.4539246</v>
      </c>
      <c r="H49" s="55">
        <v>54436790.344432399</v>
      </c>
      <c r="I49" s="55">
        <v>35728143.100414798</v>
      </c>
      <c r="J49" s="55">
        <v>58240532.87269</v>
      </c>
      <c r="K49" s="55">
        <v>70020424.255917698</v>
      </c>
      <c r="L49" s="55">
        <v>86348500.562632903</v>
      </c>
      <c r="M49" s="55">
        <v>121818330.661341</v>
      </c>
    </row>
    <row r="50" spans="3:13" x14ac:dyDescent="0.25">
      <c r="C50" s="61" t="s">
        <v>814</v>
      </c>
      <c r="D50" s="55">
        <v>8770562.7382277194</v>
      </c>
      <c r="E50" s="55">
        <v>18157346.3050768</v>
      </c>
      <c r="F50" s="55">
        <v>27680509.729559001</v>
      </c>
      <c r="G50" s="55">
        <v>46161179.817291804</v>
      </c>
      <c r="H50" s="55">
        <v>76955059.944503799</v>
      </c>
      <c r="I50" s="55">
        <v>10189609.141310399</v>
      </c>
      <c r="J50" s="55">
        <v>27631307.886992399</v>
      </c>
      <c r="K50" s="55">
        <v>55135955.758703299</v>
      </c>
      <c r="L50" s="55">
        <v>92389813.011659101</v>
      </c>
      <c r="M50" s="55">
        <v>162698527.16669801</v>
      </c>
    </row>
    <row r="51" spans="3:13" x14ac:dyDescent="0.25">
      <c r="C51" s="66" t="s">
        <v>815</v>
      </c>
      <c r="D51" s="55">
        <v>830409.15981292701</v>
      </c>
      <c r="E51" s="55">
        <v>1476933.37447802</v>
      </c>
      <c r="F51" s="55">
        <v>2740736.9322776799</v>
      </c>
      <c r="G51" s="55">
        <v>5042294.7826970397</v>
      </c>
      <c r="H51" s="55">
        <v>6018139.4837411204</v>
      </c>
      <c r="I51" s="55">
        <v>2986467.7152799</v>
      </c>
      <c r="J51" s="55">
        <v>4260737.9414583798</v>
      </c>
      <c r="K51" s="55">
        <v>9137236.9528236408</v>
      </c>
      <c r="L51" s="55">
        <v>23616735.527507801</v>
      </c>
      <c r="M51" s="55">
        <v>48161792.379107803</v>
      </c>
    </row>
    <row r="52" spans="3:13" x14ac:dyDescent="0.25">
      <c r="C52" s="19" t="s">
        <v>816</v>
      </c>
      <c r="D52" s="55">
        <v>19913650.6855576</v>
      </c>
      <c r="E52" s="55">
        <v>29804687.3403202</v>
      </c>
      <c r="F52" s="55">
        <v>42397497.599159203</v>
      </c>
      <c r="G52" s="55">
        <v>46692706.475402698</v>
      </c>
      <c r="H52" s="55">
        <v>64317669.367739096</v>
      </c>
      <c r="I52" s="55">
        <v>25991630.427595802</v>
      </c>
      <c r="J52" s="55">
        <v>40339519.962581597</v>
      </c>
      <c r="K52" s="55">
        <v>59193367.421808399</v>
      </c>
      <c r="L52" s="55">
        <v>83503687.0448879</v>
      </c>
      <c r="M52" s="55">
        <v>119817196.390873</v>
      </c>
    </row>
    <row r="53" spans="3:13" x14ac:dyDescent="0.25">
      <c r="C53" s="68" t="s">
        <v>817</v>
      </c>
      <c r="D53" s="55">
        <v>15539953.534695501</v>
      </c>
      <c r="E53" s="55">
        <v>21505070.560425501</v>
      </c>
      <c r="F53" s="55">
        <v>23630682.391382702</v>
      </c>
      <c r="G53" s="55">
        <v>30440284.129967202</v>
      </c>
      <c r="H53" s="55">
        <v>50606119.818695799</v>
      </c>
      <c r="I53" s="55">
        <v>23647460.110755201</v>
      </c>
      <c r="J53" s="55">
        <v>47625767.251391299</v>
      </c>
      <c r="K53" s="55">
        <v>69346582.791805699</v>
      </c>
      <c r="L53" s="55">
        <v>98587736.9405424</v>
      </c>
      <c r="M53" s="55">
        <v>195981925.16466299</v>
      </c>
    </row>
    <row r="54" spans="3:13" x14ac:dyDescent="0.25">
      <c r="C54" s="11" t="s">
        <v>818</v>
      </c>
      <c r="D54" s="55">
        <v>10909080.961079899</v>
      </c>
      <c r="E54" s="55">
        <v>17003864.6994012</v>
      </c>
      <c r="F54" s="55">
        <v>27236285.202862199</v>
      </c>
      <c r="G54" s="55">
        <v>37615872.171932198</v>
      </c>
      <c r="H54" s="55">
        <v>62529856.774473198</v>
      </c>
      <c r="I54" s="55">
        <v>814132.81174723303</v>
      </c>
      <c r="J54" s="55">
        <v>1981533.15626208</v>
      </c>
      <c r="K54" s="55">
        <v>2248767.6574796</v>
      </c>
      <c r="L54" s="55">
        <v>3522743.8459657002</v>
      </c>
      <c r="M54" s="55">
        <v>11073398.787910501</v>
      </c>
    </row>
    <row r="55" spans="3:13" x14ac:dyDescent="0.25">
      <c r="C55" s="11" t="s">
        <v>819</v>
      </c>
      <c r="D55" s="55">
        <v>3879460.0555019402</v>
      </c>
      <c r="E55" s="55">
        <v>12225931.0121199</v>
      </c>
      <c r="F55" s="55">
        <v>10836390.514799099</v>
      </c>
      <c r="G55" s="55">
        <v>18275525.8670565</v>
      </c>
      <c r="H55" s="55">
        <v>29531617.530249301</v>
      </c>
      <c r="I55" s="55">
        <v>2880702.2420870499</v>
      </c>
      <c r="J55" s="55">
        <v>7993058.4399503097</v>
      </c>
      <c r="K55" s="55">
        <v>12991892.690367401</v>
      </c>
      <c r="L55" s="55">
        <v>21789446.170146901</v>
      </c>
      <c r="M55" s="55">
        <v>43103595.797542602</v>
      </c>
    </row>
    <row r="56" spans="3:13" x14ac:dyDescent="0.25">
      <c r="C56" s="26" t="s">
        <v>820</v>
      </c>
      <c r="D56" s="55">
        <v>42706669.891552001</v>
      </c>
      <c r="E56" s="55">
        <v>48285397.539618202</v>
      </c>
      <c r="F56" s="55">
        <v>70756617.898084</v>
      </c>
      <c r="G56" s="55">
        <v>82942359.223676696</v>
      </c>
      <c r="H56" s="55">
        <v>130460992.993432</v>
      </c>
      <c r="I56" s="55">
        <v>36383823.197749503</v>
      </c>
      <c r="J56" s="55">
        <v>70583745.045752198</v>
      </c>
      <c r="K56" s="55">
        <v>89234799.452014297</v>
      </c>
      <c r="L56" s="55">
        <v>141813378.84832099</v>
      </c>
      <c r="M56" s="55">
        <v>209718385.47466499</v>
      </c>
    </row>
    <row r="57" spans="3:13" x14ac:dyDescent="0.25">
      <c r="C57" s="11" t="s">
        <v>821</v>
      </c>
      <c r="D57" s="55">
        <v>729083.70799001097</v>
      </c>
      <c r="E57" s="55">
        <v>5984751.1256574001</v>
      </c>
      <c r="F57" s="55">
        <v>7710723.20002429</v>
      </c>
      <c r="G57" s="55">
        <v>6507972.3814983396</v>
      </c>
      <c r="H57" s="55">
        <v>40934059.819413498</v>
      </c>
      <c r="I57" s="55">
        <v>3239132.2321548499</v>
      </c>
      <c r="J57" s="55">
        <v>3162085.7633972201</v>
      </c>
      <c r="K57" s="55">
        <v>12970413.922389301</v>
      </c>
      <c r="L57" s="55">
        <v>18119939.591935501</v>
      </c>
      <c r="M57" s="55">
        <v>29701546.067812599</v>
      </c>
    </row>
    <row r="59" spans="3:13" x14ac:dyDescent="0.25">
      <c r="C59" s="37" t="s">
        <v>769</v>
      </c>
    </row>
  </sheetData>
  <mergeCells count="1">
    <mergeCell ref="B5:B41"/>
  </mergeCells>
  <hyperlinks>
    <hyperlink ref="C59" r:id="rId1" xr:uid="{00000000-0004-0000-1300-000000000000}"/>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Z83"/>
  <sheetViews>
    <sheetView workbookViewId="0">
      <selection activeCell="B11" sqref="B11"/>
    </sheetView>
  </sheetViews>
  <sheetFormatPr defaultColWidth="11.42578125" defaultRowHeight="15" x14ac:dyDescent="0.25"/>
  <cols>
    <col min="5" max="5" width="9" customWidth="1"/>
    <col min="7" max="7" width="10" customWidth="1"/>
  </cols>
  <sheetData>
    <row r="1" spans="1:17" ht="15.75" customHeight="1" x14ac:dyDescent="0.25">
      <c r="A1" t="s">
        <v>822</v>
      </c>
    </row>
    <row r="2" spans="1:17" ht="17.25" customHeight="1" x14ac:dyDescent="0.3">
      <c r="E2" s="128" t="s">
        <v>491</v>
      </c>
      <c r="F2" s="129"/>
      <c r="G2" s="129"/>
      <c r="H2" s="129"/>
      <c r="I2" s="130"/>
      <c r="J2" s="125" t="s">
        <v>497</v>
      </c>
      <c r="K2" s="126"/>
      <c r="L2" s="131"/>
      <c r="M2" s="132" t="s">
        <v>501</v>
      </c>
      <c r="N2" s="133"/>
      <c r="O2" s="134"/>
      <c r="P2" s="77" t="s">
        <v>104</v>
      </c>
      <c r="Q2" s="78" t="s">
        <v>154</v>
      </c>
    </row>
    <row r="3" spans="1:17" ht="30.75" customHeight="1" x14ac:dyDescent="0.25">
      <c r="E3" s="38" t="str">
        <f>'SAM_temporary 2022'!CA2</f>
        <v>t-netprod</v>
      </c>
      <c r="F3" s="38" t="str">
        <f>'SAM_temporary 2022'!CB2</f>
        <v>t-pit</v>
      </c>
      <c r="G3" s="38" t="str">
        <f>'SAM_temporary 2022'!CC2</f>
        <v>t-profit</v>
      </c>
      <c r="H3" s="38" t="str">
        <f>'SAM_temporary 2022'!CD2</f>
        <v>t-com_tax</v>
      </c>
      <c r="I3" s="38" t="str">
        <f>'SAM_temporary 2022'!CE2</f>
        <v>t-ssb</v>
      </c>
      <c r="J3" s="38" t="str">
        <f>'SAM_temporary 2022'!CF2</f>
        <v>h-hh</v>
      </c>
      <c r="K3" s="38" t="str">
        <f>'SAM_temporary 2022'!CG2</f>
        <v>g-gov</v>
      </c>
      <c r="L3" s="84" t="str">
        <f>'SAM_temporary 2022'!CH2</f>
        <v>e-ent</v>
      </c>
      <c r="M3" s="84" t="str">
        <f>'SAM_temporary 2022'!CI2</f>
        <v>i-priv</v>
      </c>
      <c r="N3" s="84" t="str">
        <f>'SAM_temporary 2022'!CJ2</f>
        <v>i-pub</v>
      </c>
      <c r="O3" s="84" t="str">
        <f>'SAM_temporary 2022'!CK2</f>
        <v>i-dstk</v>
      </c>
      <c r="P3" s="84" t="str">
        <f>'SAM_temporary 2022'!CL2</f>
        <v>debt</v>
      </c>
      <c r="Q3" s="84" t="str">
        <f>'SAM_temporary 2022'!CM2</f>
        <v>w-row</v>
      </c>
    </row>
    <row r="4" spans="1:17" ht="15.75" customHeight="1" x14ac:dyDescent="0.25">
      <c r="C4" s="135" t="s">
        <v>491</v>
      </c>
      <c r="D4" s="75" t="str">
        <f>'SAM_temporary 2022'!B79</f>
        <v>t-netprod</v>
      </c>
      <c r="E4" s="72"/>
      <c r="F4" s="72"/>
      <c r="G4" s="72"/>
      <c r="H4" s="72"/>
      <c r="I4" s="72"/>
      <c r="J4" s="82">
        <f>SUM('SAM_temporary 2022_V4'!CK84:CT84)</f>
        <v>0</v>
      </c>
      <c r="K4" s="72"/>
      <c r="L4" s="72"/>
      <c r="M4" s="72"/>
      <c r="N4" s="72"/>
      <c r="O4" s="72"/>
      <c r="P4" s="72"/>
      <c r="Q4" s="72"/>
    </row>
    <row r="5" spans="1:17" ht="15.75" customHeight="1" x14ac:dyDescent="0.25">
      <c r="C5" s="135"/>
      <c r="D5" s="75" t="str">
        <f>'SAM_temporary 2022'!B80</f>
        <v>t-pit</v>
      </c>
      <c r="E5" s="72"/>
      <c r="F5" s="72"/>
      <c r="G5" s="72"/>
      <c r="H5" s="72"/>
      <c r="I5" s="72"/>
      <c r="J5" s="82">
        <f>SUM('SAM_temporary 2022_V4'!CK85:CT85)</f>
        <v>5034</v>
      </c>
      <c r="K5" s="72"/>
      <c r="L5" s="72"/>
      <c r="M5" s="72"/>
      <c r="N5" s="72"/>
      <c r="O5" s="72"/>
      <c r="P5" s="72"/>
      <c r="Q5" s="72"/>
    </row>
    <row r="6" spans="1:17" ht="15.75" customHeight="1" x14ac:dyDescent="0.25">
      <c r="C6" s="135"/>
      <c r="D6" s="75" t="str">
        <f>'SAM_temporary 2022'!B81</f>
        <v>t-profit</v>
      </c>
      <c r="E6" s="72"/>
      <c r="F6" s="72"/>
      <c r="G6" s="72"/>
      <c r="H6" s="72"/>
      <c r="I6" s="72"/>
      <c r="J6" s="82">
        <f>SUM('SAM_temporary 2022_V4'!CK86:CT86)</f>
        <v>0</v>
      </c>
      <c r="K6" s="72"/>
      <c r="L6" s="72"/>
      <c r="M6" s="72"/>
      <c r="N6" s="72"/>
      <c r="O6" s="72"/>
      <c r="P6" s="72"/>
      <c r="Q6" s="72"/>
    </row>
    <row r="7" spans="1:17" ht="15.75" customHeight="1" x14ac:dyDescent="0.25">
      <c r="C7" s="135"/>
      <c r="D7" s="75" t="str">
        <f>'SAM_temporary 2022'!B82</f>
        <v>t-com_tax</v>
      </c>
      <c r="E7" s="72"/>
      <c r="F7" s="72"/>
      <c r="G7" s="72"/>
      <c r="H7" s="72"/>
      <c r="I7" s="72"/>
      <c r="J7" s="82">
        <f>SUM('SAM_temporary 2022_V4'!CK87:CT87)</f>
        <v>0</v>
      </c>
      <c r="K7" s="72"/>
      <c r="L7" s="72"/>
      <c r="M7" s="72"/>
      <c r="N7" s="72"/>
      <c r="O7" s="72"/>
      <c r="P7" s="72"/>
      <c r="Q7" s="72"/>
    </row>
    <row r="8" spans="1:17" ht="15.75" customHeight="1" x14ac:dyDescent="0.25">
      <c r="C8" s="135"/>
      <c r="D8" s="75" t="str">
        <f>'SAM_temporary 2022'!B83</f>
        <v>t-ssb</v>
      </c>
      <c r="E8" s="72"/>
      <c r="F8" s="72"/>
      <c r="G8" s="72"/>
      <c r="H8" s="72"/>
      <c r="I8" s="72"/>
      <c r="J8" s="82">
        <f>SUM('SAM_temporary 2022_V4'!CK88:CT88)</f>
        <v>0</v>
      </c>
      <c r="K8" s="72"/>
      <c r="L8" s="72"/>
      <c r="M8" s="72"/>
      <c r="N8" s="72"/>
      <c r="O8" s="72"/>
      <c r="P8" s="72"/>
      <c r="Q8" s="72"/>
    </row>
    <row r="9" spans="1:17" ht="15.75" customHeight="1" x14ac:dyDescent="0.25">
      <c r="C9" s="124" t="s">
        <v>497</v>
      </c>
      <c r="D9" s="75" t="str">
        <f>'SAM_temporary 2022'!B84</f>
        <v>h-hh</v>
      </c>
      <c r="E9" s="82">
        <f>SUM('SAM_temporary 2022_V4'!CF89:CF98)</f>
        <v>0</v>
      </c>
      <c r="F9" s="82">
        <f>SUM('SAM_temporary 2022_V4'!CG89:CG98)</f>
        <v>0</v>
      </c>
      <c r="G9" s="82">
        <f>SUM('SAM_temporary 2022_V4'!CH89:CH98)</f>
        <v>0</v>
      </c>
      <c r="H9" s="82">
        <f>SUM('SAM_temporary 2022_V4'!CI89:CI98)</f>
        <v>0</v>
      </c>
      <c r="I9" s="82">
        <f>SUM('SAM_temporary 2022_V4'!CJ89:CJ98)</f>
        <v>0</v>
      </c>
      <c r="J9" s="82">
        <f>SUM('SAM_temporary 2022_V4'!CK89:CT98)</f>
        <v>0</v>
      </c>
      <c r="K9" s="82">
        <f>SUM('SAM_temporary 2022_V4'!CU88:CU98)</f>
        <v>3763.4968246170483</v>
      </c>
      <c r="L9" s="82">
        <f>SUM('SAM_temporary 2022_V4'!CV88:CV98)</f>
        <v>0</v>
      </c>
      <c r="M9" s="82">
        <f>SUM('SAM_temporary 2022_V4'!CW88:CW98)</f>
        <v>0</v>
      </c>
      <c r="N9" s="82">
        <f>SUM('SAM_temporary 2022_V4'!CX88:CX98)</f>
        <v>0</v>
      </c>
      <c r="O9" s="82">
        <f>SUM('SAM_temporary 2022_V4'!CY88:CY98)</f>
        <v>0</v>
      </c>
      <c r="P9" s="82">
        <f>SUM('SAM_temporary 2022_V4'!CZ88:CZ98)</f>
        <v>0</v>
      </c>
      <c r="Q9" s="82">
        <f>SUM('SAM_temporary 2022_V4'!DA88:DA98)</f>
        <v>9598.7218630203715</v>
      </c>
    </row>
    <row r="10" spans="1:17" ht="15.75" customHeight="1" x14ac:dyDescent="0.25">
      <c r="C10" s="124"/>
      <c r="D10" s="75" t="str">
        <f>'SAM_temporary 2022'!B85</f>
        <v>g-gov</v>
      </c>
      <c r="E10" s="72"/>
      <c r="F10" s="72"/>
      <c r="G10" s="72"/>
      <c r="H10" s="72"/>
      <c r="I10" s="72"/>
      <c r="J10" s="82">
        <f>SUM('SAM_temporary 2022_V4'!CK99:CT99)</f>
        <v>0</v>
      </c>
      <c r="K10" s="72"/>
      <c r="L10" s="72"/>
      <c r="M10" s="72"/>
      <c r="N10" s="72"/>
      <c r="O10" s="72"/>
      <c r="P10" s="72"/>
      <c r="Q10" s="72"/>
    </row>
    <row r="11" spans="1:17" ht="15.75" customHeight="1" x14ac:dyDescent="0.25">
      <c r="C11" s="124"/>
      <c r="D11" s="75" t="str">
        <f>'SAM_temporary 2022'!B86</f>
        <v>e-ent</v>
      </c>
      <c r="E11" s="72"/>
      <c r="F11" s="72"/>
      <c r="G11" s="72"/>
      <c r="H11" s="72"/>
      <c r="I11" s="72"/>
      <c r="J11" s="82">
        <f>SUM('SAM_temporary 2022_V4'!CK100:CT100)</f>
        <v>0</v>
      </c>
      <c r="K11" s="72"/>
      <c r="L11" s="72"/>
      <c r="M11" s="72"/>
      <c r="N11" s="72"/>
      <c r="O11" s="72"/>
      <c r="P11" s="72"/>
      <c r="Q11" s="72"/>
    </row>
    <row r="12" spans="1:17" ht="15.75" customHeight="1" x14ac:dyDescent="0.25">
      <c r="C12" s="124" t="s">
        <v>823</v>
      </c>
      <c r="D12" s="75" t="str">
        <f>'SAM_temporary 2022'!B87</f>
        <v>i-priv</v>
      </c>
      <c r="E12" s="72"/>
      <c r="F12" s="72"/>
      <c r="G12" s="72"/>
      <c r="H12" s="72"/>
      <c r="I12" s="72"/>
      <c r="J12" s="82">
        <f>SUM('SAM_temporary 2022_V4'!CK101:CT101)</f>
        <v>6014.1814801640776</v>
      </c>
      <c r="K12" s="72"/>
      <c r="L12" s="72"/>
      <c r="M12" s="72"/>
      <c r="N12" s="72"/>
      <c r="O12" s="72"/>
      <c r="P12" s="72"/>
      <c r="Q12" s="72"/>
    </row>
    <row r="13" spans="1:17" ht="15.75" customHeight="1" x14ac:dyDescent="0.25">
      <c r="C13" s="124"/>
      <c r="D13" s="75" t="str">
        <f>'SAM_temporary 2022'!B88</f>
        <v>i-publ</v>
      </c>
      <c r="E13" s="72"/>
      <c r="F13" s="72"/>
      <c r="G13" s="72"/>
      <c r="H13" s="72"/>
      <c r="I13" s="72"/>
      <c r="J13" s="82">
        <f>SUM('SAM_temporary 2022_V4'!CK102:CT102)</f>
        <v>0</v>
      </c>
      <c r="K13" s="72"/>
      <c r="L13" s="72"/>
      <c r="M13" s="72"/>
      <c r="N13" s="72"/>
      <c r="O13" s="72"/>
      <c r="P13" s="72"/>
      <c r="Q13" s="72"/>
    </row>
    <row r="14" spans="1:17" ht="15.75" customHeight="1" x14ac:dyDescent="0.25">
      <c r="C14" s="124"/>
      <c r="D14" s="75" t="str">
        <f>'SAM_temporary 2022'!B89</f>
        <v>i-dstk</v>
      </c>
      <c r="E14" s="72"/>
      <c r="F14" s="72"/>
      <c r="G14" s="72"/>
      <c r="H14" s="72"/>
      <c r="I14" s="72"/>
      <c r="J14" s="82">
        <f>SUM('SAM_temporary 2022_V4'!CK103:CT103)</f>
        <v>0</v>
      </c>
      <c r="K14" s="72"/>
      <c r="L14" s="72"/>
      <c r="M14" s="72"/>
      <c r="N14" s="72"/>
      <c r="O14" s="72"/>
      <c r="P14" s="72"/>
      <c r="Q14" s="72"/>
    </row>
    <row r="15" spans="1:17" ht="15.75" customHeight="1" x14ac:dyDescent="0.25">
      <c r="C15" s="76" t="s">
        <v>104</v>
      </c>
      <c r="D15" s="75" t="str">
        <f>'SAM_temporary 2022'!B90</f>
        <v>debt</v>
      </c>
      <c r="E15" s="72"/>
      <c r="F15" s="72"/>
      <c r="G15" s="72"/>
      <c r="H15" s="72"/>
      <c r="I15" s="72"/>
      <c r="J15" s="82">
        <f>SUM('SAM_temporary 2022_V4'!CK104:CT104)</f>
        <v>0</v>
      </c>
      <c r="K15" s="72"/>
      <c r="L15" s="72"/>
      <c r="M15" s="72"/>
      <c r="N15" s="72"/>
      <c r="O15" s="72"/>
      <c r="P15" s="72"/>
      <c r="Q15" s="72"/>
    </row>
    <row r="16" spans="1:17" ht="16.5" customHeight="1" x14ac:dyDescent="0.25">
      <c r="C16" s="47" t="s">
        <v>154</v>
      </c>
      <c r="D16" s="75" t="str">
        <f>'SAM_temporary 2022'!B91</f>
        <v>w-row</v>
      </c>
      <c r="E16" s="72"/>
      <c r="F16" s="72"/>
      <c r="G16" s="72"/>
      <c r="H16" s="72"/>
      <c r="I16" s="72"/>
      <c r="J16" s="82">
        <f>SUM('SAM_temporary 2022_V4'!CK105:CT105)</f>
        <v>810.3629607241736</v>
      </c>
      <c r="K16" s="72"/>
      <c r="L16" s="72"/>
      <c r="M16" s="72"/>
      <c r="N16" s="72"/>
      <c r="O16" s="72"/>
      <c r="P16" s="72"/>
      <c r="Q16" s="72"/>
    </row>
    <row r="18" spans="3:26" ht="15.75" customHeight="1" x14ac:dyDescent="0.25"/>
    <row r="19" spans="3:26" ht="17.25" customHeight="1" x14ac:dyDescent="0.3">
      <c r="E19" s="128" t="s">
        <v>491</v>
      </c>
      <c r="F19" s="129"/>
      <c r="G19" s="129"/>
      <c r="H19" s="129"/>
      <c r="I19" s="130"/>
      <c r="J19" s="125" t="s">
        <v>497</v>
      </c>
      <c r="K19" s="126"/>
      <c r="L19" s="126"/>
      <c r="M19" s="126"/>
      <c r="N19" s="126"/>
      <c r="O19" s="126"/>
      <c r="P19" s="126"/>
      <c r="Q19" s="126"/>
      <c r="R19" s="126"/>
      <c r="S19" s="126"/>
      <c r="T19" s="126"/>
      <c r="U19" s="127"/>
      <c r="V19" s="125" t="s">
        <v>501</v>
      </c>
      <c r="W19" s="126"/>
      <c r="X19" s="127"/>
      <c r="Y19" s="54" t="s">
        <v>104</v>
      </c>
      <c r="Z19" s="83" t="s">
        <v>154</v>
      </c>
    </row>
    <row r="20" spans="3:26" ht="30.75" customHeight="1" x14ac:dyDescent="0.25">
      <c r="E20" s="38" t="s">
        <v>93</v>
      </c>
      <c r="F20" s="38" t="s">
        <v>94</v>
      </c>
      <c r="G20" s="38" t="s">
        <v>95</v>
      </c>
      <c r="H20" s="38" t="s">
        <v>96</v>
      </c>
      <c r="I20" s="38" t="s">
        <v>97</v>
      </c>
      <c r="J20" s="81" t="s">
        <v>131</v>
      </c>
      <c r="K20" s="81" t="s">
        <v>132</v>
      </c>
      <c r="L20" s="81" t="s">
        <v>133</v>
      </c>
      <c r="M20" s="81" t="s">
        <v>134</v>
      </c>
      <c r="N20" s="81" t="s">
        <v>135</v>
      </c>
      <c r="O20" s="81" t="s">
        <v>136</v>
      </c>
      <c r="P20" s="81" t="s">
        <v>137</v>
      </c>
      <c r="Q20" s="81" t="s">
        <v>138</v>
      </c>
      <c r="R20" s="81" t="s">
        <v>139</v>
      </c>
      <c r="S20" s="81" t="s">
        <v>140</v>
      </c>
      <c r="T20" s="38" t="s">
        <v>99</v>
      </c>
      <c r="U20" s="38" t="s">
        <v>100</v>
      </c>
      <c r="V20" s="38" t="s">
        <v>101</v>
      </c>
      <c r="W20" s="38" t="s">
        <v>102</v>
      </c>
      <c r="X20" s="38" t="s">
        <v>103</v>
      </c>
      <c r="Y20" s="38" t="s">
        <v>104</v>
      </c>
      <c r="Z20" s="38" t="s">
        <v>105</v>
      </c>
    </row>
    <row r="21" spans="3:26" ht="15.75" customHeight="1" x14ac:dyDescent="0.25">
      <c r="C21" s="136" t="s">
        <v>491</v>
      </c>
      <c r="D21" s="75" t="s">
        <v>93</v>
      </c>
      <c r="E21" s="72"/>
      <c r="F21" s="72"/>
      <c r="G21" s="72"/>
      <c r="H21" s="72"/>
      <c r="I21" s="72"/>
      <c r="J21" s="82"/>
      <c r="K21" s="82"/>
      <c r="L21" s="82"/>
      <c r="M21" s="82"/>
      <c r="N21" s="82"/>
      <c r="O21" s="82"/>
      <c r="P21" s="82"/>
      <c r="Q21" s="82"/>
      <c r="R21" s="82"/>
      <c r="S21" s="82"/>
      <c r="T21" s="72"/>
      <c r="U21" s="72"/>
      <c r="V21" s="72"/>
      <c r="W21" s="72"/>
      <c r="X21" s="72"/>
      <c r="Y21" s="72"/>
      <c r="Z21" s="72"/>
    </row>
    <row r="22" spans="3:26" ht="15.75" customHeight="1" x14ac:dyDescent="0.25">
      <c r="C22" s="137"/>
      <c r="D22" s="75" t="s">
        <v>94</v>
      </c>
      <c r="E22" s="72"/>
      <c r="F22" s="72"/>
      <c r="G22" s="72"/>
      <c r="H22" s="72"/>
      <c r="I22" s="72"/>
      <c r="J22" s="82"/>
      <c r="K22" s="82"/>
      <c r="L22" s="82"/>
      <c r="M22" s="82"/>
      <c r="N22" s="82"/>
      <c r="O22" s="82"/>
      <c r="P22" s="82"/>
      <c r="Q22" s="82"/>
      <c r="R22" s="82"/>
      <c r="S22" s="82"/>
      <c r="T22" s="72"/>
      <c r="U22" s="72"/>
      <c r="V22" s="72"/>
      <c r="W22" s="72"/>
      <c r="X22" s="72"/>
      <c r="Y22" s="72"/>
      <c r="Z22" s="72"/>
    </row>
    <row r="23" spans="3:26" ht="15.75" customHeight="1" x14ac:dyDescent="0.25">
      <c r="C23" s="137"/>
      <c r="D23" s="75" t="s">
        <v>95</v>
      </c>
      <c r="E23" s="72"/>
      <c r="F23" s="72"/>
      <c r="G23" s="72"/>
      <c r="H23" s="72"/>
      <c r="I23" s="72"/>
      <c r="J23" s="82"/>
      <c r="K23" s="82"/>
      <c r="L23" s="82"/>
      <c r="M23" s="82"/>
      <c r="N23" s="82"/>
      <c r="O23" s="82"/>
      <c r="P23" s="82"/>
      <c r="Q23" s="82"/>
      <c r="R23" s="82"/>
      <c r="S23" s="82"/>
      <c r="T23" s="72"/>
      <c r="U23" s="72"/>
      <c r="V23" s="72"/>
      <c r="W23" s="72"/>
      <c r="X23" s="72"/>
      <c r="Y23" s="72"/>
      <c r="Z23" s="72"/>
    </row>
    <row r="24" spans="3:26" ht="15.75" customHeight="1" x14ac:dyDescent="0.25">
      <c r="C24" s="137"/>
      <c r="D24" s="75" t="s">
        <v>96</v>
      </c>
      <c r="E24" s="72"/>
      <c r="F24" s="72"/>
      <c r="G24" s="72"/>
      <c r="H24" s="72"/>
      <c r="I24" s="72"/>
      <c r="J24" s="82"/>
      <c r="K24" s="82"/>
      <c r="L24" s="82"/>
      <c r="M24" s="82"/>
      <c r="N24" s="82"/>
      <c r="O24" s="82"/>
      <c r="P24" s="82"/>
      <c r="Q24" s="82"/>
      <c r="R24" s="82"/>
      <c r="S24" s="82"/>
      <c r="T24" s="72"/>
      <c r="U24" s="72"/>
      <c r="V24" s="72"/>
      <c r="W24" s="72"/>
      <c r="X24" s="72"/>
      <c r="Y24" s="72"/>
      <c r="Z24" s="72"/>
    </row>
    <row r="25" spans="3:26" ht="15.75" customHeight="1" x14ac:dyDescent="0.25">
      <c r="C25" s="137"/>
      <c r="D25" s="75" t="s">
        <v>97</v>
      </c>
      <c r="E25" s="72"/>
      <c r="F25" s="72"/>
      <c r="G25" s="72"/>
      <c r="H25" s="72"/>
      <c r="I25" s="72"/>
      <c r="J25" s="82"/>
      <c r="K25" s="82"/>
      <c r="L25" s="82"/>
      <c r="M25" s="82"/>
      <c r="N25" s="82"/>
      <c r="O25" s="82"/>
      <c r="P25" s="82"/>
      <c r="Q25" s="82"/>
      <c r="R25" s="82"/>
      <c r="S25" s="82"/>
      <c r="T25" s="72"/>
      <c r="U25" s="72"/>
      <c r="V25" s="72"/>
      <c r="W25" s="72"/>
      <c r="X25" s="72"/>
      <c r="Y25" s="72"/>
      <c r="Z25" s="72"/>
    </row>
    <row r="26" spans="3:26" ht="15.75" customHeight="1" x14ac:dyDescent="0.25">
      <c r="C26" s="138" t="s">
        <v>497</v>
      </c>
      <c r="D26" s="80" t="s">
        <v>131</v>
      </c>
      <c r="E26" s="82"/>
      <c r="F26" s="82"/>
      <c r="G26" s="82"/>
      <c r="H26" s="82"/>
      <c r="I26" s="82"/>
      <c r="J26" s="82"/>
      <c r="K26" s="82"/>
      <c r="L26" s="82"/>
      <c r="M26" s="82"/>
      <c r="N26" s="82"/>
      <c r="O26" s="82"/>
      <c r="P26" s="82"/>
      <c r="Q26" s="82"/>
      <c r="R26" s="82"/>
      <c r="S26" s="82"/>
      <c r="T26" s="82"/>
      <c r="U26" s="82"/>
      <c r="V26" s="82"/>
      <c r="W26" s="82"/>
      <c r="X26" s="82"/>
      <c r="Y26" s="82"/>
      <c r="Z26" s="82"/>
    </row>
    <row r="27" spans="3:26" ht="15.75" customHeight="1" x14ac:dyDescent="0.25">
      <c r="C27" s="139"/>
      <c r="D27" s="80" t="s">
        <v>132</v>
      </c>
      <c r="E27" s="82"/>
      <c r="F27" s="82"/>
      <c r="G27" s="82"/>
      <c r="H27" s="82"/>
      <c r="I27" s="82"/>
      <c r="J27" s="82"/>
      <c r="K27" s="82"/>
      <c r="L27" s="82"/>
      <c r="M27" s="82"/>
      <c r="N27" s="82"/>
      <c r="O27" s="82"/>
      <c r="P27" s="82"/>
      <c r="Q27" s="82"/>
      <c r="R27" s="82"/>
      <c r="S27" s="82"/>
      <c r="T27" s="82"/>
      <c r="U27" s="82"/>
      <c r="V27" s="82"/>
      <c r="W27" s="82"/>
      <c r="X27" s="82"/>
      <c r="Y27" s="82"/>
      <c r="Z27" s="82"/>
    </row>
    <row r="28" spans="3:26" ht="15.75" customHeight="1" x14ac:dyDescent="0.25">
      <c r="C28" s="139"/>
      <c r="D28" s="80" t="s">
        <v>133</v>
      </c>
      <c r="E28" s="82"/>
      <c r="F28" s="82"/>
      <c r="G28" s="82"/>
      <c r="H28" s="82"/>
      <c r="I28" s="82"/>
      <c r="J28" s="82"/>
      <c r="K28" s="82"/>
      <c r="L28" s="82"/>
      <c r="M28" s="82"/>
      <c r="N28" s="82"/>
      <c r="O28" s="82"/>
      <c r="P28" s="82"/>
      <c r="Q28" s="82"/>
      <c r="R28" s="82"/>
      <c r="S28" s="82"/>
      <c r="T28" s="82"/>
      <c r="U28" s="82"/>
      <c r="V28" s="82"/>
      <c r="W28" s="82"/>
      <c r="X28" s="82"/>
      <c r="Y28" s="82"/>
      <c r="Z28" s="82"/>
    </row>
    <row r="29" spans="3:26" ht="15.75" customHeight="1" x14ac:dyDescent="0.25">
      <c r="C29" s="139"/>
      <c r="D29" s="80" t="s">
        <v>134</v>
      </c>
      <c r="E29" s="82"/>
      <c r="F29" s="82"/>
      <c r="G29" s="82"/>
      <c r="H29" s="82"/>
      <c r="I29" s="82"/>
      <c r="J29" s="82"/>
      <c r="K29" s="82"/>
      <c r="L29" s="82"/>
      <c r="M29" s="82"/>
      <c r="N29" s="82"/>
      <c r="O29" s="82"/>
      <c r="P29" s="82"/>
      <c r="Q29" s="82"/>
      <c r="R29" s="82"/>
      <c r="S29" s="82"/>
      <c r="T29" s="82"/>
      <c r="U29" s="82"/>
      <c r="V29" s="82"/>
      <c r="W29" s="82"/>
      <c r="X29" s="82"/>
      <c r="Y29" s="82"/>
      <c r="Z29" s="82"/>
    </row>
    <row r="30" spans="3:26" ht="15.75" customHeight="1" x14ac:dyDescent="0.25">
      <c r="C30" s="139"/>
      <c r="D30" s="80" t="s">
        <v>135</v>
      </c>
      <c r="E30" s="82"/>
      <c r="F30" s="82"/>
      <c r="G30" s="82"/>
      <c r="H30" s="82"/>
      <c r="I30" s="82"/>
      <c r="J30" s="82"/>
      <c r="K30" s="82"/>
      <c r="L30" s="82"/>
      <c r="M30" s="82"/>
      <c r="N30" s="82"/>
      <c r="O30" s="82"/>
      <c r="P30" s="82"/>
      <c r="Q30" s="82"/>
      <c r="R30" s="82"/>
      <c r="S30" s="82"/>
      <c r="T30" s="82"/>
      <c r="U30" s="82"/>
      <c r="V30" s="82"/>
      <c r="W30" s="82"/>
      <c r="X30" s="82"/>
      <c r="Y30" s="82"/>
      <c r="Z30" s="82"/>
    </row>
    <row r="31" spans="3:26" ht="15.75" customHeight="1" x14ac:dyDescent="0.25">
      <c r="C31" s="139"/>
      <c r="D31" s="80" t="s">
        <v>136</v>
      </c>
      <c r="E31" s="82"/>
      <c r="F31" s="82"/>
      <c r="G31" s="82"/>
      <c r="H31" s="82"/>
      <c r="I31" s="82"/>
      <c r="J31" s="82"/>
      <c r="K31" s="82"/>
      <c r="L31" s="82"/>
      <c r="M31" s="82"/>
      <c r="N31" s="82"/>
      <c r="O31" s="82"/>
      <c r="P31" s="82"/>
      <c r="Q31" s="82"/>
      <c r="R31" s="82"/>
      <c r="S31" s="82"/>
      <c r="T31" s="82"/>
      <c r="U31" s="82"/>
      <c r="V31" s="82"/>
      <c r="W31" s="82"/>
      <c r="X31" s="82"/>
      <c r="Y31" s="82"/>
      <c r="Z31" s="82"/>
    </row>
    <row r="32" spans="3:26" ht="15.75" customHeight="1" x14ac:dyDescent="0.25">
      <c r="C32" s="139"/>
      <c r="D32" s="80" t="s">
        <v>137</v>
      </c>
      <c r="E32" s="82"/>
      <c r="F32" s="82"/>
      <c r="G32" s="82"/>
      <c r="H32" s="82"/>
      <c r="I32" s="82"/>
      <c r="J32" s="82"/>
      <c r="K32" s="82"/>
      <c r="L32" s="82"/>
      <c r="M32" s="82"/>
      <c r="N32" s="82"/>
      <c r="O32" s="82"/>
      <c r="P32" s="82"/>
      <c r="Q32" s="82"/>
      <c r="R32" s="82"/>
      <c r="S32" s="82"/>
      <c r="T32" s="82"/>
      <c r="U32" s="82"/>
      <c r="V32" s="82"/>
      <c r="W32" s="82"/>
      <c r="X32" s="82"/>
      <c r="Y32" s="82"/>
      <c r="Z32" s="82"/>
    </row>
    <row r="33" spans="3:26" ht="15.75" customHeight="1" x14ac:dyDescent="0.25">
      <c r="C33" s="139"/>
      <c r="D33" s="80" t="s">
        <v>138</v>
      </c>
      <c r="E33" s="82"/>
      <c r="F33" s="82"/>
      <c r="G33" s="82"/>
      <c r="H33" s="82"/>
      <c r="I33" s="82"/>
      <c r="J33" s="82"/>
      <c r="K33" s="82"/>
      <c r="L33" s="82"/>
      <c r="M33" s="82"/>
      <c r="N33" s="82"/>
      <c r="O33" s="82"/>
      <c r="P33" s="82"/>
      <c r="Q33" s="82"/>
      <c r="R33" s="82"/>
      <c r="S33" s="82"/>
      <c r="T33" s="82"/>
      <c r="U33" s="82"/>
      <c r="V33" s="82"/>
      <c r="W33" s="82"/>
      <c r="X33" s="82"/>
      <c r="Y33" s="82"/>
      <c r="Z33" s="82"/>
    </row>
    <row r="34" spans="3:26" ht="15.75" customHeight="1" x14ac:dyDescent="0.25">
      <c r="C34" s="139"/>
      <c r="D34" s="80" t="s">
        <v>139</v>
      </c>
      <c r="E34" s="82"/>
      <c r="F34" s="82"/>
      <c r="G34" s="82"/>
      <c r="H34" s="82"/>
      <c r="I34" s="82"/>
      <c r="J34" s="82"/>
      <c r="K34" s="82"/>
      <c r="L34" s="82"/>
      <c r="M34" s="82"/>
      <c r="N34" s="82"/>
      <c r="O34" s="82"/>
      <c r="P34" s="82"/>
      <c r="Q34" s="82"/>
      <c r="R34" s="82"/>
      <c r="S34" s="82"/>
      <c r="T34" s="82"/>
      <c r="U34" s="82"/>
      <c r="V34" s="82"/>
      <c r="W34" s="82"/>
      <c r="X34" s="82"/>
      <c r="Y34" s="82"/>
      <c r="Z34" s="82"/>
    </row>
    <row r="35" spans="3:26" ht="15.75" customHeight="1" x14ac:dyDescent="0.25">
      <c r="C35" s="139"/>
      <c r="D35" s="80" t="s">
        <v>140</v>
      </c>
      <c r="E35" s="82"/>
      <c r="F35" s="82"/>
      <c r="G35" s="82"/>
      <c r="H35" s="82"/>
      <c r="I35" s="82"/>
      <c r="J35" s="82"/>
      <c r="K35" s="82"/>
      <c r="L35" s="82"/>
      <c r="M35" s="82"/>
      <c r="N35" s="82"/>
      <c r="O35" s="82"/>
      <c r="P35" s="82"/>
      <c r="Q35" s="82"/>
      <c r="R35" s="82"/>
      <c r="S35" s="82"/>
      <c r="T35" s="82"/>
      <c r="U35" s="82"/>
      <c r="V35" s="82"/>
      <c r="W35" s="82"/>
      <c r="X35" s="82"/>
      <c r="Y35" s="82"/>
      <c r="Z35" s="82"/>
    </row>
    <row r="36" spans="3:26" ht="15.75" customHeight="1" x14ac:dyDescent="0.25">
      <c r="C36" s="139"/>
      <c r="D36" s="75" t="s">
        <v>99</v>
      </c>
      <c r="E36" s="72"/>
      <c r="F36" s="72"/>
      <c r="G36" s="72"/>
      <c r="H36" s="72"/>
      <c r="I36" s="72"/>
      <c r="J36" s="82"/>
      <c r="K36" s="82"/>
      <c r="L36" s="82"/>
      <c r="M36" s="82"/>
      <c r="N36" s="82"/>
      <c r="O36" s="82"/>
      <c r="P36" s="82"/>
      <c r="Q36" s="82"/>
      <c r="R36" s="82"/>
      <c r="S36" s="82"/>
      <c r="T36" s="72"/>
      <c r="U36" s="72"/>
      <c r="V36" s="72"/>
      <c r="W36" s="72"/>
      <c r="X36" s="72"/>
      <c r="Y36" s="72"/>
      <c r="Z36" s="72"/>
    </row>
    <row r="37" spans="3:26" ht="15.75" customHeight="1" x14ac:dyDescent="0.25">
      <c r="C37" s="139"/>
      <c r="D37" s="75" t="s">
        <v>100</v>
      </c>
      <c r="E37" s="72"/>
      <c r="F37" s="72"/>
      <c r="G37" s="72"/>
      <c r="H37" s="72"/>
      <c r="I37" s="72"/>
      <c r="J37" s="82"/>
      <c r="K37" s="82"/>
      <c r="L37" s="82"/>
      <c r="M37" s="82"/>
      <c r="N37" s="82"/>
      <c r="O37" s="82"/>
      <c r="P37" s="82"/>
      <c r="Q37" s="82"/>
      <c r="R37" s="82"/>
      <c r="S37" s="82"/>
      <c r="T37" s="72"/>
      <c r="U37" s="72"/>
      <c r="V37" s="72"/>
      <c r="W37" s="72"/>
      <c r="X37" s="72"/>
      <c r="Y37" s="72"/>
      <c r="Z37" s="72"/>
    </row>
    <row r="38" spans="3:26" ht="15.75" customHeight="1" x14ac:dyDescent="0.25">
      <c r="C38" s="140" t="s">
        <v>823</v>
      </c>
      <c r="D38" s="75" t="s">
        <v>101</v>
      </c>
      <c r="E38" s="72"/>
      <c r="F38" s="72"/>
      <c r="G38" s="72"/>
      <c r="H38" s="72"/>
      <c r="I38" s="72"/>
      <c r="J38" s="82"/>
      <c r="K38" s="82"/>
      <c r="L38" s="82"/>
      <c r="M38" s="82"/>
      <c r="N38" s="82"/>
      <c r="O38" s="82"/>
      <c r="P38" s="82"/>
      <c r="Q38" s="82"/>
      <c r="R38" s="82"/>
      <c r="S38" s="82"/>
      <c r="T38" s="72"/>
      <c r="U38" s="72"/>
      <c r="V38" s="72"/>
      <c r="W38" s="72"/>
      <c r="X38" s="72"/>
      <c r="Y38" s="72"/>
      <c r="Z38" s="72"/>
    </row>
    <row r="39" spans="3:26" ht="15.75" customHeight="1" x14ac:dyDescent="0.25">
      <c r="C39" s="141"/>
      <c r="D39" s="75" t="s">
        <v>106</v>
      </c>
      <c r="E39" s="72"/>
      <c r="F39" s="72"/>
      <c r="G39" s="72"/>
      <c r="H39" s="72"/>
      <c r="I39" s="72"/>
      <c r="J39" s="82"/>
      <c r="K39" s="82"/>
      <c r="L39" s="82"/>
      <c r="M39" s="82"/>
      <c r="N39" s="82"/>
      <c r="O39" s="82"/>
      <c r="P39" s="82"/>
      <c r="Q39" s="82"/>
      <c r="R39" s="82"/>
      <c r="S39" s="82"/>
      <c r="T39" s="72"/>
      <c r="U39" s="72"/>
      <c r="V39" s="72"/>
      <c r="W39" s="72"/>
      <c r="X39" s="72"/>
      <c r="Y39" s="72"/>
      <c r="Z39" s="72"/>
    </row>
    <row r="40" spans="3:26" ht="15.75" customHeight="1" x14ac:dyDescent="0.25">
      <c r="C40" s="142"/>
      <c r="D40" s="75" t="s">
        <v>103</v>
      </c>
      <c r="E40" s="72"/>
      <c r="F40" s="72"/>
      <c r="G40" s="72"/>
      <c r="H40" s="72"/>
      <c r="I40" s="72"/>
      <c r="J40" s="82"/>
      <c r="K40" s="82"/>
      <c r="L40" s="82"/>
      <c r="M40" s="82"/>
      <c r="N40" s="82"/>
      <c r="O40" s="82"/>
      <c r="P40" s="82"/>
      <c r="Q40" s="82"/>
      <c r="R40" s="82"/>
      <c r="S40" s="82"/>
      <c r="T40" s="72"/>
      <c r="U40" s="72"/>
      <c r="V40" s="72"/>
      <c r="W40" s="72"/>
      <c r="X40" s="72"/>
      <c r="Y40" s="72"/>
      <c r="Z40" s="72"/>
    </row>
    <row r="41" spans="3:26" ht="15.75" customHeight="1" x14ac:dyDescent="0.25">
      <c r="C41" s="79" t="s">
        <v>104</v>
      </c>
      <c r="D41" s="75" t="s">
        <v>104</v>
      </c>
      <c r="E41" s="72"/>
      <c r="F41" s="72"/>
      <c r="G41" s="72"/>
      <c r="H41" s="72"/>
      <c r="I41" s="72"/>
      <c r="J41" s="82"/>
      <c r="K41" s="82"/>
      <c r="L41" s="82"/>
      <c r="M41" s="82"/>
      <c r="N41" s="82"/>
      <c r="O41" s="82"/>
      <c r="P41" s="82"/>
      <c r="Q41" s="82"/>
      <c r="R41" s="82"/>
      <c r="S41" s="82"/>
      <c r="T41" s="72"/>
      <c r="U41" s="72"/>
      <c r="V41" s="72"/>
      <c r="W41" s="72"/>
      <c r="X41" s="72"/>
      <c r="Y41" s="72"/>
      <c r="Z41" s="72"/>
    </row>
    <row r="42" spans="3:26" ht="17.25" customHeight="1" x14ac:dyDescent="0.25">
      <c r="C42" s="70" t="s">
        <v>154</v>
      </c>
      <c r="D42" s="75" t="s">
        <v>105</v>
      </c>
      <c r="E42" s="72"/>
      <c r="F42" s="72"/>
      <c r="G42" s="72"/>
      <c r="H42" s="72"/>
      <c r="I42" s="72"/>
      <c r="J42" s="82"/>
      <c r="K42" s="82"/>
      <c r="L42" s="82"/>
      <c r="M42" s="82"/>
      <c r="N42" s="82"/>
      <c r="O42" s="82"/>
      <c r="P42" s="82"/>
      <c r="Q42" s="82"/>
      <c r="R42" s="82"/>
      <c r="S42" s="82"/>
      <c r="T42" s="72"/>
      <c r="U42" s="72"/>
      <c r="V42" s="72"/>
      <c r="W42" s="72"/>
      <c r="X42" s="72"/>
      <c r="Y42" s="72"/>
      <c r="Z42" s="72"/>
    </row>
    <row r="57" spans="3:18" x14ac:dyDescent="0.25">
      <c r="E57" t="s">
        <v>824</v>
      </c>
      <c r="H57" t="s">
        <v>498</v>
      </c>
      <c r="R57" t="s">
        <v>780</v>
      </c>
    </row>
    <row r="58" spans="3:18" ht="45" customHeight="1" x14ac:dyDescent="0.25">
      <c r="E58" s="73" t="s">
        <v>825</v>
      </c>
      <c r="F58" s="73" t="s">
        <v>826</v>
      </c>
      <c r="G58" s="73" t="s">
        <v>827</v>
      </c>
      <c r="H58" s="11" t="s">
        <v>131</v>
      </c>
      <c r="I58" s="11" t="s">
        <v>132</v>
      </c>
      <c r="J58" s="11" t="s">
        <v>133</v>
      </c>
      <c r="K58" s="11" t="s">
        <v>134</v>
      </c>
      <c r="L58" s="11" t="s">
        <v>135</v>
      </c>
      <c r="M58" s="11" t="s">
        <v>136</v>
      </c>
      <c r="N58" s="11" t="s">
        <v>137</v>
      </c>
      <c r="O58" s="11" t="s">
        <v>138</v>
      </c>
      <c r="P58" s="11" t="s">
        <v>139</v>
      </c>
      <c r="Q58" s="11" t="s">
        <v>140</v>
      </c>
      <c r="R58" s="11" t="s">
        <v>780</v>
      </c>
    </row>
    <row r="59" spans="3:18" x14ac:dyDescent="0.25">
      <c r="C59" t="s">
        <v>828</v>
      </c>
      <c r="D59" s="73" t="s">
        <v>825</v>
      </c>
      <c r="E59" s="74">
        <f t="shared" ref="E59:G69" si="0">E4</f>
        <v>0</v>
      </c>
      <c r="F59" s="74">
        <f t="shared" si="0"/>
        <v>0</v>
      </c>
      <c r="G59" s="74">
        <f t="shared" si="0"/>
        <v>0</v>
      </c>
      <c r="H59" s="11"/>
      <c r="I59" s="11"/>
      <c r="J59" s="11"/>
      <c r="K59" s="11"/>
      <c r="L59" s="11"/>
      <c r="M59" s="11"/>
      <c r="N59" s="11"/>
      <c r="O59" s="11"/>
      <c r="P59" s="11"/>
      <c r="Q59" s="11"/>
      <c r="R59" s="51" t="e">
        <f>SUM('SAM_temporary 2022'!#REF!)</f>
        <v>#REF!</v>
      </c>
    </row>
    <row r="60" spans="3:18" x14ac:dyDescent="0.25">
      <c r="D60" s="73" t="s">
        <v>826</v>
      </c>
      <c r="E60" s="74">
        <f t="shared" si="0"/>
        <v>0</v>
      </c>
      <c r="F60" s="74">
        <f t="shared" si="0"/>
        <v>0</v>
      </c>
      <c r="G60" s="74">
        <f t="shared" si="0"/>
        <v>0</v>
      </c>
      <c r="H60" s="11"/>
      <c r="I60" s="11"/>
      <c r="J60" s="11"/>
      <c r="K60" s="11"/>
      <c r="L60" s="11"/>
      <c r="M60" s="11"/>
      <c r="N60" s="11"/>
      <c r="O60" s="11"/>
      <c r="P60" s="11"/>
      <c r="Q60" s="11"/>
      <c r="R60" s="51" t="e">
        <f>SUM('SAM_temporary 2022'!#REF!)</f>
        <v>#REF!</v>
      </c>
    </row>
    <row r="61" spans="3:18" ht="45" customHeight="1" x14ac:dyDescent="0.25">
      <c r="D61" s="73" t="s">
        <v>827</v>
      </c>
      <c r="E61" s="74">
        <f t="shared" si="0"/>
        <v>0</v>
      </c>
      <c r="F61" s="74">
        <f t="shared" si="0"/>
        <v>0</v>
      </c>
      <c r="G61" s="74">
        <f t="shared" si="0"/>
        <v>0</v>
      </c>
      <c r="H61" s="11"/>
      <c r="I61" s="11"/>
      <c r="J61" s="11"/>
      <c r="K61" s="11"/>
      <c r="L61" s="11"/>
      <c r="M61" s="11"/>
      <c r="N61" s="11"/>
      <c r="O61" s="11"/>
      <c r="P61" s="11"/>
      <c r="Q61" s="11"/>
      <c r="R61" s="51" t="e">
        <f>SUM('SAM_temporary 2022'!#REF!)</f>
        <v>#REF!</v>
      </c>
    </row>
    <row r="62" spans="3:18" x14ac:dyDescent="0.25">
      <c r="C62" t="s">
        <v>829</v>
      </c>
      <c r="D62" s="71" t="s">
        <v>830</v>
      </c>
      <c r="E62" s="74">
        <f t="shared" si="0"/>
        <v>0</v>
      </c>
      <c r="F62" s="74">
        <f t="shared" si="0"/>
        <v>0</v>
      </c>
      <c r="G62" s="74">
        <f t="shared" si="0"/>
        <v>0</v>
      </c>
      <c r="H62" s="11"/>
      <c r="I62" s="11"/>
      <c r="J62" s="11"/>
      <c r="K62" s="11"/>
      <c r="L62" s="11"/>
      <c r="M62" s="11"/>
      <c r="N62" s="11"/>
      <c r="O62" s="11"/>
      <c r="P62" s="11"/>
      <c r="Q62" s="11"/>
      <c r="R62" s="51" t="e">
        <f>SUM('SAM_temporary 2022'!#REF!)</f>
        <v>#REF!</v>
      </c>
    </row>
    <row r="63" spans="3:18" x14ac:dyDescent="0.25">
      <c r="D63" s="71" t="s">
        <v>831</v>
      </c>
      <c r="E63" s="74">
        <f t="shared" si="0"/>
        <v>0</v>
      </c>
      <c r="F63" s="74">
        <f t="shared" si="0"/>
        <v>0</v>
      </c>
      <c r="G63" s="74">
        <f t="shared" si="0"/>
        <v>0</v>
      </c>
      <c r="H63" s="51"/>
      <c r="I63" s="51"/>
      <c r="J63" s="51"/>
      <c r="K63" s="51"/>
      <c r="L63" s="51"/>
      <c r="M63" s="51"/>
      <c r="N63" s="51"/>
      <c r="O63" s="51"/>
      <c r="P63" s="51"/>
      <c r="Q63" s="51"/>
      <c r="R63" s="51" t="e">
        <f>SUM('SAM_temporary 2022'!#REF!)</f>
        <v>#REF!</v>
      </c>
    </row>
    <row r="64" spans="3:18" x14ac:dyDescent="0.25">
      <c r="D64" s="71" t="s">
        <v>832</v>
      </c>
      <c r="E64" s="74">
        <f t="shared" si="0"/>
        <v>0</v>
      </c>
      <c r="F64" s="74">
        <f t="shared" si="0"/>
        <v>0</v>
      </c>
      <c r="G64" s="74">
        <f t="shared" si="0"/>
        <v>0</v>
      </c>
      <c r="H64" s="51"/>
      <c r="I64" s="51"/>
      <c r="J64" s="51"/>
      <c r="K64" s="51"/>
      <c r="L64" s="51"/>
      <c r="M64" s="51"/>
      <c r="N64" s="51"/>
      <c r="O64" s="51"/>
      <c r="P64" s="51"/>
      <c r="Q64" s="51"/>
      <c r="R64" s="51" t="e">
        <f>SUM('SAM_temporary 2022'!#REF!)</f>
        <v>#REF!</v>
      </c>
    </row>
    <row r="65" spans="4:18" x14ac:dyDescent="0.25">
      <c r="D65" s="71" t="s">
        <v>833</v>
      </c>
      <c r="E65" s="74">
        <f t="shared" si="0"/>
        <v>0</v>
      </c>
      <c r="F65" s="74">
        <f t="shared" si="0"/>
        <v>0</v>
      </c>
      <c r="G65" s="74">
        <f t="shared" si="0"/>
        <v>0</v>
      </c>
      <c r="H65" s="51"/>
      <c r="I65" s="51"/>
      <c r="J65" s="51"/>
      <c r="K65" s="51"/>
      <c r="L65" s="51"/>
      <c r="M65" s="51"/>
      <c r="N65" s="51"/>
      <c r="O65" s="51"/>
      <c r="P65" s="51"/>
      <c r="Q65" s="51"/>
      <c r="R65" s="51" t="e">
        <f>SUM('SAM_temporary 2022'!#REF!)</f>
        <v>#REF!</v>
      </c>
    </row>
    <row r="66" spans="4:18" x14ac:dyDescent="0.25">
      <c r="D66" s="71" t="s">
        <v>834</v>
      </c>
      <c r="E66" s="74">
        <f t="shared" si="0"/>
        <v>0</v>
      </c>
      <c r="F66" s="74">
        <f t="shared" si="0"/>
        <v>0</v>
      </c>
      <c r="G66" s="74">
        <f t="shared" si="0"/>
        <v>0</v>
      </c>
      <c r="H66" s="51"/>
      <c r="I66" s="51"/>
      <c r="J66" s="51"/>
      <c r="K66" s="51"/>
      <c r="L66" s="51"/>
      <c r="M66" s="51"/>
      <c r="N66" s="51"/>
      <c r="O66" s="51"/>
      <c r="P66" s="51"/>
      <c r="Q66" s="51"/>
      <c r="R66" s="51" t="e">
        <f>SUM('SAM_temporary 2022'!#REF!)</f>
        <v>#REF!</v>
      </c>
    </row>
    <row r="67" spans="4:18" x14ac:dyDescent="0.25">
      <c r="D67" s="71" t="s">
        <v>835</v>
      </c>
      <c r="E67" s="74">
        <f t="shared" si="0"/>
        <v>0</v>
      </c>
      <c r="F67" s="74">
        <f t="shared" si="0"/>
        <v>0</v>
      </c>
      <c r="G67" s="74">
        <f t="shared" si="0"/>
        <v>0</v>
      </c>
      <c r="H67" s="51"/>
      <c r="I67" s="51"/>
      <c r="J67" s="51"/>
      <c r="K67" s="51"/>
      <c r="L67" s="51"/>
      <c r="M67" s="51"/>
      <c r="N67" s="51"/>
      <c r="O67" s="51"/>
      <c r="P67" s="51"/>
      <c r="Q67" s="51"/>
      <c r="R67" s="51" t="e">
        <f>SUM('SAM_temporary 2022'!#REF!)</f>
        <v>#REF!</v>
      </c>
    </row>
    <row r="68" spans="4:18" x14ac:dyDescent="0.25">
      <c r="D68" s="71" t="s">
        <v>836</v>
      </c>
      <c r="E68" s="74">
        <f t="shared" si="0"/>
        <v>0</v>
      </c>
      <c r="F68" s="74">
        <f t="shared" si="0"/>
        <v>0</v>
      </c>
      <c r="G68" s="74">
        <f t="shared" si="0"/>
        <v>0</v>
      </c>
      <c r="H68" s="51"/>
      <c r="I68" s="51"/>
      <c r="J68" s="51"/>
      <c r="K68" s="51"/>
      <c r="L68" s="51"/>
      <c r="M68" s="51"/>
      <c r="N68" s="51"/>
      <c r="O68" s="51"/>
      <c r="P68" s="51"/>
      <c r="Q68" s="51"/>
      <c r="R68" s="51" t="e">
        <f>SUM('SAM_temporary 2022'!#REF!)</f>
        <v>#REF!</v>
      </c>
    </row>
    <row r="69" spans="4:18" x14ac:dyDescent="0.25">
      <c r="D69" s="71" t="s">
        <v>837</v>
      </c>
      <c r="E69" s="74">
        <f t="shared" si="0"/>
        <v>0</v>
      </c>
      <c r="F69" s="74">
        <f t="shared" si="0"/>
        <v>0</v>
      </c>
      <c r="G69" s="74">
        <f t="shared" si="0"/>
        <v>0</v>
      </c>
      <c r="H69" s="51"/>
      <c r="I69" s="51"/>
      <c r="J69" s="51"/>
      <c r="K69" s="51"/>
      <c r="L69" s="51"/>
      <c r="M69" s="51"/>
      <c r="N69" s="51"/>
      <c r="O69" s="51"/>
      <c r="P69" s="51"/>
      <c r="Q69" s="51"/>
      <c r="R69" s="51" t="e">
        <f>SUM('SAM_temporary 2022'!#REF!)</f>
        <v>#REF!</v>
      </c>
    </row>
    <row r="70" spans="4:18" x14ac:dyDescent="0.25">
      <c r="D70" s="11" t="s">
        <v>131</v>
      </c>
      <c r="E70" s="11"/>
      <c r="F70" s="11"/>
      <c r="G70" s="11"/>
      <c r="H70" s="11"/>
      <c r="I70" s="11"/>
      <c r="J70" s="11"/>
      <c r="K70" s="11"/>
      <c r="L70" s="11"/>
      <c r="M70" s="11"/>
      <c r="N70" s="11"/>
      <c r="O70" s="11"/>
      <c r="P70" s="11"/>
      <c r="Q70" s="11"/>
      <c r="R70" s="11"/>
    </row>
    <row r="71" spans="4:18" x14ac:dyDescent="0.25">
      <c r="D71" s="11" t="s">
        <v>132</v>
      </c>
      <c r="E71" s="11"/>
      <c r="F71" s="11"/>
      <c r="G71" s="11"/>
      <c r="H71" s="11"/>
      <c r="I71" s="11"/>
      <c r="J71" s="11"/>
      <c r="K71" s="11"/>
      <c r="L71" s="11"/>
      <c r="M71" s="11"/>
      <c r="N71" s="11"/>
      <c r="O71" s="11"/>
      <c r="P71" s="11"/>
      <c r="Q71" s="11"/>
      <c r="R71" s="11"/>
    </row>
    <row r="72" spans="4:18" x14ac:dyDescent="0.25">
      <c r="D72" s="11" t="s">
        <v>133</v>
      </c>
      <c r="E72" s="11"/>
      <c r="F72" s="11"/>
      <c r="G72" s="11"/>
      <c r="H72" s="11"/>
      <c r="I72" s="11"/>
      <c r="J72" s="11"/>
      <c r="K72" s="11"/>
      <c r="L72" s="11"/>
      <c r="M72" s="11"/>
      <c r="N72" s="11"/>
      <c r="O72" s="11"/>
      <c r="P72" s="11"/>
      <c r="Q72" s="11"/>
      <c r="R72" s="11"/>
    </row>
    <row r="73" spans="4:18" x14ac:dyDescent="0.25">
      <c r="D73" s="11" t="s">
        <v>134</v>
      </c>
      <c r="E73" s="11"/>
      <c r="F73" s="11"/>
      <c r="G73" s="11"/>
      <c r="H73" s="11"/>
      <c r="I73" s="11"/>
      <c r="J73" s="11"/>
      <c r="K73" s="11"/>
      <c r="L73" s="11"/>
      <c r="M73" s="11"/>
      <c r="N73" s="11"/>
      <c r="O73" s="11"/>
      <c r="P73" s="11"/>
      <c r="Q73" s="11"/>
      <c r="R73" s="11"/>
    </row>
    <row r="74" spans="4:18" x14ac:dyDescent="0.25">
      <c r="D74" s="11" t="s">
        <v>135</v>
      </c>
      <c r="E74" s="11"/>
      <c r="F74" s="11"/>
      <c r="G74" s="11"/>
      <c r="H74" s="11"/>
      <c r="I74" s="11"/>
      <c r="J74" s="11"/>
      <c r="K74" s="11"/>
      <c r="L74" s="11"/>
      <c r="M74" s="11"/>
      <c r="N74" s="11"/>
      <c r="O74" s="11"/>
      <c r="P74" s="11"/>
      <c r="Q74" s="11"/>
      <c r="R74" s="11"/>
    </row>
    <row r="75" spans="4:18" x14ac:dyDescent="0.25">
      <c r="D75" s="11" t="s">
        <v>136</v>
      </c>
      <c r="E75" s="11"/>
      <c r="F75" s="11"/>
      <c r="G75" s="11"/>
      <c r="H75" s="11"/>
      <c r="I75" s="11"/>
      <c r="J75" s="11"/>
      <c r="K75" s="11"/>
      <c r="L75" s="11"/>
      <c r="M75" s="11"/>
      <c r="N75" s="11"/>
      <c r="O75" s="11"/>
      <c r="P75" s="11"/>
      <c r="Q75" s="11"/>
      <c r="R75" s="11"/>
    </row>
    <row r="76" spans="4:18" x14ac:dyDescent="0.25">
      <c r="D76" s="11" t="s">
        <v>137</v>
      </c>
      <c r="E76" s="11"/>
      <c r="F76" s="11"/>
      <c r="G76" s="11"/>
      <c r="H76" s="11"/>
      <c r="I76" s="11"/>
      <c r="J76" s="11"/>
      <c r="K76" s="11"/>
      <c r="L76" s="11"/>
      <c r="M76" s="11"/>
      <c r="N76" s="11"/>
      <c r="O76" s="11"/>
      <c r="P76" s="11"/>
      <c r="Q76" s="11"/>
      <c r="R76" s="11"/>
    </row>
    <row r="77" spans="4:18" x14ac:dyDescent="0.25">
      <c r="D77" s="11" t="s">
        <v>138</v>
      </c>
      <c r="E77" s="11"/>
      <c r="F77" s="11"/>
      <c r="G77" s="11"/>
      <c r="H77" s="11"/>
      <c r="I77" s="11"/>
      <c r="J77" s="11"/>
      <c r="K77" s="11"/>
      <c r="L77" s="11"/>
      <c r="M77" s="11"/>
      <c r="N77" s="11"/>
      <c r="O77" s="11"/>
      <c r="P77" s="11"/>
      <c r="Q77" s="11"/>
      <c r="R77" s="11"/>
    </row>
    <row r="78" spans="4:18" x14ac:dyDescent="0.25">
      <c r="D78" s="11" t="s">
        <v>139</v>
      </c>
      <c r="E78" s="11"/>
      <c r="F78" s="11"/>
      <c r="G78" s="11"/>
      <c r="H78" s="11"/>
      <c r="I78" s="11"/>
      <c r="J78" s="11"/>
      <c r="K78" s="11"/>
      <c r="L78" s="11"/>
      <c r="M78" s="11"/>
      <c r="N78" s="11"/>
      <c r="O78" s="11"/>
      <c r="P78" s="11"/>
      <c r="Q78" s="11"/>
      <c r="R78" s="11"/>
    </row>
    <row r="79" spans="4:18" x14ac:dyDescent="0.25">
      <c r="D79" s="11" t="s">
        <v>140</v>
      </c>
      <c r="E79" s="11"/>
      <c r="F79" s="11"/>
      <c r="G79" s="11"/>
      <c r="H79" s="11"/>
      <c r="I79" s="11"/>
      <c r="J79" s="11"/>
      <c r="K79" s="11"/>
      <c r="L79" s="11"/>
      <c r="M79" s="11"/>
      <c r="N79" s="11"/>
      <c r="O79" s="11"/>
      <c r="P79" s="11"/>
      <c r="Q79" s="11"/>
      <c r="R79" s="11"/>
    </row>
    <row r="80" spans="4:18" x14ac:dyDescent="0.25">
      <c r="D80" s="11" t="s">
        <v>780</v>
      </c>
      <c r="E80" s="51" t="e">
        <f>SUM('SAM_temporary 2022'!#REF!)</f>
        <v>#REF!</v>
      </c>
      <c r="F80" s="51" t="e">
        <f>SUM('SAM_temporary 2022'!#REF!)</f>
        <v>#REF!</v>
      </c>
      <c r="G80" s="51" t="e">
        <f>SUM('SAM_temporary 2022'!#REF!)</f>
        <v>#REF!</v>
      </c>
      <c r="H80" s="11"/>
      <c r="I80" s="11"/>
      <c r="J80" s="11"/>
      <c r="K80" s="11"/>
      <c r="L80" s="11"/>
      <c r="M80" s="11"/>
      <c r="N80" s="11"/>
      <c r="O80" s="11"/>
      <c r="P80" s="11"/>
      <c r="Q80" s="11"/>
      <c r="R80" s="11"/>
    </row>
    <row r="82" spans="3:18" x14ac:dyDescent="0.25">
      <c r="C82" t="s">
        <v>838</v>
      </c>
      <c r="D82" s="11" t="s">
        <v>839</v>
      </c>
      <c r="E82" s="74" t="e">
        <f>#REF!</f>
        <v>#REF!</v>
      </c>
      <c r="F82" s="74" t="e">
        <f>#REF!</f>
        <v>#REF!</v>
      </c>
      <c r="G82" s="51"/>
      <c r="H82" s="11"/>
      <c r="I82" s="11"/>
      <c r="J82" s="11"/>
      <c r="K82" s="11"/>
      <c r="L82" s="11"/>
      <c r="M82" s="11"/>
      <c r="N82" s="11"/>
      <c r="O82" s="11"/>
      <c r="P82" s="11"/>
      <c r="Q82" s="11"/>
      <c r="R82" s="51" t="e">
        <f>SUM('SAM_temporary 2022'!#REF!)</f>
        <v>#REF!</v>
      </c>
    </row>
    <row r="83" spans="3:18" x14ac:dyDescent="0.25">
      <c r="D83" s="11" t="s">
        <v>840</v>
      </c>
      <c r="E83" s="51"/>
      <c r="F83" s="51"/>
      <c r="G83" s="74" t="e">
        <f>#REF!</f>
        <v>#REF!</v>
      </c>
      <c r="H83" s="11"/>
      <c r="I83" s="11"/>
      <c r="J83" s="11"/>
      <c r="K83" s="11"/>
      <c r="L83" s="11"/>
      <c r="M83" s="11"/>
      <c r="N83" s="11"/>
      <c r="O83" s="11"/>
      <c r="P83" s="11"/>
      <c r="Q83" s="11"/>
      <c r="R83" s="51" t="e">
        <f>SUM('SAM_temporary 2022'!#REF!)</f>
        <v>#REF!</v>
      </c>
    </row>
  </sheetData>
  <mergeCells count="12">
    <mergeCell ref="V19:X19"/>
    <mergeCell ref="E19:I19"/>
    <mergeCell ref="C21:C25"/>
    <mergeCell ref="C26:C37"/>
    <mergeCell ref="C38:C40"/>
    <mergeCell ref="C12:C14"/>
    <mergeCell ref="J19:U19"/>
    <mergeCell ref="E2:I2"/>
    <mergeCell ref="J2:L2"/>
    <mergeCell ref="M2:O2"/>
    <mergeCell ref="C4:C8"/>
    <mergeCell ref="C9:C11"/>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U270"/>
  <sheetViews>
    <sheetView workbookViewId="0">
      <selection activeCell="C252" sqref="C252"/>
    </sheetView>
  </sheetViews>
  <sheetFormatPr defaultColWidth="11.42578125" defaultRowHeight="15" x14ac:dyDescent="0.25"/>
  <cols>
    <col min="1" max="1" width="45.7109375" customWidth="1"/>
    <col min="2" max="14" width="14.5703125" customWidth="1"/>
    <col min="257" max="257" width="45.7109375" customWidth="1"/>
    <col min="258" max="270" width="14.5703125" customWidth="1"/>
    <col min="513" max="513" width="45.7109375" customWidth="1"/>
    <col min="514" max="526" width="14.5703125" customWidth="1"/>
    <col min="769" max="769" width="45.7109375" customWidth="1"/>
    <col min="770" max="782" width="14.5703125" customWidth="1"/>
    <col min="1025" max="1025" width="45.7109375" customWidth="1"/>
    <col min="1026" max="1038" width="14.5703125" customWidth="1"/>
    <col min="1281" max="1281" width="45.7109375" customWidth="1"/>
    <col min="1282" max="1294" width="14.5703125" customWidth="1"/>
    <col min="1537" max="1537" width="45.7109375" customWidth="1"/>
    <col min="1538" max="1550" width="14.5703125" customWidth="1"/>
    <col min="1793" max="1793" width="45.7109375" customWidth="1"/>
    <col min="1794" max="1806" width="14.5703125" customWidth="1"/>
    <col min="2049" max="2049" width="45.7109375" customWidth="1"/>
    <col min="2050" max="2062" width="14.5703125" customWidth="1"/>
    <col min="2305" max="2305" width="45.7109375" customWidth="1"/>
    <col min="2306" max="2318" width="14.5703125" customWidth="1"/>
    <col min="2561" max="2561" width="45.7109375" customWidth="1"/>
    <col min="2562" max="2574" width="14.5703125" customWidth="1"/>
    <col min="2817" max="2817" width="45.7109375" customWidth="1"/>
    <col min="2818" max="2830" width="14.5703125" customWidth="1"/>
    <col min="3073" max="3073" width="45.7109375" customWidth="1"/>
    <col min="3074" max="3086" width="14.5703125" customWidth="1"/>
    <col min="3329" max="3329" width="45.7109375" customWidth="1"/>
    <col min="3330" max="3342" width="14.5703125" customWidth="1"/>
    <col min="3585" max="3585" width="45.7109375" customWidth="1"/>
    <col min="3586" max="3598" width="14.5703125" customWidth="1"/>
    <col min="3841" max="3841" width="45.7109375" customWidth="1"/>
    <col min="3842" max="3854" width="14.5703125" customWidth="1"/>
    <col min="4097" max="4097" width="45.7109375" customWidth="1"/>
    <col min="4098" max="4110" width="14.5703125" customWidth="1"/>
    <col min="4353" max="4353" width="45.7109375" customWidth="1"/>
    <col min="4354" max="4366" width="14.5703125" customWidth="1"/>
    <col min="4609" max="4609" width="45.7109375" customWidth="1"/>
    <col min="4610" max="4622" width="14.5703125" customWidth="1"/>
    <col min="4865" max="4865" width="45.7109375" customWidth="1"/>
    <col min="4866" max="4878" width="14.5703125" customWidth="1"/>
    <col min="5121" max="5121" width="45.7109375" customWidth="1"/>
    <col min="5122" max="5134" width="14.5703125" customWidth="1"/>
    <col min="5377" max="5377" width="45.7109375" customWidth="1"/>
    <col min="5378" max="5390" width="14.5703125" customWidth="1"/>
    <col min="5633" max="5633" width="45.7109375" customWidth="1"/>
    <col min="5634" max="5646" width="14.5703125" customWidth="1"/>
    <col min="5889" max="5889" width="45.7109375" customWidth="1"/>
    <col min="5890" max="5902" width="14.5703125" customWidth="1"/>
    <col min="6145" max="6145" width="45.7109375" customWidth="1"/>
    <col min="6146" max="6158" width="14.5703125" customWidth="1"/>
    <col min="6401" max="6401" width="45.7109375" customWidth="1"/>
    <col min="6402" max="6414" width="14.5703125" customWidth="1"/>
    <col min="6657" max="6657" width="45.7109375" customWidth="1"/>
    <col min="6658" max="6670" width="14.5703125" customWidth="1"/>
    <col min="6913" max="6913" width="45.7109375" customWidth="1"/>
    <col min="6914" max="6926" width="14.5703125" customWidth="1"/>
    <col min="7169" max="7169" width="45.7109375" customWidth="1"/>
    <col min="7170" max="7182" width="14.5703125" customWidth="1"/>
    <col min="7425" max="7425" width="45.7109375" customWidth="1"/>
    <col min="7426" max="7438" width="14.5703125" customWidth="1"/>
    <col min="7681" max="7681" width="45.7109375" customWidth="1"/>
    <col min="7682" max="7694" width="14.5703125" customWidth="1"/>
    <col min="7937" max="7937" width="45.7109375" customWidth="1"/>
    <col min="7938" max="7950" width="14.5703125" customWidth="1"/>
    <col min="8193" max="8193" width="45.7109375" customWidth="1"/>
    <col min="8194" max="8206" width="14.5703125" customWidth="1"/>
    <col min="8449" max="8449" width="45.7109375" customWidth="1"/>
    <col min="8450" max="8462" width="14.5703125" customWidth="1"/>
    <col min="8705" max="8705" width="45.7109375" customWidth="1"/>
    <col min="8706" max="8718" width="14.5703125" customWidth="1"/>
    <col min="8961" max="8961" width="45.7109375" customWidth="1"/>
    <col min="8962" max="8974" width="14.5703125" customWidth="1"/>
    <col min="9217" max="9217" width="45.7109375" customWidth="1"/>
    <col min="9218" max="9230" width="14.5703125" customWidth="1"/>
    <col min="9473" max="9473" width="45.7109375" customWidth="1"/>
    <col min="9474" max="9486" width="14.5703125" customWidth="1"/>
    <col min="9729" max="9729" width="45.7109375" customWidth="1"/>
    <col min="9730" max="9742" width="14.5703125" customWidth="1"/>
    <col min="9985" max="9985" width="45.7109375" customWidth="1"/>
    <col min="9986" max="9998" width="14.5703125" customWidth="1"/>
    <col min="10241" max="10241" width="45.7109375" customWidth="1"/>
    <col min="10242" max="10254" width="14.5703125" customWidth="1"/>
    <col min="10497" max="10497" width="45.7109375" customWidth="1"/>
    <col min="10498" max="10510" width="14.5703125" customWidth="1"/>
    <col min="10753" max="10753" width="45.7109375" customWidth="1"/>
    <col min="10754" max="10766" width="14.5703125" customWidth="1"/>
    <col min="11009" max="11009" width="45.7109375" customWidth="1"/>
    <col min="11010" max="11022" width="14.5703125" customWidth="1"/>
    <col min="11265" max="11265" width="45.7109375" customWidth="1"/>
    <col min="11266" max="11278" width="14.5703125" customWidth="1"/>
    <col min="11521" max="11521" width="45.7109375" customWidth="1"/>
    <col min="11522" max="11534" width="14.5703125" customWidth="1"/>
    <col min="11777" max="11777" width="45.7109375" customWidth="1"/>
    <col min="11778" max="11790" width="14.5703125" customWidth="1"/>
    <col min="12033" max="12033" width="45.7109375" customWidth="1"/>
    <col min="12034" max="12046" width="14.5703125" customWidth="1"/>
    <col min="12289" max="12289" width="45.7109375" customWidth="1"/>
    <col min="12290" max="12302" width="14.5703125" customWidth="1"/>
    <col min="12545" max="12545" width="45.7109375" customWidth="1"/>
    <col min="12546" max="12558" width="14.5703125" customWidth="1"/>
    <col min="12801" max="12801" width="45.7109375" customWidth="1"/>
    <col min="12802" max="12814" width="14.5703125" customWidth="1"/>
    <col min="13057" max="13057" width="45.7109375" customWidth="1"/>
    <col min="13058" max="13070" width="14.5703125" customWidth="1"/>
    <col min="13313" max="13313" width="45.7109375" customWidth="1"/>
    <col min="13314" max="13326" width="14.5703125" customWidth="1"/>
    <col min="13569" max="13569" width="45.7109375" customWidth="1"/>
    <col min="13570" max="13582" width="14.5703125" customWidth="1"/>
    <col min="13825" max="13825" width="45.7109375" customWidth="1"/>
    <col min="13826" max="13838" width="14.5703125" customWidth="1"/>
    <col min="14081" max="14081" width="45.7109375" customWidth="1"/>
    <col min="14082" max="14094" width="14.5703125" customWidth="1"/>
    <col min="14337" max="14337" width="45.7109375" customWidth="1"/>
    <col min="14338" max="14350" width="14.5703125" customWidth="1"/>
    <col min="14593" max="14593" width="45.7109375" customWidth="1"/>
    <col min="14594" max="14606" width="14.5703125" customWidth="1"/>
    <col min="14849" max="14849" width="45.7109375" customWidth="1"/>
    <col min="14850" max="14862" width="14.5703125" customWidth="1"/>
    <col min="15105" max="15105" width="45.7109375" customWidth="1"/>
    <col min="15106" max="15118" width="14.5703125" customWidth="1"/>
    <col min="15361" max="15361" width="45.7109375" customWidth="1"/>
    <col min="15362" max="15374" width="14.5703125" customWidth="1"/>
    <col min="15617" max="15617" width="45.7109375" customWidth="1"/>
    <col min="15618" max="15630" width="14.5703125" customWidth="1"/>
    <col min="15873" max="15873" width="45.7109375" customWidth="1"/>
    <col min="15874" max="15886" width="14.5703125" customWidth="1"/>
    <col min="16129" max="16129" width="45.7109375" customWidth="1"/>
    <col min="16130" max="16142" width="14.5703125" customWidth="1"/>
  </cols>
  <sheetData>
    <row r="1" spans="1:14" ht="15" customHeight="1" x14ac:dyDescent="0.25">
      <c r="A1" s="102" t="s">
        <v>841</v>
      </c>
    </row>
    <row r="2" spans="1:14" ht="32.1" customHeight="1" x14ac:dyDescent="0.25">
      <c r="A2" s="144" t="s">
        <v>842</v>
      </c>
      <c r="B2" s="144"/>
      <c r="C2" s="144"/>
      <c r="D2" s="144"/>
      <c r="E2" s="144"/>
      <c r="F2" s="144"/>
      <c r="G2" s="144"/>
      <c r="H2" s="144"/>
      <c r="I2" s="144"/>
      <c r="J2" s="144"/>
      <c r="K2" s="144"/>
      <c r="L2" s="144"/>
      <c r="M2" s="144"/>
      <c r="N2" s="144"/>
    </row>
    <row r="3" spans="1:14" ht="45" customHeight="1" x14ac:dyDescent="0.25">
      <c r="A3" s="86"/>
      <c r="B3" s="87" t="s">
        <v>843</v>
      </c>
      <c r="C3" s="87" t="s">
        <v>844</v>
      </c>
      <c r="D3" s="87" t="s">
        <v>845</v>
      </c>
      <c r="E3" s="87" t="s">
        <v>846</v>
      </c>
      <c r="F3" s="87" t="s">
        <v>847</v>
      </c>
      <c r="G3" s="87" t="s">
        <v>848</v>
      </c>
      <c r="H3" s="87" t="s">
        <v>849</v>
      </c>
      <c r="I3" s="87" t="s">
        <v>850</v>
      </c>
      <c r="J3" s="87" t="s">
        <v>851</v>
      </c>
      <c r="K3" s="87" t="s">
        <v>852</v>
      </c>
      <c r="L3" s="87" t="s">
        <v>853</v>
      </c>
      <c r="M3" s="87" t="s">
        <v>854</v>
      </c>
      <c r="N3" s="88" t="s">
        <v>855</v>
      </c>
    </row>
    <row r="4" spans="1:14" ht="15" customHeight="1" x14ac:dyDescent="0.25">
      <c r="A4" s="145">
        <v>2011</v>
      </c>
      <c r="B4" s="145"/>
      <c r="C4" s="145"/>
      <c r="D4" s="145"/>
      <c r="E4" s="145"/>
      <c r="F4" s="145"/>
      <c r="G4" s="145"/>
      <c r="H4" s="145"/>
      <c r="I4" s="145"/>
      <c r="J4" s="145"/>
      <c r="K4" s="145"/>
      <c r="L4" s="145"/>
      <c r="M4" s="145"/>
      <c r="N4" s="145"/>
    </row>
    <row r="5" spans="1:14" ht="15" customHeight="1" x14ac:dyDescent="0.25">
      <c r="A5" s="89" t="s">
        <v>856</v>
      </c>
      <c r="B5" s="90">
        <v>42.830521176011416</v>
      </c>
      <c r="C5" s="90">
        <v>209.27550948225459</v>
      </c>
      <c r="D5" s="90">
        <v>37.303169327344264</v>
      </c>
      <c r="E5" s="90">
        <v>49.466819994812361</v>
      </c>
      <c r="F5" s="91" t="s">
        <v>857</v>
      </c>
      <c r="G5" s="90">
        <v>50.782676115115997</v>
      </c>
      <c r="H5" s="91" t="s">
        <v>857</v>
      </c>
      <c r="I5" s="90">
        <v>53.74104142937427</v>
      </c>
      <c r="J5" s="90">
        <v>96.986427863911643</v>
      </c>
      <c r="K5" s="91" t="s">
        <v>857</v>
      </c>
      <c r="L5" s="91" t="s">
        <v>857</v>
      </c>
      <c r="M5" s="90">
        <v>60.859541894372541</v>
      </c>
      <c r="N5" s="90">
        <v>601.245707283196</v>
      </c>
    </row>
    <row r="6" spans="1:14" ht="15" customHeight="1" x14ac:dyDescent="0.25">
      <c r="A6" s="89" t="s">
        <v>858</v>
      </c>
      <c r="B6" s="90">
        <v>35.112894875361285</v>
      </c>
      <c r="C6" s="90">
        <v>204.84243032989917</v>
      </c>
      <c r="D6" s="90">
        <v>27.596258787609727</v>
      </c>
      <c r="E6" s="90">
        <v>42.371985526686601</v>
      </c>
      <c r="F6" s="90" t="s">
        <v>857</v>
      </c>
      <c r="G6" s="90">
        <v>44.833478045994369</v>
      </c>
      <c r="H6" s="90" t="s">
        <v>857</v>
      </c>
      <c r="I6" s="90">
        <v>39.790143652158434</v>
      </c>
      <c r="J6" s="90">
        <v>73.346307621111336</v>
      </c>
      <c r="K6" s="90" t="s">
        <v>857</v>
      </c>
      <c r="L6" s="90" t="s">
        <v>857</v>
      </c>
      <c r="M6" s="90">
        <v>46.322136884933236</v>
      </c>
      <c r="N6" s="90">
        <v>514.21563572375351</v>
      </c>
    </row>
    <row r="7" spans="1:14" ht="15" customHeight="1" x14ac:dyDescent="0.25">
      <c r="A7" s="92" t="s">
        <v>859</v>
      </c>
      <c r="B7" s="93">
        <v>16.35376829843554</v>
      </c>
      <c r="C7" s="93">
        <v>70.588011655826477</v>
      </c>
      <c r="D7" s="93">
        <v>11.664522882423432</v>
      </c>
      <c r="E7" s="93">
        <v>18.9574361078148</v>
      </c>
      <c r="F7" s="93" t="s">
        <v>857</v>
      </c>
      <c r="G7" s="93">
        <v>18.172948215229166</v>
      </c>
      <c r="H7" s="93" t="s">
        <v>857</v>
      </c>
      <c r="I7" s="93">
        <v>17.42545193753611</v>
      </c>
      <c r="J7" s="93">
        <v>31.624455058287413</v>
      </c>
      <c r="K7" s="93" t="s">
        <v>857</v>
      </c>
      <c r="L7" s="93" t="s">
        <v>857</v>
      </c>
      <c r="M7" s="93">
        <v>20.464990170762995</v>
      </c>
      <c r="N7" s="93">
        <v>205.25158432631576</v>
      </c>
    </row>
    <row r="8" spans="1:14" ht="15" customHeight="1" x14ac:dyDescent="0.25">
      <c r="A8" s="92" t="s">
        <v>860</v>
      </c>
      <c r="B8" s="93">
        <v>1.1955836700518345</v>
      </c>
      <c r="C8" s="93">
        <v>6.77483028470402</v>
      </c>
      <c r="D8" s="93">
        <v>1.3812711511728402</v>
      </c>
      <c r="E8" s="93">
        <v>1.5378712257537108</v>
      </c>
      <c r="F8" s="93" t="s">
        <v>857</v>
      </c>
      <c r="G8" s="93">
        <v>1.238732676386781</v>
      </c>
      <c r="H8" s="93" t="s">
        <v>857</v>
      </c>
      <c r="I8" s="93">
        <v>2.0625352035201994</v>
      </c>
      <c r="J8" s="93">
        <v>2.9246210827087924</v>
      </c>
      <c r="K8" s="93" t="s">
        <v>857</v>
      </c>
      <c r="L8" s="93" t="s">
        <v>857</v>
      </c>
      <c r="M8" s="93">
        <v>1.7375735329822257</v>
      </c>
      <c r="N8" s="93">
        <v>18.853018827280462</v>
      </c>
    </row>
    <row r="9" spans="1:14" ht="15" customHeight="1" x14ac:dyDescent="0.25">
      <c r="A9" s="92" t="s">
        <v>861</v>
      </c>
      <c r="B9" s="93">
        <v>1.5881642628117816</v>
      </c>
      <c r="C9" s="93">
        <v>7.3855356340527871</v>
      </c>
      <c r="D9" s="93">
        <v>1.2872545087638949</v>
      </c>
      <c r="E9" s="93">
        <v>1.601485048699717</v>
      </c>
      <c r="F9" s="93" t="s">
        <v>857</v>
      </c>
      <c r="G9" s="93">
        <v>1.1961008296791196</v>
      </c>
      <c r="H9" s="93" t="s">
        <v>857</v>
      </c>
      <c r="I9" s="93">
        <v>1.6591557298114601</v>
      </c>
      <c r="J9" s="93">
        <v>2.9201005893604468</v>
      </c>
      <c r="K9" s="93" t="s">
        <v>857</v>
      </c>
      <c r="L9" s="93" t="s">
        <v>857</v>
      </c>
      <c r="M9" s="93">
        <v>1.7757306266165667</v>
      </c>
      <c r="N9" s="93">
        <v>19.413527229795765</v>
      </c>
    </row>
    <row r="10" spans="1:14" ht="15" customHeight="1" x14ac:dyDescent="0.25">
      <c r="A10" s="92" t="s">
        <v>862</v>
      </c>
      <c r="B10" s="93">
        <v>4.1733170040077852</v>
      </c>
      <c r="C10" s="93">
        <v>20.445120573992877</v>
      </c>
      <c r="D10" s="93">
        <v>3.46500770566105</v>
      </c>
      <c r="E10" s="93">
        <v>4.7794999742171491</v>
      </c>
      <c r="F10" s="93" t="s">
        <v>857</v>
      </c>
      <c r="G10" s="93">
        <v>7.5181108209704224</v>
      </c>
      <c r="H10" s="93" t="s">
        <v>857</v>
      </c>
      <c r="I10" s="93">
        <v>4.6679815795219861</v>
      </c>
      <c r="J10" s="93">
        <v>8.8890893681223702</v>
      </c>
      <c r="K10" s="93" t="s">
        <v>857</v>
      </c>
      <c r="L10" s="93" t="s">
        <v>857</v>
      </c>
      <c r="M10" s="93">
        <v>5.5918173009114804</v>
      </c>
      <c r="N10" s="93">
        <v>59.529944327405069</v>
      </c>
    </row>
    <row r="11" spans="1:14" ht="15" customHeight="1" x14ac:dyDescent="0.25">
      <c r="A11" s="92" t="s">
        <v>863</v>
      </c>
      <c r="B11" s="93">
        <v>4.4434874084856126</v>
      </c>
      <c r="C11" s="93">
        <v>30.002566211935438</v>
      </c>
      <c r="D11" s="93">
        <v>2.986420097287124</v>
      </c>
      <c r="E11" s="93">
        <v>5.5863328747904006</v>
      </c>
      <c r="F11" s="93" t="s">
        <v>857</v>
      </c>
      <c r="G11" s="93">
        <v>6.0645229827943394</v>
      </c>
      <c r="H11" s="93" t="s">
        <v>857</v>
      </c>
      <c r="I11" s="93">
        <v>3.5365168410558003</v>
      </c>
      <c r="J11" s="93">
        <v>6.9771107851116803</v>
      </c>
      <c r="K11" s="93" t="s">
        <v>857</v>
      </c>
      <c r="L11" s="93" t="s">
        <v>857</v>
      </c>
      <c r="M11" s="93">
        <v>5.2961066552772866</v>
      </c>
      <c r="N11" s="93">
        <v>64.893063856737612</v>
      </c>
    </row>
    <row r="12" spans="1:14" ht="15" customHeight="1" x14ac:dyDescent="0.25">
      <c r="A12" s="92" t="s">
        <v>864</v>
      </c>
      <c r="B12" s="93">
        <v>2.7440545892873356</v>
      </c>
      <c r="C12" s="93">
        <v>22.362078491352648</v>
      </c>
      <c r="D12" s="93">
        <v>2.09272600475503</v>
      </c>
      <c r="E12" s="93">
        <v>3.8575854056930075</v>
      </c>
      <c r="F12" s="93" t="s">
        <v>857</v>
      </c>
      <c r="G12" s="93">
        <v>3.3961989784512752</v>
      </c>
      <c r="H12" s="93" t="s">
        <v>857</v>
      </c>
      <c r="I12" s="93">
        <v>3.3013118097368555</v>
      </c>
      <c r="J12" s="93">
        <v>7.4076785634059901</v>
      </c>
      <c r="K12" s="93" t="s">
        <v>857</v>
      </c>
      <c r="L12" s="93" t="s">
        <v>857</v>
      </c>
      <c r="M12" s="93">
        <v>3.9060427606184662</v>
      </c>
      <c r="N12" s="93">
        <v>49.067676603300512</v>
      </c>
    </row>
    <row r="13" spans="1:14" ht="15" customHeight="1" x14ac:dyDescent="0.25">
      <c r="A13" s="92" t="s">
        <v>865</v>
      </c>
      <c r="B13" s="93">
        <v>0.63835633788423907</v>
      </c>
      <c r="C13" s="93">
        <v>11.094980589949106</v>
      </c>
      <c r="D13" s="93">
        <v>0.80790495969549503</v>
      </c>
      <c r="E13" s="93">
        <v>1.6404802865582735</v>
      </c>
      <c r="F13" s="93" t="s">
        <v>857</v>
      </c>
      <c r="G13" s="93">
        <v>1.9564459951851301</v>
      </c>
      <c r="H13" s="93" t="s">
        <v>857</v>
      </c>
      <c r="I13" s="93">
        <v>0.71678384198392686</v>
      </c>
      <c r="J13" s="93">
        <v>2.0231549185716706</v>
      </c>
      <c r="K13" s="93" t="s">
        <v>857</v>
      </c>
      <c r="L13" s="93" t="s">
        <v>857</v>
      </c>
      <c r="M13" s="93">
        <v>0.91497812986159144</v>
      </c>
      <c r="N13" s="93">
        <v>19.793085059689439</v>
      </c>
    </row>
    <row r="14" spans="1:14" ht="15" customHeight="1" x14ac:dyDescent="0.25">
      <c r="A14" s="92" t="s">
        <v>866</v>
      </c>
      <c r="B14" s="93">
        <v>3.9761633043971236</v>
      </c>
      <c r="C14" s="93">
        <v>36.189306888085639</v>
      </c>
      <c r="D14" s="93">
        <v>3.9111514778508458</v>
      </c>
      <c r="E14" s="93">
        <v>4.4112946031594387</v>
      </c>
      <c r="F14" s="93" t="s">
        <v>857</v>
      </c>
      <c r="G14" s="93">
        <v>5.2904175472981461</v>
      </c>
      <c r="H14" s="93" t="s">
        <v>857</v>
      </c>
      <c r="I14" s="93">
        <v>6.4204067089921253</v>
      </c>
      <c r="J14" s="93">
        <v>10.580097255542938</v>
      </c>
      <c r="K14" s="93" t="s">
        <v>857</v>
      </c>
      <c r="L14" s="93" t="s">
        <v>857</v>
      </c>
      <c r="M14" s="93">
        <v>6.634897707902633</v>
      </c>
      <c r="N14" s="93">
        <v>77.413735493229211</v>
      </c>
    </row>
    <row r="15" spans="1:14" ht="15" customHeight="1" x14ac:dyDescent="0.25">
      <c r="A15" s="89" t="s">
        <v>867</v>
      </c>
      <c r="B15" s="90">
        <v>7.7176263006501173</v>
      </c>
      <c r="C15" s="90">
        <v>4.4330791523558242</v>
      </c>
      <c r="D15" s="90">
        <v>9.7069105397345812</v>
      </c>
      <c r="E15" s="90">
        <v>7.0948344681258471</v>
      </c>
      <c r="F15" s="90" t="s">
        <v>857</v>
      </c>
      <c r="G15" s="90">
        <v>5.9491980691216169</v>
      </c>
      <c r="H15" s="90" t="s">
        <v>857</v>
      </c>
      <c r="I15" s="90">
        <v>13.950897777215832</v>
      </c>
      <c r="J15" s="90">
        <v>23.640120242800258</v>
      </c>
      <c r="K15" s="90" t="s">
        <v>857</v>
      </c>
      <c r="L15" s="90" t="s">
        <v>857</v>
      </c>
      <c r="M15" s="90">
        <v>14.537405009439135</v>
      </c>
      <c r="N15" s="90">
        <v>87.0300715594434</v>
      </c>
    </row>
    <row r="16" spans="1:14" ht="15" customHeight="1" x14ac:dyDescent="0.25">
      <c r="A16" s="89" t="s">
        <v>868</v>
      </c>
      <c r="B16" s="90">
        <v>10.236235823088684</v>
      </c>
      <c r="C16" s="90">
        <v>39.69514746631689</v>
      </c>
      <c r="D16" s="90">
        <v>12.513073328162314</v>
      </c>
      <c r="E16" s="90">
        <v>7.4521378193040153</v>
      </c>
      <c r="F16" s="90" t="s">
        <v>857</v>
      </c>
      <c r="G16" s="90">
        <v>6.7904617190559851</v>
      </c>
      <c r="H16" s="90" t="s">
        <v>857</v>
      </c>
      <c r="I16" s="90">
        <v>13.650686013659925</v>
      </c>
      <c r="J16" s="90">
        <v>22.058025935284476</v>
      </c>
      <c r="K16" s="90" t="s">
        <v>857</v>
      </c>
      <c r="L16" s="90" t="s">
        <v>857</v>
      </c>
      <c r="M16" s="90">
        <v>13.724724851318554</v>
      </c>
      <c r="N16" s="90">
        <v>126.12049295619063</v>
      </c>
    </row>
    <row r="17" spans="1:14" ht="15" customHeight="1" x14ac:dyDescent="0.25">
      <c r="A17" s="92" t="s">
        <v>869</v>
      </c>
      <c r="B17" s="93">
        <v>2.6288021342268899</v>
      </c>
      <c r="C17" s="93">
        <v>0.17093593758053352</v>
      </c>
      <c r="D17" s="93">
        <v>2.6086431533099614</v>
      </c>
      <c r="E17" s="93">
        <v>0.97309996531152732</v>
      </c>
      <c r="F17" s="93" t="s">
        <v>857</v>
      </c>
      <c r="G17" s="93">
        <v>0.50131430208650929</v>
      </c>
      <c r="H17" s="93" t="s">
        <v>857</v>
      </c>
      <c r="I17" s="93">
        <v>1.6803993460462601</v>
      </c>
      <c r="J17" s="93">
        <v>3.0129289389290572</v>
      </c>
      <c r="K17" s="93" t="s">
        <v>857</v>
      </c>
      <c r="L17" s="93" t="s">
        <v>857</v>
      </c>
      <c r="M17" s="93">
        <v>2.0216700501379403</v>
      </c>
      <c r="N17" s="93">
        <v>13.597793827628651</v>
      </c>
    </row>
    <row r="18" spans="1:14" ht="15" customHeight="1" x14ac:dyDescent="0.25">
      <c r="A18" s="92" t="s">
        <v>870</v>
      </c>
      <c r="B18" s="93">
        <v>1.5036135240484747</v>
      </c>
      <c r="C18" s="93">
        <v>4.0533202352628939</v>
      </c>
      <c r="D18" s="93">
        <v>1.484738772781417</v>
      </c>
      <c r="E18" s="93">
        <v>2.0471327729817612</v>
      </c>
      <c r="F18" s="93" t="s">
        <v>857</v>
      </c>
      <c r="G18" s="93">
        <v>0.67256870916828304</v>
      </c>
      <c r="H18" s="93" t="s">
        <v>857</v>
      </c>
      <c r="I18" s="93">
        <v>3.3652302881919627</v>
      </c>
      <c r="J18" s="93">
        <v>4.0645303590677422</v>
      </c>
      <c r="K18" s="93" t="s">
        <v>857</v>
      </c>
      <c r="L18" s="93" t="s">
        <v>857</v>
      </c>
      <c r="M18" s="93">
        <v>3.107533203228277</v>
      </c>
      <c r="N18" s="93">
        <v>20.298667864730824</v>
      </c>
    </row>
    <row r="19" spans="1:14" ht="15" customHeight="1" x14ac:dyDescent="0.25">
      <c r="A19" s="92" t="s">
        <v>871</v>
      </c>
      <c r="B19" s="93">
        <v>5.2476184993896346</v>
      </c>
      <c r="C19" s="93">
        <v>17.275479936381593</v>
      </c>
      <c r="D19" s="93">
        <v>6.3891715231544808</v>
      </c>
      <c r="E19" s="93">
        <v>3.5651121927407221</v>
      </c>
      <c r="F19" s="93" t="s">
        <v>857</v>
      </c>
      <c r="G19" s="93">
        <v>4.1182287939975488</v>
      </c>
      <c r="H19" s="93" t="s">
        <v>857</v>
      </c>
      <c r="I19" s="93">
        <v>6.2505438083256148</v>
      </c>
      <c r="J19" s="93">
        <v>7.9184737090336643</v>
      </c>
      <c r="K19" s="93" t="s">
        <v>857</v>
      </c>
      <c r="L19" s="93" t="s">
        <v>857</v>
      </c>
      <c r="M19" s="93">
        <v>4.9597712204717963</v>
      </c>
      <c r="N19" s="93">
        <v>55.724399683495164</v>
      </c>
    </row>
    <row r="20" spans="1:14" ht="15" customHeight="1" x14ac:dyDescent="0.25">
      <c r="A20" s="92" t="s">
        <v>872</v>
      </c>
      <c r="B20" s="93">
        <v>0.85620166542367238</v>
      </c>
      <c r="C20" s="93">
        <v>18.195411357091874</v>
      </c>
      <c r="D20" s="93">
        <v>2.0305198789164502</v>
      </c>
      <c r="E20" s="93">
        <v>0.86679288827001089</v>
      </c>
      <c r="F20" s="93" t="s">
        <v>857</v>
      </c>
      <c r="G20" s="93">
        <v>1.498349913803636</v>
      </c>
      <c r="H20" s="93" t="s">
        <v>857</v>
      </c>
      <c r="I20" s="93">
        <v>2.3545125710961101</v>
      </c>
      <c r="J20" s="93">
        <v>7.0620929282540192</v>
      </c>
      <c r="K20" s="93" t="s">
        <v>857</v>
      </c>
      <c r="L20" s="93" t="s">
        <v>857</v>
      </c>
      <c r="M20" s="93">
        <v>3.6357503774805728</v>
      </c>
      <c r="N20" s="93">
        <v>36.49963158033632</v>
      </c>
    </row>
    <row r="21" spans="1:14" ht="15" customHeight="1" x14ac:dyDescent="0.25">
      <c r="A21" s="89" t="s">
        <v>873</v>
      </c>
      <c r="B21" s="90">
        <v>45.349130698449954</v>
      </c>
      <c r="C21" s="90">
        <v>244.53757779621591</v>
      </c>
      <c r="D21" s="90">
        <v>40.109332115772055</v>
      </c>
      <c r="E21" s="90">
        <v>49.824123345990564</v>
      </c>
      <c r="F21" s="90" t="s">
        <v>857</v>
      </c>
      <c r="G21" s="90">
        <v>51.623939765050309</v>
      </c>
      <c r="H21" s="90" t="s">
        <v>857</v>
      </c>
      <c r="I21" s="90">
        <v>53.440829665818356</v>
      </c>
      <c r="J21" s="90">
        <v>95.404333556395684</v>
      </c>
      <c r="K21" s="90" t="s">
        <v>857</v>
      </c>
      <c r="L21" s="90" t="s">
        <v>857</v>
      </c>
      <c r="M21" s="90">
        <v>60.046861736251799</v>
      </c>
      <c r="N21" s="90">
        <v>640.33612867994543</v>
      </c>
    </row>
    <row r="22" spans="1:14" ht="15" customHeight="1" x14ac:dyDescent="0.25">
      <c r="A22" s="94" t="s">
        <v>874</v>
      </c>
      <c r="B22" s="14">
        <v>53.066756999100093</v>
      </c>
      <c r="C22" s="14">
        <v>248.97065694857142</v>
      </c>
      <c r="D22" s="14">
        <v>49.816242655506599</v>
      </c>
      <c r="E22" s="14">
        <v>56.918957814116446</v>
      </c>
      <c r="F22" s="14" t="s">
        <v>857</v>
      </c>
      <c r="G22" s="14">
        <v>57.573137834171987</v>
      </c>
      <c r="H22" s="14" t="s">
        <v>857</v>
      </c>
      <c r="I22" s="14">
        <v>67.391727443034242</v>
      </c>
      <c r="J22" s="14">
        <v>119.04445379919591</v>
      </c>
      <c r="K22" s="14" t="s">
        <v>857</v>
      </c>
      <c r="L22" s="14" t="s">
        <v>857</v>
      </c>
      <c r="M22" s="14">
        <v>74.584266745690954</v>
      </c>
      <c r="N22" s="14">
        <v>727.36620023938565</v>
      </c>
    </row>
    <row r="23" spans="1:14" ht="15" customHeight="1" x14ac:dyDescent="0.25">
      <c r="A23" s="95"/>
      <c r="B23" s="97"/>
      <c r="C23" s="97"/>
      <c r="D23" s="97"/>
      <c r="E23" s="97"/>
      <c r="F23" s="97"/>
      <c r="G23" s="97"/>
      <c r="H23" s="97"/>
      <c r="I23" s="97"/>
      <c r="J23" s="97"/>
      <c r="K23" s="97"/>
      <c r="L23" s="97"/>
      <c r="M23" s="97"/>
      <c r="N23" s="97"/>
    </row>
    <row r="24" spans="1:14" ht="15" customHeight="1" x14ac:dyDescent="0.25">
      <c r="A24" s="143">
        <v>2012</v>
      </c>
      <c r="B24" s="143"/>
      <c r="C24" s="143"/>
      <c r="D24" s="143"/>
      <c r="E24" s="143"/>
      <c r="F24" s="143"/>
      <c r="G24" s="143"/>
      <c r="H24" s="143"/>
      <c r="I24" s="143"/>
      <c r="J24" s="143"/>
      <c r="K24" s="143"/>
      <c r="L24" s="143"/>
      <c r="M24" s="143"/>
      <c r="N24" s="143"/>
    </row>
    <row r="25" spans="1:14" ht="15" customHeight="1" x14ac:dyDescent="0.25">
      <c r="A25" s="98" t="s">
        <v>856</v>
      </c>
      <c r="B25" s="90">
        <v>47.453506112418204</v>
      </c>
      <c r="C25" s="90">
        <v>230.82251194878512</v>
      </c>
      <c r="D25" s="90">
        <v>37.521839062971864</v>
      </c>
      <c r="E25" s="90">
        <v>51.879812475649352</v>
      </c>
      <c r="F25" s="91" t="s">
        <v>857</v>
      </c>
      <c r="G25" s="90">
        <v>53.590130725096756</v>
      </c>
      <c r="H25" s="91" t="s">
        <v>857</v>
      </c>
      <c r="I25" s="90">
        <v>54.790677911026627</v>
      </c>
      <c r="J25" s="90">
        <v>102.28662131767221</v>
      </c>
      <c r="K25" s="91" t="s">
        <v>857</v>
      </c>
      <c r="L25" s="91" t="s">
        <v>857</v>
      </c>
      <c r="M25" s="90">
        <v>60.128064840729202</v>
      </c>
      <c r="N25" s="90">
        <v>638.47316439435042</v>
      </c>
    </row>
    <row r="26" spans="1:14" ht="15" customHeight="1" x14ac:dyDescent="0.25">
      <c r="A26" s="89" t="s">
        <v>858</v>
      </c>
      <c r="B26" s="90">
        <v>38.624442333924193</v>
      </c>
      <c r="C26" s="90">
        <v>225.11499162429644</v>
      </c>
      <c r="D26" s="90">
        <v>28.929171046363397</v>
      </c>
      <c r="E26" s="90">
        <v>45.05074797761467</v>
      </c>
      <c r="F26" s="90" t="s">
        <v>857</v>
      </c>
      <c r="G26" s="90">
        <v>48.869148463471078</v>
      </c>
      <c r="H26" s="90" t="s">
        <v>857</v>
      </c>
      <c r="I26" s="90">
        <v>40.731857368571639</v>
      </c>
      <c r="J26" s="90">
        <v>81.407243498642615</v>
      </c>
      <c r="K26" s="90" t="s">
        <v>857</v>
      </c>
      <c r="L26" s="90" t="s">
        <v>857</v>
      </c>
      <c r="M26" s="90">
        <v>47.04286999090683</v>
      </c>
      <c r="N26" s="90">
        <v>555.77047230379014</v>
      </c>
    </row>
    <row r="27" spans="1:14" ht="15" customHeight="1" x14ac:dyDescent="0.25">
      <c r="A27" s="92" t="s">
        <v>859</v>
      </c>
      <c r="B27" s="93">
        <v>15.825269186040872</v>
      </c>
      <c r="C27" s="93">
        <v>74.956394901339564</v>
      </c>
      <c r="D27" s="93">
        <v>10.192995097607723</v>
      </c>
      <c r="E27" s="93">
        <v>18.786915864624749</v>
      </c>
      <c r="F27" s="93" t="s">
        <v>857</v>
      </c>
      <c r="G27" s="93">
        <v>18.536782586802268</v>
      </c>
      <c r="H27" s="93" t="s">
        <v>857</v>
      </c>
      <c r="I27" s="93">
        <v>17.551634051110838</v>
      </c>
      <c r="J27" s="93">
        <v>31.622298831261823</v>
      </c>
      <c r="K27" s="93" t="s">
        <v>857</v>
      </c>
      <c r="L27" s="93" t="s">
        <v>857</v>
      </c>
      <c r="M27" s="93">
        <v>20.6125809628093</v>
      </c>
      <c r="N27" s="93">
        <v>208.08487148159674</v>
      </c>
    </row>
    <row r="28" spans="1:14" ht="15" customHeight="1" x14ac:dyDescent="0.25">
      <c r="A28" s="92" t="s">
        <v>860</v>
      </c>
      <c r="B28" s="93">
        <v>1.2616941465738898</v>
      </c>
      <c r="C28" s="93">
        <v>7.7195356584089545</v>
      </c>
      <c r="D28" s="93">
        <v>1.232357043581622</v>
      </c>
      <c r="E28" s="93">
        <v>1.4719399313376387</v>
      </c>
      <c r="F28" s="93" t="s">
        <v>857</v>
      </c>
      <c r="G28" s="93">
        <v>1.3279907551290882</v>
      </c>
      <c r="H28" s="93" t="s">
        <v>857</v>
      </c>
      <c r="I28" s="93">
        <v>2.0613040746606104</v>
      </c>
      <c r="J28" s="93">
        <v>3.4468744269374172</v>
      </c>
      <c r="K28" s="93" t="s">
        <v>857</v>
      </c>
      <c r="L28" s="93" t="s">
        <v>857</v>
      </c>
      <c r="M28" s="93">
        <v>1.7766589837021778</v>
      </c>
      <c r="N28" s="93">
        <v>20.298355020331353</v>
      </c>
    </row>
    <row r="29" spans="1:14" ht="15" customHeight="1" x14ac:dyDescent="0.25">
      <c r="A29" s="92" t="s">
        <v>861</v>
      </c>
      <c r="B29" s="93">
        <v>1.8142507233411471</v>
      </c>
      <c r="C29" s="93">
        <v>7.0626219824842726</v>
      </c>
      <c r="D29" s="93">
        <v>1.59105434912581</v>
      </c>
      <c r="E29" s="93">
        <v>1.974351379739238</v>
      </c>
      <c r="F29" s="93" t="s">
        <v>857</v>
      </c>
      <c r="G29" s="93">
        <v>2.6993385343298932</v>
      </c>
      <c r="H29" s="93" t="s">
        <v>857</v>
      </c>
      <c r="I29" s="93">
        <v>1.573005064648797</v>
      </c>
      <c r="J29" s="93">
        <v>3.7133641547620679</v>
      </c>
      <c r="K29" s="93" t="s">
        <v>857</v>
      </c>
      <c r="L29" s="93" t="s">
        <v>857</v>
      </c>
      <c r="M29" s="93">
        <v>1.7587812720459894</v>
      </c>
      <c r="N29" s="93">
        <v>22.186767460477149</v>
      </c>
    </row>
    <row r="30" spans="1:14" ht="15" customHeight="1" x14ac:dyDescent="0.25">
      <c r="A30" s="92" t="s">
        <v>862</v>
      </c>
      <c r="B30" s="93">
        <v>5.7517251422729085</v>
      </c>
      <c r="C30" s="93">
        <v>23.089501591587027</v>
      </c>
      <c r="D30" s="93">
        <v>4.6077879453845698</v>
      </c>
      <c r="E30" s="93">
        <v>4.2430999102618285</v>
      </c>
      <c r="F30" s="93" t="s">
        <v>857</v>
      </c>
      <c r="G30" s="93">
        <v>4.61041346481269</v>
      </c>
      <c r="H30" s="93" t="s">
        <v>857</v>
      </c>
      <c r="I30" s="93">
        <v>4.9937802082689808</v>
      </c>
      <c r="J30" s="93">
        <v>10.151785676912269</v>
      </c>
      <c r="K30" s="93" t="s">
        <v>857</v>
      </c>
      <c r="L30" s="93" t="s">
        <v>857</v>
      </c>
      <c r="M30" s="93">
        <v>5.0845057348848961</v>
      </c>
      <c r="N30" s="93">
        <v>62.532599674385139</v>
      </c>
    </row>
    <row r="31" spans="1:14" ht="15" customHeight="1" x14ac:dyDescent="0.25">
      <c r="A31" s="92" t="s">
        <v>863</v>
      </c>
      <c r="B31" s="93">
        <v>4.8869373221843313</v>
      </c>
      <c r="C31" s="93">
        <v>32.093065626334415</v>
      </c>
      <c r="D31" s="93">
        <v>3.7103666153305133</v>
      </c>
      <c r="E31" s="93">
        <v>6.458089815236618</v>
      </c>
      <c r="F31" s="93" t="s">
        <v>857</v>
      </c>
      <c r="G31" s="93">
        <v>6.988468159100611</v>
      </c>
      <c r="H31" s="93" t="s">
        <v>857</v>
      </c>
      <c r="I31" s="93">
        <v>4.3211746321069411</v>
      </c>
      <c r="J31" s="93">
        <v>7.7884610631258626</v>
      </c>
      <c r="K31" s="93" t="s">
        <v>857</v>
      </c>
      <c r="L31" s="93" t="s">
        <v>857</v>
      </c>
      <c r="M31" s="93">
        <v>6.4838486311147854</v>
      </c>
      <c r="N31" s="93">
        <v>72.73041186453402</v>
      </c>
    </row>
    <row r="32" spans="1:14" ht="15" customHeight="1" x14ac:dyDescent="0.25">
      <c r="A32" s="92" t="s">
        <v>864</v>
      </c>
      <c r="B32" s="93">
        <v>3.6408837733479569</v>
      </c>
      <c r="C32" s="93">
        <v>24.500079455997497</v>
      </c>
      <c r="D32" s="93">
        <v>2.1187748014764307</v>
      </c>
      <c r="E32" s="93">
        <v>4.3852229692114566</v>
      </c>
      <c r="F32" s="93" t="s">
        <v>857</v>
      </c>
      <c r="G32" s="93">
        <v>4.2339363090671416</v>
      </c>
      <c r="H32" s="93" t="s">
        <v>857</v>
      </c>
      <c r="I32" s="93">
        <v>3.5921035530219219</v>
      </c>
      <c r="J32" s="93">
        <v>10.112395223570742</v>
      </c>
      <c r="K32" s="93" t="s">
        <v>857</v>
      </c>
      <c r="L32" s="93" t="s">
        <v>857</v>
      </c>
      <c r="M32" s="93">
        <v>3.9931771986616882</v>
      </c>
      <c r="N32" s="93">
        <v>56.576573284354943</v>
      </c>
    </row>
    <row r="33" spans="1:14" ht="15" customHeight="1" x14ac:dyDescent="0.25">
      <c r="A33" s="92" t="s">
        <v>865</v>
      </c>
      <c r="B33" s="93">
        <v>0.84363130513852558</v>
      </c>
      <c r="C33" s="93">
        <v>14.4388331986599</v>
      </c>
      <c r="D33" s="93">
        <v>1.5175067741828177</v>
      </c>
      <c r="E33" s="93">
        <v>1.5142521092114551</v>
      </c>
      <c r="F33" s="93" t="s">
        <v>857</v>
      </c>
      <c r="G33" s="93">
        <v>2.7587532836362079</v>
      </c>
      <c r="H33" s="93" t="s">
        <v>857</v>
      </c>
      <c r="I33" s="93">
        <v>1.0600171334010693</v>
      </c>
      <c r="J33" s="93">
        <v>2.3211243249108744</v>
      </c>
      <c r="K33" s="93" t="s">
        <v>857</v>
      </c>
      <c r="L33" s="93" t="s">
        <v>857</v>
      </c>
      <c r="M33" s="93">
        <v>0.88852743808435486</v>
      </c>
      <c r="N33" s="93">
        <v>25.342645567225226</v>
      </c>
    </row>
    <row r="34" spans="1:14" ht="15" customHeight="1" x14ac:dyDescent="0.25">
      <c r="A34" s="92" t="s">
        <v>866</v>
      </c>
      <c r="B34" s="93">
        <v>4.6000507350245696</v>
      </c>
      <c r="C34" s="93">
        <v>41.254959209484831</v>
      </c>
      <c r="D34" s="93">
        <v>3.9583284196739164</v>
      </c>
      <c r="E34" s="93">
        <v>6.2168759979916972</v>
      </c>
      <c r="F34" s="93" t="s">
        <v>857</v>
      </c>
      <c r="G34" s="93">
        <v>7.7134653705931786</v>
      </c>
      <c r="H34" s="93" t="s">
        <v>857</v>
      </c>
      <c r="I34" s="93">
        <v>5.5788386513524895</v>
      </c>
      <c r="J34" s="93">
        <v>12.250939797161745</v>
      </c>
      <c r="K34" s="93" t="s">
        <v>857</v>
      </c>
      <c r="L34" s="93" t="s">
        <v>857</v>
      </c>
      <c r="M34" s="93">
        <v>6.4447897696035898</v>
      </c>
      <c r="N34" s="93">
        <v>88.01824795088605</v>
      </c>
    </row>
    <row r="35" spans="1:14" ht="15" customHeight="1" x14ac:dyDescent="0.25">
      <c r="A35" s="89" t="s">
        <v>867</v>
      </c>
      <c r="B35" s="90">
        <v>8.8290637784940156</v>
      </c>
      <c r="C35" s="90">
        <v>5.7075203244889137</v>
      </c>
      <c r="D35" s="90">
        <v>8.5926680166084637</v>
      </c>
      <c r="E35" s="90">
        <v>6.8290644980346764</v>
      </c>
      <c r="F35" s="90" t="s">
        <v>857</v>
      </c>
      <c r="G35" s="90">
        <v>4.7209822616256618</v>
      </c>
      <c r="H35" s="90" t="s">
        <v>857</v>
      </c>
      <c r="I35" s="90">
        <v>14.058820542454951</v>
      </c>
      <c r="J35" s="90">
        <v>20.879377819029429</v>
      </c>
      <c r="K35" s="90" t="s">
        <v>857</v>
      </c>
      <c r="L35" s="90" t="s">
        <v>857</v>
      </c>
      <c r="M35" s="90">
        <v>13.085194849822342</v>
      </c>
      <c r="N35" s="90">
        <v>82.702692090558429</v>
      </c>
    </row>
    <row r="36" spans="1:14" ht="15" customHeight="1" x14ac:dyDescent="0.25">
      <c r="A36" s="89" t="s">
        <v>868</v>
      </c>
      <c r="B36" s="90">
        <v>16.381471216551468</v>
      </c>
      <c r="C36" s="90">
        <v>56.089469802628273</v>
      </c>
      <c r="D36" s="90">
        <v>11.11763623188507</v>
      </c>
      <c r="E36" s="90">
        <v>13.98949616494817</v>
      </c>
      <c r="F36" s="90" t="s">
        <v>857</v>
      </c>
      <c r="G36" s="90">
        <v>10.36586649942968</v>
      </c>
      <c r="H36" s="90" t="s">
        <v>857</v>
      </c>
      <c r="I36" s="90">
        <v>14.364364630677086</v>
      </c>
      <c r="J36" s="90">
        <v>29.315921116501912</v>
      </c>
      <c r="K36" s="90" t="s">
        <v>857</v>
      </c>
      <c r="L36" s="90" t="s">
        <v>857</v>
      </c>
      <c r="M36" s="90">
        <v>16.826489415062365</v>
      </c>
      <c r="N36" s="90">
        <v>168.45071507768355</v>
      </c>
    </row>
    <row r="37" spans="1:14" ht="15" customHeight="1" x14ac:dyDescent="0.25">
      <c r="A37" s="92" t="s">
        <v>869</v>
      </c>
      <c r="B37" s="93">
        <v>3.0526746628256838</v>
      </c>
      <c r="C37" s="93">
        <v>0.27491920441750167</v>
      </c>
      <c r="D37" s="93">
        <v>2.9781302540217141</v>
      </c>
      <c r="E37" s="93">
        <v>1.329098535922312</v>
      </c>
      <c r="F37" s="93" t="s">
        <v>857</v>
      </c>
      <c r="G37" s="93">
        <v>0.47877496954063348</v>
      </c>
      <c r="H37" s="93" t="s">
        <v>857</v>
      </c>
      <c r="I37" s="93">
        <v>1.6517844192452036</v>
      </c>
      <c r="J37" s="93">
        <v>3.1558678988144266</v>
      </c>
      <c r="K37" s="93" t="s">
        <v>857</v>
      </c>
      <c r="L37" s="93" t="s">
        <v>857</v>
      </c>
      <c r="M37" s="93">
        <v>1.8611505503359786</v>
      </c>
      <c r="N37" s="93">
        <v>14.782400495123463</v>
      </c>
    </row>
    <row r="38" spans="1:14" ht="15" customHeight="1" x14ac:dyDescent="0.25">
      <c r="A38" s="92" t="s">
        <v>870</v>
      </c>
      <c r="B38" s="93">
        <v>1.7616417858818794</v>
      </c>
      <c r="C38" s="93">
        <v>4.674869865120483</v>
      </c>
      <c r="D38" s="93">
        <v>1.5848255144260757</v>
      </c>
      <c r="E38" s="93">
        <v>1.9576763588293016</v>
      </c>
      <c r="F38" s="93" t="s">
        <v>857</v>
      </c>
      <c r="G38" s="93">
        <v>1.1250127648005694</v>
      </c>
      <c r="H38" s="93" t="s">
        <v>857</v>
      </c>
      <c r="I38" s="93">
        <v>3.7234721816295506</v>
      </c>
      <c r="J38" s="93">
        <v>5.5923709459909139</v>
      </c>
      <c r="K38" s="93" t="s">
        <v>857</v>
      </c>
      <c r="L38" s="93" t="s">
        <v>857</v>
      </c>
      <c r="M38" s="93">
        <v>3.1615356671094483</v>
      </c>
      <c r="N38" s="93">
        <v>23.581405083788123</v>
      </c>
    </row>
    <row r="39" spans="1:14" ht="15" customHeight="1" x14ac:dyDescent="0.25">
      <c r="A39" s="92" t="s">
        <v>871</v>
      </c>
      <c r="B39" s="93">
        <v>7.4660150309593769</v>
      </c>
      <c r="C39" s="93">
        <v>42.159844783376514</v>
      </c>
      <c r="D39" s="93">
        <v>4.8941272919899959</v>
      </c>
      <c r="E39" s="93">
        <v>9.3201826848807308</v>
      </c>
      <c r="F39" s="93" t="s">
        <v>857</v>
      </c>
      <c r="G39" s="93">
        <v>7.9417410246801401</v>
      </c>
      <c r="H39" s="93" t="s">
        <v>857</v>
      </c>
      <c r="I39" s="93">
        <v>6.3298076672850945</v>
      </c>
      <c r="J39" s="93">
        <v>15.141881566595631</v>
      </c>
      <c r="K39" s="93" t="s">
        <v>857</v>
      </c>
      <c r="L39" s="93" t="s">
        <v>857</v>
      </c>
      <c r="M39" s="93">
        <v>9.3629012797899769</v>
      </c>
      <c r="N39" s="93">
        <v>102.61650132955754</v>
      </c>
    </row>
    <row r="40" spans="1:14" ht="15" customHeight="1" x14ac:dyDescent="0.25">
      <c r="A40" s="92" t="s">
        <v>872</v>
      </c>
      <c r="B40" s="93">
        <v>4.1011397368845257</v>
      </c>
      <c r="C40" s="93">
        <v>8.9798359497136708</v>
      </c>
      <c r="D40" s="93">
        <v>1.6605531714472792</v>
      </c>
      <c r="E40" s="93">
        <v>1.3825385853158465</v>
      </c>
      <c r="F40" s="93" t="s">
        <v>857</v>
      </c>
      <c r="G40" s="93">
        <v>0.82033774040832841</v>
      </c>
      <c r="H40" s="93" t="s">
        <v>857</v>
      </c>
      <c r="I40" s="93">
        <v>2.6593003625172478</v>
      </c>
      <c r="J40" s="93">
        <v>5.4258007051008832</v>
      </c>
      <c r="K40" s="93" t="s">
        <v>857</v>
      </c>
      <c r="L40" s="93" t="s">
        <v>857</v>
      </c>
      <c r="M40" s="93">
        <v>2.4409019178269524</v>
      </c>
      <c r="N40" s="93">
        <v>27.470408169214711</v>
      </c>
    </row>
    <row r="41" spans="1:14" ht="15" customHeight="1" x14ac:dyDescent="0.25">
      <c r="A41" s="89" t="s">
        <v>873</v>
      </c>
      <c r="B41" s="90">
        <v>55.005913550475711</v>
      </c>
      <c r="C41" s="90">
        <v>281.20446142692458</v>
      </c>
      <c r="D41" s="90">
        <v>40.046807278248487</v>
      </c>
      <c r="E41" s="90">
        <v>59.040244142562877</v>
      </c>
      <c r="F41" s="90" t="s">
        <v>857</v>
      </c>
      <c r="G41" s="90">
        <v>59.235014962900749</v>
      </c>
      <c r="H41" s="90" t="s">
        <v>857</v>
      </c>
      <c r="I41" s="90">
        <v>55.096221999248755</v>
      </c>
      <c r="J41" s="90">
        <v>110.72316461514477</v>
      </c>
      <c r="K41" s="90" t="s">
        <v>857</v>
      </c>
      <c r="L41" s="90" t="s">
        <v>857</v>
      </c>
      <c r="M41" s="90">
        <v>63.869359405969092</v>
      </c>
      <c r="N41" s="90">
        <v>724.2211873814764</v>
      </c>
    </row>
    <row r="42" spans="1:14" ht="15" customHeight="1" x14ac:dyDescent="0.25">
      <c r="A42" s="94" t="s">
        <v>874</v>
      </c>
      <c r="B42" s="14">
        <v>63.8349773289697</v>
      </c>
      <c r="C42" s="14">
        <v>286.91198175141324</v>
      </c>
      <c r="D42" s="14">
        <v>48.639475294856879</v>
      </c>
      <c r="E42" s="14">
        <v>65.869308640597581</v>
      </c>
      <c r="F42" s="14" t="s">
        <v>857</v>
      </c>
      <c r="G42" s="14">
        <v>63.955997224526435</v>
      </c>
      <c r="H42" s="14" t="s">
        <v>857</v>
      </c>
      <c r="I42" s="14">
        <v>69.155042541703764</v>
      </c>
      <c r="J42" s="14">
        <v>131.60254243417381</v>
      </c>
      <c r="K42" s="14" t="s">
        <v>857</v>
      </c>
      <c r="L42" s="14" t="s">
        <v>857</v>
      </c>
      <c r="M42" s="14">
        <v>76.954554255791479</v>
      </c>
      <c r="N42" s="14">
        <v>806.92387947203474</v>
      </c>
    </row>
    <row r="43" spans="1:14" ht="15" customHeight="1" x14ac:dyDescent="0.25">
      <c r="A43" s="95"/>
      <c r="B43" s="97"/>
      <c r="C43" s="97"/>
      <c r="D43" s="97"/>
      <c r="E43" s="97"/>
      <c r="F43" s="97"/>
      <c r="G43" s="97"/>
      <c r="H43" s="97"/>
      <c r="I43" s="97"/>
      <c r="J43" s="97"/>
      <c r="K43" s="97"/>
      <c r="L43" s="97"/>
      <c r="M43" s="97"/>
      <c r="N43" s="97"/>
    </row>
    <row r="44" spans="1:14" ht="15" customHeight="1" x14ac:dyDescent="0.25">
      <c r="A44" s="146">
        <v>2013</v>
      </c>
      <c r="B44" s="146"/>
      <c r="C44" s="146"/>
      <c r="D44" s="146"/>
      <c r="E44" s="146"/>
      <c r="F44" s="146"/>
      <c r="G44" s="146"/>
      <c r="H44" s="146"/>
      <c r="I44" s="146"/>
      <c r="J44" s="146"/>
      <c r="K44" s="146"/>
      <c r="L44" s="146"/>
      <c r="M44" s="146"/>
      <c r="N44" s="146"/>
    </row>
    <row r="45" spans="1:14" ht="15" customHeight="1" x14ac:dyDescent="0.25">
      <c r="A45" s="98" t="s">
        <v>856</v>
      </c>
      <c r="B45" s="91">
        <v>53.121304478972704</v>
      </c>
      <c r="C45" s="91">
        <v>255.35549870198645</v>
      </c>
      <c r="D45" s="91">
        <v>42.623107442055861</v>
      </c>
      <c r="E45" s="91">
        <v>69.463488909427056</v>
      </c>
      <c r="F45" s="91" t="s">
        <v>857</v>
      </c>
      <c r="G45" s="91">
        <v>66.048890524054642</v>
      </c>
      <c r="H45" s="91" t="s">
        <v>857</v>
      </c>
      <c r="I45" s="91">
        <v>57.076088978569288</v>
      </c>
      <c r="J45" s="91">
        <v>104.32557331757833</v>
      </c>
      <c r="K45" s="91" t="s">
        <v>857</v>
      </c>
      <c r="L45" s="91" t="s">
        <v>857</v>
      </c>
      <c r="M45" s="91">
        <v>62.029060831667117</v>
      </c>
      <c r="N45" s="91">
        <v>710.04301318430805</v>
      </c>
    </row>
    <row r="46" spans="1:14" ht="15" customHeight="1" x14ac:dyDescent="0.25">
      <c r="A46" s="89" t="s">
        <v>858</v>
      </c>
      <c r="B46" s="90">
        <v>44.925259459610743</v>
      </c>
      <c r="C46" s="90">
        <v>250.57457456342851</v>
      </c>
      <c r="D46" s="90">
        <v>34.120406052800718</v>
      </c>
      <c r="E46" s="90">
        <v>62.026777570385995</v>
      </c>
      <c r="F46" s="90" t="s">
        <v>857</v>
      </c>
      <c r="G46" s="90">
        <v>61.218965363541145</v>
      </c>
      <c r="H46" s="90" t="s">
        <v>857</v>
      </c>
      <c r="I46" s="90">
        <v>44.398662068652207</v>
      </c>
      <c r="J46" s="90">
        <v>84.000296612985466</v>
      </c>
      <c r="K46" s="90" t="s">
        <v>857</v>
      </c>
      <c r="L46" s="90" t="s">
        <v>857</v>
      </c>
      <c r="M46" s="90">
        <v>51.006999099935726</v>
      </c>
      <c r="N46" s="90">
        <v>632.27194079133847</v>
      </c>
    </row>
    <row r="47" spans="1:14" ht="15" customHeight="1" x14ac:dyDescent="0.25">
      <c r="A47" s="92" t="s">
        <v>859</v>
      </c>
      <c r="B47" s="93">
        <v>17.997274216644431</v>
      </c>
      <c r="C47" s="93">
        <v>85.223397202652478</v>
      </c>
      <c r="D47" s="93">
        <v>12.403843174898098</v>
      </c>
      <c r="E47" s="93">
        <v>24.718688753745905</v>
      </c>
      <c r="F47" s="93" t="s">
        <v>857</v>
      </c>
      <c r="G47" s="93">
        <v>20.818507861594032</v>
      </c>
      <c r="H47" s="93" t="s">
        <v>857</v>
      </c>
      <c r="I47" s="93">
        <v>18.641378950980894</v>
      </c>
      <c r="J47" s="93">
        <v>32.473639778892448</v>
      </c>
      <c r="K47" s="93" t="s">
        <v>857</v>
      </c>
      <c r="L47" s="93" t="s">
        <v>857</v>
      </c>
      <c r="M47" s="93">
        <v>21.945034199092195</v>
      </c>
      <c r="N47" s="93">
        <v>234.22176413850056</v>
      </c>
    </row>
    <row r="48" spans="1:14" ht="15" customHeight="1" x14ac:dyDescent="0.25">
      <c r="A48" s="92" t="s">
        <v>860</v>
      </c>
      <c r="B48" s="93">
        <v>1.4019194894159315</v>
      </c>
      <c r="C48" s="93">
        <v>9.1804155733235113</v>
      </c>
      <c r="D48" s="93">
        <v>1.4209805394634005</v>
      </c>
      <c r="E48" s="93">
        <v>2.106164966118973</v>
      </c>
      <c r="F48" s="93" t="s">
        <v>857</v>
      </c>
      <c r="G48" s="93">
        <v>2.9795830632637186</v>
      </c>
      <c r="H48" s="93" t="s">
        <v>857</v>
      </c>
      <c r="I48" s="93">
        <v>2.2507455277359858</v>
      </c>
      <c r="J48" s="93">
        <v>3.3736801660482634</v>
      </c>
      <c r="K48" s="93" t="s">
        <v>857</v>
      </c>
      <c r="L48" s="93" t="s">
        <v>857</v>
      </c>
      <c r="M48" s="93">
        <v>1.8588510266187175</v>
      </c>
      <c r="N48" s="93">
        <v>24.572340351988476</v>
      </c>
    </row>
    <row r="49" spans="1:14" ht="15" customHeight="1" x14ac:dyDescent="0.25">
      <c r="A49" s="92" t="s">
        <v>861</v>
      </c>
      <c r="B49" s="93">
        <v>2.5654460333557441</v>
      </c>
      <c r="C49" s="93">
        <v>10.029681825864134</v>
      </c>
      <c r="D49" s="93">
        <v>1.9501049132663761</v>
      </c>
      <c r="E49" s="93">
        <v>2.5123516395042764</v>
      </c>
      <c r="F49" s="93" t="s">
        <v>857</v>
      </c>
      <c r="G49" s="93">
        <v>2.9228158744680717</v>
      </c>
      <c r="H49" s="93" t="s">
        <v>857</v>
      </c>
      <c r="I49" s="93">
        <v>2.1725558486689329</v>
      </c>
      <c r="J49" s="93">
        <v>4.1164090967402354</v>
      </c>
      <c r="K49" s="93" t="s">
        <v>857</v>
      </c>
      <c r="L49" s="93" t="s">
        <v>857</v>
      </c>
      <c r="M49" s="93">
        <v>2.5609160337139292</v>
      </c>
      <c r="N49" s="93">
        <v>28.830281265581615</v>
      </c>
    </row>
    <row r="50" spans="1:14" ht="15" customHeight="1" x14ac:dyDescent="0.25">
      <c r="A50" s="92" t="s">
        <v>862</v>
      </c>
      <c r="B50" s="93">
        <v>6.5237240272166623</v>
      </c>
      <c r="C50" s="93">
        <v>23.409001270998516</v>
      </c>
      <c r="D50" s="93">
        <v>5.0807011761756042</v>
      </c>
      <c r="E50" s="93">
        <v>8.0387914916061103</v>
      </c>
      <c r="F50" s="93" t="s">
        <v>857</v>
      </c>
      <c r="G50" s="93">
        <v>6.8551814935456239</v>
      </c>
      <c r="H50" s="93" t="s">
        <v>857</v>
      </c>
      <c r="I50" s="93">
        <v>4.4659293349427704</v>
      </c>
      <c r="J50" s="93">
        <v>11.376961816814791</v>
      </c>
      <c r="K50" s="93" t="s">
        <v>857</v>
      </c>
      <c r="L50" s="93" t="s">
        <v>857</v>
      </c>
      <c r="M50" s="93">
        <v>6.7239425190910058</v>
      </c>
      <c r="N50" s="93">
        <v>72.474233130391227</v>
      </c>
    </row>
    <row r="51" spans="1:14" ht="15" customHeight="1" x14ac:dyDescent="0.25">
      <c r="A51" s="92" t="s">
        <v>863</v>
      </c>
      <c r="B51" s="93">
        <v>4.8601347121204288</v>
      </c>
      <c r="C51" s="93">
        <v>32.667691310163086</v>
      </c>
      <c r="D51" s="93">
        <v>4.4309538075655466</v>
      </c>
      <c r="E51" s="93">
        <v>6.4959507247218262</v>
      </c>
      <c r="F51" s="93" t="s">
        <v>857</v>
      </c>
      <c r="G51" s="93">
        <v>7.8844139579270296</v>
      </c>
      <c r="H51" s="93" t="s">
        <v>857</v>
      </c>
      <c r="I51" s="93">
        <v>4.0573775059925081</v>
      </c>
      <c r="J51" s="93">
        <v>7.0654246608064462</v>
      </c>
      <c r="K51" s="93" t="s">
        <v>857</v>
      </c>
      <c r="L51" s="93" t="s">
        <v>857</v>
      </c>
      <c r="M51" s="93">
        <v>5.8919416853188693</v>
      </c>
      <c r="N51" s="93">
        <v>73.353888364615599</v>
      </c>
    </row>
    <row r="52" spans="1:14" ht="15" customHeight="1" x14ac:dyDescent="0.25">
      <c r="A52" s="92" t="s">
        <v>864</v>
      </c>
      <c r="B52" s="93">
        <v>5.0492368951242321</v>
      </c>
      <c r="C52" s="93">
        <v>26.160879515257125</v>
      </c>
      <c r="D52" s="93">
        <v>3.2558783880816105</v>
      </c>
      <c r="E52" s="93">
        <v>6.6686856457921859</v>
      </c>
      <c r="F52" s="93" t="s">
        <v>857</v>
      </c>
      <c r="G52" s="93">
        <v>7.3276685031093125</v>
      </c>
      <c r="H52" s="93" t="s">
        <v>857</v>
      </c>
      <c r="I52" s="93">
        <v>4.3190600358804643</v>
      </c>
      <c r="J52" s="93">
        <v>9.8174303424375893</v>
      </c>
      <c r="K52" s="93" t="s">
        <v>857</v>
      </c>
      <c r="L52" s="93" t="s">
        <v>857</v>
      </c>
      <c r="M52" s="93">
        <v>4.7725321608712221</v>
      </c>
      <c r="N52" s="93">
        <v>67.371371486553443</v>
      </c>
    </row>
    <row r="53" spans="1:14" ht="15" customHeight="1" x14ac:dyDescent="0.25">
      <c r="A53" s="92" t="s">
        <v>865</v>
      </c>
      <c r="B53" s="93">
        <v>0.76893769854701033</v>
      </c>
      <c r="C53" s="93">
        <v>16.128691348486356</v>
      </c>
      <c r="D53" s="93">
        <v>0.90141414651981866</v>
      </c>
      <c r="E53" s="93">
        <v>2.2674785759699367</v>
      </c>
      <c r="F53" s="93" t="s">
        <v>857</v>
      </c>
      <c r="G53" s="93">
        <v>2.7825123445363205</v>
      </c>
      <c r="H53" s="93" t="s">
        <v>857</v>
      </c>
      <c r="I53" s="93">
        <v>1.2977700435126833</v>
      </c>
      <c r="J53" s="93">
        <v>1.8604254023512832</v>
      </c>
      <c r="K53" s="93" t="s">
        <v>857</v>
      </c>
      <c r="L53" s="93" t="s">
        <v>857</v>
      </c>
      <c r="M53" s="93">
        <v>0.80633096013303696</v>
      </c>
      <c r="N53" s="93">
        <v>26.813560520056438</v>
      </c>
    </row>
    <row r="54" spans="1:14" ht="15" customHeight="1" x14ac:dyDescent="0.25">
      <c r="A54" s="92" t="s">
        <v>866</v>
      </c>
      <c r="B54" s="93">
        <v>5.7585863871862939</v>
      </c>
      <c r="C54" s="93">
        <v>47.774816516683032</v>
      </c>
      <c r="D54" s="93">
        <v>4.6765299068302735</v>
      </c>
      <c r="E54" s="93">
        <v>9.2186657729267996</v>
      </c>
      <c r="F54" s="93" t="s">
        <v>857</v>
      </c>
      <c r="G54" s="93">
        <v>9.6482822650969542</v>
      </c>
      <c r="H54" s="93" t="s">
        <v>857</v>
      </c>
      <c r="I54" s="93">
        <v>7.1938448209379402</v>
      </c>
      <c r="J54" s="93">
        <v>13.916325348894414</v>
      </c>
      <c r="K54" s="93" t="s">
        <v>857</v>
      </c>
      <c r="L54" s="93" t="s">
        <v>857</v>
      </c>
      <c r="M54" s="93">
        <v>6.4474505150967509</v>
      </c>
      <c r="N54" s="93">
        <v>104.63450153365226</v>
      </c>
    </row>
    <row r="55" spans="1:14" ht="15" customHeight="1" x14ac:dyDescent="0.25">
      <c r="A55" s="89" t="s">
        <v>867</v>
      </c>
      <c r="B55" s="90">
        <v>8.1960450193619785</v>
      </c>
      <c r="C55" s="90">
        <v>4.7809241385578671</v>
      </c>
      <c r="D55" s="90">
        <v>8.5027013892551544</v>
      </c>
      <c r="E55" s="90">
        <v>7.4367113390410591</v>
      </c>
      <c r="F55" s="90" t="s">
        <v>857</v>
      </c>
      <c r="G55" s="90">
        <v>4.8299251605135387</v>
      </c>
      <c r="H55" s="90" t="s">
        <v>857</v>
      </c>
      <c r="I55" s="90">
        <v>12.677426909917072</v>
      </c>
      <c r="J55" s="90">
        <v>20.32527670459266</v>
      </c>
      <c r="K55" s="90" t="s">
        <v>857</v>
      </c>
      <c r="L55" s="90" t="s">
        <v>857</v>
      </c>
      <c r="M55" s="90">
        <v>11.022061731731457</v>
      </c>
      <c r="N55" s="90">
        <v>77.771072392971021</v>
      </c>
    </row>
    <row r="56" spans="1:14" ht="15" customHeight="1" x14ac:dyDescent="0.25">
      <c r="A56" s="89" t="s">
        <v>868</v>
      </c>
      <c r="B56" s="90">
        <v>24.530203939115076</v>
      </c>
      <c r="C56" s="90">
        <v>66.520689244483506</v>
      </c>
      <c r="D56" s="90">
        <v>13.474971637046677</v>
      </c>
      <c r="E56" s="90">
        <v>14.883726952139082</v>
      </c>
      <c r="F56" s="90" t="s">
        <v>857</v>
      </c>
      <c r="G56" s="90">
        <v>16.658563033790376</v>
      </c>
      <c r="H56" s="90" t="s">
        <v>857</v>
      </c>
      <c r="I56" s="90">
        <v>17.120131559686946</v>
      </c>
      <c r="J56" s="90">
        <v>32.590100433094733</v>
      </c>
      <c r="K56" s="90" t="s">
        <v>857</v>
      </c>
      <c r="L56" s="90" t="s">
        <v>857</v>
      </c>
      <c r="M56" s="90">
        <v>22.768763991994849</v>
      </c>
      <c r="N56" s="90">
        <v>208.5471507913519</v>
      </c>
    </row>
    <row r="57" spans="1:14" ht="15" customHeight="1" x14ac:dyDescent="0.25">
      <c r="A57" s="92" t="s">
        <v>869</v>
      </c>
      <c r="B57" s="93">
        <v>4.503226424871924</v>
      </c>
      <c r="C57" s="93">
        <v>0.12810428753713274</v>
      </c>
      <c r="D57" s="93">
        <v>2.4258927020829097</v>
      </c>
      <c r="E57" s="93">
        <v>1.8819647170685865</v>
      </c>
      <c r="F57" s="93" t="s">
        <v>857</v>
      </c>
      <c r="G57" s="93">
        <v>0.62031398413160432</v>
      </c>
      <c r="H57" s="93" t="s">
        <v>857</v>
      </c>
      <c r="I57" s="93">
        <v>2.1545209384065265</v>
      </c>
      <c r="J57" s="93">
        <v>3.9046940878332461</v>
      </c>
      <c r="K57" s="93" t="s">
        <v>857</v>
      </c>
      <c r="L57" s="93" t="s">
        <v>857</v>
      </c>
      <c r="M57" s="93">
        <v>2.3167737416428191</v>
      </c>
      <c r="N57" s="93">
        <v>17.935490883574754</v>
      </c>
    </row>
    <row r="58" spans="1:14" ht="15" customHeight="1" x14ac:dyDescent="0.25">
      <c r="A58" s="92" t="s">
        <v>870</v>
      </c>
      <c r="B58" s="93">
        <v>2.156244844814641</v>
      </c>
      <c r="C58" s="93">
        <v>7.2595539936325055</v>
      </c>
      <c r="D58" s="93">
        <v>2.2371097538695643</v>
      </c>
      <c r="E58" s="93">
        <v>1.9528371879478688</v>
      </c>
      <c r="F58" s="93" t="s">
        <v>857</v>
      </c>
      <c r="G58" s="93">
        <v>2.2586364939035453</v>
      </c>
      <c r="H58" s="93" t="s">
        <v>857</v>
      </c>
      <c r="I58" s="93">
        <v>3.2543569986920162</v>
      </c>
      <c r="J58" s="93">
        <v>5.6971066672086597</v>
      </c>
      <c r="K58" s="93" t="s">
        <v>857</v>
      </c>
      <c r="L58" s="93" t="s">
        <v>857</v>
      </c>
      <c r="M58" s="93">
        <v>3.21996177215172</v>
      </c>
      <c r="N58" s="93">
        <v>28.035807712220556</v>
      </c>
    </row>
    <row r="59" spans="1:14" ht="15" customHeight="1" x14ac:dyDescent="0.25">
      <c r="A59" s="92" t="s">
        <v>871</v>
      </c>
      <c r="B59" s="93">
        <v>12.583058226392902</v>
      </c>
      <c r="C59" s="93">
        <v>49.345895799380152</v>
      </c>
      <c r="D59" s="93">
        <v>6.604350588714528</v>
      </c>
      <c r="E59" s="93">
        <v>9.1392126534304143</v>
      </c>
      <c r="F59" s="93" t="s">
        <v>857</v>
      </c>
      <c r="G59" s="93">
        <v>8.858466672758416</v>
      </c>
      <c r="H59" s="93" t="s">
        <v>857</v>
      </c>
      <c r="I59" s="93">
        <v>7.9637536461487306</v>
      </c>
      <c r="J59" s="93">
        <v>18.606668186059245</v>
      </c>
      <c r="K59" s="93" t="s">
        <v>857</v>
      </c>
      <c r="L59" s="93" t="s">
        <v>857</v>
      </c>
      <c r="M59" s="93">
        <v>14.764765754921655</v>
      </c>
      <c r="N59" s="93">
        <v>127.86617152780622</v>
      </c>
    </row>
    <row r="60" spans="1:14" ht="15" customHeight="1" x14ac:dyDescent="0.25">
      <c r="A60" s="92" t="s">
        <v>872</v>
      </c>
      <c r="B60" s="93">
        <v>5.2876744430356037</v>
      </c>
      <c r="C60" s="93">
        <v>9.7871351639337085</v>
      </c>
      <c r="D60" s="93">
        <v>2.2076185923796907</v>
      </c>
      <c r="E60" s="93">
        <v>1.9097123936922271</v>
      </c>
      <c r="F60" s="93" t="s">
        <v>857</v>
      </c>
      <c r="G60" s="93">
        <v>4.9211458829968233</v>
      </c>
      <c r="H60" s="93" t="s">
        <v>857</v>
      </c>
      <c r="I60" s="93">
        <v>3.7474999764396886</v>
      </c>
      <c r="J60" s="93">
        <v>4.3816314919935921</v>
      </c>
      <c r="K60" s="93" t="s">
        <v>857</v>
      </c>
      <c r="L60" s="93" t="s">
        <v>857</v>
      </c>
      <c r="M60" s="93">
        <v>2.4672627232787003</v>
      </c>
      <c r="N60" s="93">
        <v>34.709680667750028</v>
      </c>
    </row>
    <row r="61" spans="1:14" ht="15" customHeight="1" x14ac:dyDescent="0.25">
      <c r="A61" s="89" t="s">
        <v>873</v>
      </c>
      <c r="B61" s="90">
        <v>69.455463398725911</v>
      </c>
      <c r="C61" s="90">
        <v>317.09526380791192</v>
      </c>
      <c r="D61" s="90">
        <v>47.59537768984741</v>
      </c>
      <c r="E61" s="90">
        <v>76.910504522525102</v>
      </c>
      <c r="F61" s="90" t="s">
        <v>857</v>
      </c>
      <c r="G61" s="90">
        <v>77.877528397331531</v>
      </c>
      <c r="H61" s="90" t="s">
        <v>857</v>
      </c>
      <c r="I61" s="90">
        <v>61.518793628339218</v>
      </c>
      <c r="J61" s="90">
        <v>116.5903970460802</v>
      </c>
      <c r="K61" s="90" t="s">
        <v>857</v>
      </c>
      <c r="L61" s="90" t="s">
        <v>857</v>
      </c>
      <c r="M61" s="90">
        <v>73.775763091930543</v>
      </c>
      <c r="N61" s="90">
        <v>840.81909158269491</v>
      </c>
    </row>
    <row r="62" spans="1:14" ht="15" customHeight="1" x14ac:dyDescent="0.25">
      <c r="A62" s="94" t="s">
        <v>874</v>
      </c>
      <c r="B62" s="14">
        <v>77.651508418087943</v>
      </c>
      <c r="C62" s="14">
        <v>321.87618794646932</v>
      </c>
      <c r="D62" s="14">
        <v>56.098079079102583</v>
      </c>
      <c r="E62" s="14">
        <v>84.34721586156607</v>
      </c>
      <c r="F62" s="14" t="s">
        <v>857</v>
      </c>
      <c r="G62" s="14">
        <v>82.707453557845014</v>
      </c>
      <c r="H62" s="14" t="s">
        <v>857</v>
      </c>
      <c r="I62" s="14">
        <v>74.19622053825627</v>
      </c>
      <c r="J62" s="14">
        <v>136.91567375067294</v>
      </c>
      <c r="K62" s="14" t="s">
        <v>857</v>
      </c>
      <c r="L62" s="14" t="s">
        <v>857</v>
      </c>
      <c r="M62" s="14">
        <v>84.797824823662182</v>
      </c>
      <c r="N62" s="14">
        <v>918.59016397566188</v>
      </c>
    </row>
    <row r="63" spans="1:14" ht="15" customHeight="1" x14ac:dyDescent="0.25">
      <c r="A63" s="95"/>
      <c r="B63" s="97"/>
      <c r="C63" s="97"/>
      <c r="D63" s="97"/>
      <c r="E63" s="97"/>
      <c r="F63" s="97"/>
      <c r="G63" s="97"/>
      <c r="H63" s="97"/>
      <c r="I63" s="97"/>
      <c r="J63" s="97"/>
      <c r="K63" s="97"/>
      <c r="L63" s="97"/>
      <c r="M63" s="97"/>
      <c r="N63" s="97"/>
    </row>
    <row r="64" spans="1:14" ht="15" customHeight="1" x14ac:dyDescent="0.25">
      <c r="A64" s="146">
        <v>2014</v>
      </c>
      <c r="B64" s="146"/>
      <c r="C64" s="146"/>
      <c r="D64" s="146"/>
      <c r="E64" s="146"/>
      <c r="F64" s="146"/>
      <c r="G64" s="146"/>
      <c r="H64" s="146"/>
      <c r="I64" s="146"/>
      <c r="J64" s="146"/>
      <c r="K64" s="146"/>
      <c r="L64" s="146"/>
      <c r="M64" s="146"/>
      <c r="N64" s="146"/>
    </row>
    <row r="65" spans="1:14" ht="15" customHeight="1" x14ac:dyDescent="0.25">
      <c r="A65" s="98" t="s">
        <v>856</v>
      </c>
      <c r="B65" s="91">
        <v>56.157551004492433</v>
      </c>
      <c r="C65" s="91">
        <v>280.37840478327985</v>
      </c>
      <c r="D65" s="91">
        <v>48.633650626622938</v>
      </c>
      <c r="E65" s="91">
        <v>65.542844707932105</v>
      </c>
      <c r="F65" s="91" t="s">
        <v>857</v>
      </c>
      <c r="G65" s="91">
        <v>64.606417350217313</v>
      </c>
      <c r="H65" s="91" t="s">
        <v>857</v>
      </c>
      <c r="I65" s="91">
        <v>64.787347959626828</v>
      </c>
      <c r="J65" s="91">
        <v>112.89587676721443</v>
      </c>
      <c r="K65" s="91" t="s">
        <v>857</v>
      </c>
      <c r="L65" s="91" t="s">
        <v>857</v>
      </c>
      <c r="M65" s="91">
        <v>65.570805798775041</v>
      </c>
      <c r="N65" s="91">
        <v>758.57289899815942</v>
      </c>
    </row>
    <row r="66" spans="1:14" ht="15" customHeight="1" x14ac:dyDescent="0.25">
      <c r="A66" s="89" t="s">
        <v>858</v>
      </c>
      <c r="B66" s="90">
        <v>46.956936424374767</v>
      </c>
      <c r="C66" s="90">
        <v>276.27837547774425</v>
      </c>
      <c r="D66" s="90">
        <v>38.586835756053596</v>
      </c>
      <c r="E66" s="90">
        <v>57.963348703499058</v>
      </c>
      <c r="F66" s="90" t="s">
        <v>857</v>
      </c>
      <c r="G66" s="90">
        <v>59.057883264916853</v>
      </c>
      <c r="H66" s="90" t="s">
        <v>857</v>
      </c>
      <c r="I66" s="90">
        <v>52.676670028531014</v>
      </c>
      <c r="J66" s="90">
        <v>91.945429895660638</v>
      </c>
      <c r="K66" s="90" t="s">
        <v>857</v>
      </c>
      <c r="L66" s="90" t="s">
        <v>857</v>
      </c>
      <c r="M66" s="90">
        <v>53.732500418512217</v>
      </c>
      <c r="N66" s="90">
        <v>677.19797996929196</v>
      </c>
    </row>
    <row r="67" spans="1:14" ht="15" customHeight="1" x14ac:dyDescent="0.25">
      <c r="A67" s="92" t="s">
        <v>859</v>
      </c>
      <c r="B67" s="93">
        <v>20.351241894480857</v>
      </c>
      <c r="C67" s="93">
        <v>90.117367226267646</v>
      </c>
      <c r="D67" s="93">
        <v>12.467926392943987</v>
      </c>
      <c r="E67" s="93">
        <v>22.209396378137356</v>
      </c>
      <c r="F67" s="93" t="s">
        <v>857</v>
      </c>
      <c r="G67" s="93">
        <v>20.290699086839307</v>
      </c>
      <c r="H67" s="93" t="s">
        <v>857</v>
      </c>
      <c r="I67" s="93">
        <v>20.223674540674118</v>
      </c>
      <c r="J67" s="93">
        <v>35.340275629411728</v>
      </c>
      <c r="K67" s="93" t="s">
        <v>857</v>
      </c>
      <c r="L67" s="93" t="s">
        <v>857</v>
      </c>
      <c r="M67" s="93">
        <v>22.637259344893483</v>
      </c>
      <c r="N67" s="93">
        <v>243.63784049364889</v>
      </c>
    </row>
    <row r="68" spans="1:14" ht="15" customHeight="1" x14ac:dyDescent="0.25">
      <c r="A68" s="92" t="s">
        <v>860</v>
      </c>
      <c r="B68" s="93">
        <v>1.3312274090936143</v>
      </c>
      <c r="C68" s="93">
        <v>10.500536536648045</v>
      </c>
      <c r="D68" s="93">
        <v>1.5027742701961448</v>
      </c>
      <c r="E68" s="93">
        <v>2.0304766185631946</v>
      </c>
      <c r="F68" s="93" t="s">
        <v>857</v>
      </c>
      <c r="G68" s="93">
        <v>2.882435178831813</v>
      </c>
      <c r="H68" s="93" t="s">
        <v>857</v>
      </c>
      <c r="I68" s="93">
        <v>2.4126784015803389</v>
      </c>
      <c r="J68" s="93">
        <v>3.8114892254229953</v>
      </c>
      <c r="K68" s="93" t="s">
        <v>857</v>
      </c>
      <c r="L68" s="93" t="s">
        <v>857</v>
      </c>
      <c r="M68" s="93">
        <v>2.2179010977669167</v>
      </c>
      <c r="N68" s="93">
        <v>26.689518738103022</v>
      </c>
    </row>
    <row r="69" spans="1:14" ht="15" customHeight="1" x14ac:dyDescent="0.25">
      <c r="A69" s="92" t="s">
        <v>861</v>
      </c>
      <c r="B69" s="93">
        <v>2.4798709949178885</v>
      </c>
      <c r="C69" s="93">
        <v>10.45584409587482</v>
      </c>
      <c r="D69" s="93">
        <v>2.2290866440020545</v>
      </c>
      <c r="E69" s="93">
        <v>2.0272756508581544</v>
      </c>
      <c r="F69" s="93" t="s">
        <v>857</v>
      </c>
      <c r="G69" s="93">
        <v>3.1787003383134627</v>
      </c>
      <c r="H69" s="93" t="s">
        <v>857</v>
      </c>
      <c r="I69" s="93">
        <v>3.2456995505432249</v>
      </c>
      <c r="J69" s="93">
        <v>5.0958560635717349</v>
      </c>
      <c r="K69" s="93" t="s">
        <v>857</v>
      </c>
      <c r="L69" s="93" t="s">
        <v>857</v>
      </c>
      <c r="M69" s="93">
        <v>2.472432310189312</v>
      </c>
      <c r="N69" s="93">
        <v>31.184765648270606</v>
      </c>
    </row>
    <row r="70" spans="1:14" ht="15" customHeight="1" x14ac:dyDescent="0.25">
      <c r="A70" s="92" t="s">
        <v>862</v>
      </c>
      <c r="B70" s="93">
        <v>5.676545997690579</v>
      </c>
      <c r="C70" s="93">
        <v>32.036950931840352</v>
      </c>
      <c r="D70" s="93">
        <v>4.2313264306379663</v>
      </c>
      <c r="E70" s="93">
        <v>6.7236110471075854</v>
      </c>
      <c r="F70" s="93" t="s">
        <v>857</v>
      </c>
      <c r="G70" s="93">
        <v>5.8058035313493495</v>
      </c>
      <c r="H70" s="93" t="s">
        <v>857</v>
      </c>
      <c r="I70" s="93">
        <v>5.6582298372379389</v>
      </c>
      <c r="J70" s="93">
        <v>13.271729852430479</v>
      </c>
      <c r="K70" s="93" t="s">
        <v>857</v>
      </c>
      <c r="L70" s="93" t="s">
        <v>857</v>
      </c>
      <c r="M70" s="93">
        <v>6.3292361954948388</v>
      </c>
      <c r="N70" s="93">
        <v>79.733433823789198</v>
      </c>
    </row>
    <row r="71" spans="1:14" ht="15" customHeight="1" x14ac:dyDescent="0.25">
      <c r="A71" s="92" t="s">
        <v>863</v>
      </c>
      <c r="B71" s="93">
        <v>5.5524853326381383</v>
      </c>
      <c r="C71" s="93">
        <v>33.641928914011579</v>
      </c>
      <c r="D71" s="93">
        <v>5.3422503651943236</v>
      </c>
      <c r="E71" s="93">
        <v>6.8855063882261218</v>
      </c>
      <c r="F71" s="93" t="s">
        <v>857</v>
      </c>
      <c r="G71" s="93">
        <v>7.5296467044408741</v>
      </c>
      <c r="H71" s="93" t="s">
        <v>857</v>
      </c>
      <c r="I71" s="93">
        <v>5.5760785790686533</v>
      </c>
      <c r="J71" s="93">
        <v>8.7469636429070263</v>
      </c>
      <c r="K71" s="93" t="s">
        <v>857</v>
      </c>
      <c r="L71" s="93" t="s">
        <v>857</v>
      </c>
      <c r="M71" s="93">
        <v>5.7994914020517552</v>
      </c>
      <c r="N71" s="93">
        <v>79.07435132853827</v>
      </c>
    </row>
    <row r="72" spans="1:14" ht="15" customHeight="1" x14ac:dyDescent="0.25">
      <c r="A72" s="92" t="s">
        <v>864</v>
      </c>
      <c r="B72" s="93">
        <v>4.676760222667097</v>
      </c>
      <c r="C72" s="93">
        <v>28.927385652710385</v>
      </c>
      <c r="D72" s="93">
        <v>4.4895227040294756</v>
      </c>
      <c r="E72" s="93">
        <v>6.9895452673475917</v>
      </c>
      <c r="F72" s="93" t="s">
        <v>857</v>
      </c>
      <c r="G72" s="93">
        <v>6.2759409824027736</v>
      </c>
      <c r="H72" s="93" t="s">
        <v>857</v>
      </c>
      <c r="I72" s="93">
        <v>4.362855783991777</v>
      </c>
      <c r="J72" s="93">
        <v>9.7090045097249984</v>
      </c>
      <c r="K72" s="93" t="s">
        <v>857</v>
      </c>
      <c r="L72" s="93" t="s">
        <v>857</v>
      </c>
      <c r="M72" s="93">
        <v>5.3190832558498675</v>
      </c>
      <c r="N72" s="93">
        <v>70.750098378723777</v>
      </c>
    </row>
    <row r="73" spans="1:14" ht="15" customHeight="1" x14ac:dyDescent="0.25">
      <c r="A73" s="92" t="s">
        <v>865</v>
      </c>
      <c r="B73" s="93">
        <v>0.60635799978074234</v>
      </c>
      <c r="C73" s="93">
        <v>17.797904148437006</v>
      </c>
      <c r="D73" s="93">
        <v>1.1466327146525919</v>
      </c>
      <c r="E73" s="93">
        <v>2.2047186338868356</v>
      </c>
      <c r="F73" s="93" t="s">
        <v>857</v>
      </c>
      <c r="G73" s="93">
        <v>2.3274986905311761</v>
      </c>
      <c r="H73" s="93" t="s">
        <v>857</v>
      </c>
      <c r="I73" s="93">
        <v>0.90462509992972684</v>
      </c>
      <c r="J73" s="93">
        <v>1.8241538612287147</v>
      </c>
      <c r="K73" s="93" t="s">
        <v>857</v>
      </c>
      <c r="L73" s="93" t="s">
        <v>857</v>
      </c>
      <c r="M73" s="93">
        <v>0.57550677810330442</v>
      </c>
      <c r="N73" s="93">
        <v>27.387397926550108</v>
      </c>
    </row>
    <row r="74" spans="1:14" ht="15" customHeight="1" x14ac:dyDescent="0.25">
      <c r="A74" s="92" t="s">
        <v>866</v>
      </c>
      <c r="B74" s="93">
        <v>6.2824465731059087</v>
      </c>
      <c r="C74" s="93">
        <v>52.800457971954025</v>
      </c>
      <c r="D74" s="93">
        <v>7.1773162343969572</v>
      </c>
      <c r="E74" s="93">
        <v>8.8928187193722081</v>
      </c>
      <c r="F74" s="93" t="s">
        <v>857</v>
      </c>
      <c r="G74" s="93">
        <v>10.767158752208069</v>
      </c>
      <c r="H74" s="93" t="s">
        <v>857</v>
      </c>
      <c r="I74" s="93">
        <v>10.292828235505274</v>
      </c>
      <c r="J74" s="93">
        <v>14.145957110963097</v>
      </c>
      <c r="K74" s="93" t="s">
        <v>857</v>
      </c>
      <c r="L74" s="93" t="s">
        <v>857</v>
      </c>
      <c r="M74" s="93">
        <v>8.3815900341627358</v>
      </c>
      <c r="N74" s="93">
        <v>118.74057363166817</v>
      </c>
    </row>
    <row r="75" spans="1:14" ht="15" customHeight="1" x14ac:dyDescent="0.25">
      <c r="A75" s="89" t="s">
        <v>867</v>
      </c>
      <c r="B75" s="90">
        <v>9.2006145801176462</v>
      </c>
      <c r="C75" s="90">
        <v>4.1000293055355366</v>
      </c>
      <c r="D75" s="90">
        <v>10.046814870569362</v>
      </c>
      <c r="E75" s="90">
        <v>7.5794960044332047</v>
      </c>
      <c r="F75" s="90" t="s">
        <v>857</v>
      </c>
      <c r="G75" s="90">
        <v>5.5485340853004121</v>
      </c>
      <c r="H75" s="90" t="s">
        <v>857</v>
      </c>
      <c r="I75" s="90">
        <v>12.110677931095758</v>
      </c>
      <c r="J75" s="90">
        <v>20.95044687155394</v>
      </c>
      <c r="K75" s="90" t="s">
        <v>857</v>
      </c>
      <c r="L75" s="90" t="s">
        <v>857</v>
      </c>
      <c r="M75" s="90">
        <v>11.838305380262884</v>
      </c>
      <c r="N75" s="90">
        <v>81.374919028868717</v>
      </c>
    </row>
    <row r="76" spans="1:14" ht="15" customHeight="1" x14ac:dyDescent="0.25">
      <c r="A76" s="89" t="s">
        <v>868</v>
      </c>
      <c r="B76" s="90">
        <v>24.760380391065414</v>
      </c>
      <c r="C76" s="90">
        <v>84.43916747872575</v>
      </c>
      <c r="D76" s="90">
        <v>14.54551331239055</v>
      </c>
      <c r="E76" s="90">
        <v>17.413782847399833</v>
      </c>
      <c r="F76" s="90" t="s">
        <v>857</v>
      </c>
      <c r="G76" s="90">
        <v>26.085675589546227</v>
      </c>
      <c r="H76" s="90" t="s">
        <v>857</v>
      </c>
      <c r="I76" s="90">
        <v>25.186451279197176</v>
      </c>
      <c r="J76" s="90">
        <v>31.01058502393057</v>
      </c>
      <c r="K76" s="90" t="s">
        <v>857</v>
      </c>
      <c r="L76" s="90" t="s">
        <v>857</v>
      </c>
      <c r="M76" s="90">
        <v>27.638819128559302</v>
      </c>
      <c r="N76" s="90">
        <v>251.08037505081433</v>
      </c>
    </row>
    <row r="77" spans="1:14" ht="15" customHeight="1" x14ac:dyDescent="0.25">
      <c r="A77" s="92" t="s">
        <v>869</v>
      </c>
      <c r="B77" s="93">
        <v>5.6421382568372573</v>
      </c>
      <c r="C77" s="93">
        <v>0.14005437343639041</v>
      </c>
      <c r="D77" s="93">
        <v>2.5089468040973828</v>
      </c>
      <c r="E77" s="93">
        <v>1.6505398506263911</v>
      </c>
      <c r="F77" s="93" t="s">
        <v>857</v>
      </c>
      <c r="G77" s="93">
        <v>0.66622876522991414</v>
      </c>
      <c r="H77" s="93" t="s">
        <v>857</v>
      </c>
      <c r="I77" s="93">
        <v>1.7945301880155584</v>
      </c>
      <c r="J77" s="93">
        <v>3.2816166662897435</v>
      </c>
      <c r="K77" s="93" t="s">
        <v>857</v>
      </c>
      <c r="L77" s="93" t="s">
        <v>857</v>
      </c>
      <c r="M77" s="93">
        <v>2.8053816156736309</v>
      </c>
      <c r="N77" s="93">
        <v>18.489436520206162</v>
      </c>
    </row>
    <row r="78" spans="1:14" ht="15" customHeight="1" x14ac:dyDescent="0.25">
      <c r="A78" s="92" t="s">
        <v>870</v>
      </c>
      <c r="B78" s="93">
        <v>2.4347282039811797</v>
      </c>
      <c r="C78" s="93">
        <v>11.262667858906376</v>
      </c>
      <c r="D78" s="93">
        <v>2.7685907228421542</v>
      </c>
      <c r="E78" s="93">
        <v>1.6482080498803819</v>
      </c>
      <c r="F78" s="93" t="s">
        <v>857</v>
      </c>
      <c r="G78" s="93">
        <v>5.5336015998379731</v>
      </c>
      <c r="H78" s="93" t="s">
        <v>857</v>
      </c>
      <c r="I78" s="93">
        <v>3.8085789818848665</v>
      </c>
      <c r="J78" s="93">
        <v>6.6287245126365617</v>
      </c>
      <c r="K78" s="93" t="s">
        <v>857</v>
      </c>
      <c r="L78" s="93" t="s">
        <v>857</v>
      </c>
      <c r="M78" s="93">
        <v>3.583885225088014</v>
      </c>
      <c r="N78" s="93">
        <v>37.668985155057307</v>
      </c>
    </row>
    <row r="79" spans="1:14" ht="15" customHeight="1" x14ac:dyDescent="0.25">
      <c r="A79" s="92" t="s">
        <v>871</v>
      </c>
      <c r="B79" s="93">
        <v>13.088428124390736</v>
      </c>
      <c r="C79" s="93">
        <v>58.799054883258414</v>
      </c>
      <c r="D79" s="93">
        <v>8.2374100406196469</v>
      </c>
      <c r="E79" s="93">
        <v>11.688935394858342</v>
      </c>
      <c r="F79" s="93" t="s">
        <v>857</v>
      </c>
      <c r="G79" s="93">
        <v>15.798101645261072</v>
      </c>
      <c r="H79" s="93" t="s">
        <v>857</v>
      </c>
      <c r="I79" s="93">
        <v>14.802957208858452</v>
      </c>
      <c r="J79" s="93">
        <v>17.807590099788033</v>
      </c>
      <c r="K79" s="93" t="s">
        <v>857</v>
      </c>
      <c r="L79" s="93" t="s">
        <v>857</v>
      </c>
      <c r="M79" s="93">
        <v>16.238969596278018</v>
      </c>
      <c r="N79" s="93">
        <v>156.46144699331268</v>
      </c>
    </row>
    <row r="80" spans="1:14" ht="15" customHeight="1" x14ac:dyDescent="0.25">
      <c r="A80" s="92" t="s">
        <v>872</v>
      </c>
      <c r="B80" s="93">
        <v>3.5950858058562232</v>
      </c>
      <c r="C80" s="93">
        <v>14.237390363124526</v>
      </c>
      <c r="D80" s="93">
        <v>1.0305657448313674</v>
      </c>
      <c r="E80" s="93">
        <v>2.4260995520346769</v>
      </c>
      <c r="F80" s="93" t="s">
        <v>857</v>
      </c>
      <c r="G80" s="93">
        <v>4.0877435792172587</v>
      </c>
      <c r="H80" s="93" t="s">
        <v>857</v>
      </c>
      <c r="I80" s="93">
        <v>4.7803849004382855</v>
      </c>
      <c r="J80" s="93">
        <v>3.2926537452161315</v>
      </c>
      <c r="K80" s="93" t="s">
        <v>857</v>
      </c>
      <c r="L80" s="93" t="s">
        <v>857</v>
      </c>
      <c r="M80" s="93">
        <v>5.0105826915196294</v>
      </c>
      <c r="N80" s="93">
        <v>38.46050638223813</v>
      </c>
    </row>
    <row r="81" spans="1:14" ht="15" customHeight="1" x14ac:dyDescent="0.25">
      <c r="A81" s="89" t="s">
        <v>873</v>
      </c>
      <c r="B81" s="90">
        <v>71.717316815440213</v>
      </c>
      <c r="C81" s="90">
        <v>360.71754295647031</v>
      </c>
      <c r="D81" s="90">
        <v>53.132349068443979</v>
      </c>
      <c r="E81" s="90">
        <v>75.377131550898866</v>
      </c>
      <c r="F81" s="90" t="s">
        <v>857</v>
      </c>
      <c r="G81" s="90">
        <v>85.143558854463052</v>
      </c>
      <c r="H81" s="90" t="s">
        <v>857</v>
      </c>
      <c r="I81" s="90">
        <v>77.863121307728221</v>
      </c>
      <c r="J81" s="90">
        <v>122.95601491959114</v>
      </c>
      <c r="K81" s="90" t="s">
        <v>857</v>
      </c>
      <c r="L81" s="90" t="s">
        <v>857</v>
      </c>
      <c r="M81" s="90">
        <v>81.371319547071408</v>
      </c>
      <c r="N81" s="90">
        <v>928.27835502010635</v>
      </c>
    </row>
    <row r="82" spans="1:14" ht="15" customHeight="1" x14ac:dyDescent="0.25">
      <c r="A82" s="94" t="s">
        <v>874</v>
      </c>
      <c r="B82" s="14">
        <v>80.917931395557872</v>
      </c>
      <c r="C82" s="14">
        <v>364.81757226200608</v>
      </c>
      <c r="D82" s="14">
        <v>63.179163939013385</v>
      </c>
      <c r="E82" s="14">
        <v>82.956627555331949</v>
      </c>
      <c r="F82" s="14" t="s">
        <v>857</v>
      </c>
      <c r="G82" s="14">
        <v>90.692092939763555</v>
      </c>
      <c r="H82" s="14" t="s">
        <v>857</v>
      </c>
      <c r="I82" s="14">
        <v>89.973799238823943</v>
      </c>
      <c r="J82" s="14">
        <v>143.90646179114557</v>
      </c>
      <c r="K82" s="14" t="s">
        <v>857</v>
      </c>
      <c r="L82" s="14" t="s">
        <v>857</v>
      </c>
      <c r="M82" s="14">
        <v>93.209624927334502</v>
      </c>
      <c r="N82" s="14">
        <v>1009.6532740489704</v>
      </c>
    </row>
    <row r="83" spans="1:14" ht="15" customHeight="1" x14ac:dyDescent="0.25">
      <c r="A83" s="95"/>
      <c r="B83" s="97"/>
      <c r="C83" s="97"/>
      <c r="D83" s="97"/>
      <c r="E83" s="97"/>
      <c r="F83" s="97"/>
      <c r="G83" s="97"/>
      <c r="H83" s="97"/>
      <c r="I83" s="97"/>
      <c r="J83" s="97"/>
      <c r="K83" s="97"/>
      <c r="L83" s="97"/>
      <c r="M83" s="97"/>
      <c r="N83" s="97"/>
    </row>
    <row r="84" spans="1:14" ht="15" customHeight="1" x14ac:dyDescent="0.25">
      <c r="A84" s="146">
        <v>2015</v>
      </c>
      <c r="B84" s="146"/>
      <c r="C84" s="146"/>
      <c r="D84" s="146"/>
      <c r="E84" s="146"/>
      <c r="F84" s="146"/>
      <c r="G84" s="146"/>
      <c r="H84" s="146"/>
      <c r="I84" s="146"/>
      <c r="J84" s="146"/>
      <c r="K84" s="146"/>
      <c r="L84" s="146"/>
      <c r="M84" s="146"/>
      <c r="N84" s="146"/>
    </row>
    <row r="85" spans="1:14" ht="15" customHeight="1" x14ac:dyDescent="0.25">
      <c r="A85" s="98" t="s">
        <v>856</v>
      </c>
      <c r="B85" s="91">
        <v>58.241581819175977</v>
      </c>
      <c r="C85" s="91">
        <v>283.14358275772003</v>
      </c>
      <c r="D85" s="91">
        <v>43.392495954477916</v>
      </c>
      <c r="E85" s="91">
        <v>67.758488562313673</v>
      </c>
      <c r="F85" s="91" t="s">
        <v>857</v>
      </c>
      <c r="G85" s="91">
        <v>67.574315806942465</v>
      </c>
      <c r="H85" s="91" t="s">
        <v>857</v>
      </c>
      <c r="I85" s="91">
        <v>69.291414541886738</v>
      </c>
      <c r="J85" s="91">
        <v>110.22031537730039</v>
      </c>
      <c r="K85" s="91" t="s">
        <v>857</v>
      </c>
      <c r="L85" s="91" t="s">
        <v>857</v>
      </c>
      <c r="M85" s="91">
        <v>72.879611116906588</v>
      </c>
      <c r="N85" s="91">
        <v>772.50180593672667</v>
      </c>
    </row>
    <row r="86" spans="1:14" ht="15" customHeight="1" x14ac:dyDescent="0.25">
      <c r="A86" s="89" t="s">
        <v>858</v>
      </c>
      <c r="B86" s="90">
        <v>50.853753517850649</v>
      </c>
      <c r="C86" s="90">
        <v>279.26215464751874</v>
      </c>
      <c r="D86" s="90">
        <v>34.411469301153673</v>
      </c>
      <c r="E86" s="90">
        <v>60.064514383823649</v>
      </c>
      <c r="F86" s="90" t="s">
        <v>857</v>
      </c>
      <c r="G86" s="90">
        <v>61.909167429639503</v>
      </c>
      <c r="H86" s="90" t="s">
        <v>857</v>
      </c>
      <c r="I86" s="90">
        <v>57.303964482905286</v>
      </c>
      <c r="J86" s="90">
        <v>92.524546888511566</v>
      </c>
      <c r="K86" s="90" t="s">
        <v>857</v>
      </c>
      <c r="L86" s="90" t="s">
        <v>857</v>
      </c>
      <c r="M86" s="90">
        <v>59.8480878414179</v>
      </c>
      <c r="N86" s="90">
        <v>696.17765849281852</v>
      </c>
    </row>
    <row r="87" spans="1:14" ht="15" customHeight="1" x14ac:dyDescent="0.25">
      <c r="A87" s="92" t="s">
        <v>859</v>
      </c>
      <c r="B87" s="93">
        <v>20.800862037518876</v>
      </c>
      <c r="C87" s="93">
        <v>93.330513428722242</v>
      </c>
      <c r="D87" s="93">
        <v>12.777488426372352</v>
      </c>
      <c r="E87" s="93">
        <v>22.52758977829987</v>
      </c>
      <c r="F87" s="93" t="s">
        <v>857</v>
      </c>
      <c r="G87" s="93">
        <v>20.596916426946091</v>
      </c>
      <c r="H87" s="93" t="s">
        <v>857</v>
      </c>
      <c r="I87" s="93">
        <v>21.100158660989838</v>
      </c>
      <c r="J87" s="93">
        <v>35.666470175828316</v>
      </c>
      <c r="K87" s="93" t="s">
        <v>857</v>
      </c>
      <c r="L87" s="93" t="s">
        <v>857</v>
      </c>
      <c r="M87" s="93">
        <v>24.849549657031801</v>
      </c>
      <c r="N87" s="93">
        <v>251.64954859170959</v>
      </c>
    </row>
    <row r="88" spans="1:14" ht="15" customHeight="1" x14ac:dyDescent="0.25">
      <c r="A88" s="92" t="s">
        <v>860</v>
      </c>
      <c r="B88" s="93">
        <v>1.6830390902989092</v>
      </c>
      <c r="C88" s="93">
        <v>11.015664592497233</v>
      </c>
      <c r="D88" s="93">
        <v>1.4105019622119119</v>
      </c>
      <c r="E88" s="93">
        <v>2.894909332712698</v>
      </c>
      <c r="F88" s="93" t="s">
        <v>857</v>
      </c>
      <c r="G88" s="93">
        <v>3.3904189963457374</v>
      </c>
      <c r="H88" s="93" t="s">
        <v>857</v>
      </c>
      <c r="I88" s="93">
        <v>2.7349797986929083</v>
      </c>
      <c r="J88" s="93">
        <v>3.8976283227905468</v>
      </c>
      <c r="K88" s="93" t="s">
        <v>857</v>
      </c>
      <c r="L88" s="93" t="s">
        <v>857</v>
      </c>
      <c r="M88" s="93">
        <v>2.598923269313731</v>
      </c>
      <c r="N88" s="93">
        <v>29.626065364863688</v>
      </c>
    </row>
    <row r="89" spans="1:14" ht="15" customHeight="1" x14ac:dyDescent="0.25">
      <c r="A89" s="92" t="s">
        <v>861</v>
      </c>
      <c r="B89" s="93">
        <v>2.7615205712668458</v>
      </c>
      <c r="C89" s="93">
        <v>13.261698691168949</v>
      </c>
      <c r="D89" s="93">
        <v>1.6220169395469535</v>
      </c>
      <c r="E89" s="93">
        <v>2.806626283732784</v>
      </c>
      <c r="F89" s="93" t="s">
        <v>857</v>
      </c>
      <c r="G89" s="93">
        <v>2.6574417410335136</v>
      </c>
      <c r="H89" s="93" t="s">
        <v>857</v>
      </c>
      <c r="I89" s="93">
        <v>2.9681585092832772</v>
      </c>
      <c r="J89" s="93">
        <v>5.1887331297806316</v>
      </c>
      <c r="K89" s="93" t="s">
        <v>857</v>
      </c>
      <c r="L89" s="93" t="s">
        <v>857</v>
      </c>
      <c r="M89" s="93">
        <v>2.8139563093052828</v>
      </c>
      <c r="N89" s="93">
        <v>34.080152175118251</v>
      </c>
    </row>
    <row r="90" spans="1:14" ht="15" customHeight="1" x14ac:dyDescent="0.25">
      <c r="A90" s="92" t="s">
        <v>862</v>
      </c>
      <c r="B90" s="93">
        <v>8.012625214158458</v>
      </c>
      <c r="C90" s="93">
        <v>30.655734915376314</v>
      </c>
      <c r="D90" s="93">
        <v>3.7617776754780521</v>
      </c>
      <c r="E90" s="93">
        <v>6.3684394054447688</v>
      </c>
      <c r="F90" s="93" t="s">
        <v>857</v>
      </c>
      <c r="G90" s="93">
        <v>6.436304987831277</v>
      </c>
      <c r="H90" s="93" t="s">
        <v>857</v>
      </c>
      <c r="I90" s="93">
        <v>7.2269496506958282</v>
      </c>
      <c r="J90" s="93">
        <v>13.932639390358547</v>
      </c>
      <c r="K90" s="93" t="s">
        <v>857</v>
      </c>
      <c r="L90" s="93" t="s">
        <v>857</v>
      </c>
      <c r="M90" s="93">
        <v>8.200450682068734</v>
      </c>
      <c r="N90" s="93">
        <v>84.594921921411824</v>
      </c>
    </row>
    <row r="91" spans="1:14" ht="15" customHeight="1" x14ac:dyDescent="0.25">
      <c r="A91" s="92" t="s">
        <v>863</v>
      </c>
      <c r="B91" s="93">
        <v>5.3069421722572043</v>
      </c>
      <c r="C91" s="93">
        <v>33.885840414272408</v>
      </c>
      <c r="D91" s="93">
        <v>5.7851031083738649</v>
      </c>
      <c r="E91" s="93">
        <v>8.2650909699292079</v>
      </c>
      <c r="F91" s="93" t="s">
        <v>857</v>
      </c>
      <c r="G91" s="93">
        <v>8.9480704201018924</v>
      </c>
      <c r="H91" s="93" t="s">
        <v>857</v>
      </c>
      <c r="I91" s="93">
        <v>6.4824518806572762</v>
      </c>
      <c r="J91" s="93">
        <v>9.6101339187992441</v>
      </c>
      <c r="K91" s="93" t="s">
        <v>857</v>
      </c>
      <c r="L91" s="93" t="s">
        <v>857</v>
      </c>
      <c r="M91" s="93">
        <v>6.5544283337735099</v>
      </c>
      <c r="N91" s="93">
        <v>84.838061218164555</v>
      </c>
    </row>
    <row r="92" spans="1:14" ht="15" customHeight="1" x14ac:dyDescent="0.25">
      <c r="A92" s="92" t="s">
        <v>864</v>
      </c>
      <c r="B92" s="93">
        <v>5.2890031212834732</v>
      </c>
      <c r="C92" s="93">
        <v>34.597311187243015</v>
      </c>
      <c r="D92" s="93">
        <v>3.6832670167676356</v>
      </c>
      <c r="E92" s="93">
        <v>5.6092946171744673</v>
      </c>
      <c r="F92" s="93" t="s">
        <v>857</v>
      </c>
      <c r="G92" s="93">
        <v>6.8591496568909136</v>
      </c>
      <c r="H92" s="93" t="s">
        <v>857</v>
      </c>
      <c r="I92" s="93">
        <v>5.6897652485859984</v>
      </c>
      <c r="J92" s="93">
        <v>9.4589916866971055</v>
      </c>
      <c r="K92" s="93" t="s">
        <v>857</v>
      </c>
      <c r="L92" s="93" t="s">
        <v>857</v>
      </c>
      <c r="M92" s="93">
        <v>6.8324918751056485</v>
      </c>
      <c r="N92" s="93">
        <v>78.019274409748121</v>
      </c>
    </row>
    <row r="93" spans="1:14" ht="15" customHeight="1" x14ac:dyDescent="0.25">
      <c r="A93" s="92" t="s">
        <v>865</v>
      </c>
      <c r="B93" s="93">
        <v>0.95511793515734777</v>
      </c>
      <c r="C93" s="93">
        <v>14.344289251297784</v>
      </c>
      <c r="D93" s="93">
        <v>0.47131831647847</v>
      </c>
      <c r="E93" s="93">
        <v>1.2537983936193229</v>
      </c>
      <c r="F93" s="93" t="s">
        <v>857</v>
      </c>
      <c r="G93" s="93">
        <v>2.311620579946549</v>
      </c>
      <c r="H93" s="93" t="s">
        <v>857</v>
      </c>
      <c r="I93" s="93">
        <v>1.4035941551460245</v>
      </c>
      <c r="J93" s="93">
        <v>2.0240231156108832</v>
      </c>
      <c r="K93" s="93" t="s">
        <v>857</v>
      </c>
      <c r="L93" s="93" t="s">
        <v>857</v>
      </c>
      <c r="M93" s="93">
        <v>0.59599952825573277</v>
      </c>
      <c r="N93" s="93">
        <v>23.359761275512081</v>
      </c>
    </row>
    <row r="94" spans="1:14" ht="15" customHeight="1" x14ac:dyDescent="0.25">
      <c r="A94" s="92" t="s">
        <v>866</v>
      </c>
      <c r="B94" s="93">
        <v>6.0446433759094944</v>
      </c>
      <c r="C94" s="93">
        <v>48.171102166940898</v>
      </c>
      <c r="D94" s="93">
        <v>4.8999958559244465</v>
      </c>
      <c r="E94" s="93">
        <v>10.338765602910563</v>
      </c>
      <c r="F94" s="93" t="s">
        <v>857</v>
      </c>
      <c r="G94" s="93">
        <v>10.709244620543529</v>
      </c>
      <c r="H94" s="93" t="s">
        <v>857</v>
      </c>
      <c r="I94" s="93">
        <v>9.6979065788541945</v>
      </c>
      <c r="J94" s="93">
        <v>12.745927148646052</v>
      </c>
      <c r="K94" s="93" t="s">
        <v>857</v>
      </c>
      <c r="L94" s="93" t="s">
        <v>857</v>
      </c>
      <c r="M94" s="93">
        <v>7.4022881865635641</v>
      </c>
      <c r="N94" s="93">
        <v>110.00987353629317</v>
      </c>
    </row>
    <row r="95" spans="1:14" ht="15" customHeight="1" x14ac:dyDescent="0.25">
      <c r="A95" s="89" t="s">
        <v>867</v>
      </c>
      <c r="B95" s="90">
        <v>7.3878283013253041</v>
      </c>
      <c r="C95" s="90">
        <v>3.8814281102013162</v>
      </c>
      <c r="D95" s="90">
        <v>8.9810266533242142</v>
      </c>
      <c r="E95" s="90">
        <v>7.6939741784899587</v>
      </c>
      <c r="F95" s="90" t="s">
        <v>857</v>
      </c>
      <c r="G95" s="90">
        <v>5.6651483773030469</v>
      </c>
      <c r="H95" s="90" t="s">
        <v>857</v>
      </c>
      <c r="I95" s="90">
        <v>11.987450058981343</v>
      </c>
      <c r="J95" s="90">
        <v>17.695768488788971</v>
      </c>
      <c r="K95" s="90" t="s">
        <v>857</v>
      </c>
      <c r="L95" s="90" t="s">
        <v>857</v>
      </c>
      <c r="M95" s="90">
        <v>13.031523275488752</v>
      </c>
      <c r="N95" s="90">
        <v>76.324147443902689</v>
      </c>
    </row>
    <row r="96" spans="1:14" ht="15" customHeight="1" x14ac:dyDescent="0.25">
      <c r="A96" s="89" t="s">
        <v>868</v>
      </c>
      <c r="B96" s="90">
        <v>36.910143503016322</v>
      </c>
      <c r="C96" s="90">
        <v>90.666918201372667</v>
      </c>
      <c r="D96" s="90">
        <v>15.748432956725656</v>
      </c>
      <c r="E96" s="90">
        <v>22.807999122890106</v>
      </c>
      <c r="F96" s="90" t="s">
        <v>857</v>
      </c>
      <c r="G96" s="90">
        <v>19.057806033320247</v>
      </c>
      <c r="H96" s="90" t="s">
        <v>857</v>
      </c>
      <c r="I96" s="90">
        <v>30.001466485052866</v>
      </c>
      <c r="J96" s="90">
        <v>42.698623099210408</v>
      </c>
      <c r="K96" s="90" t="s">
        <v>857</v>
      </c>
      <c r="L96" s="90" t="s">
        <v>857</v>
      </c>
      <c r="M96" s="90">
        <v>29.129851072473674</v>
      </c>
      <c r="N96" s="90">
        <v>287.02124047406255</v>
      </c>
    </row>
    <row r="97" spans="1:14" ht="15" customHeight="1" x14ac:dyDescent="0.25">
      <c r="A97" s="92" t="s">
        <v>869</v>
      </c>
      <c r="B97" s="93">
        <v>8.5149520854077529</v>
      </c>
      <c r="C97" s="93">
        <v>0.15877501359490881</v>
      </c>
      <c r="D97" s="93">
        <v>2.9754284756655061</v>
      </c>
      <c r="E97" s="93">
        <v>2.2499102548869874</v>
      </c>
      <c r="F97" s="93" t="s">
        <v>857</v>
      </c>
      <c r="G97" s="93">
        <v>0.71162937839581142</v>
      </c>
      <c r="H97" s="93" t="s">
        <v>857</v>
      </c>
      <c r="I97" s="93">
        <v>2.3344381483035259</v>
      </c>
      <c r="J97" s="93">
        <v>3.2551788280255112</v>
      </c>
      <c r="K97" s="93" t="s">
        <v>857</v>
      </c>
      <c r="L97" s="93" t="s">
        <v>857</v>
      </c>
      <c r="M97" s="93">
        <v>3.5338564106132573</v>
      </c>
      <c r="N97" s="93">
        <v>23.734168594893294</v>
      </c>
    </row>
    <row r="98" spans="1:14" ht="15" customHeight="1" x14ac:dyDescent="0.25">
      <c r="A98" s="92" t="s">
        <v>870</v>
      </c>
      <c r="B98" s="93">
        <v>2.8934006150063518</v>
      </c>
      <c r="C98" s="93">
        <v>13.550051349715529</v>
      </c>
      <c r="D98" s="93">
        <v>2.8653721612259826</v>
      </c>
      <c r="E98" s="93">
        <v>3.0090632031328437</v>
      </c>
      <c r="F98" s="93" t="s">
        <v>857</v>
      </c>
      <c r="G98" s="93">
        <v>3.2814690687986685</v>
      </c>
      <c r="H98" s="93" t="s">
        <v>857</v>
      </c>
      <c r="I98" s="93">
        <v>6.1128225016878304</v>
      </c>
      <c r="J98" s="93">
        <v>5.7210522504078156</v>
      </c>
      <c r="K98" s="93" t="s">
        <v>857</v>
      </c>
      <c r="L98" s="93" t="s">
        <v>857</v>
      </c>
      <c r="M98" s="93">
        <v>4.0026750228800543</v>
      </c>
      <c r="N98" s="93">
        <v>41.435906172854963</v>
      </c>
    </row>
    <row r="99" spans="1:14" ht="15" customHeight="1" x14ac:dyDescent="0.25">
      <c r="A99" s="92" t="s">
        <v>871</v>
      </c>
      <c r="B99" s="93">
        <v>21.467300458871321</v>
      </c>
      <c r="C99" s="93">
        <v>68.885124515618202</v>
      </c>
      <c r="D99" s="93">
        <v>8.8512389188820162</v>
      </c>
      <c r="E99" s="93">
        <v>15.377080214426032</v>
      </c>
      <c r="F99" s="93" t="s">
        <v>857</v>
      </c>
      <c r="G99" s="93">
        <v>14.103139555966852</v>
      </c>
      <c r="H99" s="93" t="s">
        <v>857</v>
      </c>
      <c r="I99" s="93">
        <v>16.836644546667586</v>
      </c>
      <c r="J99" s="93">
        <v>27.770395121692097</v>
      </c>
      <c r="K99" s="93" t="s">
        <v>857</v>
      </c>
      <c r="L99" s="93" t="s">
        <v>857</v>
      </c>
      <c r="M99" s="93">
        <v>16.772239924521251</v>
      </c>
      <c r="N99" s="93">
        <v>190.06316325664554</v>
      </c>
    </row>
    <row r="100" spans="1:14" ht="15" customHeight="1" x14ac:dyDescent="0.25">
      <c r="A100" s="92" t="s">
        <v>872</v>
      </c>
      <c r="B100" s="93">
        <v>4.0344903437308623</v>
      </c>
      <c r="C100" s="93">
        <v>8.0729673224440575</v>
      </c>
      <c r="D100" s="93">
        <v>1.0563934009521614</v>
      </c>
      <c r="E100" s="93">
        <v>2.1719454504442313</v>
      </c>
      <c r="F100" s="93" t="s">
        <v>857</v>
      </c>
      <c r="G100" s="93">
        <v>0.96156803015892678</v>
      </c>
      <c r="H100" s="93" t="s">
        <v>857</v>
      </c>
      <c r="I100" s="93">
        <v>4.7175612883939486</v>
      </c>
      <c r="J100" s="93">
        <v>5.9519968990850662</v>
      </c>
      <c r="K100" s="93" t="s">
        <v>857</v>
      </c>
      <c r="L100" s="93" t="s">
        <v>857</v>
      </c>
      <c r="M100" s="93">
        <v>4.8210797144591453</v>
      </c>
      <c r="N100" s="93">
        <v>31.788002449668415</v>
      </c>
    </row>
    <row r="101" spans="1:14" ht="15" customHeight="1" x14ac:dyDescent="0.25">
      <c r="A101" s="89" t="s">
        <v>873</v>
      </c>
      <c r="B101" s="90">
        <v>87.763897020866949</v>
      </c>
      <c r="C101" s="90">
        <v>369.92907284889145</v>
      </c>
      <c r="D101" s="90">
        <v>50.159902257879331</v>
      </c>
      <c r="E101" s="90">
        <v>82.872513506713688</v>
      </c>
      <c r="F101" s="90" t="s">
        <v>857</v>
      </c>
      <c r="G101" s="90">
        <v>80.966973462959814</v>
      </c>
      <c r="H101" s="90" t="s">
        <v>857</v>
      </c>
      <c r="I101" s="90">
        <v>87.305430967958301</v>
      </c>
      <c r="J101" s="90">
        <v>135.223169987722</v>
      </c>
      <c r="K101" s="90" t="s">
        <v>857</v>
      </c>
      <c r="L101" s="90" t="s">
        <v>857</v>
      </c>
      <c r="M101" s="90">
        <v>88.977938913891563</v>
      </c>
      <c r="N101" s="90">
        <v>983.19889896688414</v>
      </c>
    </row>
    <row r="102" spans="1:14" ht="15" customHeight="1" x14ac:dyDescent="0.25">
      <c r="A102" s="94" t="s">
        <v>874</v>
      </c>
      <c r="B102" s="14">
        <v>95.151725322192306</v>
      </c>
      <c r="C102" s="14">
        <v>373.81050095909285</v>
      </c>
      <c r="D102" s="14">
        <v>59.140928911203609</v>
      </c>
      <c r="E102" s="14">
        <v>90.566487685203612</v>
      </c>
      <c r="F102" s="14" t="s">
        <v>857</v>
      </c>
      <c r="G102" s="14">
        <v>86.632121840262727</v>
      </c>
      <c r="H102" s="14" t="s">
        <v>857</v>
      </c>
      <c r="I102" s="14">
        <v>99.292881026939611</v>
      </c>
      <c r="J102" s="14">
        <v>152.91893847651087</v>
      </c>
      <c r="K102" s="14" t="s">
        <v>857</v>
      </c>
      <c r="L102" s="14" t="s">
        <v>857</v>
      </c>
      <c r="M102" s="14">
        <v>102.00946218938029</v>
      </c>
      <c r="N102" s="14">
        <v>1059.5230464107858</v>
      </c>
    </row>
    <row r="103" spans="1:14" ht="15" customHeight="1" x14ac:dyDescent="0.25">
      <c r="A103" s="95"/>
      <c r="B103" s="97"/>
      <c r="C103" s="97"/>
      <c r="D103" s="97"/>
      <c r="E103" s="97"/>
      <c r="F103" s="97"/>
      <c r="G103" s="97"/>
      <c r="H103" s="97"/>
      <c r="I103" s="97"/>
      <c r="J103" s="97"/>
      <c r="K103" s="97"/>
      <c r="L103" s="97"/>
      <c r="M103" s="97"/>
      <c r="N103" s="97"/>
    </row>
    <row r="104" spans="1:14" ht="15" customHeight="1" x14ac:dyDescent="0.25">
      <c r="A104" s="146">
        <v>2016</v>
      </c>
      <c r="B104" s="146"/>
      <c r="C104" s="146"/>
      <c r="D104" s="146"/>
      <c r="E104" s="146"/>
      <c r="F104" s="146"/>
      <c r="G104" s="146"/>
      <c r="H104" s="146"/>
      <c r="I104" s="146"/>
      <c r="J104" s="146"/>
      <c r="K104" s="146"/>
      <c r="L104" s="146"/>
      <c r="M104" s="146"/>
      <c r="N104" s="146"/>
    </row>
    <row r="105" spans="1:14" ht="15" customHeight="1" x14ac:dyDescent="0.25">
      <c r="A105" s="98" t="s">
        <v>856</v>
      </c>
      <c r="B105" s="91">
        <v>58.987083969008999</v>
      </c>
      <c r="C105" s="91">
        <v>312.37227328938974</v>
      </c>
      <c r="D105" s="91">
        <v>44.525287053159744</v>
      </c>
      <c r="E105" s="91">
        <v>70.09011480309556</v>
      </c>
      <c r="F105" s="91" t="s">
        <v>857</v>
      </c>
      <c r="G105" s="91">
        <v>67.909431821273813</v>
      </c>
      <c r="H105" s="91" t="s">
        <v>857</v>
      </c>
      <c r="I105" s="91">
        <v>69.049601901175137</v>
      </c>
      <c r="J105" s="91">
        <v>114.83289823445935</v>
      </c>
      <c r="K105" s="91" t="s">
        <v>857</v>
      </c>
      <c r="L105" s="91" t="s">
        <v>857</v>
      </c>
      <c r="M105" s="91">
        <v>65.718465672713663</v>
      </c>
      <c r="N105" s="91">
        <v>803.4851567442754</v>
      </c>
    </row>
    <row r="106" spans="1:14" ht="15" customHeight="1" x14ac:dyDescent="0.25">
      <c r="A106" s="89" t="s">
        <v>858</v>
      </c>
      <c r="B106" s="90">
        <v>50.253243867644294</v>
      </c>
      <c r="C106" s="90">
        <v>307.69867956873486</v>
      </c>
      <c r="D106" s="90">
        <v>36.485017690248391</v>
      </c>
      <c r="E106" s="90">
        <v>62.253230392121758</v>
      </c>
      <c r="F106" s="90" t="s">
        <v>857</v>
      </c>
      <c r="G106" s="90">
        <v>62.51927668494568</v>
      </c>
      <c r="H106" s="90" t="s">
        <v>857</v>
      </c>
      <c r="I106" s="90">
        <v>56.675382826841087</v>
      </c>
      <c r="J106" s="90">
        <v>96.237921439063214</v>
      </c>
      <c r="K106" s="90" t="s">
        <v>857</v>
      </c>
      <c r="L106" s="90" t="s">
        <v>857</v>
      </c>
      <c r="M106" s="90">
        <v>53.983063028196085</v>
      </c>
      <c r="N106" s="90">
        <v>726.10581549779431</v>
      </c>
    </row>
    <row r="107" spans="1:14" ht="15" customHeight="1" x14ac:dyDescent="0.25">
      <c r="A107" s="92" t="s">
        <v>859</v>
      </c>
      <c r="B107" s="93">
        <v>21.1540095133943</v>
      </c>
      <c r="C107" s="93">
        <v>96.289995549603063</v>
      </c>
      <c r="D107" s="93">
        <v>11.888358981710242</v>
      </c>
      <c r="E107" s="93">
        <v>22.892491468750194</v>
      </c>
      <c r="F107" s="93" t="s">
        <v>857</v>
      </c>
      <c r="G107" s="93">
        <v>20.891259853623438</v>
      </c>
      <c r="H107" s="93" t="s">
        <v>857</v>
      </c>
      <c r="I107" s="93">
        <v>22.673489306862376</v>
      </c>
      <c r="J107" s="93">
        <v>36.550405572365882</v>
      </c>
      <c r="K107" s="93" t="s">
        <v>857</v>
      </c>
      <c r="L107" s="93" t="s">
        <v>857</v>
      </c>
      <c r="M107" s="93">
        <v>23.964462976821384</v>
      </c>
      <c r="N107" s="93">
        <v>256.30447322313074</v>
      </c>
    </row>
    <row r="108" spans="1:14" ht="15" customHeight="1" x14ac:dyDescent="0.25">
      <c r="A108" s="92" t="s">
        <v>860</v>
      </c>
      <c r="B108" s="93">
        <v>1.8025845358868438</v>
      </c>
      <c r="C108" s="93">
        <v>11.746142199022152</v>
      </c>
      <c r="D108" s="93">
        <v>1.2880970825892826</v>
      </c>
      <c r="E108" s="93">
        <v>2.7413744587151987</v>
      </c>
      <c r="F108" s="93" t="s">
        <v>857</v>
      </c>
      <c r="G108" s="93">
        <v>2.9353543356576446</v>
      </c>
      <c r="H108" s="93" t="s">
        <v>857</v>
      </c>
      <c r="I108" s="93">
        <v>2.7209505054255043</v>
      </c>
      <c r="J108" s="93">
        <v>4.278097610762055</v>
      </c>
      <c r="K108" s="93" t="s">
        <v>857</v>
      </c>
      <c r="L108" s="93" t="s">
        <v>857</v>
      </c>
      <c r="M108" s="93">
        <v>2.2072349790719685</v>
      </c>
      <c r="N108" s="93">
        <v>29.71983570713066</v>
      </c>
    </row>
    <row r="109" spans="1:14" ht="15" customHeight="1" x14ac:dyDescent="0.25">
      <c r="A109" s="92" t="s">
        <v>861</v>
      </c>
      <c r="B109" s="93">
        <v>2.5469718035304747</v>
      </c>
      <c r="C109" s="93">
        <v>11.090047166245945</v>
      </c>
      <c r="D109" s="93">
        <v>1.7044349491369202</v>
      </c>
      <c r="E109" s="93">
        <v>3.6306016877007674</v>
      </c>
      <c r="F109" s="93" t="s">
        <v>857</v>
      </c>
      <c r="G109" s="93">
        <v>2.890019984497783</v>
      </c>
      <c r="H109" s="93" t="s">
        <v>857</v>
      </c>
      <c r="I109" s="93">
        <v>2.2386120310481581</v>
      </c>
      <c r="J109" s="93">
        <v>4.177201695660357</v>
      </c>
      <c r="K109" s="93" t="s">
        <v>857</v>
      </c>
      <c r="L109" s="93" t="s">
        <v>857</v>
      </c>
      <c r="M109" s="93">
        <v>2.4388504598428669</v>
      </c>
      <c r="N109" s="93">
        <v>30.716739777663239</v>
      </c>
    </row>
    <row r="110" spans="1:14" ht="15" customHeight="1" x14ac:dyDescent="0.25">
      <c r="A110" s="92" t="s">
        <v>862</v>
      </c>
      <c r="B110" s="93">
        <v>7.1521016612497554</v>
      </c>
      <c r="C110" s="93">
        <v>44.591931082712883</v>
      </c>
      <c r="D110" s="93">
        <v>5.4274355076063374</v>
      </c>
      <c r="E110" s="93">
        <v>7.7490097694872553</v>
      </c>
      <c r="F110" s="93" t="s">
        <v>857</v>
      </c>
      <c r="G110" s="93">
        <v>8.8890711478666162</v>
      </c>
      <c r="H110" s="93" t="s">
        <v>857</v>
      </c>
      <c r="I110" s="93">
        <v>7.3557575675559272</v>
      </c>
      <c r="J110" s="93">
        <v>15.626293768989257</v>
      </c>
      <c r="K110" s="93" t="s">
        <v>857</v>
      </c>
      <c r="L110" s="93" t="s">
        <v>857</v>
      </c>
      <c r="M110" s="93">
        <v>7.2584222509476852</v>
      </c>
      <c r="N110" s="93">
        <v>104.05002275641571</v>
      </c>
    </row>
    <row r="111" spans="1:14" ht="15" customHeight="1" x14ac:dyDescent="0.25">
      <c r="A111" s="92" t="s">
        <v>863</v>
      </c>
      <c r="B111" s="93">
        <v>5.6466512940208586</v>
      </c>
      <c r="C111" s="93">
        <v>39.382702669341725</v>
      </c>
      <c r="D111" s="93">
        <v>5.335710249457561</v>
      </c>
      <c r="E111" s="93">
        <v>6.533911316341678</v>
      </c>
      <c r="F111" s="93" t="s">
        <v>857</v>
      </c>
      <c r="G111" s="93">
        <v>10.557224055928117</v>
      </c>
      <c r="H111" s="93" t="s">
        <v>857</v>
      </c>
      <c r="I111" s="93">
        <v>6.384788304372794</v>
      </c>
      <c r="J111" s="93">
        <v>10.343715002426954</v>
      </c>
      <c r="K111" s="93" t="s">
        <v>857</v>
      </c>
      <c r="L111" s="93" t="s">
        <v>857</v>
      </c>
      <c r="M111" s="93">
        <v>6.6603370914307778</v>
      </c>
      <c r="N111" s="93">
        <v>90.845039983320575</v>
      </c>
    </row>
    <row r="112" spans="1:14" ht="15" customHeight="1" x14ac:dyDescent="0.25">
      <c r="A112" s="92" t="s">
        <v>864</v>
      </c>
      <c r="B112" s="93">
        <v>4.9093200386837985</v>
      </c>
      <c r="C112" s="93">
        <v>32.911484094018782</v>
      </c>
      <c r="D112" s="93">
        <v>5.5651243135892576</v>
      </c>
      <c r="E112" s="93">
        <v>7.1406350987690947</v>
      </c>
      <c r="F112" s="93" t="s">
        <v>857</v>
      </c>
      <c r="G112" s="93">
        <v>5.0023413660457816</v>
      </c>
      <c r="H112" s="93" t="s">
        <v>857</v>
      </c>
      <c r="I112" s="93">
        <v>5.0917806358869369</v>
      </c>
      <c r="J112" s="93">
        <v>9.7473188207846295</v>
      </c>
      <c r="K112" s="93" t="s">
        <v>857</v>
      </c>
      <c r="L112" s="93" t="s">
        <v>857</v>
      </c>
      <c r="M112" s="93">
        <v>5.0753863129360663</v>
      </c>
      <c r="N112" s="93">
        <v>75.443390680714202</v>
      </c>
    </row>
    <row r="113" spans="1:14" ht="15" customHeight="1" x14ac:dyDescent="0.25">
      <c r="A113" s="92" t="s">
        <v>865</v>
      </c>
      <c r="B113" s="93">
        <v>0.75898057836387478</v>
      </c>
      <c r="C113" s="93">
        <v>18.417747197850641</v>
      </c>
      <c r="D113" s="93">
        <v>0.67588149776129947</v>
      </c>
      <c r="E113" s="93">
        <v>1.3181016552689171</v>
      </c>
      <c r="F113" s="93" t="s">
        <v>857</v>
      </c>
      <c r="G113" s="93">
        <v>2.2573654214677723</v>
      </c>
      <c r="H113" s="93" t="s">
        <v>857</v>
      </c>
      <c r="I113" s="93">
        <v>1.2351055256270456</v>
      </c>
      <c r="J113" s="93">
        <v>1.8798089778808014</v>
      </c>
      <c r="K113" s="93" t="s">
        <v>857</v>
      </c>
      <c r="L113" s="93" t="s">
        <v>857</v>
      </c>
      <c r="M113" s="93">
        <v>0.70052390037827972</v>
      </c>
      <c r="N113" s="93">
        <v>27.243514754598628</v>
      </c>
    </row>
    <row r="114" spans="1:14" ht="15" customHeight="1" x14ac:dyDescent="0.25">
      <c r="A114" s="92" t="s">
        <v>866</v>
      </c>
      <c r="B114" s="93">
        <v>6.2826244425143623</v>
      </c>
      <c r="C114" s="93">
        <v>53.268629609939858</v>
      </c>
      <c r="D114" s="93">
        <v>4.5999751083975173</v>
      </c>
      <c r="E114" s="93">
        <v>10.247104937088682</v>
      </c>
      <c r="F114" s="93" t="s">
        <v>857</v>
      </c>
      <c r="G114" s="93">
        <v>9.0966405198585427</v>
      </c>
      <c r="H114" s="93" t="s">
        <v>857</v>
      </c>
      <c r="I114" s="93">
        <v>8.9748989500623058</v>
      </c>
      <c r="J114" s="93">
        <v>13.635079990193441</v>
      </c>
      <c r="K114" s="93" t="s">
        <v>857</v>
      </c>
      <c r="L114" s="93" t="s">
        <v>857</v>
      </c>
      <c r="M114" s="93">
        <v>5.6778450567671124</v>
      </c>
      <c r="N114" s="93">
        <v>111.78279861482176</v>
      </c>
    </row>
    <row r="115" spans="1:14" ht="15" customHeight="1" x14ac:dyDescent="0.25">
      <c r="A115" s="89" t="s">
        <v>867</v>
      </c>
      <c r="B115" s="90">
        <v>8.7338401013647378</v>
      </c>
      <c r="C115" s="90">
        <v>4.673593720654786</v>
      </c>
      <c r="D115" s="90">
        <v>8.0402693629113866</v>
      </c>
      <c r="E115" s="90">
        <v>7.8368844109739531</v>
      </c>
      <c r="F115" s="90" t="s">
        <v>857</v>
      </c>
      <c r="G115" s="90">
        <v>5.3901551363280609</v>
      </c>
      <c r="H115" s="90" t="s">
        <v>857</v>
      </c>
      <c r="I115" s="90">
        <v>12.374219074334173</v>
      </c>
      <c r="J115" s="90">
        <v>18.594976795396136</v>
      </c>
      <c r="K115" s="90" t="s">
        <v>857</v>
      </c>
      <c r="L115" s="90" t="s">
        <v>857</v>
      </c>
      <c r="M115" s="90">
        <v>11.73540264451767</v>
      </c>
      <c r="N115" s="90">
        <v>77.379341246481061</v>
      </c>
    </row>
    <row r="116" spans="1:14" ht="15" customHeight="1" x14ac:dyDescent="0.25">
      <c r="A116" s="89" t="s">
        <v>868</v>
      </c>
      <c r="B116" s="90">
        <v>34.448198457112305</v>
      </c>
      <c r="C116" s="90">
        <v>107.21440473519674</v>
      </c>
      <c r="D116" s="90">
        <v>18.308783226461305</v>
      </c>
      <c r="E116" s="90">
        <v>26.349889699077529</v>
      </c>
      <c r="F116" s="90" t="s">
        <v>857</v>
      </c>
      <c r="G116" s="90">
        <v>27.038858860352892</v>
      </c>
      <c r="H116" s="90" t="s">
        <v>857</v>
      </c>
      <c r="I116" s="90">
        <v>32.326799916538292</v>
      </c>
      <c r="J116" s="90">
        <v>39.286944531132477</v>
      </c>
      <c r="K116" s="90" t="s">
        <v>857</v>
      </c>
      <c r="L116" s="90" t="s">
        <v>857</v>
      </c>
      <c r="M116" s="90">
        <v>21.695687476175532</v>
      </c>
      <c r="N116" s="90">
        <v>306.66956690204762</v>
      </c>
    </row>
    <row r="117" spans="1:14" ht="15" customHeight="1" x14ac:dyDescent="0.25">
      <c r="A117" s="92" t="s">
        <v>869</v>
      </c>
      <c r="B117" s="93">
        <v>9.0618541173503324</v>
      </c>
      <c r="C117" s="93">
        <v>0.15823206174435406</v>
      </c>
      <c r="D117" s="93">
        <v>3.1834814033531629</v>
      </c>
      <c r="E117" s="93">
        <v>2.0099278853689992</v>
      </c>
      <c r="F117" s="93" t="s">
        <v>857</v>
      </c>
      <c r="G117" s="93">
        <v>0.83034457099645198</v>
      </c>
      <c r="H117" s="93" t="s">
        <v>857</v>
      </c>
      <c r="I117" s="93">
        <v>3.1248326514023219</v>
      </c>
      <c r="J117" s="93">
        <v>4.0553257230823956</v>
      </c>
      <c r="K117" s="93" t="s">
        <v>857</v>
      </c>
      <c r="L117" s="93" t="s">
        <v>857</v>
      </c>
      <c r="M117" s="93">
        <v>3.4761092796086435</v>
      </c>
      <c r="N117" s="93">
        <v>25.90010769290663</v>
      </c>
    </row>
    <row r="118" spans="1:14" ht="15" customHeight="1" x14ac:dyDescent="0.25">
      <c r="A118" s="92" t="s">
        <v>870</v>
      </c>
      <c r="B118" s="93">
        <v>2.5156757048940528</v>
      </c>
      <c r="C118" s="93">
        <v>15.692719697814647</v>
      </c>
      <c r="D118" s="93">
        <v>1.5703126242338217</v>
      </c>
      <c r="E118" s="93">
        <v>3.2487604901057776</v>
      </c>
      <c r="F118" s="93" t="s">
        <v>857</v>
      </c>
      <c r="G118" s="93">
        <v>3.722081995967367</v>
      </c>
      <c r="H118" s="93" t="s">
        <v>857</v>
      </c>
      <c r="I118" s="93">
        <v>5.5022834705671331</v>
      </c>
      <c r="J118" s="93">
        <v>6.0471750898034848</v>
      </c>
      <c r="K118" s="93" t="s">
        <v>857</v>
      </c>
      <c r="L118" s="93" t="s">
        <v>857</v>
      </c>
      <c r="M118" s="93">
        <v>4.3047544324833691</v>
      </c>
      <c r="N118" s="93">
        <v>42.603763505869637</v>
      </c>
    </row>
    <row r="119" spans="1:14" ht="15" customHeight="1" x14ac:dyDescent="0.25">
      <c r="A119" s="92" t="s">
        <v>871</v>
      </c>
      <c r="B119" s="93">
        <v>20.841359488368806</v>
      </c>
      <c r="C119" s="93">
        <v>77.519665567566832</v>
      </c>
      <c r="D119" s="93">
        <v>10.222524657372862</v>
      </c>
      <c r="E119" s="93">
        <v>13.60602664173827</v>
      </c>
      <c r="F119" s="93" t="s">
        <v>857</v>
      </c>
      <c r="G119" s="93">
        <v>21.520281370872105</v>
      </c>
      <c r="H119" s="93" t="s">
        <v>857</v>
      </c>
      <c r="I119" s="93">
        <v>19.964817724771223</v>
      </c>
      <c r="J119" s="93">
        <v>25.97779835397343</v>
      </c>
      <c r="K119" s="93" t="s">
        <v>857</v>
      </c>
      <c r="L119" s="93" t="s">
        <v>857</v>
      </c>
      <c r="M119" s="93">
        <v>11.946149896212921</v>
      </c>
      <c r="N119" s="93">
        <v>201.59862370087671</v>
      </c>
    </row>
    <row r="120" spans="1:14" ht="15" customHeight="1" x14ac:dyDescent="0.25">
      <c r="A120" s="92" t="s">
        <v>872</v>
      </c>
      <c r="B120" s="93">
        <v>2.0293091464991591</v>
      </c>
      <c r="C120" s="93">
        <v>13.843787408070876</v>
      </c>
      <c r="D120" s="93">
        <v>3.332464541501468</v>
      </c>
      <c r="E120" s="93">
        <v>7.4851746818644589</v>
      </c>
      <c r="F120" s="93" t="s">
        <v>857</v>
      </c>
      <c r="G120" s="93">
        <v>0.9661509225169963</v>
      </c>
      <c r="H120" s="93" t="s">
        <v>857</v>
      </c>
      <c r="I120" s="93">
        <v>3.7348660697976706</v>
      </c>
      <c r="J120" s="93">
        <v>3.2066453642731285</v>
      </c>
      <c r="K120" s="93" t="s">
        <v>857</v>
      </c>
      <c r="L120" s="93" t="s">
        <v>857</v>
      </c>
      <c r="M120" s="93">
        <v>1.9686738678706668</v>
      </c>
      <c r="N120" s="93">
        <v>36.567072002394383</v>
      </c>
    </row>
    <row r="121" spans="1:14" ht="15" customHeight="1" x14ac:dyDescent="0.25">
      <c r="A121" s="89" t="s">
        <v>873</v>
      </c>
      <c r="B121" s="90">
        <v>84.70144232475667</v>
      </c>
      <c r="C121" s="90">
        <v>414.91308430393184</v>
      </c>
      <c r="D121" s="90">
        <v>54.793800916709706</v>
      </c>
      <c r="E121" s="90">
        <v>88.60312009119923</v>
      </c>
      <c r="F121" s="90" t="s">
        <v>857</v>
      </c>
      <c r="G121" s="90">
        <v>89.558135545298597</v>
      </c>
      <c r="H121" s="90" t="s">
        <v>857</v>
      </c>
      <c r="I121" s="90">
        <v>89.002182743379379</v>
      </c>
      <c r="J121" s="90">
        <v>135.52486597019589</v>
      </c>
      <c r="K121" s="90" t="s">
        <v>857</v>
      </c>
      <c r="L121" s="90" t="s">
        <v>857</v>
      </c>
      <c r="M121" s="90">
        <v>75.67875050437172</v>
      </c>
      <c r="N121" s="90">
        <v>1032.7753823998435</v>
      </c>
    </row>
    <row r="122" spans="1:14" ht="15" customHeight="1" x14ac:dyDescent="0.25">
      <c r="A122" s="94" t="s">
        <v>874</v>
      </c>
      <c r="B122" s="14">
        <v>93.435282426121333</v>
      </c>
      <c r="C122" s="14">
        <v>419.5866780245866</v>
      </c>
      <c r="D122" s="14">
        <v>62.834070279621095</v>
      </c>
      <c r="E122" s="14">
        <v>96.440004502173238</v>
      </c>
      <c r="F122" s="14" t="s">
        <v>857</v>
      </c>
      <c r="G122" s="14">
        <v>94.948290681626602</v>
      </c>
      <c r="H122" s="14" t="s">
        <v>857</v>
      </c>
      <c r="I122" s="14">
        <v>101.37640181771354</v>
      </c>
      <c r="J122" s="14">
        <v>154.11984276559201</v>
      </c>
      <c r="K122" s="14" t="s">
        <v>857</v>
      </c>
      <c r="L122" s="14" t="s">
        <v>857</v>
      </c>
      <c r="M122" s="14">
        <v>87.414153148889284</v>
      </c>
      <c r="N122" s="14">
        <v>1110.1547236463207</v>
      </c>
    </row>
    <row r="123" spans="1:14" ht="15" customHeight="1" x14ac:dyDescent="0.25">
      <c r="A123" s="95"/>
      <c r="B123" s="97"/>
      <c r="C123" s="97"/>
      <c r="D123" s="97"/>
      <c r="E123" s="97"/>
      <c r="F123" s="97"/>
      <c r="G123" s="97"/>
      <c r="H123" s="97"/>
      <c r="I123" s="97"/>
      <c r="J123" s="97"/>
      <c r="K123" s="97"/>
      <c r="L123" s="97"/>
      <c r="M123" s="97"/>
      <c r="N123" s="97"/>
    </row>
    <row r="124" spans="1:14" ht="15" customHeight="1" x14ac:dyDescent="0.25">
      <c r="A124" s="146">
        <v>2017</v>
      </c>
      <c r="B124" s="146"/>
      <c r="C124" s="146"/>
      <c r="D124" s="146"/>
      <c r="E124" s="146"/>
      <c r="F124" s="146"/>
      <c r="G124" s="146"/>
      <c r="H124" s="146"/>
      <c r="I124" s="146"/>
      <c r="J124" s="146"/>
      <c r="K124" s="146"/>
      <c r="L124" s="146"/>
      <c r="M124" s="146"/>
      <c r="N124" s="146"/>
    </row>
    <row r="125" spans="1:14" ht="15" customHeight="1" x14ac:dyDescent="0.25">
      <c r="A125" s="98" t="s">
        <v>856</v>
      </c>
      <c r="B125" s="91">
        <v>61.99853584269642</v>
      </c>
      <c r="C125" s="91">
        <v>323.05577476279444</v>
      </c>
      <c r="D125" s="91">
        <v>53.364581410515356</v>
      </c>
      <c r="E125" s="91">
        <v>84.326010833518197</v>
      </c>
      <c r="F125" s="91" t="s">
        <v>857</v>
      </c>
      <c r="G125" s="91">
        <v>71.39745020899332</v>
      </c>
      <c r="H125" s="91" t="s">
        <v>857</v>
      </c>
      <c r="I125" s="91">
        <v>69.978382910326019</v>
      </c>
      <c r="J125" s="91">
        <v>121.97971134783789</v>
      </c>
      <c r="K125" s="91" t="s">
        <v>857</v>
      </c>
      <c r="L125" s="91" t="s">
        <v>857</v>
      </c>
      <c r="M125" s="91">
        <v>73.494776785910631</v>
      </c>
      <c r="N125" s="91">
        <v>859.59522410259444</v>
      </c>
    </row>
    <row r="126" spans="1:14" ht="15" customHeight="1" x14ac:dyDescent="0.25">
      <c r="A126" s="89" t="s">
        <v>858</v>
      </c>
      <c r="B126" s="90">
        <v>53.333416823354561</v>
      </c>
      <c r="C126" s="90">
        <v>318.0505669721972</v>
      </c>
      <c r="D126" s="90">
        <v>44.90157466105655</v>
      </c>
      <c r="E126" s="90">
        <v>77.407486057992656</v>
      </c>
      <c r="F126" s="90" t="s">
        <v>857</v>
      </c>
      <c r="G126" s="90">
        <v>64.89609319595391</v>
      </c>
      <c r="H126" s="90" t="s">
        <v>857</v>
      </c>
      <c r="I126" s="90">
        <v>58.733677702462316</v>
      </c>
      <c r="J126" s="90">
        <v>104.27900643683778</v>
      </c>
      <c r="K126" s="90" t="s">
        <v>857</v>
      </c>
      <c r="L126" s="90" t="s">
        <v>857</v>
      </c>
      <c r="M126" s="90">
        <v>62.835602486689382</v>
      </c>
      <c r="N126" s="90">
        <v>784.43742433654711</v>
      </c>
    </row>
    <row r="127" spans="1:14" ht="15" customHeight="1" x14ac:dyDescent="0.25">
      <c r="A127" s="92" t="s">
        <v>859</v>
      </c>
      <c r="B127" s="93">
        <v>21.086148577009137</v>
      </c>
      <c r="C127" s="93">
        <v>104.26286041096812</v>
      </c>
      <c r="D127" s="93">
        <v>16.615565802376015</v>
      </c>
      <c r="E127" s="93">
        <v>27.74415302984556</v>
      </c>
      <c r="F127" s="93" t="s">
        <v>857</v>
      </c>
      <c r="G127" s="93">
        <v>22.329046889295714</v>
      </c>
      <c r="H127" s="93" t="s">
        <v>857</v>
      </c>
      <c r="I127" s="93">
        <v>24.011869282662239</v>
      </c>
      <c r="J127" s="93">
        <v>37.5533849410945</v>
      </c>
      <c r="K127" s="93" t="s">
        <v>857</v>
      </c>
      <c r="L127" s="93" t="s">
        <v>857</v>
      </c>
      <c r="M127" s="93">
        <v>26.81280616592332</v>
      </c>
      <c r="N127" s="93">
        <v>280.41583509917615</v>
      </c>
    </row>
    <row r="128" spans="1:14" ht="15" customHeight="1" x14ac:dyDescent="0.25">
      <c r="A128" s="92" t="s">
        <v>860</v>
      </c>
      <c r="B128" s="93">
        <v>1.9762005077446576</v>
      </c>
      <c r="C128" s="93">
        <v>14.602368161249801</v>
      </c>
      <c r="D128" s="93">
        <v>1.9513534398619337</v>
      </c>
      <c r="E128" s="93">
        <v>3.1568640433807378</v>
      </c>
      <c r="F128" s="93" t="s">
        <v>857</v>
      </c>
      <c r="G128" s="93">
        <v>3.7289561326993312</v>
      </c>
      <c r="H128" s="93" t="s">
        <v>857</v>
      </c>
      <c r="I128" s="93">
        <v>3.134601213333128</v>
      </c>
      <c r="J128" s="93">
        <v>4.2615773022811885</v>
      </c>
      <c r="K128" s="93" t="s">
        <v>857</v>
      </c>
      <c r="L128" s="93" t="s">
        <v>857</v>
      </c>
      <c r="M128" s="93">
        <v>2.7810110248778286</v>
      </c>
      <c r="N128" s="93">
        <v>35.592931825428607</v>
      </c>
    </row>
    <row r="129" spans="1:14" ht="15" customHeight="1" x14ac:dyDescent="0.25">
      <c r="A129" s="92" t="s">
        <v>861</v>
      </c>
      <c r="B129" s="93">
        <v>2.3832297399880318</v>
      </c>
      <c r="C129" s="93">
        <v>13.270141191979041</v>
      </c>
      <c r="D129" s="93">
        <v>2.0770974010437309</v>
      </c>
      <c r="E129" s="93">
        <v>2.9584028301083189</v>
      </c>
      <c r="F129" s="93" t="s">
        <v>857</v>
      </c>
      <c r="G129" s="93">
        <v>2.3274385533922692</v>
      </c>
      <c r="H129" s="93" t="s">
        <v>857</v>
      </c>
      <c r="I129" s="93">
        <v>2.5828385898432296</v>
      </c>
      <c r="J129" s="93">
        <v>5.1144112813438118</v>
      </c>
      <c r="K129" s="93" t="s">
        <v>857</v>
      </c>
      <c r="L129" s="93" t="s">
        <v>857</v>
      </c>
      <c r="M129" s="93">
        <v>3.2608532248051687</v>
      </c>
      <c r="N129" s="93">
        <v>33.974412812503537</v>
      </c>
    </row>
    <row r="130" spans="1:14" ht="15" customHeight="1" x14ac:dyDescent="0.25">
      <c r="A130" s="92" t="s">
        <v>862</v>
      </c>
      <c r="B130" s="93">
        <v>8.360542623890387</v>
      </c>
      <c r="C130" s="93">
        <v>36.430331409048456</v>
      </c>
      <c r="D130" s="93">
        <v>6.1167292917944556</v>
      </c>
      <c r="E130" s="93">
        <v>10.684916496722156</v>
      </c>
      <c r="F130" s="93" t="s">
        <v>857</v>
      </c>
      <c r="G130" s="93">
        <v>7.9807026394533791</v>
      </c>
      <c r="H130" s="93" t="s">
        <v>857</v>
      </c>
      <c r="I130" s="93">
        <v>6.7490736544095347</v>
      </c>
      <c r="J130" s="93">
        <v>21.003630701198578</v>
      </c>
      <c r="K130" s="93" t="s">
        <v>857</v>
      </c>
      <c r="L130" s="93" t="s">
        <v>857</v>
      </c>
      <c r="M130" s="93">
        <v>8.3318817049421607</v>
      </c>
      <c r="N130" s="93">
        <v>105.65780852145907</v>
      </c>
    </row>
    <row r="131" spans="1:14" ht="15" customHeight="1" x14ac:dyDescent="0.25">
      <c r="A131" s="92" t="s">
        <v>863</v>
      </c>
      <c r="B131" s="93">
        <v>6.5478141080691339</v>
      </c>
      <c r="C131" s="93">
        <v>42.026651220181797</v>
      </c>
      <c r="D131" s="93">
        <v>5.8402476922070052</v>
      </c>
      <c r="E131" s="93">
        <v>10.579775768428508</v>
      </c>
      <c r="F131" s="93" t="s">
        <v>857</v>
      </c>
      <c r="G131" s="93">
        <v>9.1636265070270593</v>
      </c>
      <c r="H131" s="93" t="s">
        <v>857</v>
      </c>
      <c r="I131" s="93">
        <v>7.5340331914699368</v>
      </c>
      <c r="J131" s="93">
        <v>11.650539101125236</v>
      </c>
      <c r="K131" s="93" t="s">
        <v>857</v>
      </c>
      <c r="L131" s="93" t="s">
        <v>857</v>
      </c>
      <c r="M131" s="93">
        <v>8.355027185970048</v>
      </c>
      <c r="N131" s="93">
        <v>101.69771477447881</v>
      </c>
    </row>
    <row r="132" spans="1:14" ht="15" customHeight="1" x14ac:dyDescent="0.25">
      <c r="A132" s="92" t="s">
        <v>864</v>
      </c>
      <c r="B132" s="93">
        <v>6.5458092012272635</v>
      </c>
      <c r="C132" s="93">
        <v>37.167558250988236</v>
      </c>
      <c r="D132" s="93">
        <v>4.6024536971494667</v>
      </c>
      <c r="E132" s="93">
        <v>9.7673367103215991</v>
      </c>
      <c r="F132" s="93" t="s">
        <v>857</v>
      </c>
      <c r="G132" s="93">
        <v>6.6195026919353479</v>
      </c>
      <c r="H132" s="93" t="s">
        <v>857</v>
      </c>
      <c r="I132" s="93">
        <v>5.3191272217761654</v>
      </c>
      <c r="J132" s="93">
        <v>10.552791339709875</v>
      </c>
      <c r="K132" s="93" t="s">
        <v>857</v>
      </c>
      <c r="L132" s="93" t="s">
        <v>857</v>
      </c>
      <c r="M132" s="93">
        <v>5.9224157127456873</v>
      </c>
      <c r="N132" s="93">
        <v>86.496994825854074</v>
      </c>
    </row>
    <row r="133" spans="1:14" ht="15" customHeight="1" x14ac:dyDescent="0.25">
      <c r="A133" s="92" t="s">
        <v>865</v>
      </c>
      <c r="B133" s="93">
        <v>0.59140399199040738</v>
      </c>
      <c r="C133" s="93">
        <v>17.202230602979022</v>
      </c>
      <c r="D133" s="93">
        <v>1.3768962111625671</v>
      </c>
      <c r="E133" s="93">
        <v>1.954785349627177</v>
      </c>
      <c r="F133" s="93" t="s">
        <v>857</v>
      </c>
      <c r="G133" s="93">
        <v>2.3063591695798236</v>
      </c>
      <c r="H133" s="93" t="s">
        <v>857</v>
      </c>
      <c r="I133" s="93">
        <v>0.96548188865534434</v>
      </c>
      <c r="J133" s="93">
        <v>1.3905616257451372</v>
      </c>
      <c r="K133" s="93" t="s">
        <v>857</v>
      </c>
      <c r="L133" s="93" t="s">
        <v>857</v>
      </c>
      <c r="M133" s="93">
        <v>0.76075069234593717</v>
      </c>
      <c r="N133" s="93">
        <v>26.548469532085427</v>
      </c>
    </row>
    <row r="134" spans="1:14" ht="15" customHeight="1" x14ac:dyDescent="0.25">
      <c r="A134" s="92" t="s">
        <v>866</v>
      </c>
      <c r="B134" s="93">
        <v>5.8422680734354593</v>
      </c>
      <c r="C134" s="93">
        <v>53.088425724803635</v>
      </c>
      <c r="D134" s="93">
        <v>6.3212311254613578</v>
      </c>
      <c r="E134" s="93">
        <v>10.561251829558579</v>
      </c>
      <c r="F134" s="93" t="s">
        <v>857</v>
      </c>
      <c r="G134" s="93">
        <v>10.440460612571027</v>
      </c>
      <c r="H134" s="93" t="s">
        <v>857</v>
      </c>
      <c r="I134" s="93">
        <v>8.4366526603126477</v>
      </c>
      <c r="J134" s="93">
        <v>12.752110144339584</v>
      </c>
      <c r="K134" s="93" t="s">
        <v>857</v>
      </c>
      <c r="L134" s="93" t="s">
        <v>857</v>
      </c>
      <c r="M134" s="93">
        <v>6.6108567750790614</v>
      </c>
      <c r="N134" s="93">
        <v>114.05325694556142</v>
      </c>
    </row>
    <row r="135" spans="1:14" ht="15" customHeight="1" x14ac:dyDescent="0.25">
      <c r="A135" s="89" t="s">
        <v>867</v>
      </c>
      <c r="B135" s="90">
        <v>8.6651190193418799</v>
      </c>
      <c r="C135" s="90">
        <v>5.0052077905967263</v>
      </c>
      <c r="D135" s="90">
        <v>8.4630067494588079</v>
      </c>
      <c r="E135" s="90">
        <v>6.918524775525662</v>
      </c>
      <c r="F135" s="90" t="s">
        <v>857</v>
      </c>
      <c r="G135" s="90">
        <v>6.5013570130393603</v>
      </c>
      <c r="H135" s="90" t="s">
        <v>857</v>
      </c>
      <c r="I135" s="90">
        <v>11.24470520786385</v>
      </c>
      <c r="J135" s="90">
        <v>17.700704911000081</v>
      </c>
      <c r="K135" s="90" t="s">
        <v>857</v>
      </c>
      <c r="L135" s="90" t="s">
        <v>857</v>
      </c>
      <c r="M135" s="90">
        <v>10.659174299221425</v>
      </c>
      <c r="N135" s="90">
        <v>75.157799766047731</v>
      </c>
    </row>
    <row r="136" spans="1:14" ht="15" customHeight="1" x14ac:dyDescent="0.25">
      <c r="A136" s="89" t="s">
        <v>868</v>
      </c>
      <c r="B136" s="90">
        <v>23.214286918199381</v>
      </c>
      <c r="C136" s="90">
        <v>102.82825572610987</v>
      </c>
      <c r="D136" s="90">
        <v>19.634264121671045</v>
      </c>
      <c r="E136" s="90">
        <v>27.022182858726474</v>
      </c>
      <c r="F136" s="90" t="s">
        <v>857</v>
      </c>
      <c r="G136" s="90">
        <v>26.48711025940834</v>
      </c>
      <c r="H136" s="90" t="s">
        <v>857</v>
      </c>
      <c r="I136" s="90">
        <v>25.888965694798802</v>
      </c>
      <c r="J136" s="90">
        <v>50.605970906836696</v>
      </c>
      <c r="K136" s="90" t="s">
        <v>857</v>
      </c>
      <c r="L136" s="90" t="s">
        <v>857</v>
      </c>
      <c r="M136" s="90">
        <v>27.772126431021988</v>
      </c>
      <c r="N136" s="90">
        <v>303.45316291677159</v>
      </c>
    </row>
    <row r="137" spans="1:14" ht="15" customHeight="1" x14ac:dyDescent="0.25">
      <c r="A137" s="92" t="s">
        <v>869</v>
      </c>
      <c r="B137" s="93">
        <v>6.4077876988868736</v>
      </c>
      <c r="C137" s="93">
        <v>0.58129311790466298</v>
      </c>
      <c r="D137" s="93">
        <v>2.0458088476015717</v>
      </c>
      <c r="E137" s="93">
        <v>1.7296785733362834</v>
      </c>
      <c r="F137" s="93" t="s">
        <v>857</v>
      </c>
      <c r="G137" s="93">
        <v>0.98670584298578923</v>
      </c>
      <c r="H137" s="93" t="s">
        <v>857</v>
      </c>
      <c r="I137" s="93">
        <v>2.4670905559374501</v>
      </c>
      <c r="J137" s="93">
        <v>3.3637523452318732</v>
      </c>
      <c r="K137" s="93" t="s">
        <v>857</v>
      </c>
      <c r="L137" s="93" t="s">
        <v>857</v>
      </c>
      <c r="M137" s="93">
        <v>4.0275933481006643</v>
      </c>
      <c r="N137" s="93">
        <v>21.609710329985127</v>
      </c>
    </row>
    <row r="138" spans="1:14" ht="15" customHeight="1" x14ac:dyDescent="0.25">
      <c r="A138" s="92" t="s">
        <v>870</v>
      </c>
      <c r="B138" s="93">
        <v>2.0110845372708646</v>
      </c>
      <c r="C138" s="93">
        <v>15.209815309219342</v>
      </c>
      <c r="D138" s="93">
        <v>2.0501683992614734</v>
      </c>
      <c r="E138" s="93">
        <v>2.2340073456319152</v>
      </c>
      <c r="F138" s="93" t="s">
        <v>857</v>
      </c>
      <c r="G138" s="93">
        <v>2.9332091771227504</v>
      </c>
      <c r="H138" s="93" t="s">
        <v>857</v>
      </c>
      <c r="I138" s="93">
        <v>5.3766685332209265</v>
      </c>
      <c r="J138" s="93">
        <v>8.772374406893416</v>
      </c>
      <c r="K138" s="93" t="s">
        <v>857</v>
      </c>
      <c r="L138" s="93" t="s">
        <v>857</v>
      </c>
      <c r="M138" s="93">
        <v>4.4647925720081343</v>
      </c>
      <c r="N138" s="93">
        <v>43.052120280628934</v>
      </c>
    </row>
    <row r="139" spans="1:14" ht="15" customHeight="1" x14ac:dyDescent="0.25">
      <c r="A139" s="92" t="s">
        <v>871</v>
      </c>
      <c r="B139" s="93">
        <v>11.933557673650576</v>
      </c>
      <c r="C139" s="93">
        <v>79.387972897257569</v>
      </c>
      <c r="D139" s="93">
        <v>11.720114164234154</v>
      </c>
      <c r="E139" s="93">
        <v>19.193781773132322</v>
      </c>
      <c r="F139" s="93" t="s">
        <v>857</v>
      </c>
      <c r="G139" s="93">
        <v>19.688493426804865</v>
      </c>
      <c r="H139" s="93" t="s">
        <v>857</v>
      </c>
      <c r="I139" s="93">
        <v>15.733574527042386</v>
      </c>
      <c r="J139" s="93">
        <v>32.377348657160439</v>
      </c>
      <c r="K139" s="93" t="s">
        <v>857</v>
      </c>
      <c r="L139" s="93" t="s">
        <v>857</v>
      </c>
      <c r="M139" s="93">
        <v>14.96149531551425</v>
      </c>
      <c r="N139" s="93">
        <v>204.99633843479643</v>
      </c>
    </row>
    <row r="140" spans="1:14" ht="15" customHeight="1" x14ac:dyDescent="0.25">
      <c r="A140" s="92" t="s">
        <v>872</v>
      </c>
      <c r="B140" s="93">
        <v>2.8618570083910613</v>
      </c>
      <c r="C140" s="93">
        <v>7.6491744017283114</v>
      </c>
      <c r="D140" s="93">
        <v>3.8181727105738315</v>
      </c>
      <c r="E140" s="93">
        <v>3.8647151666259769</v>
      </c>
      <c r="F140" s="93" t="s">
        <v>857</v>
      </c>
      <c r="G140" s="93">
        <v>2.8787018124949135</v>
      </c>
      <c r="H140" s="93" t="s">
        <v>857</v>
      </c>
      <c r="I140" s="93">
        <v>2.3116320785980218</v>
      </c>
      <c r="J140" s="93">
        <v>6.0924954975509618</v>
      </c>
      <c r="K140" s="93" t="s">
        <v>857</v>
      </c>
      <c r="L140" s="93" t="s">
        <v>857</v>
      </c>
      <c r="M140" s="93">
        <v>4.3182451953989647</v>
      </c>
      <c r="N140" s="93">
        <v>33.794993871362067</v>
      </c>
    </row>
    <row r="141" spans="1:14" ht="15" customHeight="1" x14ac:dyDescent="0.25">
      <c r="A141" s="89" t="s">
        <v>873</v>
      </c>
      <c r="B141" s="90">
        <v>76.547703741553775</v>
      </c>
      <c r="C141" s="90">
        <v>420.87882269830783</v>
      </c>
      <c r="D141" s="90">
        <v>64.535838782727652</v>
      </c>
      <c r="E141" s="90">
        <v>104.42966891671932</v>
      </c>
      <c r="F141" s="90" t="s">
        <v>857</v>
      </c>
      <c r="G141" s="90">
        <v>91.383203455362306</v>
      </c>
      <c r="H141" s="90" t="s">
        <v>857</v>
      </c>
      <c r="I141" s="90">
        <v>84.622643397260944</v>
      </c>
      <c r="J141" s="90">
        <v>154.88497734367465</v>
      </c>
      <c r="K141" s="90" t="s">
        <v>857</v>
      </c>
      <c r="L141" s="90" t="s">
        <v>857</v>
      </c>
      <c r="M141" s="90">
        <v>90.607728917711128</v>
      </c>
      <c r="N141" s="90">
        <v>1087.8905872533153</v>
      </c>
    </row>
    <row r="142" spans="1:14" ht="15" customHeight="1" x14ac:dyDescent="0.25">
      <c r="A142" s="94" t="s">
        <v>874</v>
      </c>
      <c r="B142" s="14">
        <v>85.212822760895719</v>
      </c>
      <c r="C142" s="14">
        <v>425.88403048890495</v>
      </c>
      <c r="D142" s="14">
        <v>72.998845532186422</v>
      </c>
      <c r="E142" s="14">
        <v>111.34819369224471</v>
      </c>
      <c r="F142" s="14" t="s">
        <v>857</v>
      </c>
      <c r="G142" s="14">
        <v>97.884560468401673</v>
      </c>
      <c r="H142" s="14" t="s">
        <v>857</v>
      </c>
      <c r="I142" s="14">
        <v>95.867348605124917</v>
      </c>
      <c r="J142" s="14">
        <v>172.58568225467459</v>
      </c>
      <c r="K142" s="14" t="s">
        <v>857</v>
      </c>
      <c r="L142" s="14" t="s">
        <v>857</v>
      </c>
      <c r="M142" s="14">
        <v>101.26690321693249</v>
      </c>
      <c r="N142" s="14">
        <v>1163.04838701937</v>
      </c>
    </row>
    <row r="143" spans="1:14" ht="15" customHeight="1" x14ac:dyDescent="0.25">
      <c r="A143" s="95"/>
      <c r="B143" s="97"/>
      <c r="C143" s="97"/>
      <c r="D143" s="97"/>
      <c r="E143" s="97"/>
      <c r="F143" s="97"/>
      <c r="G143" s="97"/>
      <c r="H143" s="97"/>
      <c r="I143" s="97"/>
      <c r="J143" s="97"/>
      <c r="K143" s="97"/>
      <c r="L143" s="97"/>
      <c r="M143" s="97"/>
      <c r="N143" s="97"/>
    </row>
    <row r="144" spans="1:14" ht="15" customHeight="1" x14ac:dyDescent="0.25">
      <c r="A144" s="146">
        <v>2018</v>
      </c>
      <c r="B144" s="146"/>
      <c r="C144" s="146"/>
      <c r="D144" s="146"/>
      <c r="E144" s="146"/>
      <c r="F144" s="146"/>
      <c r="G144" s="146"/>
      <c r="H144" s="146"/>
      <c r="I144" s="146"/>
      <c r="J144" s="146"/>
      <c r="K144" s="146"/>
      <c r="L144" s="146"/>
      <c r="M144" s="146"/>
      <c r="N144" s="146"/>
    </row>
    <row r="145" spans="1:14" ht="15" customHeight="1" x14ac:dyDescent="0.25">
      <c r="A145" s="98" t="s">
        <v>856</v>
      </c>
      <c r="B145" s="91">
        <v>72.420811516190994</v>
      </c>
      <c r="C145" s="91">
        <v>313.54818724587045</v>
      </c>
      <c r="D145" s="91">
        <v>58.642482946930684</v>
      </c>
      <c r="E145" s="91">
        <v>86.209165565347377</v>
      </c>
      <c r="F145" s="91" t="s">
        <v>857</v>
      </c>
      <c r="G145" s="91">
        <v>73.589038982282901</v>
      </c>
      <c r="H145" s="91" t="s">
        <v>857</v>
      </c>
      <c r="I145" s="91">
        <v>62.183337999332011</v>
      </c>
      <c r="J145" s="91">
        <v>116.29981459517391</v>
      </c>
      <c r="K145" s="91" t="s">
        <v>857</v>
      </c>
      <c r="L145" s="91" t="s">
        <v>857</v>
      </c>
      <c r="M145" s="91">
        <v>71.647344362758005</v>
      </c>
      <c r="N145" s="91">
        <v>854.54018321388605</v>
      </c>
    </row>
    <row r="146" spans="1:14" ht="15" customHeight="1" x14ac:dyDescent="0.25">
      <c r="A146" s="89" t="s">
        <v>858</v>
      </c>
      <c r="B146" s="90">
        <v>61.819963930987868</v>
      </c>
      <c r="C146" s="90">
        <v>309.36743992323778</v>
      </c>
      <c r="D146" s="90">
        <v>50.288425639461479</v>
      </c>
      <c r="E146" s="90">
        <v>77.719202094693486</v>
      </c>
      <c r="F146" s="90" t="s">
        <v>857</v>
      </c>
      <c r="G146" s="90">
        <v>67.480843533417044</v>
      </c>
      <c r="H146" s="90" t="s">
        <v>857</v>
      </c>
      <c r="I146" s="90">
        <v>51.489400123048071</v>
      </c>
      <c r="J146" s="90">
        <v>98.475540659542716</v>
      </c>
      <c r="K146" s="90" t="s">
        <v>857</v>
      </c>
      <c r="L146" s="90" t="s">
        <v>857</v>
      </c>
      <c r="M146" s="90">
        <v>61.61402689585848</v>
      </c>
      <c r="N146" s="90">
        <v>778.25484280024671</v>
      </c>
    </row>
    <row r="147" spans="1:14" ht="15" customHeight="1" x14ac:dyDescent="0.25">
      <c r="A147" s="92" t="s">
        <v>859</v>
      </c>
      <c r="B147" s="93">
        <v>22.933422645662766</v>
      </c>
      <c r="C147" s="93">
        <v>103.78925862397705</v>
      </c>
      <c r="D147" s="93">
        <v>20.687580338296947</v>
      </c>
      <c r="E147" s="93">
        <v>31.505862833644574</v>
      </c>
      <c r="F147" s="93" t="s">
        <v>857</v>
      </c>
      <c r="G147" s="93">
        <v>24.909340987269754</v>
      </c>
      <c r="H147" s="93" t="s">
        <v>857</v>
      </c>
      <c r="I147" s="93">
        <v>22.699223627026445</v>
      </c>
      <c r="J147" s="93">
        <v>38.313995659682334</v>
      </c>
      <c r="K147" s="93" t="s">
        <v>857</v>
      </c>
      <c r="L147" s="93" t="s">
        <v>857</v>
      </c>
      <c r="M147" s="93">
        <v>26.414290276586176</v>
      </c>
      <c r="N147" s="93">
        <v>291.25297499214605</v>
      </c>
    </row>
    <row r="148" spans="1:14" ht="15" customHeight="1" x14ac:dyDescent="0.25">
      <c r="A148" s="92" t="s">
        <v>860</v>
      </c>
      <c r="B148" s="93">
        <v>2.1764701012081873</v>
      </c>
      <c r="C148" s="93">
        <v>13.686371655654908</v>
      </c>
      <c r="D148" s="93">
        <v>2.1740828029368089</v>
      </c>
      <c r="E148" s="93">
        <v>3.1254792800216809</v>
      </c>
      <c r="F148" s="93" t="s">
        <v>857</v>
      </c>
      <c r="G148" s="93">
        <v>3.6274547022292372</v>
      </c>
      <c r="H148" s="93" t="s">
        <v>857</v>
      </c>
      <c r="I148" s="93">
        <v>2.6061376355527242</v>
      </c>
      <c r="J148" s="93">
        <v>4.0068824126286531</v>
      </c>
      <c r="K148" s="93" t="s">
        <v>857</v>
      </c>
      <c r="L148" s="93" t="s">
        <v>857</v>
      </c>
      <c r="M148" s="93">
        <v>2.8613149500629516</v>
      </c>
      <c r="N148" s="93">
        <v>34.264193540295153</v>
      </c>
    </row>
    <row r="149" spans="1:14" ht="15" customHeight="1" x14ac:dyDescent="0.25">
      <c r="A149" s="92" t="s">
        <v>861</v>
      </c>
      <c r="B149" s="93">
        <v>2.5167366626464198</v>
      </c>
      <c r="C149" s="93">
        <v>12.224156003872233</v>
      </c>
      <c r="D149" s="93">
        <v>2.3339519216578988</v>
      </c>
      <c r="E149" s="93">
        <v>3.3222063353736031</v>
      </c>
      <c r="F149" s="93" t="s">
        <v>857</v>
      </c>
      <c r="G149" s="93">
        <v>2.3080907526611165</v>
      </c>
      <c r="H149" s="93" t="s">
        <v>857</v>
      </c>
      <c r="I149" s="93">
        <v>1.9913239176061082</v>
      </c>
      <c r="J149" s="93">
        <v>4.6055017281383996</v>
      </c>
      <c r="K149" s="93" t="s">
        <v>857</v>
      </c>
      <c r="L149" s="93" t="s">
        <v>857</v>
      </c>
      <c r="M149" s="93">
        <v>2.4043292203969862</v>
      </c>
      <c r="N149" s="93">
        <v>31.706296542352753</v>
      </c>
    </row>
    <row r="150" spans="1:14" ht="15" customHeight="1" x14ac:dyDescent="0.25">
      <c r="A150" s="92" t="s">
        <v>862</v>
      </c>
      <c r="B150" s="93">
        <v>10.248315850026319</v>
      </c>
      <c r="C150" s="93">
        <v>32.158280012731929</v>
      </c>
      <c r="D150" s="93">
        <v>6.2602155163000734</v>
      </c>
      <c r="E150" s="93">
        <v>9.2436985588966376</v>
      </c>
      <c r="F150" s="93" t="s">
        <v>857</v>
      </c>
      <c r="G150" s="93">
        <v>8.3974476940006255</v>
      </c>
      <c r="H150" s="93" t="s">
        <v>857</v>
      </c>
      <c r="I150" s="93">
        <v>7.6367622547709137</v>
      </c>
      <c r="J150" s="93">
        <v>15.422803582847598</v>
      </c>
      <c r="K150" s="93" t="s">
        <v>857</v>
      </c>
      <c r="L150" s="93" t="s">
        <v>857</v>
      </c>
      <c r="M150" s="93">
        <v>7.576113102510071</v>
      </c>
      <c r="N150" s="93">
        <v>96.943636572084159</v>
      </c>
    </row>
    <row r="151" spans="1:14" ht="15" customHeight="1" x14ac:dyDescent="0.25">
      <c r="A151" s="92" t="s">
        <v>863</v>
      </c>
      <c r="B151" s="93">
        <v>8.681111483952705</v>
      </c>
      <c r="C151" s="93">
        <v>43.764121042215301</v>
      </c>
      <c r="D151" s="93">
        <v>6.1505212854758966</v>
      </c>
      <c r="E151" s="93">
        <v>9.0684484036004402</v>
      </c>
      <c r="F151" s="93" t="s">
        <v>857</v>
      </c>
      <c r="G151" s="93">
        <v>9.358950785134919</v>
      </c>
      <c r="H151" s="93" t="s">
        <v>857</v>
      </c>
      <c r="I151" s="93">
        <v>5.2653098761286419</v>
      </c>
      <c r="J151" s="93">
        <v>11.022186996898293</v>
      </c>
      <c r="K151" s="93" t="s">
        <v>857</v>
      </c>
      <c r="L151" s="93" t="s">
        <v>857</v>
      </c>
      <c r="M151" s="93">
        <v>7.9067877813005598</v>
      </c>
      <c r="N151" s="93">
        <v>101.21743765470674</v>
      </c>
    </row>
    <row r="152" spans="1:14" ht="15" customHeight="1" x14ac:dyDescent="0.25">
      <c r="A152" s="92" t="s">
        <v>864</v>
      </c>
      <c r="B152" s="93">
        <v>6.4775294825686158</v>
      </c>
      <c r="C152" s="93">
        <v>34.434071514997051</v>
      </c>
      <c r="D152" s="93">
        <v>5.127853510193777</v>
      </c>
      <c r="E152" s="93">
        <v>9.4443864324981153</v>
      </c>
      <c r="F152" s="93" t="s">
        <v>857</v>
      </c>
      <c r="G152" s="93">
        <v>6.9884018972299113</v>
      </c>
      <c r="H152" s="93" t="s">
        <v>857</v>
      </c>
      <c r="I152" s="93">
        <v>4.2553506353862387</v>
      </c>
      <c r="J152" s="93">
        <v>9.9810811779080222</v>
      </c>
      <c r="K152" s="93" t="s">
        <v>857</v>
      </c>
      <c r="L152" s="93" t="s">
        <v>857</v>
      </c>
      <c r="M152" s="93">
        <v>6.5929458208327612</v>
      </c>
      <c r="N152" s="93">
        <v>83.301620471614513</v>
      </c>
    </row>
    <row r="153" spans="1:14" ht="15" customHeight="1" x14ac:dyDescent="0.25">
      <c r="A153" s="92" t="s">
        <v>865</v>
      </c>
      <c r="B153" s="93">
        <v>1.4177897494570413</v>
      </c>
      <c r="C153" s="93">
        <v>15.998552833424885</v>
      </c>
      <c r="D153" s="93">
        <v>1.2224230856424969</v>
      </c>
      <c r="E153" s="93">
        <v>1.8218628354797362</v>
      </c>
      <c r="F153" s="93" t="s">
        <v>857</v>
      </c>
      <c r="G153" s="93">
        <v>2.9052442207870479</v>
      </c>
      <c r="H153" s="93" t="s">
        <v>857</v>
      </c>
      <c r="I153" s="93">
        <v>0.90140197717030857</v>
      </c>
      <c r="J153" s="93">
        <v>1.7796068175252278</v>
      </c>
      <c r="K153" s="93" t="s">
        <v>857</v>
      </c>
      <c r="L153" s="93" t="s">
        <v>857</v>
      </c>
      <c r="M153" s="93">
        <v>0.62200282579739885</v>
      </c>
      <c r="N153" s="93">
        <v>26.668884345284145</v>
      </c>
    </row>
    <row r="154" spans="1:14" ht="15" customHeight="1" x14ac:dyDescent="0.25">
      <c r="A154" s="92" t="s">
        <v>866</v>
      </c>
      <c r="B154" s="93">
        <v>7.3685879554658165</v>
      </c>
      <c r="C154" s="93">
        <v>53.31262823636434</v>
      </c>
      <c r="D154" s="93">
        <v>6.3317971789575802</v>
      </c>
      <c r="E154" s="93">
        <v>10.187257415178703</v>
      </c>
      <c r="F154" s="93" t="s">
        <v>857</v>
      </c>
      <c r="G154" s="93">
        <v>8.9859124941044417</v>
      </c>
      <c r="H154" s="93" t="s">
        <v>857</v>
      </c>
      <c r="I154" s="93">
        <v>6.1338901994066859</v>
      </c>
      <c r="J154" s="93">
        <v>13.343482283914216</v>
      </c>
      <c r="K154" s="93" t="s">
        <v>857</v>
      </c>
      <c r="L154" s="93" t="s">
        <v>857</v>
      </c>
      <c r="M154" s="93">
        <v>7.2362429183715884</v>
      </c>
      <c r="N154" s="93">
        <v>112.89979868176339</v>
      </c>
    </row>
    <row r="155" spans="1:14" ht="15" customHeight="1" x14ac:dyDescent="0.25">
      <c r="A155" s="89" t="s">
        <v>867</v>
      </c>
      <c r="B155" s="90">
        <v>10.600847585203116</v>
      </c>
      <c r="C155" s="90">
        <v>4.1807473226327287</v>
      </c>
      <c r="D155" s="90">
        <v>8.3540573074692066</v>
      </c>
      <c r="E155" s="90">
        <v>8.4899634706538922</v>
      </c>
      <c r="F155" s="90" t="s">
        <v>857</v>
      </c>
      <c r="G155" s="90">
        <v>6.1081954488658594</v>
      </c>
      <c r="H155" s="90" t="s">
        <v>857</v>
      </c>
      <c r="I155" s="90">
        <v>10.693937876283929</v>
      </c>
      <c r="J155" s="90">
        <v>17.824273935631144</v>
      </c>
      <c r="K155" s="90" t="s">
        <v>857</v>
      </c>
      <c r="L155" s="90" t="s">
        <v>857</v>
      </c>
      <c r="M155" s="90">
        <v>10.033317466899506</v>
      </c>
      <c r="N155" s="90">
        <v>76.285340413639403</v>
      </c>
    </row>
    <row r="156" spans="1:14" ht="15" customHeight="1" x14ac:dyDescent="0.25">
      <c r="A156" s="89" t="s">
        <v>868</v>
      </c>
      <c r="B156" s="90">
        <v>35.77457653522238</v>
      </c>
      <c r="C156" s="90">
        <v>112.09388566277059</v>
      </c>
      <c r="D156" s="90">
        <v>22.030249614309948</v>
      </c>
      <c r="E156" s="90">
        <v>17.893921640520734</v>
      </c>
      <c r="F156" s="90" t="s">
        <v>857</v>
      </c>
      <c r="G156" s="90">
        <v>25.104971018620805</v>
      </c>
      <c r="H156" s="90" t="s">
        <v>857</v>
      </c>
      <c r="I156" s="90">
        <v>22.971950457628882</v>
      </c>
      <c r="J156" s="90">
        <v>47.665453681993355</v>
      </c>
      <c r="K156" s="90" t="s">
        <v>857</v>
      </c>
      <c r="L156" s="90" t="s">
        <v>857</v>
      </c>
      <c r="M156" s="90">
        <v>26.455269419281006</v>
      </c>
      <c r="N156" s="90">
        <v>309.99027803034772</v>
      </c>
    </row>
    <row r="157" spans="1:14" ht="15" customHeight="1" x14ac:dyDescent="0.25">
      <c r="A157" s="92" t="s">
        <v>869</v>
      </c>
      <c r="B157" s="93">
        <v>8.0686562723452244</v>
      </c>
      <c r="C157" s="93">
        <v>0.58354700992838549</v>
      </c>
      <c r="D157" s="93">
        <v>1.6914893175341295</v>
      </c>
      <c r="E157" s="93">
        <v>1.7121296252975462</v>
      </c>
      <c r="F157" s="93" t="s">
        <v>857</v>
      </c>
      <c r="G157" s="93">
        <v>0.99452865487670905</v>
      </c>
      <c r="H157" s="93" t="s">
        <v>857</v>
      </c>
      <c r="I157" s="93">
        <v>2.814367575881958</v>
      </c>
      <c r="J157" s="93">
        <v>3.1214845230272927</v>
      </c>
      <c r="K157" s="93" t="s">
        <v>857</v>
      </c>
      <c r="L157" s="93" t="s">
        <v>857</v>
      </c>
      <c r="M157" s="93">
        <v>4.5624988723011013</v>
      </c>
      <c r="N157" s="93">
        <v>23.548701851192348</v>
      </c>
    </row>
    <row r="158" spans="1:14" ht="15" customHeight="1" x14ac:dyDescent="0.25">
      <c r="A158" s="92" t="s">
        <v>870</v>
      </c>
      <c r="B158" s="93">
        <v>3.2913615160509737</v>
      </c>
      <c r="C158" s="93">
        <v>9.5887920215403248</v>
      </c>
      <c r="D158" s="93">
        <v>2.6595243245697029</v>
      </c>
      <c r="E158" s="93">
        <v>1.7861596061909992</v>
      </c>
      <c r="F158" s="93" t="s">
        <v>857</v>
      </c>
      <c r="G158" s="93">
        <v>3.4939141129735312</v>
      </c>
      <c r="H158" s="93" t="s">
        <v>857</v>
      </c>
      <c r="I158" s="93">
        <v>4.5162330497741703</v>
      </c>
      <c r="J158" s="93">
        <v>6.91551613187917</v>
      </c>
      <c r="K158" s="93" t="s">
        <v>857</v>
      </c>
      <c r="L158" s="93" t="s">
        <v>857</v>
      </c>
      <c r="M158" s="93">
        <v>3.5348150584926605</v>
      </c>
      <c r="N158" s="93">
        <v>35.786315821471533</v>
      </c>
    </row>
    <row r="159" spans="1:14" ht="15" customHeight="1" x14ac:dyDescent="0.25">
      <c r="A159" s="92" t="s">
        <v>871</v>
      </c>
      <c r="B159" s="93">
        <v>17.09308514030965</v>
      </c>
      <c r="C159" s="93">
        <v>90.054348447916638</v>
      </c>
      <c r="D159" s="93">
        <v>14.807127881482442</v>
      </c>
      <c r="E159" s="93">
        <v>13.360373238736473</v>
      </c>
      <c r="F159" s="93" t="s">
        <v>857</v>
      </c>
      <c r="G159" s="93">
        <v>18.275171729354859</v>
      </c>
      <c r="H159" s="93" t="s">
        <v>857</v>
      </c>
      <c r="I159" s="93">
        <v>11.909968722848257</v>
      </c>
      <c r="J159" s="93">
        <v>32.480002558837889</v>
      </c>
      <c r="K159" s="93" t="s">
        <v>857</v>
      </c>
      <c r="L159" s="93" t="s">
        <v>857</v>
      </c>
      <c r="M159" s="93">
        <v>16.058527166526794</v>
      </c>
      <c r="N159" s="93">
        <v>214.03860488601299</v>
      </c>
    </row>
    <row r="160" spans="1:14" ht="15" customHeight="1" x14ac:dyDescent="0.25">
      <c r="A160" s="92" t="s">
        <v>872</v>
      </c>
      <c r="B160" s="93">
        <v>7.3214736065165198</v>
      </c>
      <c r="C160" s="93">
        <v>11.867198183385216</v>
      </c>
      <c r="D160" s="93">
        <v>2.8721080907236733</v>
      </c>
      <c r="E160" s="93">
        <v>1.0352591702957152</v>
      </c>
      <c r="F160" s="93" t="s">
        <v>857</v>
      </c>
      <c r="G160" s="93">
        <v>2.3413565214157104</v>
      </c>
      <c r="H160" s="93" t="s">
        <v>857</v>
      </c>
      <c r="I160" s="93">
        <v>3.7313811091245017</v>
      </c>
      <c r="J160" s="93">
        <v>5.1484504682490035</v>
      </c>
      <c r="K160" s="93" t="s">
        <v>857</v>
      </c>
      <c r="L160" s="93" t="s">
        <v>857</v>
      </c>
      <c r="M160" s="93">
        <v>2.2994283219604492</v>
      </c>
      <c r="N160" s="93">
        <v>36.616655471670789</v>
      </c>
    </row>
    <row r="161" spans="1:14" ht="15" customHeight="1" x14ac:dyDescent="0.25">
      <c r="A161" s="89" t="s">
        <v>873</v>
      </c>
      <c r="B161" s="90">
        <v>97.594540466210248</v>
      </c>
      <c r="C161" s="90">
        <v>421.46132558600829</v>
      </c>
      <c r="D161" s="90">
        <v>72.318675253771445</v>
      </c>
      <c r="E161" s="90">
        <v>95.613123735214188</v>
      </c>
      <c r="F161" s="90" t="s">
        <v>857</v>
      </c>
      <c r="G161" s="90">
        <v>92.58581455203786</v>
      </c>
      <c r="H161" s="90" t="s">
        <v>857</v>
      </c>
      <c r="I161" s="90">
        <v>74.46135058067695</v>
      </c>
      <c r="J161" s="90">
        <v>146.14099434153607</v>
      </c>
      <c r="K161" s="90" t="s">
        <v>857</v>
      </c>
      <c r="L161" s="90" t="s">
        <v>857</v>
      </c>
      <c r="M161" s="90">
        <v>88.069296315139553</v>
      </c>
      <c r="N161" s="90">
        <v>1088.2451208305945</v>
      </c>
    </row>
    <row r="162" spans="1:14" ht="15" customHeight="1" x14ac:dyDescent="0.25">
      <c r="A162" s="94" t="s">
        <v>874</v>
      </c>
      <c r="B162" s="14">
        <v>108.19538805141337</v>
      </c>
      <c r="C162" s="14">
        <v>425.64207290864101</v>
      </c>
      <c r="D162" s="14">
        <v>80.672732561240622</v>
      </c>
      <c r="E162" s="14">
        <v>104.10308720586811</v>
      </c>
      <c r="F162" s="14" t="s">
        <v>857</v>
      </c>
      <c r="G162" s="14">
        <v>98.694010000903717</v>
      </c>
      <c r="H162" s="14" t="s">
        <v>857</v>
      </c>
      <c r="I162" s="14">
        <v>85.155288456960889</v>
      </c>
      <c r="J162" s="14">
        <v>163.96526827716727</v>
      </c>
      <c r="K162" s="14" t="s">
        <v>857</v>
      </c>
      <c r="L162" s="14" t="s">
        <v>857</v>
      </c>
      <c r="M162" s="14">
        <v>98.102613782038986</v>
      </c>
      <c r="N162" s="14">
        <v>1164.5304612442339</v>
      </c>
    </row>
    <row r="163" spans="1:14" ht="15" customHeight="1" x14ac:dyDescent="0.25">
      <c r="A163" s="95"/>
      <c r="B163" s="97"/>
      <c r="C163" s="97"/>
      <c r="D163" s="97"/>
      <c r="E163" s="97"/>
      <c r="F163" s="97"/>
      <c r="G163" s="97"/>
      <c r="H163" s="97"/>
      <c r="I163" s="97"/>
      <c r="J163" s="97"/>
      <c r="K163" s="97"/>
      <c r="L163" s="97"/>
      <c r="M163" s="97"/>
      <c r="N163" s="97"/>
    </row>
    <row r="164" spans="1:14" ht="15" customHeight="1" x14ac:dyDescent="0.25">
      <c r="A164" s="146">
        <v>2019</v>
      </c>
      <c r="B164" s="146"/>
      <c r="C164" s="146"/>
      <c r="D164" s="146"/>
      <c r="E164" s="146"/>
      <c r="F164" s="146"/>
      <c r="G164" s="146"/>
      <c r="H164" s="146"/>
      <c r="I164" s="146"/>
      <c r="J164" s="146"/>
      <c r="K164" s="146"/>
      <c r="L164" s="146"/>
      <c r="M164" s="146"/>
      <c r="N164" s="146"/>
    </row>
    <row r="165" spans="1:14" ht="15" customHeight="1" x14ac:dyDescent="0.25">
      <c r="A165" s="98" t="s">
        <v>856</v>
      </c>
      <c r="B165" s="91">
        <v>74.020942321819575</v>
      </c>
      <c r="C165" s="91">
        <v>325.82269858380306</v>
      </c>
      <c r="D165" s="91">
        <v>59.732112947320154</v>
      </c>
      <c r="E165" s="91">
        <v>91.810672196125978</v>
      </c>
      <c r="F165" s="91">
        <v>37.79847999913509</v>
      </c>
      <c r="G165" s="91">
        <v>79.667698120830622</v>
      </c>
      <c r="H165" s="91">
        <v>20.005321984595881</v>
      </c>
      <c r="I165" s="91">
        <v>67.242975455728057</v>
      </c>
      <c r="J165" s="91">
        <v>123.04865925424545</v>
      </c>
      <c r="K165" s="91">
        <v>19.43576578420997</v>
      </c>
      <c r="L165" s="91">
        <v>7.9980938485285744</v>
      </c>
      <c r="M165" s="91" t="s">
        <v>875</v>
      </c>
      <c r="N165" s="91">
        <v>906.58342049634246</v>
      </c>
    </row>
    <row r="166" spans="1:14" ht="15" customHeight="1" x14ac:dyDescent="0.25">
      <c r="A166" s="89" t="s">
        <v>858</v>
      </c>
      <c r="B166" s="90">
        <v>64.698802528751273</v>
      </c>
      <c r="C166" s="90">
        <v>322.18525282126654</v>
      </c>
      <c r="D166" s="90">
        <v>50.788500229179654</v>
      </c>
      <c r="E166" s="90">
        <v>84.190731419363559</v>
      </c>
      <c r="F166" s="90">
        <v>32.611027659072398</v>
      </c>
      <c r="G166" s="90">
        <v>74.650136123658555</v>
      </c>
      <c r="H166" s="90">
        <v>16.467363490396256</v>
      </c>
      <c r="I166" s="90">
        <v>56.645575460648253</v>
      </c>
      <c r="J166" s="90">
        <v>105.42417677433512</v>
      </c>
      <c r="K166" s="90">
        <v>17.95111760183342</v>
      </c>
      <c r="L166" s="90">
        <v>6.0931672872571143</v>
      </c>
      <c r="M166" s="90" t="s">
        <v>875</v>
      </c>
      <c r="N166" s="90">
        <v>831.70585139576201</v>
      </c>
    </row>
    <row r="167" spans="1:14" ht="15" customHeight="1" x14ac:dyDescent="0.25">
      <c r="A167" s="92" t="s">
        <v>859</v>
      </c>
      <c r="B167" s="93">
        <v>27.402556903413728</v>
      </c>
      <c r="C167" s="93">
        <v>110.41838240548913</v>
      </c>
      <c r="D167" s="93">
        <v>21.672056553037752</v>
      </c>
      <c r="E167" s="93">
        <v>33.322181343423495</v>
      </c>
      <c r="F167" s="93">
        <v>12.697062795203117</v>
      </c>
      <c r="G167" s="93">
        <v>26.964097460842726</v>
      </c>
      <c r="H167" s="93">
        <v>8.40582879402508</v>
      </c>
      <c r="I167" s="93">
        <v>26.26646028439232</v>
      </c>
      <c r="J167" s="93">
        <v>37.956863193098776</v>
      </c>
      <c r="K167" s="93">
        <v>7.1365063808993119</v>
      </c>
      <c r="L167" s="93">
        <v>2.2811104426904425</v>
      </c>
      <c r="M167" s="93" t="s">
        <v>875</v>
      </c>
      <c r="N167" s="93">
        <v>314.52310655651593</v>
      </c>
    </row>
    <row r="168" spans="1:14" ht="15" customHeight="1" x14ac:dyDescent="0.25">
      <c r="A168" s="92" t="s">
        <v>860</v>
      </c>
      <c r="B168" s="93">
        <v>2.117661732531865</v>
      </c>
      <c r="C168" s="93">
        <v>14.038203479838055</v>
      </c>
      <c r="D168" s="93">
        <v>2.2558555946629846</v>
      </c>
      <c r="E168" s="93">
        <v>3.0505328925429422</v>
      </c>
      <c r="F168" s="93">
        <v>1.7269146360813779</v>
      </c>
      <c r="G168" s="93">
        <v>3.3245361377538041</v>
      </c>
      <c r="H168" s="93">
        <v>0.5598892861576078</v>
      </c>
      <c r="I168" s="93">
        <v>2.7872243405710857</v>
      </c>
      <c r="J168" s="93">
        <v>3.791207087316931</v>
      </c>
      <c r="K168" s="93">
        <v>0.78360736302560174</v>
      </c>
      <c r="L168" s="93">
        <v>0.25133312493308385</v>
      </c>
      <c r="M168" s="93" t="s">
        <v>875</v>
      </c>
      <c r="N168" s="93">
        <v>34.686965675415337</v>
      </c>
    </row>
    <row r="169" spans="1:14" ht="15" customHeight="1" x14ac:dyDescent="0.25">
      <c r="A169" s="92" t="s">
        <v>861</v>
      </c>
      <c r="B169" s="93">
        <v>2.7418410956764512</v>
      </c>
      <c r="C169" s="93">
        <v>9.6262817325749825</v>
      </c>
      <c r="D169" s="93">
        <v>1.9065826977830762</v>
      </c>
      <c r="E169" s="93">
        <v>3.3904462007940785</v>
      </c>
      <c r="F169" s="93">
        <v>1.2976271280580887</v>
      </c>
      <c r="G169" s="93">
        <v>2.1437897550455962</v>
      </c>
      <c r="H169" s="93">
        <v>0.7085087923313268</v>
      </c>
      <c r="I169" s="93">
        <v>1.8166533644784009</v>
      </c>
      <c r="J169" s="93">
        <v>5.141608950869589</v>
      </c>
      <c r="K169" s="93">
        <v>0.74672238773307487</v>
      </c>
      <c r="L169" s="93">
        <v>0.24221777765508479</v>
      </c>
      <c r="M169" s="93" t="s">
        <v>875</v>
      </c>
      <c r="N169" s="93">
        <v>29.762279882999749</v>
      </c>
    </row>
    <row r="170" spans="1:14" ht="15" customHeight="1" x14ac:dyDescent="0.25">
      <c r="A170" s="92" t="s">
        <v>862</v>
      </c>
      <c r="B170" s="93">
        <v>10.191344000144577</v>
      </c>
      <c r="C170" s="93">
        <v>29.051324037100219</v>
      </c>
      <c r="D170" s="93">
        <v>6.2568458101903275</v>
      </c>
      <c r="E170" s="93">
        <v>8.9457556785139829</v>
      </c>
      <c r="F170" s="93">
        <v>4.2093771652173997</v>
      </c>
      <c r="G170" s="93">
        <v>9.0183106964899693</v>
      </c>
      <c r="H170" s="93">
        <v>1.6210703997692526</v>
      </c>
      <c r="I170" s="93">
        <v>7.1541088036884304</v>
      </c>
      <c r="J170" s="93">
        <v>18.531757364898809</v>
      </c>
      <c r="K170" s="93">
        <v>1.9155066423657736</v>
      </c>
      <c r="L170" s="93">
        <v>1.3874801821810563</v>
      </c>
      <c r="M170" s="93" t="s">
        <v>875</v>
      </c>
      <c r="N170" s="93">
        <v>98.282880780559765</v>
      </c>
    </row>
    <row r="171" spans="1:14" ht="15" customHeight="1" x14ac:dyDescent="0.25">
      <c r="A171" s="92" t="s">
        <v>863</v>
      </c>
      <c r="B171" s="93">
        <v>6.9876206082929988</v>
      </c>
      <c r="C171" s="93">
        <v>48.290084389761134</v>
      </c>
      <c r="D171" s="93">
        <v>5.8817009651378935</v>
      </c>
      <c r="E171" s="93">
        <v>9.3958897027466133</v>
      </c>
      <c r="F171" s="93">
        <v>4.6393341427248167</v>
      </c>
      <c r="G171" s="93">
        <v>10.070310487683065</v>
      </c>
      <c r="H171" s="93">
        <v>1.7538215079716359</v>
      </c>
      <c r="I171" s="93">
        <v>5.8265078539862305</v>
      </c>
      <c r="J171" s="93">
        <v>10.750319231568042</v>
      </c>
      <c r="K171" s="93">
        <v>2.7167452605134392</v>
      </c>
      <c r="L171" s="93">
        <v>0.76965802817870821</v>
      </c>
      <c r="M171" s="93" t="s">
        <v>875</v>
      </c>
      <c r="N171" s="93">
        <v>107.0819921785646</v>
      </c>
    </row>
    <row r="172" spans="1:14" ht="15" customHeight="1" x14ac:dyDescent="0.25">
      <c r="A172" s="92" t="s">
        <v>864</v>
      </c>
      <c r="B172" s="93">
        <v>6.8696025585104667</v>
      </c>
      <c r="C172" s="93">
        <v>41.006049685355393</v>
      </c>
      <c r="D172" s="93">
        <v>4.4050110722565359</v>
      </c>
      <c r="E172" s="93">
        <v>11.111066519438923</v>
      </c>
      <c r="F172" s="93">
        <v>3.9470167765533524</v>
      </c>
      <c r="G172" s="93">
        <v>10.215641748582847</v>
      </c>
      <c r="H172" s="93">
        <v>1.4845515464551748</v>
      </c>
      <c r="I172" s="93">
        <v>5.0217760731773309</v>
      </c>
      <c r="J172" s="93">
        <v>12.823594468401248</v>
      </c>
      <c r="K172" s="93">
        <v>2.4814135723922632</v>
      </c>
      <c r="L172" s="93">
        <v>0.48034934725467288</v>
      </c>
      <c r="M172" s="93" t="s">
        <v>875</v>
      </c>
      <c r="N172" s="93">
        <v>99.846073368378228</v>
      </c>
    </row>
    <row r="173" spans="1:14" ht="15" customHeight="1" x14ac:dyDescent="0.25">
      <c r="A173" s="92" t="s">
        <v>865</v>
      </c>
      <c r="B173" s="93">
        <v>0.47764494268290203</v>
      </c>
      <c r="C173" s="93">
        <v>12.675491003300984</v>
      </c>
      <c r="D173" s="93">
        <v>1.0962535944328311</v>
      </c>
      <c r="E173" s="93">
        <v>1.9393922640101113</v>
      </c>
      <c r="F173" s="93">
        <v>0.24304363239606222</v>
      </c>
      <c r="G173" s="93">
        <v>2.8718456650505071</v>
      </c>
      <c r="H173" s="93">
        <v>7.8005658658345536E-2</v>
      </c>
      <c r="I173" s="93">
        <v>0.81897343586222338</v>
      </c>
      <c r="J173" s="93">
        <v>2.5917101343409223</v>
      </c>
      <c r="K173" s="93">
        <v>0.22592210135650631</v>
      </c>
      <c r="L173" s="93">
        <v>2.6523155164718624E-2</v>
      </c>
      <c r="M173" s="93" t="s">
        <v>875</v>
      </c>
      <c r="N173" s="93">
        <v>23.044805587256111</v>
      </c>
    </row>
    <row r="174" spans="1:14" ht="15" customHeight="1" x14ac:dyDescent="0.25">
      <c r="A174" s="92" t="s">
        <v>866</v>
      </c>
      <c r="B174" s="93">
        <v>7.9105306874982775</v>
      </c>
      <c r="C174" s="93">
        <v>57.079436087846666</v>
      </c>
      <c r="D174" s="93">
        <v>7.314193941678246</v>
      </c>
      <c r="E174" s="93">
        <v>13.035466817893402</v>
      </c>
      <c r="F174" s="93">
        <v>3.8506513828381808</v>
      </c>
      <c r="G174" s="93">
        <v>10.041604172210018</v>
      </c>
      <c r="H174" s="93">
        <v>1.8556875050278303</v>
      </c>
      <c r="I174" s="93">
        <v>6.9538713044922194</v>
      </c>
      <c r="J174" s="93">
        <v>13.837116343840787</v>
      </c>
      <c r="K174" s="93">
        <v>1.9446938935474551</v>
      </c>
      <c r="L174" s="93">
        <v>0.65449522919934811</v>
      </c>
      <c r="M174" s="93" t="s">
        <v>875</v>
      </c>
      <c r="N174" s="93">
        <v>124.47774736607242</v>
      </c>
    </row>
    <row r="175" spans="1:14" ht="15" customHeight="1" x14ac:dyDescent="0.25">
      <c r="A175" s="89" t="s">
        <v>867</v>
      </c>
      <c r="B175" s="90">
        <v>9.3221397930682972</v>
      </c>
      <c r="C175" s="90">
        <v>3.6374457625364327</v>
      </c>
      <c r="D175" s="90">
        <v>8.9436127181405283</v>
      </c>
      <c r="E175" s="90">
        <v>7.6199407767624221</v>
      </c>
      <c r="F175" s="90">
        <v>5.1874523400627073</v>
      </c>
      <c r="G175" s="90">
        <v>5.0175619971720948</v>
      </c>
      <c r="H175" s="90">
        <v>3.5379584941996214</v>
      </c>
      <c r="I175" s="90">
        <v>10.597399995079819</v>
      </c>
      <c r="J175" s="90">
        <v>17.624482479910299</v>
      </c>
      <c r="K175" s="90">
        <v>1.4846481823765425</v>
      </c>
      <c r="L175" s="90">
        <v>1.9049265612714579</v>
      </c>
      <c r="M175" s="90" t="s">
        <v>875</v>
      </c>
      <c r="N175" s="90">
        <v>74.877569100580246</v>
      </c>
    </row>
    <row r="176" spans="1:14" ht="15" customHeight="1" x14ac:dyDescent="0.25">
      <c r="A176" s="89" t="s">
        <v>868</v>
      </c>
      <c r="B176" s="90">
        <v>32.513260289508821</v>
      </c>
      <c r="C176" s="90">
        <v>99.057070496414156</v>
      </c>
      <c r="D176" s="90">
        <v>20.045988303460948</v>
      </c>
      <c r="E176" s="90">
        <v>22.977077290471392</v>
      </c>
      <c r="F176" s="90">
        <v>20.381406652720131</v>
      </c>
      <c r="G176" s="90">
        <v>26.533651200752267</v>
      </c>
      <c r="H176" s="90">
        <v>4.4915190257167819</v>
      </c>
      <c r="I176" s="90">
        <v>24.840016325632728</v>
      </c>
      <c r="J176" s="90">
        <v>54.145390785012566</v>
      </c>
      <c r="K176" s="90">
        <v>5.6214390755443562</v>
      </c>
      <c r="L176" s="90">
        <v>2.9506784040543241</v>
      </c>
      <c r="M176" s="90" t="s">
        <v>875</v>
      </c>
      <c r="N176" s="90">
        <v>313.55749784928861</v>
      </c>
    </row>
    <row r="177" spans="1:14" ht="15" customHeight="1" x14ac:dyDescent="0.25">
      <c r="A177" s="92" t="s">
        <v>869</v>
      </c>
      <c r="B177" s="93">
        <v>9.4224887048988339</v>
      </c>
      <c r="C177" s="93">
        <v>0.45308244447835283</v>
      </c>
      <c r="D177" s="93">
        <v>1.7733017671704607</v>
      </c>
      <c r="E177" s="93">
        <v>2.0044062828521727</v>
      </c>
      <c r="F177" s="93">
        <v>2.7575882288901008</v>
      </c>
      <c r="G177" s="93">
        <v>0.94907665767415372</v>
      </c>
      <c r="H177" s="93">
        <v>0.69995581728426615</v>
      </c>
      <c r="I177" s="93">
        <v>2.7031890439885449</v>
      </c>
      <c r="J177" s="93">
        <v>3.6028730733960472</v>
      </c>
      <c r="K177" s="93">
        <v>0.36650246165657047</v>
      </c>
      <c r="L177" s="93">
        <v>0.19886063775300983</v>
      </c>
      <c r="M177" s="93" t="s">
        <v>875</v>
      </c>
      <c r="N177" s="93">
        <v>24.931325120042509</v>
      </c>
    </row>
    <row r="178" spans="1:14" ht="15" customHeight="1" x14ac:dyDescent="0.25">
      <c r="A178" s="92" t="s">
        <v>870</v>
      </c>
      <c r="B178" s="93">
        <v>3.3734520964241033</v>
      </c>
      <c r="C178" s="93">
        <v>9.3414915704498274</v>
      </c>
      <c r="D178" s="93">
        <v>2.7128036127382917</v>
      </c>
      <c r="E178" s="93">
        <v>1.8712642865168254</v>
      </c>
      <c r="F178" s="93">
        <v>3.4297740491835276</v>
      </c>
      <c r="G178" s="93">
        <v>3.200415613361359</v>
      </c>
      <c r="H178" s="93">
        <v>0.74193035392570494</v>
      </c>
      <c r="I178" s="93">
        <v>4.6162640812861122</v>
      </c>
      <c r="J178" s="93">
        <v>6.9186285713602693</v>
      </c>
      <c r="K178" s="93">
        <v>0.77972175868097937</v>
      </c>
      <c r="L178" s="93">
        <v>0.47212465020593003</v>
      </c>
      <c r="M178" s="93" t="s">
        <v>875</v>
      </c>
      <c r="N178" s="93">
        <v>37.457870644132932</v>
      </c>
    </row>
    <row r="179" spans="1:14" ht="15" customHeight="1" x14ac:dyDescent="0.25">
      <c r="A179" s="92" t="s">
        <v>871</v>
      </c>
      <c r="B179" s="93">
        <v>16.205058638516746</v>
      </c>
      <c r="C179" s="93">
        <v>82.868699284779865</v>
      </c>
      <c r="D179" s="93">
        <v>13.463093497946423</v>
      </c>
      <c r="E179" s="93">
        <v>15.294946421531675</v>
      </c>
      <c r="F179" s="93">
        <v>12.417762243634542</v>
      </c>
      <c r="G179" s="93">
        <v>18.431500969912211</v>
      </c>
      <c r="H179" s="93">
        <v>2.7701059370676671</v>
      </c>
      <c r="I179" s="93">
        <v>14.901987160526275</v>
      </c>
      <c r="J179" s="93">
        <v>36.994387533912658</v>
      </c>
      <c r="K179" s="93">
        <v>3.8468063475240077</v>
      </c>
      <c r="L179" s="93">
        <v>1.4437231917147639</v>
      </c>
      <c r="M179" s="93" t="s">
        <v>875</v>
      </c>
      <c r="N179" s="93">
        <v>218.63807122706683</v>
      </c>
    </row>
    <row r="180" spans="1:14" ht="15" customHeight="1" x14ac:dyDescent="0.25">
      <c r="A180" s="92" t="s">
        <v>872</v>
      </c>
      <c r="B180" s="93">
        <v>3.512260849669139</v>
      </c>
      <c r="C180" s="93">
        <v>6.3937971967061369</v>
      </c>
      <c r="D180" s="93">
        <v>2.0967894256057744</v>
      </c>
      <c r="E180" s="93">
        <v>3.8064602995707189</v>
      </c>
      <c r="F180" s="93">
        <v>1.7762821310119628</v>
      </c>
      <c r="G180" s="93">
        <v>3.9526579598045348</v>
      </c>
      <c r="H180" s="93">
        <v>0.27952691743914282</v>
      </c>
      <c r="I180" s="93">
        <v>2.6185760398317979</v>
      </c>
      <c r="J180" s="93">
        <v>6.6295016063435881</v>
      </c>
      <c r="K180" s="93">
        <v>0.62840850768280032</v>
      </c>
      <c r="L180" s="93">
        <v>0.83596992438062023</v>
      </c>
      <c r="M180" s="93" t="s">
        <v>875</v>
      </c>
      <c r="N180" s="93">
        <v>32.53023085804621</v>
      </c>
    </row>
    <row r="181" spans="1:14" ht="15" customHeight="1" x14ac:dyDescent="0.25">
      <c r="A181" s="89" t="s">
        <v>873</v>
      </c>
      <c r="B181" s="90">
        <v>97.212062818260065</v>
      </c>
      <c r="C181" s="90">
        <v>421.24232331768076</v>
      </c>
      <c r="D181" s="90">
        <v>70.834488532640592</v>
      </c>
      <c r="E181" s="90">
        <v>107.16780870983494</v>
      </c>
      <c r="F181" s="90">
        <v>52.992434311792529</v>
      </c>
      <c r="G181" s="90">
        <v>101.18378732441083</v>
      </c>
      <c r="H181" s="90">
        <v>20.958882516113043</v>
      </c>
      <c r="I181" s="90">
        <v>81.485591786280963</v>
      </c>
      <c r="J181" s="90">
        <v>159.56956755934766</v>
      </c>
      <c r="K181" s="90">
        <v>23.572556677377779</v>
      </c>
      <c r="L181" s="90">
        <v>9.0438456913114393</v>
      </c>
      <c r="M181" s="90" t="s">
        <v>875</v>
      </c>
      <c r="N181" s="90">
        <v>1145.2633492450509</v>
      </c>
    </row>
    <row r="182" spans="1:14" ht="15" customHeight="1" x14ac:dyDescent="0.25">
      <c r="A182" s="94" t="s">
        <v>874</v>
      </c>
      <c r="B182" s="14">
        <v>106.53420261132841</v>
      </c>
      <c r="C182" s="14">
        <v>424.87976908021716</v>
      </c>
      <c r="D182" s="14">
        <v>79.778101250781106</v>
      </c>
      <c r="E182" s="14">
        <v>114.78774948659736</v>
      </c>
      <c r="F182" s="14">
        <v>58.179886651855234</v>
      </c>
      <c r="G182" s="14">
        <v>106.2013493215829</v>
      </c>
      <c r="H182" s="14">
        <v>24.496841010312654</v>
      </c>
      <c r="I182" s="14">
        <v>92.082991781360803</v>
      </c>
      <c r="J182" s="14">
        <v>177.19405003925797</v>
      </c>
      <c r="K182" s="14">
        <v>25.057204859754322</v>
      </c>
      <c r="L182" s="14">
        <v>10.948772252582897</v>
      </c>
      <c r="M182" s="14" t="s">
        <v>875</v>
      </c>
      <c r="N182" s="14">
        <v>1220.1409183456306</v>
      </c>
    </row>
    <row r="183" spans="1:14" ht="15" customHeight="1" x14ac:dyDescent="0.25">
      <c r="A183" s="89"/>
      <c r="B183" s="90"/>
      <c r="C183" s="90"/>
      <c r="D183" s="90"/>
      <c r="E183" s="90"/>
      <c r="F183" s="90"/>
      <c r="G183" s="90"/>
      <c r="H183" s="90"/>
      <c r="I183" s="90"/>
      <c r="J183" s="90"/>
      <c r="K183" s="90"/>
      <c r="L183" s="90"/>
      <c r="M183" s="90"/>
      <c r="N183" s="90"/>
    </row>
    <row r="184" spans="1:14" ht="15" customHeight="1" x14ac:dyDescent="0.25">
      <c r="A184" s="143">
        <v>2020</v>
      </c>
      <c r="B184" s="143"/>
      <c r="C184" s="143"/>
      <c r="D184" s="143"/>
      <c r="E184" s="143"/>
      <c r="F184" s="143"/>
      <c r="G184" s="143"/>
      <c r="H184" s="143"/>
      <c r="I184" s="143"/>
      <c r="J184" s="143"/>
      <c r="K184" s="143"/>
      <c r="L184" s="143"/>
      <c r="M184" s="143"/>
      <c r="N184" s="143"/>
    </row>
    <row r="185" spans="1:14" ht="15" customHeight="1" x14ac:dyDescent="0.25">
      <c r="A185" s="89" t="s">
        <v>856</v>
      </c>
      <c r="B185" s="90">
        <v>76.325125768334871</v>
      </c>
      <c r="C185" s="90">
        <v>303.63546128715814</v>
      </c>
      <c r="D185" s="90">
        <v>62.148581854701668</v>
      </c>
      <c r="E185" s="90">
        <v>82.722759036742502</v>
      </c>
      <c r="F185" s="90">
        <v>37.584911314852555</v>
      </c>
      <c r="G185" s="90">
        <v>70.127125400540905</v>
      </c>
      <c r="H185" s="90">
        <v>20.192909938747608</v>
      </c>
      <c r="I185" s="90">
        <v>67.845335770367043</v>
      </c>
      <c r="J185" s="90">
        <v>121.91461051385363</v>
      </c>
      <c r="K185" s="90">
        <v>20.68756852859622</v>
      </c>
      <c r="L185" s="90">
        <v>7.0169432331509443</v>
      </c>
      <c r="M185" s="90" t="s">
        <v>875</v>
      </c>
      <c r="N185" s="15">
        <v>870.20133264704612</v>
      </c>
    </row>
    <row r="186" spans="1:14" ht="15" customHeight="1" x14ac:dyDescent="0.25">
      <c r="A186" s="89" t="s">
        <v>858</v>
      </c>
      <c r="B186" s="90">
        <v>67.196186692279582</v>
      </c>
      <c r="C186" s="90">
        <v>300.17159950208639</v>
      </c>
      <c r="D186" s="90">
        <v>52.602866151973394</v>
      </c>
      <c r="E186" s="90">
        <v>75.078633920257786</v>
      </c>
      <c r="F186" s="90">
        <v>30.938060670622693</v>
      </c>
      <c r="G186" s="90">
        <v>64.32427681017603</v>
      </c>
      <c r="H186" s="90">
        <v>15.595148437179974</v>
      </c>
      <c r="I186" s="90">
        <v>56.950209963226392</v>
      </c>
      <c r="J186" s="90">
        <v>103.53625669720748</v>
      </c>
      <c r="K186" s="90">
        <v>19.072738653793404</v>
      </c>
      <c r="L186" s="90">
        <v>5.1917814958513544</v>
      </c>
      <c r="M186" s="90" t="s">
        <v>875</v>
      </c>
      <c r="N186" s="15">
        <v>790.65775899465461</v>
      </c>
    </row>
    <row r="187" spans="1:14" ht="15" customHeight="1" x14ac:dyDescent="0.25">
      <c r="A187" s="92" t="s">
        <v>859</v>
      </c>
      <c r="B187" s="93">
        <v>31.851827710418007</v>
      </c>
      <c r="C187" s="93">
        <v>116.12440429021753</v>
      </c>
      <c r="D187" s="93">
        <v>24.970028116281508</v>
      </c>
      <c r="E187" s="93">
        <v>33.856170966807504</v>
      </c>
      <c r="F187" s="93">
        <v>12.545865123812842</v>
      </c>
      <c r="G187" s="93">
        <v>27.109678813348296</v>
      </c>
      <c r="H187" s="93">
        <v>8.3239970405353212</v>
      </c>
      <c r="I187" s="93">
        <v>27.274904549774693</v>
      </c>
      <c r="J187" s="93">
        <v>40.30057854852943</v>
      </c>
      <c r="K187" s="93">
        <v>8.6959796025898974</v>
      </c>
      <c r="L187" s="93">
        <v>2.005599809673912</v>
      </c>
      <c r="M187" s="93" t="s">
        <v>875</v>
      </c>
      <c r="N187" s="99">
        <v>333.059034571989</v>
      </c>
    </row>
    <row r="188" spans="1:14" ht="15" customHeight="1" x14ac:dyDescent="0.25">
      <c r="A188" s="92" t="s">
        <v>860</v>
      </c>
      <c r="B188" s="93">
        <v>1.5379086679083507</v>
      </c>
      <c r="C188" s="93">
        <v>12.458409254069009</v>
      </c>
      <c r="D188" s="93">
        <v>1.9583250093129476</v>
      </c>
      <c r="E188" s="93">
        <v>2.7048332471637035</v>
      </c>
      <c r="F188" s="93">
        <v>1.532171235537529</v>
      </c>
      <c r="G188" s="93">
        <v>2.2071511569226585</v>
      </c>
      <c r="H188" s="93">
        <v>0.38352453409131365</v>
      </c>
      <c r="I188" s="93">
        <v>2.727139871068319</v>
      </c>
      <c r="J188" s="93">
        <v>3.0265102881774912</v>
      </c>
      <c r="K188" s="93">
        <v>0.75860170975112917</v>
      </c>
      <c r="L188" s="93">
        <v>0.13543940758132939</v>
      </c>
      <c r="M188" s="93" t="s">
        <v>875</v>
      </c>
      <c r="N188" s="99">
        <v>29.430014381583781</v>
      </c>
    </row>
    <row r="189" spans="1:14" ht="15" customHeight="1" x14ac:dyDescent="0.25">
      <c r="A189" s="92" t="s">
        <v>861</v>
      </c>
      <c r="B189" s="93">
        <v>2.0028095374379293</v>
      </c>
      <c r="C189" s="93">
        <v>9.36827761223668</v>
      </c>
      <c r="D189" s="93">
        <v>1.9471695454351456</v>
      </c>
      <c r="E189" s="93">
        <v>2.778856150834748</v>
      </c>
      <c r="F189" s="93">
        <v>1.1933947238389413</v>
      </c>
      <c r="G189" s="93">
        <v>1.7257407862885117</v>
      </c>
      <c r="H189" s="93">
        <v>0.52540622008419913</v>
      </c>
      <c r="I189" s="93">
        <v>2.2607347184618041</v>
      </c>
      <c r="J189" s="93">
        <v>4.7540844725077314</v>
      </c>
      <c r="K189" s="93">
        <v>0.64261999143056392</v>
      </c>
      <c r="L189" s="93">
        <v>0.16826063976394415</v>
      </c>
      <c r="M189" s="93" t="s">
        <v>875</v>
      </c>
      <c r="N189" s="99">
        <v>27.367354398320199</v>
      </c>
    </row>
    <row r="190" spans="1:14" ht="15" customHeight="1" x14ac:dyDescent="0.25">
      <c r="A190" s="92" t="s">
        <v>862</v>
      </c>
      <c r="B190" s="93">
        <v>10.820709735067368</v>
      </c>
      <c r="C190" s="93">
        <v>31.295513431318156</v>
      </c>
      <c r="D190" s="93">
        <v>6.062345696548209</v>
      </c>
      <c r="E190" s="93">
        <v>7.3516787554293321</v>
      </c>
      <c r="F190" s="93">
        <v>3.6331097587069574</v>
      </c>
      <c r="G190" s="93">
        <v>7.1423361163152048</v>
      </c>
      <c r="H190" s="93">
        <v>2.016999362040202</v>
      </c>
      <c r="I190" s="93">
        <v>6.133536097524007</v>
      </c>
      <c r="J190" s="93">
        <v>16.998317098063151</v>
      </c>
      <c r="K190" s="93">
        <v>2.0440979016644798</v>
      </c>
      <c r="L190" s="93">
        <v>1.1983401754021645</v>
      </c>
      <c r="M190" s="93" t="s">
        <v>875</v>
      </c>
      <c r="N190" s="99">
        <v>94.696984128079208</v>
      </c>
    </row>
    <row r="191" spans="1:14" ht="15" customHeight="1" x14ac:dyDescent="0.25">
      <c r="A191" s="92" t="s">
        <v>863</v>
      </c>
      <c r="B191" s="93">
        <v>7.2649678068429395</v>
      </c>
      <c r="C191" s="93">
        <v>48.338598150805446</v>
      </c>
      <c r="D191" s="93">
        <v>6.3646641030297912</v>
      </c>
      <c r="E191" s="93">
        <v>9.7209199441569361</v>
      </c>
      <c r="F191" s="93">
        <v>4.6903914484232336</v>
      </c>
      <c r="G191" s="93">
        <v>8.8730669212535851</v>
      </c>
      <c r="H191" s="93">
        <v>1.8127670202045461</v>
      </c>
      <c r="I191" s="93">
        <v>6.5019478910116186</v>
      </c>
      <c r="J191" s="93">
        <v>10.609665622792146</v>
      </c>
      <c r="K191" s="93">
        <v>3.0860540157683052</v>
      </c>
      <c r="L191" s="93">
        <v>0.71532544390503883</v>
      </c>
      <c r="M191" s="93" t="s">
        <v>875</v>
      </c>
      <c r="N191" s="99">
        <v>107.97836836819359</v>
      </c>
    </row>
    <row r="192" spans="1:14" ht="15" customHeight="1" x14ac:dyDescent="0.25">
      <c r="A192" s="92" t="s">
        <v>864</v>
      </c>
      <c r="B192" s="93">
        <v>5.7450069353536701</v>
      </c>
      <c r="C192" s="93">
        <v>29.186381279219606</v>
      </c>
      <c r="D192" s="93">
        <v>4.1953166501913</v>
      </c>
      <c r="E192" s="93">
        <v>6.9605445929442906</v>
      </c>
      <c r="F192" s="93">
        <v>3.6086313117339217</v>
      </c>
      <c r="G192" s="93">
        <v>6.5531755019933611</v>
      </c>
      <c r="H192" s="93">
        <v>1.0659778138455824</v>
      </c>
      <c r="I192" s="93">
        <v>5.0569192807782342</v>
      </c>
      <c r="J192" s="93">
        <v>12.879136680311065</v>
      </c>
      <c r="K192" s="93">
        <v>1.7335998739428891</v>
      </c>
      <c r="L192" s="93">
        <v>0.44572117688343815</v>
      </c>
      <c r="M192" s="93" t="s">
        <v>875</v>
      </c>
      <c r="N192" s="99">
        <v>77.430411097197364</v>
      </c>
    </row>
    <row r="193" spans="1:14" ht="15" customHeight="1" x14ac:dyDescent="0.25">
      <c r="A193" s="92" t="s">
        <v>865</v>
      </c>
      <c r="B193" s="93">
        <v>0.61708314781824747</v>
      </c>
      <c r="C193" s="93">
        <v>8.5851427788747152</v>
      </c>
      <c r="D193" s="93">
        <v>1.3145924043095907</v>
      </c>
      <c r="E193" s="93">
        <v>0.8588733061803181</v>
      </c>
      <c r="F193" s="93">
        <v>0.20600894735654196</v>
      </c>
      <c r="G193" s="93">
        <v>1.6841784891942344</v>
      </c>
      <c r="H193" s="93">
        <v>4.6824390338261926E-2</v>
      </c>
      <c r="I193" s="93">
        <v>0.72954803164672866</v>
      </c>
      <c r="J193" s="93">
        <v>1.8088372004496258</v>
      </c>
      <c r="K193" s="93">
        <v>0.18655121436564126</v>
      </c>
      <c r="L193" s="93">
        <v>1.141884041150411E-2</v>
      </c>
      <c r="M193" s="93" t="s">
        <v>875</v>
      </c>
      <c r="N193" s="99">
        <v>16.049058750945406</v>
      </c>
    </row>
    <row r="194" spans="1:14" ht="15" customHeight="1" x14ac:dyDescent="0.25">
      <c r="A194" s="92" t="s">
        <v>866</v>
      </c>
      <c r="B194" s="93">
        <v>7.355873151433066</v>
      </c>
      <c r="C194" s="93">
        <v>44.81487270534538</v>
      </c>
      <c r="D194" s="93">
        <v>5.7904246268649056</v>
      </c>
      <c r="E194" s="93">
        <v>10.846756956740963</v>
      </c>
      <c r="F194" s="93">
        <v>3.5284881212127241</v>
      </c>
      <c r="G194" s="93">
        <v>9.0289490248601876</v>
      </c>
      <c r="H194" s="93">
        <v>1.4196520560405472</v>
      </c>
      <c r="I194" s="93">
        <v>6.2654795229609954</v>
      </c>
      <c r="J194" s="93">
        <v>13.159126786376795</v>
      </c>
      <c r="K194" s="93">
        <v>1.9252343442804978</v>
      </c>
      <c r="L194" s="93">
        <v>0.51167600223002419</v>
      </c>
      <c r="M194" s="93" t="s">
        <v>875</v>
      </c>
      <c r="N194" s="99">
        <v>104.64653329834606</v>
      </c>
    </row>
    <row r="195" spans="1:14" ht="15" customHeight="1" x14ac:dyDescent="0.25">
      <c r="A195" s="89" t="s">
        <v>867</v>
      </c>
      <c r="B195" s="90">
        <v>9.1289390760552802</v>
      </c>
      <c r="C195" s="90">
        <v>3.4638617850716558</v>
      </c>
      <c r="D195" s="90">
        <v>9.5457157027282609</v>
      </c>
      <c r="E195" s="90">
        <v>7.6441251164847053</v>
      </c>
      <c r="F195" s="90">
        <v>6.6468506442298665</v>
      </c>
      <c r="G195" s="90">
        <v>5.8028485903648725</v>
      </c>
      <c r="H195" s="90">
        <v>4.5977615015676285</v>
      </c>
      <c r="I195" s="90">
        <v>10.89512580714065</v>
      </c>
      <c r="J195" s="90">
        <v>18.378353816646175</v>
      </c>
      <c r="K195" s="90">
        <v>1.6148298748028167</v>
      </c>
      <c r="L195" s="90">
        <v>1.8251617372995887</v>
      </c>
      <c r="M195" s="90" t="s">
        <v>875</v>
      </c>
      <c r="N195" s="15">
        <v>79.543573652391487</v>
      </c>
    </row>
    <row r="196" spans="1:14" ht="15" customHeight="1" x14ac:dyDescent="0.25">
      <c r="A196" s="89" t="s">
        <v>868</v>
      </c>
      <c r="B196" s="90">
        <v>25.493267252221425</v>
      </c>
      <c r="C196" s="90">
        <v>82.703058810963938</v>
      </c>
      <c r="D196" s="90">
        <v>14.932481485450742</v>
      </c>
      <c r="E196" s="90">
        <v>20.878583609626773</v>
      </c>
      <c r="F196" s="90">
        <v>18.490708581252772</v>
      </c>
      <c r="G196" s="90">
        <v>19.506374979960125</v>
      </c>
      <c r="H196" s="90">
        <v>3.9257967313385009</v>
      </c>
      <c r="I196" s="90">
        <v>24.09090984620412</v>
      </c>
      <c r="J196" s="90">
        <v>39.699504695306146</v>
      </c>
      <c r="K196" s="90">
        <v>4.4349930106137601</v>
      </c>
      <c r="L196" s="90">
        <v>2.9264056714316369</v>
      </c>
      <c r="M196" s="90" t="s">
        <v>875</v>
      </c>
      <c r="N196" s="15">
        <v>257.08208467436992</v>
      </c>
    </row>
    <row r="197" spans="1:14" ht="15" customHeight="1" x14ac:dyDescent="0.25">
      <c r="A197" s="92" t="s">
        <v>869</v>
      </c>
      <c r="B197" s="93">
        <v>7.4796367046877545</v>
      </c>
      <c r="C197" s="93">
        <v>0.22956938237508143</v>
      </c>
      <c r="D197" s="93">
        <v>2.1331769726791383</v>
      </c>
      <c r="E197" s="93">
        <v>1.7577025895970664</v>
      </c>
      <c r="F197" s="93">
        <v>3.3359790019611086</v>
      </c>
      <c r="G197" s="93">
        <v>0.94976792792256681</v>
      </c>
      <c r="H197" s="93">
        <v>0.78933278288777664</v>
      </c>
      <c r="I197" s="93">
        <v>3.5815728874448141</v>
      </c>
      <c r="J197" s="93">
        <v>3.60244320443344</v>
      </c>
      <c r="K197" s="93">
        <v>0.39092559199968974</v>
      </c>
      <c r="L197" s="93">
        <v>0.210348591120402</v>
      </c>
      <c r="M197" s="93" t="s">
        <v>875</v>
      </c>
      <c r="N197" s="99">
        <v>24.46045563710884</v>
      </c>
    </row>
    <row r="198" spans="1:14" ht="15" customHeight="1" x14ac:dyDescent="0.25">
      <c r="A198" s="92" t="s">
        <v>870</v>
      </c>
      <c r="B198" s="93">
        <v>2.1665510248781836</v>
      </c>
      <c r="C198" s="93">
        <v>7.8342566684468586</v>
      </c>
      <c r="D198" s="93">
        <v>1.5978188838322958</v>
      </c>
      <c r="E198" s="93">
        <v>1.3417294872004193</v>
      </c>
      <c r="F198" s="93">
        <v>2.7351058634586334</v>
      </c>
      <c r="G198" s="93">
        <v>1.3770142930857339</v>
      </c>
      <c r="H198" s="93">
        <v>0.44194705071512863</v>
      </c>
      <c r="I198" s="93">
        <v>3.6167634269383755</v>
      </c>
      <c r="J198" s="93">
        <v>5.1235236177113856</v>
      </c>
      <c r="K198" s="93">
        <v>0.50336393250338241</v>
      </c>
      <c r="L198" s="93">
        <v>0.39759494647814442</v>
      </c>
      <c r="M198" s="93" t="s">
        <v>875</v>
      </c>
      <c r="N198" s="99">
        <v>27.135669195248546</v>
      </c>
    </row>
    <row r="199" spans="1:14" ht="15" customHeight="1" x14ac:dyDescent="0.25">
      <c r="A199" s="92" t="s">
        <v>871</v>
      </c>
      <c r="B199" s="93">
        <v>13.040566727963764</v>
      </c>
      <c r="C199" s="93">
        <v>71.747111755706797</v>
      </c>
      <c r="D199" s="93">
        <v>9.7942305592969241</v>
      </c>
      <c r="E199" s="93">
        <v>15.169174303176881</v>
      </c>
      <c r="F199" s="93">
        <v>10.496483106678644</v>
      </c>
      <c r="G199" s="93">
        <v>15.877917019905091</v>
      </c>
      <c r="H199" s="93">
        <v>2.4470894118893942</v>
      </c>
      <c r="I199" s="93">
        <v>13.261250144564313</v>
      </c>
      <c r="J199" s="93">
        <v>27.628094794286099</v>
      </c>
      <c r="K199" s="93">
        <v>3.2405453790791836</v>
      </c>
      <c r="L199" s="93">
        <v>1.8123610298107469</v>
      </c>
      <c r="M199" s="93" t="s">
        <v>875</v>
      </c>
      <c r="N199" s="99">
        <v>184.51482423235785</v>
      </c>
    </row>
    <row r="200" spans="1:14" ht="15" customHeight="1" x14ac:dyDescent="0.25">
      <c r="A200" s="92" t="s">
        <v>872</v>
      </c>
      <c r="B200" s="93">
        <v>2.8065127946917223</v>
      </c>
      <c r="C200" s="93">
        <v>2.892121004435221</v>
      </c>
      <c r="D200" s="93">
        <v>1.4072550696423847</v>
      </c>
      <c r="E200" s="93">
        <v>2.6099772296524044</v>
      </c>
      <c r="F200" s="93">
        <v>1.923140609154383</v>
      </c>
      <c r="G200" s="93">
        <v>1.3016757390467326</v>
      </c>
      <c r="H200" s="93">
        <v>0.24742748584620153</v>
      </c>
      <c r="I200" s="93">
        <v>3.6313233872566228</v>
      </c>
      <c r="J200" s="93">
        <v>3.3454430788752232</v>
      </c>
      <c r="K200" s="93">
        <v>0.30015810703150425</v>
      </c>
      <c r="L200" s="93">
        <v>0.50610110402234398</v>
      </c>
      <c r="M200" s="93" t="s">
        <v>875</v>
      </c>
      <c r="N200" s="99">
        <v>20.971135609654745</v>
      </c>
    </row>
    <row r="201" spans="1:14" ht="15" customHeight="1" x14ac:dyDescent="0.25">
      <c r="A201" s="89" t="s">
        <v>873</v>
      </c>
      <c r="B201" s="90">
        <v>92.689453944500997</v>
      </c>
      <c r="C201" s="90">
        <v>382.87465831305036</v>
      </c>
      <c r="D201" s="90">
        <v>67.535347637424124</v>
      </c>
      <c r="E201" s="90">
        <v>95.957217529884559</v>
      </c>
      <c r="F201" s="90">
        <v>49.428769251875451</v>
      </c>
      <c r="G201" s="90">
        <v>83.830651790136173</v>
      </c>
      <c r="H201" s="90">
        <v>19.520945168518477</v>
      </c>
      <c r="I201" s="90">
        <v>81.041119809430526</v>
      </c>
      <c r="J201" s="90">
        <v>143.23576139251358</v>
      </c>
      <c r="K201" s="90">
        <v>23.50773166440716</v>
      </c>
      <c r="L201" s="90">
        <v>8.1181871672829935</v>
      </c>
      <c r="M201" s="90" t="s">
        <v>875</v>
      </c>
      <c r="N201" s="15">
        <v>1047.7398436690244</v>
      </c>
    </row>
    <row r="202" spans="1:14" ht="15" customHeight="1" x14ac:dyDescent="0.25">
      <c r="A202" s="94" t="s">
        <v>874</v>
      </c>
      <c r="B202" s="14">
        <v>101.81839302055631</v>
      </c>
      <c r="C202" s="14">
        <v>386.33852009812205</v>
      </c>
      <c r="D202" s="14">
        <v>77.081063340152411</v>
      </c>
      <c r="E202" s="14">
        <v>103.60134264636929</v>
      </c>
      <c r="F202" s="14">
        <v>56.075619896105316</v>
      </c>
      <c r="G202" s="14">
        <v>89.633500380501047</v>
      </c>
      <c r="H202" s="14">
        <v>24.118706670086098</v>
      </c>
      <c r="I202" s="14">
        <v>91.936245616571142</v>
      </c>
      <c r="J202" s="14">
        <v>161.61411520915976</v>
      </c>
      <c r="K202" s="14">
        <v>25.122561539209975</v>
      </c>
      <c r="L202" s="14">
        <v>9.9433489045825816</v>
      </c>
      <c r="M202" s="14" t="s">
        <v>875</v>
      </c>
      <c r="N202" s="100">
        <v>1127.2834173214164</v>
      </c>
    </row>
    <row r="203" spans="1:14" ht="15" customHeight="1" x14ac:dyDescent="0.25">
      <c r="A203" s="89"/>
      <c r="B203" s="90"/>
      <c r="C203" s="90"/>
      <c r="D203" s="90"/>
      <c r="E203" s="90"/>
      <c r="F203" s="90"/>
      <c r="G203" s="90"/>
      <c r="H203" s="90"/>
      <c r="I203" s="90"/>
      <c r="J203" s="90"/>
      <c r="K203" s="90"/>
      <c r="L203" s="90"/>
      <c r="M203" s="90"/>
      <c r="N203" s="15"/>
    </row>
    <row r="204" spans="1:14" ht="15" customHeight="1" x14ac:dyDescent="0.25">
      <c r="A204" s="143">
        <v>2021</v>
      </c>
      <c r="B204" s="143"/>
      <c r="C204" s="143"/>
      <c r="D204" s="143"/>
      <c r="E204" s="143"/>
      <c r="F204" s="143"/>
      <c r="G204" s="143"/>
      <c r="H204" s="143"/>
      <c r="I204" s="143"/>
      <c r="J204" s="143"/>
      <c r="K204" s="143"/>
      <c r="L204" s="143"/>
      <c r="M204" s="143"/>
      <c r="N204" s="143"/>
    </row>
    <row r="205" spans="1:14" ht="15" customHeight="1" x14ac:dyDescent="0.25">
      <c r="A205" s="89" t="s">
        <v>856</v>
      </c>
      <c r="B205" s="90">
        <v>92.529870754257317</v>
      </c>
      <c r="C205" s="90">
        <v>331.90081662816209</v>
      </c>
      <c r="D205" s="90">
        <v>73.57645385111509</v>
      </c>
      <c r="E205" s="90">
        <v>97.028816618432316</v>
      </c>
      <c r="F205" s="90">
        <v>41.155421010721703</v>
      </c>
      <c r="G205" s="90">
        <v>77.337950690395019</v>
      </c>
      <c r="H205" s="90">
        <v>22.659865070646486</v>
      </c>
      <c r="I205" s="90">
        <v>77.964041572329961</v>
      </c>
      <c r="J205" s="90">
        <v>144.7768815178714</v>
      </c>
      <c r="K205" s="90">
        <v>24.429118134843307</v>
      </c>
      <c r="L205" s="90">
        <v>8.2642907667687666</v>
      </c>
      <c r="M205" s="90" t="s">
        <v>875</v>
      </c>
      <c r="N205" s="15">
        <v>991.62352661554314</v>
      </c>
    </row>
    <row r="206" spans="1:14" ht="15" customHeight="1" x14ac:dyDescent="0.25">
      <c r="A206" s="89" t="s">
        <v>858</v>
      </c>
      <c r="B206" s="90">
        <v>82.299281963320411</v>
      </c>
      <c r="C206" s="90">
        <v>328.25788199716686</v>
      </c>
      <c r="D206" s="90">
        <v>62.029327206302767</v>
      </c>
      <c r="E206" s="90">
        <v>89.621941598598866</v>
      </c>
      <c r="F206" s="90">
        <v>34.790404480716518</v>
      </c>
      <c r="G206" s="90">
        <v>70.519164358051981</v>
      </c>
      <c r="H206" s="90">
        <v>18.037845624275057</v>
      </c>
      <c r="I206" s="90">
        <v>65.056176253382603</v>
      </c>
      <c r="J206" s="90">
        <v>124.00878901894883</v>
      </c>
      <c r="K206" s="90">
        <v>22.508180521997556</v>
      </c>
      <c r="L206" s="90">
        <v>6.2570670081672777</v>
      </c>
      <c r="M206" s="90" t="s">
        <v>875</v>
      </c>
      <c r="N206" s="15">
        <v>903.38606003092877</v>
      </c>
    </row>
    <row r="207" spans="1:14" ht="15" customHeight="1" x14ac:dyDescent="0.25">
      <c r="A207" s="92" t="s">
        <v>859</v>
      </c>
      <c r="B207" s="93">
        <v>39.237478807211474</v>
      </c>
      <c r="C207" s="93">
        <v>134.35714308069825</v>
      </c>
      <c r="D207" s="93">
        <v>29.722643929557719</v>
      </c>
      <c r="E207" s="93">
        <v>39.527980506497123</v>
      </c>
      <c r="F207" s="93">
        <v>14.313351620947422</v>
      </c>
      <c r="G207" s="93">
        <v>30.809302076072928</v>
      </c>
      <c r="H207" s="93">
        <v>9.7230222439766454</v>
      </c>
      <c r="I207" s="93">
        <v>33.015656998225161</v>
      </c>
      <c r="J207" s="93">
        <v>50.180111919328752</v>
      </c>
      <c r="K207" s="93">
        <v>10.905248028509641</v>
      </c>
      <c r="L207" s="93">
        <v>2.7242420610403237</v>
      </c>
      <c r="M207" s="93" t="s">
        <v>875</v>
      </c>
      <c r="N207" s="99">
        <v>394.51618127206541</v>
      </c>
    </row>
    <row r="208" spans="1:14" ht="15" customHeight="1" x14ac:dyDescent="0.25">
      <c r="A208" s="92" t="s">
        <v>860</v>
      </c>
      <c r="B208" s="93">
        <v>1.5268093742357889</v>
      </c>
      <c r="C208" s="93">
        <v>13.055543344758098</v>
      </c>
      <c r="D208" s="93">
        <v>2.1413678889300032</v>
      </c>
      <c r="E208" s="93">
        <v>3.388659710747818</v>
      </c>
      <c r="F208" s="93">
        <v>1.4644443511126837</v>
      </c>
      <c r="G208" s="93">
        <v>2.4579830596453345</v>
      </c>
      <c r="H208" s="93">
        <v>0.47079022384630836</v>
      </c>
      <c r="I208" s="93">
        <v>2.8966857328160609</v>
      </c>
      <c r="J208" s="93">
        <v>3.5730427206548061</v>
      </c>
      <c r="K208" s="93">
        <v>0.81041627508574887</v>
      </c>
      <c r="L208" s="93">
        <v>0.16693853545506793</v>
      </c>
      <c r="M208" s="93" t="s">
        <v>875</v>
      </c>
      <c r="N208" s="99">
        <v>31.952681217287711</v>
      </c>
    </row>
    <row r="209" spans="1:14" ht="15" customHeight="1" x14ac:dyDescent="0.25">
      <c r="A209" s="92" t="s">
        <v>861</v>
      </c>
      <c r="B209" s="93">
        <v>2.571739465893057</v>
      </c>
      <c r="C209" s="93">
        <v>9.3473467275892776</v>
      </c>
      <c r="D209" s="93">
        <v>2.3714505516206676</v>
      </c>
      <c r="E209" s="93">
        <v>4.6915320363507549</v>
      </c>
      <c r="F209" s="93">
        <v>1.6329274507608027</v>
      </c>
      <c r="G209" s="93">
        <v>1.9135424655087998</v>
      </c>
      <c r="H209" s="93">
        <v>0.65987319307791115</v>
      </c>
      <c r="I209" s="93">
        <v>2.2634487176200975</v>
      </c>
      <c r="J209" s="93">
        <v>4.5502985520645343</v>
      </c>
      <c r="K209" s="93">
        <v>0.84721218928549635</v>
      </c>
      <c r="L209" s="93">
        <v>0.25586425539943591</v>
      </c>
      <c r="M209" s="93" t="s">
        <v>875</v>
      </c>
      <c r="N209" s="99">
        <v>31.105235605170829</v>
      </c>
    </row>
    <row r="210" spans="1:14" ht="15" customHeight="1" x14ac:dyDescent="0.25">
      <c r="A210" s="92" t="s">
        <v>862</v>
      </c>
      <c r="B210" s="93">
        <v>11.543252735654196</v>
      </c>
      <c r="C210" s="93">
        <v>31.378616139813229</v>
      </c>
      <c r="D210" s="93">
        <v>7.3173588446903235</v>
      </c>
      <c r="E210" s="93">
        <v>9.7652404418485013</v>
      </c>
      <c r="F210" s="93">
        <v>4.1167798077491131</v>
      </c>
      <c r="G210" s="93">
        <v>8.7221884631805437</v>
      </c>
      <c r="H210" s="93">
        <v>1.8466104475262959</v>
      </c>
      <c r="I210" s="93">
        <v>7.1224347303517659</v>
      </c>
      <c r="J210" s="93">
        <v>19.934095171587625</v>
      </c>
      <c r="K210" s="93">
        <v>2.5425319085269922</v>
      </c>
      <c r="L210" s="93">
        <v>1.2031939540937444</v>
      </c>
      <c r="M210" s="93" t="s">
        <v>875</v>
      </c>
      <c r="N210" s="99">
        <v>105.49230264502233</v>
      </c>
    </row>
    <row r="211" spans="1:14" ht="15" customHeight="1" x14ac:dyDescent="0.25">
      <c r="A211" s="92" t="s">
        <v>863</v>
      </c>
      <c r="B211" s="93">
        <v>9.0491759158674121</v>
      </c>
      <c r="C211" s="93">
        <v>48.573060849098297</v>
      </c>
      <c r="D211" s="93">
        <v>6.9913144505944125</v>
      </c>
      <c r="E211" s="93">
        <v>10.874628745789497</v>
      </c>
      <c r="F211" s="93">
        <v>4.2693028681914571</v>
      </c>
      <c r="G211" s="93">
        <v>8.9601763050700907</v>
      </c>
      <c r="H211" s="93">
        <v>2.0928796105478971</v>
      </c>
      <c r="I211" s="93">
        <v>7.6743859310587643</v>
      </c>
      <c r="J211" s="93">
        <v>11.924464344635769</v>
      </c>
      <c r="K211" s="93">
        <v>3.2109644318020423</v>
      </c>
      <c r="L211" s="93">
        <v>0.7443865796399699</v>
      </c>
      <c r="M211" s="93" t="s">
        <v>875</v>
      </c>
      <c r="N211" s="99">
        <v>114.3647400322956</v>
      </c>
    </row>
    <row r="212" spans="1:14" ht="15" customHeight="1" x14ac:dyDescent="0.25">
      <c r="A212" s="92" t="s">
        <v>864</v>
      </c>
      <c r="B212" s="93">
        <v>10.669204871064816</v>
      </c>
      <c r="C212" s="93">
        <v>36.881619631596649</v>
      </c>
      <c r="D212" s="93">
        <v>5.0521513349665854</v>
      </c>
      <c r="E212" s="93">
        <v>8.4021375333280037</v>
      </c>
      <c r="F212" s="93">
        <v>4.7429989405451147</v>
      </c>
      <c r="G212" s="93">
        <v>7.7125484195599556</v>
      </c>
      <c r="H212" s="93">
        <v>1.5657798261260487</v>
      </c>
      <c r="I212" s="93">
        <v>4.9005639407884045</v>
      </c>
      <c r="J212" s="93">
        <v>16.062084678231884</v>
      </c>
      <c r="K212" s="93">
        <v>1.8005247439166321</v>
      </c>
      <c r="L212" s="93">
        <v>0.57034988042574564</v>
      </c>
      <c r="M212" s="93" t="s">
        <v>875</v>
      </c>
      <c r="N212" s="99">
        <v>98.359963800549835</v>
      </c>
    </row>
    <row r="213" spans="1:14" ht="15" customHeight="1" x14ac:dyDescent="0.25">
      <c r="A213" s="92" t="s">
        <v>865</v>
      </c>
      <c r="B213" s="93">
        <v>1.0168379660415652</v>
      </c>
      <c r="C213" s="93">
        <v>8.4675479232076007</v>
      </c>
      <c r="D213" s="93">
        <v>1.5960634949925741</v>
      </c>
      <c r="E213" s="93">
        <v>1.0087309897715249</v>
      </c>
      <c r="F213" s="93">
        <v>0.35894965209452312</v>
      </c>
      <c r="G213" s="93">
        <v>2.1034724118436179</v>
      </c>
      <c r="H213" s="93">
        <v>5.9436979069391875E-2</v>
      </c>
      <c r="I213" s="93">
        <v>0.5720188793690999</v>
      </c>
      <c r="J213" s="93">
        <v>2.6965809486719761</v>
      </c>
      <c r="K213" s="93">
        <v>0.28522847329902651</v>
      </c>
      <c r="L213" s="93">
        <v>2.3288831477165223E-2</v>
      </c>
      <c r="M213" s="93" t="s">
        <v>875</v>
      </c>
      <c r="N213" s="99">
        <v>18.18815654983807</v>
      </c>
    </row>
    <row r="214" spans="1:14" ht="15" customHeight="1" x14ac:dyDescent="0.25">
      <c r="A214" s="92" t="s">
        <v>866</v>
      </c>
      <c r="B214" s="93">
        <v>6.6847828273521044</v>
      </c>
      <c r="C214" s="93">
        <v>46.197004300405482</v>
      </c>
      <c r="D214" s="93">
        <v>6.8369767109504833</v>
      </c>
      <c r="E214" s="93">
        <v>11.963031634265652</v>
      </c>
      <c r="F214" s="93">
        <v>3.8916497893153941</v>
      </c>
      <c r="G214" s="93">
        <v>7.8399511571707308</v>
      </c>
      <c r="H214" s="93">
        <v>1.6194531001045609</v>
      </c>
      <c r="I214" s="93">
        <v>6.6109813231532319</v>
      </c>
      <c r="J214" s="93">
        <v>15.088110683773481</v>
      </c>
      <c r="K214" s="93">
        <v>2.1060544715719773</v>
      </c>
      <c r="L214" s="93">
        <v>0.56880291063582566</v>
      </c>
      <c r="M214" s="93" t="s">
        <v>875</v>
      </c>
      <c r="N214" s="99">
        <v>109.40679890869893</v>
      </c>
    </row>
    <row r="215" spans="1:14" ht="15" customHeight="1" x14ac:dyDescent="0.25">
      <c r="A215" s="89" t="s">
        <v>867</v>
      </c>
      <c r="B215" s="90">
        <v>10.230588790936917</v>
      </c>
      <c r="C215" s="90">
        <v>3.6429346309951698</v>
      </c>
      <c r="D215" s="90">
        <v>11.547126644812327</v>
      </c>
      <c r="E215" s="90">
        <v>7.4068750198334481</v>
      </c>
      <c r="F215" s="90">
        <v>6.365016530005188</v>
      </c>
      <c r="G215" s="90">
        <v>6.8187863323430209</v>
      </c>
      <c r="H215" s="90">
        <v>4.6220194463714224</v>
      </c>
      <c r="I215" s="90">
        <v>12.907865318947376</v>
      </c>
      <c r="J215" s="90">
        <v>20.768092498922595</v>
      </c>
      <c r="K215" s="90">
        <v>1.9209376128457427</v>
      </c>
      <c r="L215" s="90">
        <v>2.0072237586014894</v>
      </c>
      <c r="M215" s="90" t="s">
        <v>875</v>
      </c>
      <c r="N215" s="15">
        <v>88.237466584614708</v>
      </c>
    </row>
    <row r="216" spans="1:14" ht="15" customHeight="1" x14ac:dyDescent="0.25">
      <c r="A216" s="89" t="s">
        <v>868</v>
      </c>
      <c r="B216" s="90">
        <v>36.695226347428637</v>
      </c>
      <c r="C216" s="90">
        <v>90.783131857029701</v>
      </c>
      <c r="D216" s="90">
        <v>17.937248012924194</v>
      </c>
      <c r="E216" s="90">
        <v>25.070716352643334</v>
      </c>
      <c r="F216" s="90">
        <v>20.034930031624661</v>
      </c>
      <c r="G216" s="90">
        <v>24.446919914021812</v>
      </c>
      <c r="H216" s="90">
        <v>4.6339396674830118</v>
      </c>
      <c r="I216" s="90">
        <v>22.716713947664896</v>
      </c>
      <c r="J216" s="90">
        <v>46.89078374919638</v>
      </c>
      <c r="K216" s="90">
        <v>6.0371054673296616</v>
      </c>
      <c r="L216" s="90">
        <v>2.6677549068088529</v>
      </c>
      <c r="M216" s="90" t="s">
        <v>875</v>
      </c>
      <c r="N216" s="15">
        <v>297.91447025415516</v>
      </c>
    </row>
    <row r="217" spans="1:14" ht="15" customHeight="1" x14ac:dyDescent="0.25">
      <c r="A217" s="92" t="s">
        <v>869</v>
      </c>
      <c r="B217" s="93">
        <v>17.633678462882994</v>
      </c>
      <c r="C217" s="93">
        <v>0.18174807286580405</v>
      </c>
      <c r="D217" s="93">
        <v>2.4500182086410525</v>
      </c>
      <c r="E217" s="93">
        <v>2.7553098978296919</v>
      </c>
      <c r="F217" s="93">
        <v>2.7944768668424604</v>
      </c>
      <c r="G217" s="93">
        <v>1.0064333727404275</v>
      </c>
      <c r="H217" s="93">
        <v>0.69934100155576062</v>
      </c>
      <c r="I217" s="93">
        <v>3.2714818919588722</v>
      </c>
      <c r="J217" s="93">
        <v>4.3764403887634273</v>
      </c>
      <c r="K217" s="93">
        <v>0.43222852627309161</v>
      </c>
      <c r="L217" s="93">
        <v>0.24743717280213035</v>
      </c>
      <c r="M217" s="93" t="s">
        <v>875</v>
      </c>
      <c r="N217" s="99">
        <v>35.848593863155713</v>
      </c>
    </row>
    <row r="218" spans="1:14" ht="15" customHeight="1" x14ac:dyDescent="0.25">
      <c r="A218" s="92" t="s">
        <v>870</v>
      </c>
      <c r="B218" s="93">
        <v>1.5332624611282346</v>
      </c>
      <c r="C218" s="93">
        <v>10.689876462584939</v>
      </c>
      <c r="D218" s="93">
        <v>1.3131218211174012</v>
      </c>
      <c r="E218" s="93">
        <v>1.4547206554158527</v>
      </c>
      <c r="F218" s="93">
        <v>2.114236829292933</v>
      </c>
      <c r="G218" s="93">
        <v>0.98306567648569754</v>
      </c>
      <c r="H218" s="93">
        <v>0.37431478733698531</v>
      </c>
      <c r="I218" s="93">
        <v>2.9777435687573752</v>
      </c>
      <c r="J218" s="93">
        <v>5.1391235753707889</v>
      </c>
      <c r="K218" s="93">
        <v>0.49517810371271764</v>
      </c>
      <c r="L218" s="93">
        <v>0.33029453675254183</v>
      </c>
      <c r="M218" s="93" t="s">
        <v>875</v>
      </c>
      <c r="N218" s="99">
        <v>27.404938477955469</v>
      </c>
    </row>
    <row r="219" spans="1:14" ht="15" customHeight="1" x14ac:dyDescent="0.25">
      <c r="A219" s="92" t="s">
        <v>871</v>
      </c>
      <c r="B219" s="93">
        <v>15.545781418120065</v>
      </c>
      <c r="C219" s="93">
        <v>68.620374483647666</v>
      </c>
      <c r="D219" s="93">
        <v>11.778329533166247</v>
      </c>
      <c r="E219" s="93">
        <v>17.871323077229821</v>
      </c>
      <c r="F219" s="93">
        <v>13.027837648686729</v>
      </c>
      <c r="G219" s="93">
        <v>17.886450634705866</v>
      </c>
      <c r="H219" s="93">
        <v>3.2223882213090262</v>
      </c>
      <c r="I219" s="93">
        <v>15.186197517648059</v>
      </c>
      <c r="J219" s="93">
        <v>32.585306098281862</v>
      </c>
      <c r="K219" s="93">
        <v>4.2761948588129686</v>
      </c>
      <c r="L219" s="93">
        <v>1.8508052847107253</v>
      </c>
      <c r="M219" s="93" t="s">
        <v>875</v>
      </c>
      <c r="N219" s="99">
        <v>201.85098877631907</v>
      </c>
    </row>
    <row r="220" spans="1:14" ht="15" customHeight="1" x14ac:dyDescent="0.25">
      <c r="A220" s="92" t="s">
        <v>872</v>
      </c>
      <c r="B220" s="93">
        <v>1.9825040052973431</v>
      </c>
      <c r="C220" s="93">
        <v>11.291132837931315</v>
      </c>
      <c r="D220" s="93">
        <v>2.3957784499994914</v>
      </c>
      <c r="E220" s="93">
        <v>2.9893627221679688</v>
      </c>
      <c r="F220" s="93">
        <v>2.0983786868025467</v>
      </c>
      <c r="G220" s="93">
        <v>4.5709702300898236</v>
      </c>
      <c r="H220" s="93">
        <v>0.33789565728123988</v>
      </c>
      <c r="I220" s="93">
        <v>1.2812909693005883</v>
      </c>
      <c r="J220" s="93">
        <v>4.7899136867802934</v>
      </c>
      <c r="K220" s="93">
        <v>0.83350397853088376</v>
      </c>
      <c r="L220" s="93">
        <v>0.23921791254345579</v>
      </c>
      <c r="M220" s="93" t="s">
        <v>875</v>
      </c>
      <c r="N220" s="99">
        <v>32.809949136724946</v>
      </c>
    </row>
    <row r="221" spans="1:14" ht="15" customHeight="1" x14ac:dyDescent="0.25">
      <c r="A221" s="89" t="s">
        <v>873</v>
      </c>
      <c r="B221" s="90">
        <v>118.99450831074907</v>
      </c>
      <c r="C221" s="90">
        <v>419.04101385419665</v>
      </c>
      <c r="D221" s="90">
        <v>79.966575219226954</v>
      </c>
      <c r="E221" s="90">
        <v>114.6926579512422</v>
      </c>
      <c r="F221" s="90">
        <v>54.825334512341186</v>
      </c>
      <c r="G221" s="90">
        <v>94.966084272073815</v>
      </c>
      <c r="H221" s="90">
        <v>22.67178529175807</v>
      </c>
      <c r="I221" s="90">
        <v>87.772890201047474</v>
      </c>
      <c r="J221" s="90">
        <v>170.89957276814516</v>
      </c>
      <c r="K221" s="90">
        <v>28.545285989327216</v>
      </c>
      <c r="L221" s="90">
        <v>8.9248219149761319</v>
      </c>
      <c r="M221" s="90" t="s">
        <v>875</v>
      </c>
      <c r="N221" s="15">
        <v>1201.3005302850836</v>
      </c>
    </row>
    <row r="222" spans="1:14" ht="15" customHeight="1" x14ac:dyDescent="0.25">
      <c r="A222" s="94" t="s">
        <v>874</v>
      </c>
      <c r="B222" s="14">
        <v>129.22509710168598</v>
      </c>
      <c r="C222" s="14">
        <v>422.68394848519182</v>
      </c>
      <c r="D222" s="14">
        <v>91.513701864039305</v>
      </c>
      <c r="E222" s="14">
        <v>122.09953297107567</v>
      </c>
      <c r="F222" s="14">
        <v>61.190351042346364</v>
      </c>
      <c r="G222" s="14">
        <v>101.78487060441684</v>
      </c>
      <c r="H222" s="14">
        <v>27.293804738129491</v>
      </c>
      <c r="I222" s="14">
        <v>100.68075551999489</v>
      </c>
      <c r="J222" s="14">
        <v>191.66766526706775</v>
      </c>
      <c r="K222" s="14">
        <v>30.466223602172956</v>
      </c>
      <c r="L222" s="14">
        <v>10.932045673577621</v>
      </c>
      <c r="M222" s="14" t="s">
        <v>875</v>
      </c>
      <c r="N222" s="100">
        <v>1289.5379968696984</v>
      </c>
    </row>
    <row r="223" spans="1:14" ht="15" customHeight="1" x14ac:dyDescent="0.25">
      <c r="A223" s="89"/>
      <c r="B223" s="90"/>
      <c r="C223" s="90"/>
      <c r="D223" s="90"/>
      <c r="E223" s="90"/>
      <c r="F223" s="90"/>
      <c r="G223" s="90"/>
      <c r="H223" s="90"/>
      <c r="I223" s="90"/>
      <c r="J223" s="90"/>
      <c r="K223" s="90"/>
      <c r="L223" s="90"/>
      <c r="M223" s="90"/>
      <c r="N223" s="15"/>
    </row>
    <row r="224" spans="1:14" ht="15" customHeight="1" x14ac:dyDescent="0.25">
      <c r="A224" s="150">
        <v>2022</v>
      </c>
      <c r="B224" s="150"/>
      <c r="C224" s="150"/>
      <c r="D224" s="150"/>
      <c r="E224" s="150"/>
      <c r="F224" s="150"/>
      <c r="G224" s="150"/>
      <c r="H224" s="150"/>
      <c r="I224" s="150"/>
      <c r="J224" s="150"/>
      <c r="K224" s="150"/>
      <c r="L224" s="150"/>
      <c r="M224" s="150"/>
      <c r="N224" s="150"/>
    </row>
    <row r="225" spans="1:16" ht="15" customHeight="1" x14ac:dyDescent="0.25">
      <c r="A225" s="89" t="s">
        <v>856</v>
      </c>
      <c r="B225" s="90">
        <v>111.0123202775675</v>
      </c>
      <c r="C225" s="90">
        <v>433.11228682828579</v>
      </c>
      <c r="D225" s="90">
        <v>81.983943065366205</v>
      </c>
      <c r="E225" s="90">
        <v>106.62398941301923</v>
      </c>
      <c r="F225" s="90">
        <v>49.384147971962243</v>
      </c>
      <c r="G225" s="90">
        <v>100.26482229934375</v>
      </c>
      <c r="H225" s="90">
        <v>26.803259770510646</v>
      </c>
      <c r="I225" s="90">
        <v>92.973453961360136</v>
      </c>
      <c r="J225" s="90">
        <v>163.73623247514021</v>
      </c>
      <c r="K225" s="90">
        <v>28.266251643494172</v>
      </c>
      <c r="L225" s="90">
        <v>10.16752684978594</v>
      </c>
      <c r="M225" s="90" t="s">
        <v>875</v>
      </c>
      <c r="N225" s="15">
        <v>1204.3282345558398</v>
      </c>
    </row>
    <row r="226" spans="1:16" ht="15" customHeight="1" x14ac:dyDescent="0.25">
      <c r="A226" s="89" t="s">
        <v>858</v>
      </c>
      <c r="B226" s="90">
        <v>99.58223667597268</v>
      </c>
      <c r="C226" s="90">
        <v>429.62056094951356</v>
      </c>
      <c r="D226" s="90">
        <v>71.721086299536424</v>
      </c>
      <c r="E226" s="90">
        <v>100.11669203832005</v>
      </c>
      <c r="F226" s="90">
        <v>42.770240225277767</v>
      </c>
      <c r="G226" s="90">
        <v>93.804055637440797</v>
      </c>
      <c r="H226" s="90">
        <v>22.073543435489384</v>
      </c>
      <c r="I226" s="90">
        <v>77.900635634404523</v>
      </c>
      <c r="J226" s="90">
        <v>137.97266098392328</v>
      </c>
      <c r="K226" s="90">
        <v>26.0057153070554</v>
      </c>
      <c r="L226" s="90">
        <v>7.9255027953540687</v>
      </c>
      <c r="M226" s="90" t="s">
        <v>875</v>
      </c>
      <c r="N226" s="15">
        <v>1109.4929299822873</v>
      </c>
    </row>
    <row r="227" spans="1:16" ht="15" customHeight="1" x14ac:dyDescent="0.25">
      <c r="A227" s="92" t="s">
        <v>859</v>
      </c>
      <c r="B227" s="93">
        <v>45.608924050422516</v>
      </c>
      <c r="C227" s="93">
        <v>168.65017777382548</v>
      </c>
      <c r="D227" s="93">
        <v>32.320368266540392</v>
      </c>
      <c r="E227" s="93">
        <v>43.432847211497247</v>
      </c>
      <c r="F227" s="93">
        <v>16.027655986190972</v>
      </c>
      <c r="G227" s="93">
        <v>36.952324044870274</v>
      </c>
      <c r="H227" s="93">
        <v>11.510403262185783</v>
      </c>
      <c r="I227" s="93">
        <v>38.762508542060516</v>
      </c>
      <c r="J227" s="93">
        <v>54.769674804148245</v>
      </c>
      <c r="K227" s="93">
        <v>11.963713414472272</v>
      </c>
      <c r="L227" s="93">
        <v>3.2443634392388088</v>
      </c>
      <c r="M227" s="93" t="s">
        <v>875</v>
      </c>
      <c r="N227" s="99">
        <v>463.24296079545212</v>
      </c>
    </row>
    <row r="228" spans="1:16" ht="15" customHeight="1" x14ac:dyDescent="0.25">
      <c r="A228" s="92" t="s">
        <v>860</v>
      </c>
      <c r="B228" s="93">
        <v>2.7647407323996736</v>
      </c>
      <c r="C228" s="93">
        <v>17.50639141931152</v>
      </c>
      <c r="D228" s="93">
        <v>2.5211786232630415</v>
      </c>
      <c r="E228" s="93">
        <v>3.60302206180332</v>
      </c>
      <c r="F228" s="93">
        <v>2.1436465206508641</v>
      </c>
      <c r="G228" s="93">
        <v>4.2895426253704985</v>
      </c>
      <c r="H228" s="93">
        <v>0.5804755620065053</v>
      </c>
      <c r="I228" s="93">
        <v>3.5190856627553311</v>
      </c>
      <c r="J228" s="93">
        <v>4.6279355530064894</v>
      </c>
      <c r="K228" s="93">
        <v>1.162159804678599</v>
      </c>
      <c r="L228" s="93">
        <v>0.26093470928875606</v>
      </c>
      <c r="M228" s="93" t="s">
        <v>875</v>
      </c>
      <c r="N228" s="99">
        <v>42.979113274534583</v>
      </c>
    </row>
    <row r="229" spans="1:16" ht="15" customHeight="1" x14ac:dyDescent="0.25">
      <c r="A229" s="92" t="s">
        <v>861</v>
      </c>
      <c r="B229" s="93">
        <v>3.0490093549262585</v>
      </c>
      <c r="C229" s="93">
        <v>12.847321099715538</v>
      </c>
      <c r="D229" s="93">
        <v>2.6695418848950063</v>
      </c>
      <c r="E229" s="93">
        <v>4.7023657262386207</v>
      </c>
      <c r="F229" s="93">
        <v>1.6535292027687012</v>
      </c>
      <c r="G229" s="93">
        <v>3.3625287838461864</v>
      </c>
      <c r="H229" s="93">
        <v>0.66377499767338854</v>
      </c>
      <c r="I229" s="93">
        <v>2.7008196023009297</v>
      </c>
      <c r="J229" s="93">
        <v>4.7420646294990005</v>
      </c>
      <c r="K229" s="93">
        <v>1.2582783917002962</v>
      </c>
      <c r="L229" s="93">
        <v>0.2998365243066381</v>
      </c>
      <c r="M229" s="93" t="s">
        <v>875</v>
      </c>
      <c r="N229" s="99">
        <v>37.949070197870746</v>
      </c>
    </row>
    <row r="230" spans="1:16" ht="15" customHeight="1" x14ac:dyDescent="0.25">
      <c r="A230" s="92" t="s">
        <v>862</v>
      </c>
      <c r="B230" s="93">
        <v>13.460867040935835</v>
      </c>
      <c r="C230" s="93">
        <v>45.879505112584425</v>
      </c>
      <c r="D230" s="93">
        <v>7.8087389058507268</v>
      </c>
      <c r="E230" s="93">
        <v>11.986077850602468</v>
      </c>
      <c r="F230" s="93">
        <v>5.4053726912342723</v>
      </c>
      <c r="G230" s="93">
        <v>10.904892190021259</v>
      </c>
      <c r="H230" s="93">
        <v>2.7184580786986032</v>
      </c>
      <c r="I230" s="93">
        <v>7.5393064036579123</v>
      </c>
      <c r="J230" s="93">
        <v>23.196909285335288</v>
      </c>
      <c r="K230" s="93">
        <v>2.6015288192753676</v>
      </c>
      <c r="L230" s="93">
        <v>1.4912468007853028</v>
      </c>
      <c r="M230" s="93" t="s">
        <v>875</v>
      </c>
      <c r="N230" s="99">
        <v>132.99290317898135</v>
      </c>
    </row>
    <row r="231" spans="1:16" ht="15" customHeight="1" x14ac:dyDescent="0.25">
      <c r="A231" s="92" t="s">
        <v>863</v>
      </c>
      <c r="B231" s="93">
        <v>9.3720851270483649</v>
      </c>
      <c r="C231" s="93">
        <v>57.366551399449719</v>
      </c>
      <c r="D231" s="93">
        <v>7.6358265060207247</v>
      </c>
      <c r="E231" s="93">
        <v>11.266611890634358</v>
      </c>
      <c r="F231" s="93">
        <v>5.4499104411321238</v>
      </c>
      <c r="G231" s="93">
        <v>12.344891463439943</v>
      </c>
      <c r="H231" s="93">
        <v>2.3724936786254247</v>
      </c>
      <c r="I231" s="93">
        <v>8.016765560688274</v>
      </c>
      <c r="J231" s="93">
        <v>12.070478452402266</v>
      </c>
      <c r="K231" s="93">
        <v>3.8035621747910819</v>
      </c>
      <c r="L231" s="93">
        <v>0.89147123033369391</v>
      </c>
      <c r="M231" s="93" t="s">
        <v>875</v>
      </c>
      <c r="N231" s="99">
        <v>130.59064792456638</v>
      </c>
    </row>
    <row r="232" spans="1:16" ht="15" customHeight="1" x14ac:dyDescent="0.25">
      <c r="A232" s="92" t="s">
        <v>864</v>
      </c>
      <c r="B232" s="93">
        <v>14.5414636762683</v>
      </c>
      <c r="C232" s="93">
        <v>49.999595128685542</v>
      </c>
      <c r="D232" s="93">
        <v>8.0967130853007916</v>
      </c>
      <c r="E232" s="93">
        <v>10.556367666133861</v>
      </c>
      <c r="F232" s="93">
        <v>6.4797130281859081</v>
      </c>
      <c r="G232" s="93">
        <v>9.7531621590176041</v>
      </c>
      <c r="H232" s="93">
        <v>2.0348036635162137</v>
      </c>
      <c r="I232" s="93">
        <v>7.9533185209378496</v>
      </c>
      <c r="J232" s="93">
        <v>18.718079113320698</v>
      </c>
      <c r="K232" s="93">
        <v>2.4483181605204822</v>
      </c>
      <c r="L232" s="93">
        <v>0.86093367311843572</v>
      </c>
      <c r="M232" s="93" t="s">
        <v>875</v>
      </c>
      <c r="N232" s="99">
        <v>131.4424678750062</v>
      </c>
    </row>
    <row r="233" spans="1:16" ht="15" customHeight="1" x14ac:dyDescent="0.25">
      <c r="A233" s="92" t="s">
        <v>865</v>
      </c>
      <c r="B233" s="93">
        <v>1.3077555787569686</v>
      </c>
      <c r="C233" s="93">
        <v>12.600126262049354</v>
      </c>
      <c r="D233" s="93">
        <v>1.9927598457043967</v>
      </c>
      <c r="E233" s="93">
        <v>1.5046691736628215</v>
      </c>
      <c r="F233" s="93">
        <v>0.58218725679715466</v>
      </c>
      <c r="G233" s="93">
        <v>3.2426758786010734</v>
      </c>
      <c r="H233" s="93">
        <v>0.12865768807093306</v>
      </c>
      <c r="I233" s="93">
        <v>1.2697184948310851</v>
      </c>
      <c r="J233" s="93">
        <v>3.1818923841451006</v>
      </c>
      <c r="K233" s="93">
        <v>0.19457348774592084</v>
      </c>
      <c r="L233" s="93">
        <v>6.2855011931260432E-2</v>
      </c>
      <c r="M233" s="93" t="s">
        <v>875</v>
      </c>
      <c r="N233" s="99">
        <v>26.067871062296085</v>
      </c>
    </row>
    <row r="234" spans="1:16" ht="15" customHeight="1" x14ac:dyDescent="0.25">
      <c r="A234" s="92" t="s">
        <v>866</v>
      </c>
      <c r="B234" s="93">
        <v>9.4773911152147789</v>
      </c>
      <c r="C234" s="93">
        <v>64.770892753891971</v>
      </c>
      <c r="D234" s="93">
        <v>8.6759591819613515</v>
      </c>
      <c r="E234" s="93">
        <v>13.064730457747393</v>
      </c>
      <c r="F234" s="93">
        <v>5.0282250983177743</v>
      </c>
      <c r="G234" s="93">
        <v>12.954038492273956</v>
      </c>
      <c r="H234" s="93">
        <v>2.0644765047125326</v>
      </c>
      <c r="I234" s="93">
        <v>8.1391128471726084</v>
      </c>
      <c r="J234" s="93">
        <v>16.665626762066172</v>
      </c>
      <c r="K234" s="93">
        <v>2.5735810538713788</v>
      </c>
      <c r="L234" s="93">
        <v>0.81386140635117343</v>
      </c>
      <c r="M234" s="93" t="s">
        <v>875</v>
      </c>
      <c r="N234" s="99">
        <v>144.22789567358117</v>
      </c>
      <c r="P234" s="85">
        <f>N238/N225</f>
        <v>3.3941664661736405E-2</v>
      </c>
    </row>
    <row r="235" spans="1:16" ht="15" customHeight="1" x14ac:dyDescent="0.25">
      <c r="A235" s="89" t="s">
        <v>867</v>
      </c>
      <c r="B235" s="90">
        <v>11.43008360159479</v>
      </c>
      <c r="C235" s="90">
        <v>3.4917258787721575</v>
      </c>
      <c r="D235" s="90">
        <v>10.262856765829778</v>
      </c>
      <c r="E235" s="90">
        <v>6.5072973746991174</v>
      </c>
      <c r="F235" s="90">
        <v>6.6139077466844727</v>
      </c>
      <c r="G235" s="90">
        <v>6.4607666619029533</v>
      </c>
      <c r="H235" s="90">
        <v>4.7297163350212621</v>
      </c>
      <c r="I235" s="90">
        <v>15.072818326955636</v>
      </c>
      <c r="J235" s="90">
        <v>25.763571491216958</v>
      </c>
      <c r="K235" s="90">
        <v>2.2605363364387761</v>
      </c>
      <c r="L235" s="90">
        <v>2.2420240544318735</v>
      </c>
      <c r="M235" s="90" t="s">
        <v>875</v>
      </c>
      <c r="N235" s="15">
        <v>94.835304573547361</v>
      </c>
      <c r="P235" s="85">
        <f>N239/N225</f>
        <v>0.1915769603095841</v>
      </c>
    </row>
    <row r="236" spans="1:16" ht="15" customHeight="1" x14ac:dyDescent="0.25">
      <c r="A236" s="89" t="s">
        <v>868</v>
      </c>
      <c r="B236" s="90">
        <v>55.348379665799463</v>
      </c>
      <c r="C236" s="90">
        <v>75.507164496810915</v>
      </c>
      <c r="D236" s="90">
        <v>22.433086505804699</v>
      </c>
      <c r="E236" s="90">
        <v>32.087194696070597</v>
      </c>
      <c r="F236" s="90">
        <v>31.170179695798229</v>
      </c>
      <c r="G236" s="90">
        <v>31.321922627141319</v>
      </c>
      <c r="H236" s="90">
        <v>6.1512408620643617</v>
      </c>
      <c r="I236" s="90">
        <v>26.76057079426003</v>
      </c>
      <c r="J236" s="90">
        <v>55.933515946164448</v>
      </c>
      <c r="K236" s="90">
        <v>7.5597048036816927</v>
      </c>
      <c r="L236" s="90">
        <v>3.3242983479223245</v>
      </c>
      <c r="M236" s="90" t="s">
        <v>875</v>
      </c>
      <c r="N236" s="15">
        <v>347.59725844151825</v>
      </c>
    </row>
    <row r="237" spans="1:16" ht="15" customHeight="1" x14ac:dyDescent="0.25">
      <c r="A237" s="92" t="s">
        <v>869</v>
      </c>
      <c r="B237" s="93">
        <v>19.677913430843358</v>
      </c>
      <c r="C237" s="93">
        <v>0.23673215140279136</v>
      </c>
      <c r="D237" s="93">
        <v>3.3225724816640221</v>
      </c>
      <c r="E237" s="93">
        <v>3.0349819164278666</v>
      </c>
      <c r="F237" s="93">
        <v>3.9053527296091715</v>
      </c>
      <c r="G237" s="93">
        <v>1.508218394515991</v>
      </c>
      <c r="H237" s="93">
        <v>0.84495794151814774</v>
      </c>
      <c r="I237" s="93">
        <v>4.2241668120740261</v>
      </c>
      <c r="J237" s="93">
        <v>6.1320886424306229</v>
      </c>
      <c r="K237" s="93">
        <v>0.43516759398714699</v>
      </c>
      <c r="L237" s="93">
        <v>0.41173192280530935</v>
      </c>
      <c r="M237" s="93" t="s">
        <v>875</v>
      </c>
      <c r="N237" s="99">
        <v>43.73388401727852</v>
      </c>
    </row>
    <row r="238" spans="1:16" ht="15" customHeight="1" x14ac:dyDescent="0.25">
      <c r="A238" s="92" t="s">
        <v>870</v>
      </c>
      <c r="B238" s="93">
        <v>4.725732316792806</v>
      </c>
      <c r="C238" s="93">
        <v>9.3469068877919508</v>
      </c>
      <c r="D238" s="93">
        <v>2.0519862468338013</v>
      </c>
      <c r="E238" s="93">
        <v>2.4798684048411053</v>
      </c>
      <c r="F238" s="93">
        <v>5.4705558712107347</v>
      </c>
      <c r="G238" s="93">
        <v>2.3485292572123213</v>
      </c>
      <c r="H238" s="93">
        <v>0.71877306987762424</v>
      </c>
      <c r="I238" s="93">
        <v>4.5783068334725696</v>
      </c>
      <c r="J238" s="93">
        <v>7.9889208968887333</v>
      </c>
      <c r="K238" s="93">
        <v>0.69763996672439565</v>
      </c>
      <c r="L238" s="93">
        <v>0.46968532830921805</v>
      </c>
      <c r="M238" s="93" t="s">
        <v>875</v>
      </c>
      <c r="N238" s="99">
        <v>40.876905079955343</v>
      </c>
    </row>
    <row r="239" spans="1:16" ht="15" customHeight="1" x14ac:dyDescent="0.25">
      <c r="A239" s="92" t="s">
        <v>871</v>
      </c>
      <c r="B239" s="93">
        <v>23.628470530057275</v>
      </c>
      <c r="C239" s="93">
        <v>58.948013126480106</v>
      </c>
      <c r="D239" s="93">
        <v>15.102848413926443</v>
      </c>
      <c r="E239" s="93">
        <v>24.72203705490621</v>
      </c>
      <c r="F239" s="93">
        <v>19.506393178869882</v>
      </c>
      <c r="G239" s="93">
        <v>25.705891512354533</v>
      </c>
      <c r="H239" s="93">
        <v>4.3004535258528387</v>
      </c>
      <c r="I239" s="93">
        <v>16.848281427790322</v>
      </c>
      <c r="J239" s="93">
        <v>34.390174207008357</v>
      </c>
      <c r="K239" s="93">
        <v>5.6762236359081282</v>
      </c>
      <c r="L239" s="93">
        <v>1.8927557780620254</v>
      </c>
      <c r="M239" s="93" t="s">
        <v>875</v>
      </c>
      <c r="N239" s="99">
        <v>230.72154239121562</v>
      </c>
      <c r="P239" s="85">
        <f>(N239-'[1]HH Income'!N203)/N225</f>
        <v>0.10396852818030268</v>
      </c>
    </row>
    <row r="240" spans="1:16" ht="15" customHeight="1" x14ac:dyDescent="0.25">
      <c r="A240" s="92" t="s">
        <v>872</v>
      </c>
      <c r="B240" s="93">
        <v>7.3162633881060275</v>
      </c>
      <c r="C240" s="93">
        <v>6.9755123311360672</v>
      </c>
      <c r="D240" s="93">
        <v>1.9556793633804319</v>
      </c>
      <c r="E240" s="93">
        <v>1.8503073198954263</v>
      </c>
      <c r="F240" s="93">
        <v>2.2878779161084495</v>
      </c>
      <c r="G240" s="93">
        <v>1.7592834630584719</v>
      </c>
      <c r="H240" s="93">
        <v>0.28705632481575011</v>
      </c>
      <c r="I240" s="93">
        <v>1.1098157209231057</v>
      </c>
      <c r="J240" s="93">
        <v>7.4223321998367311</v>
      </c>
      <c r="K240" s="93">
        <v>0.7506736070620218</v>
      </c>
      <c r="L240" s="93">
        <v>0.55012531874577197</v>
      </c>
      <c r="M240" s="93" t="s">
        <v>875</v>
      </c>
      <c r="N240" s="99">
        <v>32.264926953068262</v>
      </c>
    </row>
    <row r="241" spans="1:14" ht="15" customHeight="1" x14ac:dyDescent="0.25">
      <c r="A241" s="89" t="s">
        <v>873</v>
      </c>
      <c r="B241" s="90">
        <v>154.93061634177224</v>
      </c>
      <c r="C241" s="90">
        <v>505.12772544632458</v>
      </c>
      <c r="D241" s="90">
        <v>94.154172805341105</v>
      </c>
      <c r="E241" s="90">
        <v>132.20388673439069</v>
      </c>
      <c r="F241" s="90">
        <v>73.940419921076014</v>
      </c>
      <c r="G241" s="90">
        <v>125.1259782645821</v>
      </c>
      <c r="H241" s="90">
        <v>28.224784297553747</v>
      </c>
      <c r="I241" s="90">
        <v>104.66120642866456</v>
      </c>
      <c r="J241" s="90">
        <v>193.90617693008772</v>
      </c>
      <c r="K241" s="90">
        <v>33.565420110737101</v>
      </c>
      <c r="L241" s="90">
        <v>11.249801143276393</v>
      </c>
      <c r="M241" s="90" t="s">
        <v>875</v>
      </c>
      <c r="N241" s="15">
        <v>1457.0901884238033</v>
      </c>
    </row>
    <row r="242" spans="1:14" ht="15" customHeight="1" x14ac:dyDescent="0.25">
      <c r="A242" s="94" t="s">
        <v>874</v>
      </c>
      <c r="B242" s="14">
        <v>166.36069994336694</v>
      </c>
      <c r="C242" s="14">
        <v>508.61945132509669</v>
      </c>
      <c r="D242" s="14">
        <v>104.41702957117093</v>
      </c>
      <c r="E242" s="14">
        <v>138.71118410908983</v>
      </c>
      <c r="F242" s="14">
        <v>80.554327667760475</v>
      </c>
      <c r="G242" s="14">
        <v>131.58674492648507</v>
      </c>
      <c r="H242" s="14">
        <v>32.954500632575005</v>
      </c>
      <c r="I242" s="14">
        <v>119.73402475562018</v>
      </c>
      <c r="J242" s="14">
        <v>219.66974842130466</v>
      </c>
      <c r="K242" s="14">
        <v>35.825956447175869</v>
      </c>
      <c r="L242" s="14">
        <v>13.491825197708268</v>
      </c>
      <c r="M242" s="14" t="s">
        <v>875</v>
      </c>
      <c r="N242" s="100">
        <v>1551.9254929973563</v>
      </c>
    </row>
    <row r="243" spans="1:14" ht="15" customHeight="1" x14ac:dyDescent="0.25">
      <c r="A243" s="89"/>
      <c r="B243" s="90"/>
      <c r="C243" s="90"/>
      <c r="D243" s="90"/>
      <c r="E243" s="90"/>
      <c r="F243" s="90"/>
      <c r="G243" s="90"/>
      <c r="H243" s="90"/>
      <c r="I243" s="90"/>
      <c r="J243" s="90"/>
      <c r="K243" s="90"/>
      <c r="L243" s="90"/>
      <c r="M243" s="90"/>
      <c r="N243" s="15"/>
    </row>
    <row r="244" spans="1:14" ht="15" customHeight="1" x14ac:dyDescent="0.25">
      <c r="A244" s="143">
        <v>2023</v>
      </c>
      <c r="B244" s="143"/>
      <c r="C244" s="143"/>
      <c r="D244" s="143"/>
      <c r="E244" s="143"/>
      <c r="F244" s="143"/>
      <c r="G244" s="143"/>
      <c r="H244" s="143"/>
      <c r="I244" s="143"/>
      <c r="J244" s="143"/>
      <c r="K244" s="143"/>
      <c r="L244" s="143"/>
      <c r="M244" s="143"/>
      <c r="N244" s="143"/>
    </row>
    <row r="245" spans="1:14" ht="15" customHeight="1" x14ac:dyDescent="0.25">
      <c r="A245" s="89" t="s">
        <v>856</v>
      </c>
      <c r="B245" s="90">
        <v>121.18324317766192</v>
      </c>
      <c r="C245" s="90">
        <v>552.94688630101189</v>
      </c>
      <c r="D245" s="90">
        <v>85.213563744588825</v>
      </c>
      <c r="E245" s="90">
        <v>125.78887084899884</v>
      </c>
      <c r="F245" s="90">
        <v>49.985092946685043</v>
      </c>
      <c r="G245" s="90">
        <v>123.93527974552534</v>
      </c>
      <c r="H245" s="90">
        <v>25.717895300968877</v>
      </c>
      <c r="I245" s="90">
        <v>101.69242592389989</v>
      </c>
      <c r="J245" s="90">
        <v>182.28573772132529</v>
      </c>
      <c r="K245" s="90">
        <v>29.566875770597623</v>
      </c>
      <c r="L245" s="90">
        <v>10.104111176965347</v>
      </c>
      <c r="M245" s="90" t="s">
        <v>875</v>
      </c>
      <c r="N245" s="15">
        <v>1408.4199826582292</v>
      </c>
    </row>
    <row r="246" spans="1:14" ht="15" customHeight="1" x14ac:dyDescent="0.25">
      <c r="A246" s="89" t="s">
        <v>858</v>
      </c>
      <c r="B246" s="90">
        <v>108.90823722804789</v>
      </c>
      <c r="C246" s="90">
        <v>548.06703935407302</v>
      </c>
      <c r="D246" s="90">
        <v>74.33515652316251</v>
      </c>
      <c r="E246" s="90">
        <v>116.38322652710453</v>
      </c>
      <c r="F246" s="90">
        <v>43.519822612587504</v>
      </c>
      <c r="G246" s="90">
        <v>114.44791720551478</v>
      </c>
      <c r="H246" s="90">
        <v>21.732266570514561</v>
      </c>
      <c r="I246" s="90">
        <v>85.246480545800836</v>
      </c>
      <c r="J246" s="90">
        <v>154.7355895217006</v>
      </c>
      <c r="K246" s="90">
        <v>27.45031254767725</v>
      </c>
      <c r="L246" s="90">
        <v>7.9925500694495861</v>
      </c>
      <c r="M246" s="90" t="s">
        <v>875</v>
      </c>
      <c r="N246" s="15">
        <v>1302.8185987056329</v>
      </c>
    </row>
    <row r="247" spans="1:14" ht="15" customHeight="1" x14ac:dyDescent="0.25">
      <c r="A247" s="92" t="s">
        <v>859</v>
      </c>
      <c r="B247" s="93">
        <v>45.668558323390521</v>
      </c>
      <c r="C247" s="93">
        <v>201.7385331083338</v>
      </c>
      <c r="D247" s="93">
        <v>33.023532776170399</v>
      </c>
      <c r="E247" s="93">
        <v>49.38141332813791</v>
      </c>
      <c r="F247" s="93">
        <v>14.67533927007501</v>
      </c>
      <c r="G247" s="93">
        <v>40.144734194800989</v>
      </c>
      <c r="H247" s="93">
        <v>10.654883997690792</v>
      </c>
      <c r="I247" s="93">
        <v>39.648537743218611</v>
      </c>
      <c r="J247" s="93">
        <v>54.558116183612817</v>
      </c>
      <c r="K247" s="93">
        <v>11.894815743715951</v>
      </c>
      <c r="L247" s="93">
        <v>2.6708720336375662</v>
      </c>
      <c r="M247" s="93" t="s">
        <v>875</v>
      </c>
      <c r="N247" s="99">
        <v>504.05933670278432</v>
      </c>
    </row>
    <row r="248" spans="1:14" ht="15" customHeight="1" x14ac:dyDescent="0.25">
      <c r="A248" s="92" t="s">
        <v>860</v>
      </c>
      <c r="B248" s="93">
        <v>4.9172902835852286</v>
      </c>
      <c r="C248" s="93">
        <v>29.061359606831868</v>
      </c>
      <c r="D248" s="93">
        <v>3.0419377558314005</v>
      </c>
      <c r="E248" s="93">
        <v>7.0366661819814027</v>
      </c>
      <c r="F248" s="93">
        <v>2.8193276643486027</v>
      </c>
      <c r="G248" s="93">
        <v>5.9455457170842498</v>
      </c>
      <c r="H248" s="93">
        <v>0.79318136014811191</v>
      </c>
      <c r="I248" s="93">
        <v>4.0187117908185321</v>
      </c>
      <c r="J248" s="93">
        <v>6.0345575553181972</v>
      </c>
      <c r="K248" s="93">
        <v>1.3852272667204537</v>
      </c>
      <c r="L248" s="93">
        <v>0.31163973846689857</v>
      </c>
      <c r="M248" s="93" t="s">
        <v>875</v>
      </c>
      <c r="N248" s="99">
        <v>65.365444921134952</v>
      </c>
    </row>
    <row r="249" spans="1:14" ht="15" customHeight="1" x14ac:dyDescent="0.25">
      <c r="A249" s="92" t="s">
        <v>861</v>
      </c>
      <c r="B249" s="93">
        <v>6.3874809250441027</v>
      </c>
      <c r="C249" s="93">
        <v>22.861745280705701</v>
      </c>
      <c r="D249" s="93">
        <v>3.9547574320810353</v>
      </c>
      <c r="E249" s="93">
        <v>6.4807338741557281</v>
      </c>
      <c r="F249" s="93">
        <v>2.7406917091665979</v>
      </c>
      <c r="G249" s="93">
        <v>4.4824460378552722</v>
      </c>
      <c r="H249" s="93">
        <v>1.1082708336495311</v>
      </c>
      <c r="I249" s="93">
        <v>4.7673200478335529</v>
      </c>
      <c r="J249" s="93">
        <v>8.3191487815054526</v>
      </c>
      <c r="K249" s="93">
        <v>1.166600828422711</v>
      </c>
      <c r="L249" s="93">
        <v>0.4098846342800288</v>
      </c>
      <c r="M249" s="93" t="s">
        <v>875</v>
      </c>
      <c r="N249" s="99">
        <v>62.679080384699731</v>
      </c>
    </row>
    <row r="250" spans="1:14" ht="15" customHeight="1" x14ac:dyDescent="0.25">
      <c r="A250" s="92" t="s">
        <v>862</v>
      </c>
      <c r="B250" s="93">
        <v>13.548803064446513</v>
      </c>
      <c r="C250" s="93">
        <v>47.030985863665457</v>
      </c>
      <c r="D250" s="93">
        <v>7.4070214865762996</v>
      </c>
      <c r="E250" s="93">
        <v>11.073201488586422</v>
      </c>
      <c r="F250" s="93">
        <v>6.2438965805365241</v>
      </c>
      <c r="G250" s="93">
        <v>16.143445278161465</v>
      </c>
      <c r="H250" s="93">
        <v>2.2930456075096126</v>
      </c>
      <c r="I250" s="93">
        <v>9.3265934807751965</v>
      </c>
      <c r="J250" s="93">
        <v>25.356216799514769</v>
      </c>
      <c r="K250" s="93">
        <v>2.6003483964557641</v>
      </c>
      <c r="L250" s="93">
        <v>1.4766966664683818</v>
      </c>
      <c r="M250" s="93" t="s">
        <v>875</v>
      </c>
      <c r="N250" s="99">
        <v>142.50025471269643</v>
      </c>
    </row>
    <row r="251" spans="1:14" ht="15" customHeight="1" x14ac:dyDescent="0.25">
      <c r="A251" s="92" t="s">
        <v>863</v>
      </c>
      <c r="B251" s="93">
        <v>11.484108576086133</v>
      </c>
      <c r="C251" s="93">
        <v>70.042896103859647</v>
      </c>
      <c r="D251" s="93">
        <v>7.793778544015832</v>
      </c>
      <c r="E251" s="93">
        <v>13.242351161392541</v>
      </c>
      <c r="F251" s="93">
        <v>5.7515845987852066</v>
      </c>
      <c r="G251" s="93">
        <v>13.998822644036697</v>
      </c>
      <c r="H251" s="93">
        <v>2.3099843089522927</v>
      </c>
      <c r="I251" s="93">
        <v>8.6478002727993015</v>
      </c>
      <c r="J251" s="93">
        <v>16.530978820458529</v>
      </c>
      <c r="K251" s="93">
        <v>4.6413654056158702</v>
      </c>
      <c r="L251" s="93">
        <v>1.0491288913353685</v>
      </c>
      <c r="M251" s="93" t="s">
        <v>875</v>
      </c>
      <c r="N251" s="99">
        <v>155.49279932733742</v>
      </c>
    </row>
    <row r="252" spans="1:14" ht="15" customHeight="1" x14ac:dyDescent="0.25">
      <c r="A252" s="92" t="s">
        <v>864</v>
      </c>
      <c r="B252" s="93">
        <v>12.740648318075079</v>
      </c>
      <c r="C252" s="93">
        <v>61.075613075888441</v>
      </c>
      <c r="D252" s="93">
        <v>7.6688970947942066</v>
      </c>
      <c r="E252" s="93">
        <v>10.423825896176742</v>
      </c>
      <c r="F252" s="93">
        <v>5.5849269053207653</v>
      </c>
      <c r="G252" s="93">
        <v>13.656265191521376</v>
      </c>
      <c r="H252" s="93">
        <v>2.1029241540465988</v>
      </c>
      <c r="I252" s="93">
        <v>7.6347178205880581</v>
      </c>
      <c r="J252" s="93">
        <v>20.626532860455388</v>
      </c>
      <c r="K252" s="93">
        <v>2.7840281118194707</v>
      </c>
      <c r="L252" s="93">
        <v>1.0786380742203467</v>
      </c>
      <c r="M252" s="93" t="s">
        <v>875</v>
      </c>
      <c r="N252" s="99">
        <v>145.37701750290645</v>
      </c>
    </row>
    <row r="253" spans="1:14" ht="15" customHeight="1" x14ac:dyDescent="0.25">
      <c r="A253" s="92" t="s">
        <v>865</v>
      </c>
      <c r="B253" s="93">
        <v>1.0459654304599764</v>
      </c>
      <c r="C253" s="93">
        <v>23.314315708613083</v>
      </c>
      <c r="D253" s="93">
        <v>1.3509698384234112</v>
      </c>
      <c r="E253" s="93">
        <v>1.933405433629354</v>
      </c>
      <c r="F253" s="93">
        <v>0.29225881794611613</v>
      </c>
      <c r="G253" s="93">
        <v>4.8826800709889726</v>
      </c>
      <c r="H253" s="93">
        <v>0.13540559219360351</v>
      </c>
      <c r="I253" s="93">
        <v>1.2046981836509703</v>
      </c>
      <c r="J253" s="93">
        <v>2.8783517640889489</v>
      </c>
      <c r="K253" s="93">
        <v>0.1204351992588043</v>
      </c>
      <c r="L253" s="93">
        <v>5.1871855169932042E-2</v>
      </c>
      <c r="M253" s="93" t="s">
        <v>875</v>
      </c>
      <c r="N253" s="99">
        <v>37.210357894423154</v>
      </c>
    </row>
    <row r="254" spans="1:14" ht="15" customHeight="1" x14ac:dyDescent="0.25">
      <c r="A254" s="92" t="s">
        <v>866</v>
      </c>
      <c r="B254" s="93">
        <v>13.115382306960344</v>
      </c>
      <c r="C254" s="93">
        <v>92.941590606174984</v>
      </c>
      <c r="D254" s="93">
        <v>10.094261595269938</v>
      </c>
      <c r="E254" s="93">
        <v>16.811629163044429</v>
      </c>
      <c r="F254" s="93">
        <v>5.4117970664086785</v>
      </c>
      <c r="G254" s="93">
        <v>15.193978071065764</v>
      </c>
      <c r="H254" s="93">
        <v>2.3345707163240239</v>
      </c>
      <c r="I254" s="93">
        <v>9.9981012061165924</v>
      </c>
      <c r="J254" s="93">
        <v>20.431686756746466</v>
      </c>
      <c r="K254" s="93">
        <v>2.8574915956682165</v>
      </c>
      <c r="L254" s="93">
        <v>0.94381817587106431</v>
      </c>
      <c r="M254" s="93" t="s">
        <v>875</v>
      </c>
      <c r="N254" s="99">
        <v>190.13430725965057</v>
      </c>
    </row>
    <row r="255" spans="1:14" ht="15" customHeight="1" x14ac:dyDescent="0.25">
      <c r="A255" s="89" t="s">
        <v>867</v>
      </c>
      <c r="B255" s="90">
        <v>12.275005949614025</v>
      </c>
      <c r="C255" s="90">
        <v>4.8798469469388852</v>
      </c>
      <c r="D255" s="90">
        <v>10.878407221426295</v>
      </c>
      <c r="E255" s="90">
        <v>9.4056443218943127</v>
      </c>
      <c r="F255" s="90">
        <v>6.4652703340975419</v>
      </c>
      <c r="G255" s="90">
        <v>9.4873625400105261</v>
      </c>
      <c r="H255" s="90">
        <v>3.9856287304543119</v>
      </c>
      <c r="I255" s="90">
        <v>16.445945378099072</v>
      </c>
      <c r="J255" s="90">
        <v>27.550148199624729</v>
      </c>
      <c r="K255" s="90">
        <v>2.1165632229203792</v>
      </c>
      <c r="L255" s="90">
        <v>2.1115611075157621</v>
      </c>
      <c r="M255" s="90" t="s">
        <v>875</v>
      </c>
      <c r="N255" s="15">
        <v>105.60138395259585</v>
      </c>
    </row>
    <row r="256" spans="1:14" ht="15" customHeight="1" x14ac:dyDescent="0.25">
      <c r="A256" s="89" t="s">
        <v>868</v>
      </c>
      <c r="B256" s="90">
        <v>56.291786366434728</v>
      </c>
      <c r="C256" s="90">
        <v>135.67059854537965</v>
      </c>
      <c r="D256" s="90">
        <v>31.3684830284284</v>
      </c>
      <c r="E256" s="90">
        <v>37.684707020932528</v>
      </c>
      <c r="F256" s="90">
        <v>31.593596003588356</v>
      </c>
      <c r="G256" s="90">
        <v>40.567275984044393</v>
      </c>
      <c r="H256" s="90">
        <v>8.4914957783107763</v>
      </c>
      <c r="I256" s="90">
        <v>30.717895297223407</v>
      </c>
      <c r="J256" s="90">
        <v>61.483100725799552</v>
      </c>
      <c r="K256" s="90">
        <v>8.4964640593579634</v>
      </c>
      <c r="L256" s="90">
        <v>4.3473099231427508</v>
      </c>
      <c r="M256" s="90" t="s">
        <v>875</v>
      </c>
      <c r="N256" s="15">
        <v>446.71271273264239</v>
      </c>
    </row>
    <row r="257" spans="1:21" ht="15" customHeight="1" x14ac:dyDescent="0.25">
      <c r="A257" s="92" t="s">
        <v>869</v>
      </c>
      <c r="B257" s="93">
        <v>15.703003321474709</v>
      </c>
      <c r="C257" s="93">
        <v>0.22124567459106448</v>
      </c>
      <c r="D257" s="93">
        <v>3.2516721724179591</v>
      </c>
      <c r="E257" s="93">
        <v>4.1138975643997187</v>
      </c>
      <c r="F257" s="93">
        <v>4.3855598939997353</v>
      </c>
      <c r="G257" s="93">
        <v>1.9151354547475181</v>
      </c>
      <c r="H257" s="93">
        <v>1.1276716810048419</v>
      </c>
      <c r="I257" s="93">
        <v>5.9203571448046368</v>
      </c>
      <c r="J257" s="93">
        <v>6.2333173952484131</v>
      </c>
      <c r="K257" s="93">
        <v>0.45982203695297241</v>
      </c>
      <c r="L257" s="93">
        <v>0.4292186193637848</v>
      </c>
      <c r="M257" s="93" t="s">
        <v>875</v>
      </c>
      <c r="N257" s="99">
        <v>43.760900959005355</v>
      </c>
    </row>
    <row r="258" spans="1:21" ht="15" customHeight="1" x14ac:dyDescent="0.25">
      <c r="A258" s="92" t="s">
        <v>870</v>
      </c>
      <c r="B258" s="93">
        <v>6.0900357467091855</v>
      </c>
      <c r="C258" s="93">
        <v>17.239538731180829</v>
      </c>
      <c r="D258" s="93">
        <v>2.8193730113360091</v>
      </c>
      <c r="E258" s="93">
        <v>3.8937144823786429</v>
      </c>
      <c r="F258" s="93">
        <v>5.0339711966400138</v>
      </c>
      <c r="G258" s="93">
        <v>3.2517483010889685</v>
      </c>
      <c r="H258" s="93">
        <v>1.3958102871195475</v>
      </c>
      <c r="I258" s="93">
        <v>4.8372603284428921</v>
      </c>
      <c r="J258" s="93">
        <v>10.327018411532084</v>
      </c>
      <c r="K258" s="93">
        <v>0.71430339300028489</v>
      </c>
      <c r="L258" s="93">
        <v>0.70483600937906887</v>
      </c>
      <c r="M258" s="93" t="s">
        <v>875</v>
      </c>
      <c r="N258" s="99">
        <v>56.307609898807527</v>
      </c>
    </row>
    <row r="259" spans="1:21" ht="15" customHeight="1" x14ac:dyDescent="0.25">
      <c r="A259" s="92" t="s">
        <v>871</v>
      </c>
      <c r="B259" s="93">
        <v>29.68003870778147</v>
      </c>
      <c r="C259" s="93">
        <v>107.30443034118652</v>
      </c>
      <c r="D259" s="93">
        <v>20.347593539768223</v>
      </c>
      <c r="E259" s="93">
        <v>28.283899228144332</v>
      </c>
      <c r="F259" s="93">
        <v>19.294083447062814</v>
      </c>
      <c r="G259" s="93">
        <v>30.92545862725067</v>
      </c>
      <c r="H259" s="93">
        <v>5.2482080322640732</v>
      </c>
      <c r="I259" s="93">
        <v>18.461050804457347</v>
      </c>
      <c r="J259" s="93">
        <v>35.065128704488124</v>
      </c>
      <c r="K259" s="93">
        <v>5.6663751595751437</v>
      </c>
      <c r="L259" s="93">
        <v>2.3511110560269359</v>
      </c>
      <c r="M259" s="93" t="s">
        <v>875</v>
      </c>
      <c r="N259" s="99">
        <v>302.62737764800556</v>
      </c>
    </row>
    <row r="260" spans="1:21" ht="15" customHeight="1" x14ac:dyDescent="0.25">
      <c r="A260" s="92" t="s">
        <v>872</v>
      </c>
      <c r="B260" s="93">
        <v>4.8187085904693605</v>
      </c>
      <c r="C260" s="93">
        <v>10.905383798421223</v>
      </c>
      <c r="D260" s="93">
        <v>4.9498443049062102</v>
      </c>
      <c r="E260" s="93">
        <v>1.3931957460098268</v>
      </c>
      <c r="F260" s="93">
        <v>2.8799814658857983</v>
      </c>
      <c r="G260" s="93">
        <v>4.4749336009572334</v>
      </c>
      <c r="H260" s="93">
        <v>0.71980577792231226</v>
      </c>
      <c r="I260" s="93">
        <v>1.4992270195185344</v>
      </c>
      <c r="J260" s="93">
        <v>9.8576362145309471</v>
      </c>
      <c r="K260" s="93">
        <v>1.6559634698295596</v>
      </c>
      <c r="L260" s="93">
        <v>0.8621442383729615</v>
      </c>
      <c r="M260" s="93" t="s">
        <v>875</v>
      </c>
      <c r="N260" s="99">
        <v>44.016824226823964</v>
      </c>
    </row>
    <row r="261" spans="1:21" ht="15" customHeight="1" x14ac:dyDescent="0.25">
      <c r="A261" s="89" t="s">
        <v>873</v>
      </c>
      <c r="B261" s="90">
        <v>165.20002359448259</v>
      </c>
      <c r="C261" s="90">
        <v>683.73763789945258</v>
      </c>
      <c r="D261" s="90">
        <v>105.70363955159094</v>
      </c>
      <c r="E261" s="90">
        <v>154.06793354803708</v>
      </c>
      <c r="F261" s="90">
        <v>75.113418616175878</v>
      </c>
      <c r="G261" s="90">
        <v>155.0151931895592</v>
      </c>
      <c r="H261" s="90">
        <v>30.223762348825336</v>
      </c>
      <c r="I261" s="90">
        <v>115.96437584302423</v>
      </c>
      <c r="J261" s="90">
        <v>216.21869024750018</v>
      </c>
      <c r="K261" s="90">
        <v>35.946776607035204</v>
      </c>
      <c r="L261" s="90">
        <v>12.339859992592338</v>
      </c>
      <c r="M261" s="90" t="s">
        <v>875</v>
      </c>
      <c r="N261" s="15">
        <v>1749.531311438275</v>
      </c>
    </row>
    <row r="262" spans="1:21" ht="15" customHeight="1" x14ac:dyDescent="0.25">
      <c r="A262" s="94" t="s">
        <v>874</v>
      </c>
      <c r="B262" s="14">
        <v>177.47502954409666</v>
      </c>
      <c r="C262" s="14">
        <v>688.61748484639156</v>
      </c>
      <c r="D262" s="14">
        <v>116.58204677301718</v>
      </c>
      <c r="E262" s="14">
        <v>163.47357786993138</v>
      </c>
      <c r="F262" s="14">
        <v>81.578688950273389</v>
      </c>
      <c r="G262" s="14">
        <v>164.50255572956971</v>
      </c>
      <c r="H262" s="14">
        <v>34.209391079279648</v>
      </c>
      <c r="I262" s="14">
        <v>132.4103212211233</v>
      </c>
      <c r="J262" s="14">
        <v>243.76883844712492</v>
      </c>
      <c r="K262" s="14">
        <v>38.063339829955588</v>
      </c>
      <c r="L262" s="14">
        <v>14.451421100108098</v>
      </c>
      <c r="M262" s="14" t="s">
        <v>875</v>
      </c>
      <c r="N262" s="100">
        <v>1855.1326953908713</v>
      </c>
    </row>
    <row r="263" spans="1:21" ht="15" customHeight="1" x14ac:dyDescent="0.25">
      <c r="A263" s="151" t="s">
        <v>876</v>
      </c>
      <c r="B263" s="151"/>
      <c r="C263" s="151"/>
      <c r="D263" s="151"/>
      <c r="E263" s="151"/>
      <c r="F263" s="151"/>
      <c r="G263" s="151"/>
      <c r="H263" s="151"/>
      <c r="I263" s="151"/>
      <c r="J263" s="151"/>
      <c r="K263" s="151"/>
      <c r="L263" s="151"/>
      <c r="M263" s="151"/>
      <c r="N263" s="151"/>
    </row>
    <row r="264" spans="1:21" ht="15" customHeight="1" x14ac:dyDescent="0.25">
      <c r="A264" s="152" t="s">
        <v>877</v>
      </c>
      <c r="B264" s="152"/>
      <c r="C264" s="152"/>
      <c r="D264" s="152"/>
      <c r="E264" s="152"/>
      <c r="F264" s="152"/>
      <c r="G264" s="152"/>
      <c r="H264" s="152"/>
      <c r="I264" s="152"/>
      <c r="J264" s="152"/>
      <c r="K264" s="152"/>
      <c r="L264" s="152"/>
      <c r="M264" s="152"/>
      <c r="N264" s="152"/>
    </row>
    <row r="265" spans="1:21" ht="15" customHeight="1" x14ac:dyDescent="0.25">
      <c r="A265" s="152" t="s">
        <v>878</v>
      </c>
      <c r="B265" s="152"/>
      <c r="C265" s="152"/>
      <c r="D265" s="152"/>
      <c r="E265" s="152"/>
      <c r="F265" s="152"/>
      <c r="G265" s="152"/>
      <c r="H265" s="152"/>
      <c r="I265" s="152"/>
      <c r="J265" s="152"/>
      <c r="K265" s="152"/>
      <c r="L265" s="152"/>
      <c r="M265" s="152"/>
      <c r="N265" s="152"/>
    </row>
    <row r="266" spans="1:21" ht="15" customHeight="1" x14ac:dyDescent="0.25">
      <c r="A266" s="152" t="s">
        <v>879</v>
      </c>
      <c r="B266" s="152"/>
      <c r="C266" s="152"/>
      <c r="D266" s="152"/>
      <c r="E266" s="152"/>
      <c r="F266" s="152"/>
      <c r="G266" s="152"/>
      <c r="H266" s="152"/>
      <c r="I266" s="152"/>
      <c r="J266" s="152"/>
      <c r="K266" s="152"/>
      <c r="L266" s="152"/>
      <c r="M266" s="152"/>
      <c r="N266" s="152"/>
    </row>
    <row r="267" spans="1:21" ht="15" customHeight="1" x14ac:dyDescent="0.25">
      <c r="A267" s="147" t="s">
        <v>880</v>
      </c>
      <c r="B267" s="147"/>
      <c r="C267" s="147"/>
      <c r="D267" s="147"/>
      <c r="E267" s="147"/>
      <c r="F267" s="147"/>
      <c r="G267" s="147"/>
      <c r="H267" s="147"/>
      <c r="I267" s="147"/>
      <c r="J267" s="147"/>
      <c r="K267" s="147"/>
      <c r="L267" s="147"/>
      <c r="M267" s="147"/>
      <c r="N267" s="147"/>
    </row>
    <row r="268" spans="1:21" ht="15" customHeight="1" x14ac:dyDescent="0.25">
      <c r="A268" s="148" t="s">
        <v>881</v>
      </c>
      <c r="B268" s="148"/>
      <c r="C268" s="148"/>
      <c r="D268" s="148"/>
      <c r="E268" s="148"/>
      <c r="F268" s="148"/>
      <c r="G268" s="148"/>
      <c r="H268" s="148"/>
      <c r="I268" s="148"/>
      <c r="J268" s="148"/>
      <c r="K268" s="148"/>
      <c r="L268" s="148"/>
      <c r="M268" s="148"/>
      <c r="N268" s="148"/>
    </row>
    <row r="269" spans="1:21" ht="30" customHeight="1" x14ac:dyDescent="0.25">
      <c r="A269" s="149" t="s">
        <v>882</v>
      </c>
      <c r="B269" s="149"/>
      <c r="C269" s="149"/>
      <c r="D269" s="149"/>
      <c r="E269" s="149"/>
      <c r="F269" s="149"/>
      <c r="G269" s="149"/>
      <c r="H269" s="149"/>
      <c r="I269" s="149"/>
      <c r="J269" s="149"/>
      <c r="K269" s="149"/>
      <c r="L269" s="149"/>
      <c r="M269" s="149"/>
      <c r="N269" s="149"/>
      <c r="O269" s="101"/>
      <c r="P269" s="101"/>
      <c r="Q269" s="101"/>
      <c r="R269" s="101"/>
      <c r="S269" s="101"/>
      <c r="T269" s="101"/>
      <c r="U269" s="101"/>
    </row>
    <row r="270" spans="1:21" ht="15" customHeight="1" x14ac:dyDescent="0.25">
      <c r="A270" s="96"/>
      <c r="B270" s="96"/>
      <c r="C270" s="96"/>
      <c r="D270" s="96"/>
      <c r="E270" s="96"/>
      <c r="F270" s="96"/>
      <c r="G270" s="96"/>
      <c r="H270" s="96"/>
      <c r="I270" s="96"/>
      <c r="J270" s="96"/>
      <c r="K270" s="96"/>
      <c r="L270" s="96"/>
      <c r="M270" s="96"/>
      <c r="N270" s="96"/>
    </row>
  </sheetData>
  <mergeCells count="21">
    <mergeCell ref="A267:N267"/>
    <mergeCell ref="A268:N268"/>
    <mergeCell ref="A269:N269"/>
    <mergeCell ref="A224:N224"/>
    <mergeCell ref="A244:N244"/>
    <mergeCell ref="A263:N263"/>
    <mergeCell ref="A264:N264"/>
    <mergeCell ref="A265:N265"/>
    <mergeCell ref="A266:N266"/>
    <mergeCell ref="A204:N204"/>
    <mergeCell ref="A2:N2"/>
    <mergeCell ref="A4:N4"/>
    <mergeCell ref="A24:N24"/>
    <mergeCell ref="A44:N44"/>
    <mergeCell ref="A64:N64"/>
    <mergeCell ref="A84:N84"/>
    <mergeCell ref="A104:N104"/>
    <mergeCell ref="A124:N124"/>
    <mergeCell ref="A144:N144"/>
    <mergeCell ref="A164:N164"/>
    <mergeCell ref="A184:N184"/>
  </mergeCells>
  <hyperlinks>
    <hyperlink ref="A1" r:id="rId1" xr:uid="{00000000-0004-0000-1500-000000000000}"/>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O234"/>
  <sheetViews>
    <sheetView workbookViewId="0">
      <selection activeCell="G202" sqref="G202"/>
    </sheetView>
  </sheetViews>
  <sheetFormatPr defaultColWidth="11.42578125" defaultRowHeight="15" x14ac:dyDescent="0.25"/>
  <cols>
    <col min="1" max="1" width="45.7109375" customWidth="1"/>
    <col min="2" max="14" width="14.5703125" customWidth="1"/>
    <col min="257" max="257" width="45.7109375" customWidth="1"/>
    <col min="258" max="270" width="14.5703125" customWidth="1"/>
    <col min="513" max="513" width="45.7109375" customWidth="1"/>
    <col min="514" max="526" width="14.5703125" customWidth="1"/>
    <col min="769" max="769" width="45.7109375" customWidth="1"/>
    <col min="770" max="782" width="14.5703125" customWidth="1"/>
    <col min="1025" max="1025" width="45.7109375" customWidth="1"/>
    <col min="1026" max="1038" width="14.5703125" customWidth="1"/>
    <col min="1281" max="1281" width="45.7109375" customWidth="1"/>
    <col min="1282" max="1294" width="14.5703125" customWidth="1"/>
    <col min="1537" max="1537" width="45.7109375" customWidth="1"/>
    <col min="1538" max="1550" width="14.5703125" customWidth="1"/>
    <col min="1793" max="1793" width="45.7109375" customWidth="1"/>
    <col min="1794" max="1806" width="14.5703125" customWidth="1"/>
    <col min="2049" max="2049" width="45.7109375" customWidth="1"/>
    <col min="2050" max="2062" width="14.5703125" customWidth="1"/>
    <col min="2305" max="2305" width="45.7109375" customWidth="1"/>
    <col min="2306" max="2318" width="14.5703125" customWidth="1"/>
    <col min="2561" max="2561" width="45.7109375" customWidth="1"/>
    <col min="2562" max="2574" width="14.5703125" customWidth="1"/>
    <col min="2817" max="2817" width="45.7109375" customWidth="1"/>
    <col min="2818" max="2830" width="14.5703125" customWidth="1"/>
    <col min="3073" max="3073" width="45.7109375" customWidth="1"/>
    <col min="3074" max="3086" width="14.5703125" customWidth="1"/>
    <col min="3329" max="3329" width="45.7109375" customWidth="1"/>
    <col min="3330" max="3342" width="14.5703125" customWidth="1"/>
    <col min="3585" max="3585" width="45.7109375" customWidth="1"/>
    <col min="3586" max="3598" width="14.5703125" customWidth="1"/>
    <col min="3841" max="3841" width="45.7109375" customWidth="1"/>
    <col min="3842" max="3854" width="14.5703125" customWidth="1"/>
    <col min="4097" max="4097" width="45.7109375" customWidth="1"/>
    <col min="4098" max="4110" width="14.5703125" customWidth="1"/>
    <col min="4353" max="4353" width="45.7109375" customWidth="1"/>
    <col min="4354" max="4366" width="14.5703125" customWidth="1"/>
    <col min="4609" max="4609" width="45.7109375" customWidth="1"/>
    <col min="4610" max="4622" width="14.5703125" customWidth="1"/>
    <col min="4865" max="4865" width="45.7109375" customWidth="1"/>
    <col min="4866" max="4878" width="14.5703125" customWidth="1"/>
    <col min="5121" max="5121" width="45.7109375" customWidth="1"/>
    <col min="5122" max="5134" width="14.5703125" customWidth="1"/>
    <col min="5377" max="5377" width="45.7109375" customWidth="1"/>
    <col min="5378" max="5390" width="14.5703125" customWidth="1"/>
    <col min="5633" max="5633" width="45.7109375" customWidth="1"/>
    <col min="5634" max="5646" width="14.5703125" customWidth="1"/>
    <col min="5889" max="5889" width="45.7109375" customWidth="1"/>
    <col min="5890" max="5902" width="14.5703125" customWidth="1"/>
    <col min="6145" max="6145" width="45.7109375" customWidth="1"/>
    <col min="6146" max="6158" width="14.5703125" customWidth="1"/>
    <col min="6401" max="6401" width="45.7109375" customWidth="1"/>
    <col min="6402" max="6414" width="14.5703125" customWidth="1"/>
    <col min="6657" max="6657" width="45.7109375" customWidth="1"/>
    <col min="6658" max="6670" width="14.5703125" customWidth="1"/>
    <col min="6913" max="6913" width="45.7109375" customWidth="1"/>
    <col min="6914" max="6926" width="14.5703125" customWidth="1"/>
    <col min="7169" max="7169" width="45.7109375" customWidth="1"/>
    <col min="7170" max="7182" width="14.5703125" customWidth="1"/>
    <col min="7425" max="7425" width="45.7109375" customWidth="1"/>
    <col min="7426" max="7438" width="14.5703125" customWidth="1"/>
    <col min="7681" max="7681" width="45.7109375" customWidth="1"/>
    <col min="7682" max="7694" width="14.5703125" customWidth="1"/>
    <col min="7937" max="7937" width="45.7109375" customWidth="1"/>
    <col min="7938" max="7950" width="14.5703125" customWidth="1"/>
    <col min="8193" max="8193" width="45.7109375" customWidth="1"/>
    <col min="8194" max="8206" width="14.5703125" customWidth="1"/>
    <col min="8449" max="8449" width="45.7109375" customWidth="1"/>
    <col min="8450" max="8462" width="14.5703125" customWidth="1"/>
    <col min="8705" max="8705" width="45.7109375" customWidth="1"/>
    <col min="8706" max="8718" width="14.5703125" customWidth="1"/>
    <col min="8961" max="8961" width="45.7109375" customWidth="1"/>
    <col min="8962" max="8974" width="14.5703125" customWidth="1"/>
    <col min="9217" max="9217" width="45.7109375" customWidth="1"/>
    <col min="9218" max="9230" width="14.5703125" customWidth="1"/>
    <col min="9473" max="9473" width="45.7109375" customWidth="1"/>
    <col min="9474" max="9486" width="14.5703125" customWidth="1"/>
    <col min="9729" max="9729" width="45.7109375" customWidth="1"/>
    <col min="9730" max="9742" width="14.5703125" customWidth="1"/>
    <col min="9985" max="9985" width="45.7109375" customWidth="1"/>
    <col min="9986" max="9998" width="14.5703125" customWidth="1"/>
    <col min="10241" max="10241" width="45.7109375" customWidth="1"/>
    <col min="10242" max="10254" width="14.5703125" customWidth="1"/>
    <col min="10497" max="10497" width="45.7109375" customWidth="1"/>
    <col min="10498" max="10510" width="14.5703125" customWidth="1"/>
    <col min="10753" max="10753" width="45.7109375" customWidth="1"/>
    <col min="10754" max="10766" width="14.5703125" customWidth="1"/>
    <col min="11009" max="11009" width="45.7109375" customWidth="1"/>
    <col min="11010" max="11022" width="14.5703125" customWidth="1"/>
    <col min="11265" max="11265" width="45.7109375" customWidth="1"/>
    <col min="11266" max="11278" width="14.5703125" customWidth="1"/>
    <col min="11521" max="11521" width="45.7109375" customWidth="1"/>
    <col min="11522" max="11534" width="14.5703125" customWidth="1"/>
    <col min="11777" max="11777" width="45.7109375" customWidth="1"/>
    <col min="11778" max="11790" width="14.5703125" customWidth="1"/>
    <col min="12033" max="12033" width="45.7109375" customWidth="1"/>
    <col min="12034" max="12046" width="14.5703125" customWidth="1"/>
    <col min="12289" max="12289" width="45.7109375" customWidth="1"/>
    <col min="12290" max="12302" width="14.5703125" customWidth="1"/>
    <col min="12545" max="12545" width="45.7109375" customWidth="1"/>
    <col min="12546" max="12558" width="14.5703125" customWidth="1"/>
    <col min="12801" max="12801" width="45.7109375" customWidth="1"/>
    <col min="12802" max="12814" width="14.5703125" customWidth="1"/>
    <col min="13057" max="13057" width="45.7109375" customWidth="1"/>
    <col min="13058" max="13070" width="14.5703125" customWidth="1"/>
    <col min="13313" max="13313" width="45.7109375" customWidth="1"/>
    <col min="13314" max="13326" width="14.5703125" customWidth="1"/>
    <col min="13569" max="13569" width="45.7109375" customWidth="1"/>
    <col min="13570" max="13582" width="14.5703125" customWidth="1"/>
    <col min="13825" max="13825" width="45.7109375" customWidth="1"/>
    <col min="13826" max="13838" width="14.5703125" customWidth="1"/>
    <col min="14081" max="14081" width="45.7109375" customWidth="1"/>
    <col min="14082" max="14094" width="14.5703125" customWidth="1"/>
    <col min="14337" max="14337" width="45.7109375" customWidth="1"/>
    <col min="14338" max="14350" width="14.5703125" customWidth="1"/>
    <col min="14593" max="14593" width="45.7109375" customWidth="1"/>
    <col min="14594" max="14606" width="14.5703125" customWidth="1"/>
    <col min="14849" max="14849" width="45.7109375" customWidth="1"/>
    <col min="14850" max="14862" width="14.5703125" customWidth="1"/>
    <col min="15105" max="15105" width="45.7109375" customWidth="1"/>
    <col min="15106" max="15118" width="14.5703125" customWidth="1"/>
    <col min="15361" max="15361" width="45.7109375" customWidth="1"/>
    <col min="15362" max="15374" width="14.5703125" customWidth="1"/>
    <col min="15617" max="15617" width="45.7109375" customWidth="1"/>
    <col min="15618" max="15630" width="14.5703125" customWidth="1"/>
    <col min="15873" max="15873" width="45.7109375" customWidth="1"/>
    <col min="15874" max="15886" width="14.5703125" customWidth="1"/>
    <col min="16129" max="16129" width="45.7109375" customWidth="1"/>
    <col min="16130" max="16142" width="14.5703125" customWidth="1"/>
  </cols>
  <sheetData>
    <row r="1" spans="1:14" x14ac:dyDescent="0.25">
      <c r="A1" s="85" t="s">
        <v>841</v>
      </c>
    </row>
    <row r="2" spans="1:14" ht="32.1" customHeight="1" x14ac:dyDescent="0.25">
      <c r="A2" s="144" t="s">
        <v>883</v>
      </c>
      <c r="B2" s="144"/>
      <c r="C2" s="144"/>
      <c r="D2" s="144"/>
      <c r="E2" s="144"/>
      <c r="F2" s="144"/>
      <c r="G2" s="144"/>
      <c r="H2" s="144"/>
      <c r="I2" s="144"/>
      <c r="J2" s="144"/>
      <c r="K2" s="144"/>
      <c r="L2" s="144"/>
      <c r="M2" s="144"/>
      <c r="N2" s="144"/>
    </row>
    <row r="3" spans="1:14" ht="45" customHeight="1" x14ac:dyDescent="0.25">
      <c r="A3" s="103"/>
      <c r="B3" s="87" t="s">
        <v>843</v>
      </c>
      <c r="C3" s="87" t="s">
        <v>844</v>
      </c>
      <c r="D3" s="87" t="s">
        <v>845</v>
      </c>
      <c r="E3" s="87" t="s">
        <v>846</v>
      </c>
      <c r="F3" s="87" t="s">
        <v>847</v>
      </c>
      <c r="G3" s="87" t="s">
        <v>848</v>
      </c>
      <c r="H3" s="87" t="s">
        <v>849</v>
      </c>
      <c r="I3" s="87" t="s">
        <v>850</v>
      </c>
      <c r="J3" s="87" t="s">
        <v>851</v>
      </c>
      <c r="K3" s="87" t="s">
        <v>852</v>
      </c>
      <c r="L3" s="87" t="s">
        <v>853</v>
      </c>
      <c r="M3" s="87" t="s">
        <v>854</v>
      </c>
      <c r="N3" s="88" t="s">
        <v>855</v>
      </c>
    </row>
    <row r="4" spans="1:14" ht="15" customHeight="1" x14ac:dyDescent="0.25">
      <c r="A4" s="145">
        <v>2011</v>
      </c>
      <c r="B4" s="145"/>
      <c r="C4" s="145"/>
      <c r="D4" s="145"/>
      <c r="E4" s="145"/>
      <c r="F4" s="145"/>
      <c r="G4" s="145"/>
      <c r="H4" s="145"/>
      <c r="I4" s="145"/>
      <c r="J4" s="145"/>
      <c r="K4" s="145"/>
      <c r="L4" s="145"/>
      <c r="M4" s="145"/>
      <c r="N4" s="145"/>
    </row>
    <row r="5" spans="1:14" ht="15" customHeight="1" x14ac:dyDescent="0.25">
      <c r="A5" s="104" t="s">
        <v>884</v>
      </c>
      <c r="B5" s="90">
        <v>43.415193688658</v>
      </c>
      <c r="C5" s="90">
        <v>216.32158723517469</v>
      </c>
      <c r="D5" s="90">
        <v>44.444931900792142</v>
      </c>
      <c r="E5" s="90">
        <v>54.391426329619094</v>
      </c>
      <c r="F5" s="90" t="s">
        <v>857</v>
      </c>
      <c r="G5" s="90">
        <v>49.283528794383685</v>
      </c>
      <c r="H5" s="90" t="s">
        <v>857</v>
      </c>
      <c r="I5" s="90">
        <v>61.741641638844499</v>
      </c>
      <c r="J5" s="90">
        <v>106.8949030684019</v>
      </c>
      <c r="K5" s="90" t="s">
        <v>857</v>
      </c>
      <c r="L5" s="90" t="s">
        <v>857</v>
      </c>
      <c r="M5" s="90">
        <v>59.864338566561486</v>
      </c>
      <c r="N5" s="90">
        <v>636.35755122243665</v>
      </c>
    </row>
    <row r="6" spans="1:14" ht="15" customHeight="1" x14ac:dyDescent="0.25">
      <c r="A6" s="105" t="s">
        <v>885</v>
      </c>
      <c r="B6" s="90">
        <v>35.697567388007904</v>
      </c>
      <c r="C6" s="90">
        <v>211.8885080828191</v>
      </c>
      <c r="D6" s="90">
        <v>34.738021361057577</v>
      </c>
      <c r="E6" s="90">
        <v>47.296591861493198</v>
      </c>
      <c r="F6" s="90" t="s">
        <v>857</v>
      </c>
      <c r="G6" s="90">
        <v>43.334330725262092</v>
      </c>
      <c r="H6" s="90" t="s">
        <v>857</v>
      </c>
      <c r="I6" s="90">
        <v>47.79074386162862</v>
      </c>
      <c r="J6" s="90">
        <v>83.254782825601822</v>
      </c>
      <c r="K6" s="90" t="s">
        <v>857</v>
      </c>
      <c r="L6" s="90" t="s">
        <v>857</v>
      </c>
      <c r="M6" s="90">
        <v>45.326933557122359</v>
      </c>
      <c r="N6" s="90">
        <v>549.32747966299121</v>
      </c>
    </row>
    <row r="7" spans="1:14" ht="15" customHeight="1" x14ac:dyDescent="0.25">
      <c r="A7" s="106" t="s">
        <v>768</v>
      </c>
      <c r="B7" s="93">
        <v>9.1386193164635401</v>
      </c>
      <c r="C7" s="93">
        <v>118.69418966580342</v>
      </c>
      <c r="D7" s="93">
        <v>11.367177566401686</v>
      </c>
      <c r="E7" s="93">
        <v>24.206304939866268</v>
      </c>
      <c r="F7" s="93" t="s">
        <v>857</v>
      </c>
      <c r="G7" s="93">
        <v>21.717650119631269</v>
      </c>
      <c r="H7" s="93" t="s">
        <v>857</v>
      </c>
      <c r="I7" s="93">
        <v>14.340985535649493</v>
      </c>
      <c r="J7" s="93">
        <v>27.415590530193679</v>
      </c>
      <c r="K7" s="93" t="s">
        <v>857</v>
      </c>
      <c r="L7" s="93" t="s">
        <v>857</v>
      </c>
      <c r="M7" s="93">
        <v>13.8325538158988</v>
      </c>
      <c r="N7" s="93">
        <v>240.71307148990843</v>
      </c>
    </row>
    <row r="8" spans="1:14" ht="15" customHeight="1" x14ac:dyDescent="0.25">
      <c r="A8" s="106" t="s">
        <v>886</v>
      </c>
      <c r="B8" s="93">
        <v>3.7118561173633355</v>
      </c>
      <c r="C8" s="93">
        <v>24.042106206382616</v>
      </c>
      <c r="D8" s="93">
        <v>3.0526324579830528</v>
      </c>
      <c r="E8" s="93">
        <v>3.2110435983137346</v>
      </c>
      <c r="F8" s="93" t="s">
        <v>857</v>
      </c>
      <c r="G8" s="93">
        <v>8.4652033823583679</v>
      </c>
      <c r="H8" s="93" t="s">
        <v>857</v>
      </c>
      <c r="I8" s="93">
        <v>4.0150472194491238</v>
      </c>
      <c r="J8" s="93">
        <v>10.226121157688473</v>
      </c>
      <c r="K8" s="93" t="s">
        <v>857</v>
      </c>
      <c r="L8" s="93" t="s">
        <v>857</v>
      </c>
      <c r="M8" s="93">
        <v>3.1948367844173853</v>
      </c>
      <c r="N8" s="93">
        <v>59.918846923956124</v>
      </c>
    </row>
    <row r="9" spans="1:14" ht="15" customHeight="1" x14ac:dyDescent="0.25">
      <c r="A9" s="106" t="s">
        <v>887</v>
      </c>
      <c r="B9" s="93">
        <v>6.911270078249343</v>
      </c>
      <c r="C9" s="93">
        <v>0.22411266016650366</v>
      </c>
      <c r="D9" s="93">
        <v>5.7185882620059374</v>
      </c>
      <c r="E9" s="93">
        <v>5.4386028165757256</v>
      </c>
      <c r="F9" s="93" t="s">
        <v>857</v>
      </c>
      <c r="G9" s="93">
        <v>1.3410144985600998</v>
      </c>
      <c r="H9" s="93" t="s">
        <v>857</v>
      </c>
      <c r="I9" s="93">
        <v>6.2825256018841138</v>
      </c>
      <c r="J9" s="93">
        <v>7.3102936595529862</v>
      </c>
      <c r="K9" s="93" t="s">
        <v>857</v>
      </c>
      <c r="L9" s="93" t="s">
        <v>857</v>
      </c>
      <c r="M9" s="93">
        <v>9.6716357754544386</v>
      </c>
      <c r="N9" s="93">
        <v>42.898043352449235</v>
      </c>
    </row>
    <row r="10" spans="1:14" ht="15" customHeight="1" x14ac:dyDescent="0.25">
      <c r="A10" s="106" t="s">
        <v>888</v>
      </c>
      <c r="B10" s="93">
        <v>0.14185997765412164</v>
      </c>
      <c r="C10" s="93">
        <v>4.8085467022358914</v>
      </c>
      <c r="D10" s="93">
        <v>0.18987185991262134</v>
      </c>
      <c r="E10" s="93">
        <v>0</v>
      </c>
      <c r="F10" s="93" t="s">
        <v>857</v>
      </c>
      <c r="G10" s="93">
        <v>0.33724331285743048</v>
      </c>
      <c r="H10" s="93" t="s">
        <v>857</v>
      </c>
      <c r="I10" s="93">
        <v>0</v>
      </c>
      <c r="J10" s="93">
        <v>0.21249074166881271</v>
      </c>
      <c r="K10" s="93" t="s">
        <v>857</v>
      </c>
      <c r="L10" s="93" t="s">
        <v>857</v>
      </c>
      <c r="M10" s="93">
        <v>0.83174947690002443</v>
      </c>
      <c r="N10" s="93">
        <v>6.5217620712289035</v>
      </c>
    </row>
    <row r="11" spans="1:14" ht="15" customHeight="1" x14ac:dyDescent="0.25">
      <c r="A11" s="106" t="s">
        <v>513</v>
      </c>
      <c r="B11" s="93">
        <v>8.4516242573279854</v>
      </c>
      <c r="C11" s="93">
        <v>24.511061392000268</v>
      </c>
      <c r="D11" s="93">
        <v>7.0463300729533005</v>
      </c>
      <c r="E11" s="93">
        <v>7.4412307340005803</v>
      </c>
      <c r="F11" s="93" t="s">
        <v>857</v>
      </c>
      <c r="G11" s="93">
        <v>6.1336065578763179</v>
      </c>
      <c r="H11" s="93" t="s">
        <v>857</v>
      </c>
      <c r="I11" s="93">
        <v>9.1230795664104658</v>
      </c>
      <c r="J11" s="93">
        <v>17.286575059396792</v>
      </c>
      <c r="K11" s="93" t="s">
        <v>857</v>
      </c>
      <c r="L11" s="93" t="s">
        <v>857</v>
      </c>
      <c r="M11" s="93">
        <v>9.3960295495533028</v>
      </c>
      <c r="N11" s="93">
        <v>89.389537189518961</v>
      </c>
    </row>
    <row r="12" spans="1:14" ht="15" customHeight="1" x14ac:dyDescent="0.25">
      <c r="A12" s="106" t="s">
        <v>514</v>
      </c>
      <c r="B12" s="93">
        <v>1.954987986438957</v>
      </c>
      <c r="C12" s="93">
        <v>8.5496161776135615</v>
      </c>
      <c r="D12" s="93">
        <v>1.5166241189211032</v>
      </c>
      <c r="E12" s="93">
        <v>3.434379102641683</v>
      </c>
      <c r="F12" s="93" t="s">
        <v>857</v>
      </c>
      <c r="G12" s="93">
        <v>2.0089337689815743</v>
      </c>
      <c r="H12" s="93" t="s">
        <v>857</v>
      </c>
      <c r="I12" s="93">
        <v>3.4280888167653165</v>
      </c>
      <c r="J12" s="93">
        <v>7.2185895335120609</v>
      </c>
      <c r="K12" s="93" t="s">
        <v>857</v>
      </c>
      <c r="L12" s="93" t="s">
        <v>857</v>
      </c>
      <c r="M12" s="93">
        <v>2.8337304980266715</v>
      </c>
      <c r="N12" s="93">
        <v>30.944950002900907</v>
      </c>
    </row>
    <row r="13" spans="1:14" ht="15" customHeight="1" x14ac:dyDescent="0.25">
      <c r="A13" s="106" t="s">
        <v>515</v>
      </c>
      <c r="B13" s="93">
        <v>5.3873496545106239</v>
      </c>
      <c r="C13" s="93">
        <v>31.058875278616945</v>
      </c>
      <c r="D13" s="93">
        <v>5.8467970228798789</v>
      </c>
      <c r="E13" s="93">
        <v>3.5650306700952599</v>
      </c>
      <c r="F13" s="93" t="s">
        <v>857</v>
      </c>
      <c r="G13" s="93">
        <v>3.3306790849970276</v>
      </c>
      <c r="H13" s="93" t="s">
        <v>857</v>
      </c>
      <c r="I13" s="93">
        <v>10.601017121470127</v>
      </c>
      <c r="J13" s="93">
        <v>13.585122143589036</v>
      </c>
      <c r="K13" s="93" t="s">
        <v>857</v>
      </c>
      <c r="L13" s="93" t="s">
        <v>857</v>
      </c>
      <c r="M13" s="93">
        <v>5.5663976568716391</v>
      </c>
      <c r="N13" s="93">
        <v>78.941268633030504</v>
      </c>
    </row>
    <row r="14" spans="1:14" ht="15" customHeight="1" x14ac:dyDescent="0.25">
      <c r="A14" s="105" t="s">
        <v>889</v>
      </c>
      <c r="B14" s="90">
        <v>7.7176263006501173</v>
      </c>
      <c r="C14" s="90">
        <v>4.4330791523558242</v>
      </c>
      <c r="D14" s="90">
        <v>9.7069105397345812</v>
      </c>
      <c r="E14" s="90">
        <v>7.0948344681258471</v>
      </c>
      <c r="F14" s="90" t="s">
        <v>857</v>
      </c>
      <c r="G14" s="90">
        <v>5.9491980691216169</v>
      </c>
      <c r="H14" s="90" t="s">
        <v>857</v>
      </c>
      <c r="I14" s="90">
        <v>13.950897777215832</v>
      </c>
      <c r="J14" s="90">
        <v>23.640120242800258</v>
      </c>
      <c r="K14" s="90" t="s">
        <v>857</v>
      </c>
      <c r="L14" s="90" t="s">
        <v>857</v>
      </c>
      <c r="M14" s="90">
        <v>14.537405009439135</v>
      </c>
      <c r="N14" s="90">
        <v>87.0300715594434</v>
      </c>
    </row>
    <row r="15" spans="1:14" ht="15" customHeight="1" x14ac:dyDescent="0.25">
      <c r="A15" s="105" t="s">
        <v>890</v>
      </c>
      <c r="B15" s="90">
        <v>8.4530000096697098</v>
      </c>
      <c r="C15" s="90">
        <v>38.342752107424559</v>
      </c>
      <c r="D15" s="90">
        <v>8.0111239447533347</v>
      </c>
      <c r="E15" s="90">
        <v>8.169929700623122</v>
      </c>
      <c r="F15" s="90" t="s">
        <v>857</v>
      </c>
      <c r="G15" s="90">
        <v>7.6910062693322381</v>
      </c>
      <c r="H15" s="90" t="s">
        <v>857</v>
      </c>
      <c r="I15" s="90">
        <v>5.7946074907090432</v>
      </c>
      <c r="J15" s="90">
        <v>19.092405566024411</v>
      </c>
      <c r="K15" s="90" t="s">
        <v>857</v>
      </c>
      <c r="L15" s="90" t="s">
        <v>857</v>
      </c>
      <c r="M15" s="90">
        <v>13.301469811183404</v>
      </c>
      <c r="N15" s="90">
        <v>108.85629489972</v>
      </c>
    </row>
    <row r="16" spans="1:14" ht="15" customHeight="1" x14ac:dyDescent="0.25">
      <c r="A16" s="106" t="s">
        <v>891</v>
      </c>
      <c r="B16" s="93">
        <v>0.4644780312538086</v>
      </c>
      <c r="C16" s="93">
        <v>8.5163167354143585</v>
      </c>
      <c r="D16" s="93">
        <v>0.80620522283079088</v>
      </c>
      <c r="E16" s="93">
        <v>0.50541997186024645</v>
      </c>
      <c r="F16" s="93" t="s">
        <v>857</v>
      </c>
      <c r="G16" s="93">
        <v>0.23239630398145453</v>
      </c>
      <c r="H16" s="93" t="s">
        <v>857</v>
      </c>
      <c r="I16" s="93">
        <v>1.4174901579433326</v>
      </c>
      <c r="J16" s="93">
        <v>4.6437607497617908</v>
      </c>
      <c r="K16" s="93" t="s">
        <v>857</v>
      </c>
      <c r="L16" s="93" t="s">
        <v>857</v>
      </c>
      <c r="M16" s="93">
        <v>2.0883685654615554</v>
      </c>
      <c r="N16" s="93">
        <v>18.674435738507327</v>
      </c>
    </row>
    <row r="17" spans="1:14" ht="15" customHeight="1" x14ac:dyDescent="0.25">
      <c r="A17" s="106" t="s">
        <v>892</v>
      </c>
      <c r="B17" s="93">
        <v>7.9885219784158963</v>
      </c>
      <c r="C17" s="93">
        <v>29.826435372010195</v>
      </c>
      <c r="D17" s="93">
        <v>7.2049187219225512</v>
      </c>
      <c r="E17" s="93">
        <v>7.6645097287628747</v>
      </c>
      <c r="F17" s="93" t="s">
        <v>857</v>
      </c>
      <c r="G17" s="93">
        <v>7.4586099653507842</v>
      </c>
      <c r="H17" s="93" t="s">
        <v>857</v>
      </c>
      <c r="I17" s="93">
        <v>4.3771173327657067</v>
      </c>
      <c r="J17" s="93">
        <v>14.448644816262611</v>
      </c>
      <c r="K17" s="93" t="s">
        <v>857</v>
      </c>
      <c r="L17" s="93" t="s">
        <v>857</v>
      </c>
      <c r="M17" s="93">
        <v>11.213101245721848</v>
      </c>
      <c r="N17" s="93">
        <v>90.1818591612125</v>
      </c>
    </row>
    <row r="18" spans="1:14" ht="15" customHeight="1" x14ac:dyDescent="0.25">
      <c r="A18" s="105" t="s">
        <v>893</v>
      </c>
      <c r="B18" s="90">
        <v>44.150567397677548</v>
      </c>
      <c r="C18" s="90">
        <v>250.23126019024375</v>
      </c>
      <c r="D18" s="90">
        <v>42.749145305810963</v>
      </c>
      <c r="E18" s="90">
        <v>55.466521562116363</v>
      </c>
      <c r="F18" s="90" t="s">
        <v>857</v>
      </c>
      <c r="G18" s="90">
        <v>51.025336994594326</v>
      </c>
      <c r="H18" s="90" t="s">
        <v>857</v>
      </c>
      <c r="I18" s="90">
        <v>53.585351352337725</v>
      </c>
      <c r="J18" s="90">
        <v>102.34718839162632</v>
      </c>
      <c r="K18" s="90" t="s">
        <v>857</v>
      </c>
      <c r="L18" s="90" t="s">
        <v>857</v>
      </c>
      <c r="M18" s="90">
        <v>58.628403368305818</v>
      </c>
      <c r="N18" s="90">
        <v>658.18377456271446</v>
      </c>
    </row>
    <row r="19" spans="1:14" ht="15" customHeight="1" x14ac:dyDescent="0.25">
      <c r="A19" s="107" t="s">
        <v>894</v>
      </c>
      <c r="B19" s="14">
        <v>51.868193698327673</v>
      </c>
      <c r="C19" s="14">
        <v>254.66433934259962</v>
      </c>
      <c r="D19" s="14">
        <v>52.456055845545528</v>
      </c>
      <c r="E19" s="14">
        <v>62.56135603024223</v>
      </c>
      <c r="F19" s="14" t="s">
        <v>857</v>
      </c>
      <c r="G19" s="14">
        <v>56.974535063715884</v>
      </c>
      <c r="H19" s="14" t="s">
        <v>857</v>
      </c>
      <c r="I19" s="14">
        <v>67.536249129553525</v>
      </c>
      <c r="J19" s="14">
        <v>125.9873086344264</v>
      </c>
      <c r="K19" s="14" t="s">
        <v>857</v>
      </c>
      <c r="L19" s="14" t="s">
        <v>857</v>
      </c>
      <c r="M19" s="14">
        <v>73.165808377744824</v>
      </c>
      <c r="N19" s="14">
        <v>745.21384612215343</v>
      </c>
    </row>
    <row r="20" spans="1:14" ht="15" customHeight="1" x14ac:dyDescent="0.25">
      <c r="A20" s="108"/>
      <c r="B20" s="97"/>
      <c r="C20" s="97"/>
      <c r="D20" s="97"/>
      <c r="E20" s="97"/>
      <c r="F20" s="97"/>
      <c r="G20" s="97"/>
      <c r="H20" s="97"/>
      <c r="I20" s="97"/>
      <c r="J20" s="97"/>
      <c r="K20" s="97"/>
      <c r="L20" s="97"/>
      <c r="M20" s="97"/>
      <c r="N20" s="97"/>
    </row>
    <row r="21" spans="1:14" ht="15" customHeight="1" x14ac:dyDescent="0.25">
      <c r="A21" s="143">
        <v>2012</v>
      </c>
      <c r="B21" s="143"/>
      <c r="C21" s="143"/>
      <c r="D21" s="143"/>
      <c r="E21" s="143"/>
      <c r="F21" s="143"/>
      <c r="G21" s="143"/>
      <c r="H21" s="143"/>
      <c r="I21" s="143"/>
      <c r="J21" s="143"/>
      <c r="K21" s="143"/>
      <c r="L21" s="143"/>
      <c r="M21" s="143"/>
      <c r="N21" s="143"/>
    </row>
    <row r="22" spans="1:14" ht="15" customHeight="1" x14ac:dyDescent="0.25">
      <c r="A22" s="104" t="s">
        <v>884</v>
      </c>
      <c r="B22" s="90">
        <v>56.233168442379181</v>
      </c>
      <c r="C22" s="90">
        <v>253.81015326923927</v>
      </c>
      <c r="D22" s="90">
        <v>45.39336654274441</v>
      </c>
      <c r="E22" s="90">
        <v>58.227603128828399</v>
      </c>
      <c r="F22" s="90" t="s">
        <v>857</v>
      </c>
      <c r="G22" s="90">
        <v>58.032254854838918</v>
      </c>
      <c r="H22" s="90" t="s">
        <v>857</v>
      </c>
      <c r="I22" s="90">
        <v>64.269558349499192</v>
      </c>
      <c r="J22" s="90">
        <v>112.35785520739594</v>
      </c>
      <c r="K22" s="90" t="s">
        <v>857</v>
      </c>
      <c r="L22" s="90" t="s">
        <v>857</v>
      </c>
      <c r="M22" s="90">
        <v>62.865162509970041</v>
      </c>
      <c r="N22" s="90">
        <v>711.18912230489195</v>
      </c>
    </row>
    <row r="23" spans="1:14" ht="15" customHeight="1" x14ac:dyDescent="0.25">
      <c r="A23" s="105" t="s">
        <v>885</v>
      </c>
      <c r="B23" s="90">
        <v>47.404104663885271</v>
      </c>
      <c r="C23" s="90">
        <v>248.10263294475016</v>
      </c>
      <c r="D23" s="90">
        <v>36.800698526135967</v>
      </c>
      <c r="E23" s="90">
        <v>51.398538630793759</v>
      </c>
      <c r="F23" s="90" t="s">
        <v>857</v>
      </c>
      <c r="G23" s="90">
        <v>53.311272593213225</v>
      </c>
      <c r="H23" s="90" t="s">
        <v>857</v>
      </c>
      <c r="I23" s="90">
        <v>50.210737807044353</v>
      </c>
      <c r="J23" s="90">
        <v>91.478477388366684</v>
      </c>
      <c r="K23" s="90" t="s">
        <v>857</v>
      </c>
      <c r="L23" s="90" t="s">
        <v>857</v>
      </c>
      <c r="M23" s="90">
        <v>49.779967660147648</v>
      </c>
      <c r="N23" s="90">
        <v>628.48643021433566</v>
      </c>
    </row>
    <row r="24" spans="1:14" ht="15" customHeight="1" x14ac:dyDescent="0.25">
      <c r="A24" s="106" t="s">
        <v>768</v>
      </c>
      <c r="B24" s="93">
        <v>10.767681321693725</v>
      </c>
      <c r="C24" s="93">
        <v>139.04132208296724</v>
      </c>
      <c r="D24" s="93">
        <v>11.382604630294363</v>
      </c>
      <c r="E24" s="93">
        <v>26.435646610826463</v>
      </c>
      <c r="F24" s="93" t="s">
        <v>857</v>
      </c>
      <c r="G24" s="93">
        <v>25.809465508499049</v>
      </c>
      <c r="H24" s="93" t="s">
        <v>857</v>
      </c>
      <c r="I24" s="93">
        <v>17.15222144209428</v>
      </c>
      <c r="J24" s="93">
        <v>31.171841236234634</v>
      </c>
      <c r="K24" s="93" t="s">
        <v>857</v>
      </c>
      <c r="L24" s="93" t="s">
        <v>857</v>
      </c>
      <c r="M24" s="93">
        <v>17.405081920061146</v>
      </c>
      <c r="N24" s="93">
        <v>279.1658647526707</v>
      </c>
    </row>
    <row r="25" spans="1:14" ht="15" customHeight="1" x14ac:dyDescent="0.25">
      <c r="A25" s="106" t="s">
        <v>886</v>
      </c>
      <c r="B25" s="93">
        <v>5.4486024900438315</v>
      </c>
      <c r="C25" s="93">
        <v>34.420502098990234</v>
      </c>
      <c r="D25" s="93">
        <v>3.8039761087538082</v>
      </c>
      <c r="E25" s="93">
        <v>4.4197298294696177</v>
      </c>
      <c r="F25" s="93" t="s">
        <v>857</v>
      </c>
      <c r="G25" s="93">
        <v>11.723040869831012</v>
      </c>
      <c r="H25" s="93" t="s">
        <v>857</v>
      </c>
      <c r="I25" s="93">
        <v>4.0970524888889495</v>
      </c>
      <c r="J25" s="93">
        <v>9.1337692450293133</v>
      </c>
      <c r="K25" s="93" t="s">
        <v>857</v>
      </c>
      <c r="L25" s="93" t="s">
        <v>857</v>
      </c>
      <c r="M25" s="93">
        <v>2.6221087956726628</v>
      </c>
      <c r="N25" s="93">
        <v>75.668781926679557</v>
      </c>
    </row>
    <row r="26" spans="1:14" ht="15" customHeight="1" x14ac:dyDescent="0.25">
      <c r="A26" s="106" t="s">
        <v>887</v>
      </c>
      <c r="B26" s="93">
        <v>7.2057805094621026</v>
      </c>
      <c r="C26" s="93">
        <v>0.61823463770277232</v>
      </c>
      <c r="D26" s="93">
        <v>5.2628777538240064</v>
      </c>
      <c r="E26" s="93">
        <v>5.2899060465918053</v>
      </c>
      <c r="F26" s="93" t="s">
        <v>857</v>
      </c>
      <c r="G26" s="93">
        <v>1.8223261204795254</v>
      </c>
      <c r="H26" s="93" t="s">
        <v>857</v>
      </c>
      <c r="I26" s="93">
        <v>5.0809617893121128</v>
      </c>
      <c r="J26" s="93">
        <v>8.466966955308969</v>
      </c>
      <c r="K26" s="93" t="s">
        <v>857</v>
      </c>
      <c r="L26" s="93" t="s">
        <v>857</v>
      </c>
      <c r="M26" s="93">
        <v>8.6841088991391207</v>
      </c>
      <c r="N26" s="93">
        <v>42.431162711820491</v>
      </c>
    </row>
    <row r="27" spans="1:14" ht="15" customHeight="1" x14ac:dyDescent="0.25">
      <c r="A27" s="106" t="s">
        <v>888</v>
      </c>
      <c r="B27" s="93">
        <v>0.24396964306877439</v>
      </c>
      <c r="C27" s="93">
        <v>2.6093523389286579</v>
      </c>
      <c r="D27" s="93">
        <v>9.688848447769724E-2</v>
      </c>
      <c r="E27" s="93">
        <v>0.11338399975413797</v>
      </c>
      <c r="F27" s="93" t="s">
        <v>857</v>
      </c>
      <c r="G27" s="93">
        <v>1.0688181180842766</v>
      </c>
      <c r="H27" s="93" t="s">
        <v>857</v>
      </c>
      <c r="I27" s="93">
        <v>0.23034285985602049</v>
      </c>
      <c r="J27" s="93">
        <v>0.25718632763907612</v>
      </c>
      <c r="K27" s="93" t="s">
        <v>857</v>
      </c>
      <c r="L27" s="93" t="s">
        <v>857</v>
      </c>
      <c r="M27" s="93">
        <v>0.5113554897413104</v>
      </c>
      <c r="N27" s="93">
        <v>5.1312972615499515</v>
      </c>
    </row>
    <row r="28" spans="1:14" ht="15" customHeight="1" x14ac:dyDescent="0.25">
      <c r="A28" s="106" t="s">
        <v>513</v>
      </c>
      <c r="B28" s="93">
        <v>10.085170024336485</v>
      </c>
      <c r="C28" s="93">
        <v>26.397009424336549</v>
      </c>
      <c r="D28" s="93">
        <v>8.1619040076394676</v>
      </c>
      <c r="E28" s="93">
        <v>8.4995033190447451</v>
      </c>
      <c r="F28" s="93" t="s">
        <v>857</v>
      </c>
      <c r="G28" s="93">
        <v>6.6014045459342565</v>
      </c>
      <c r="H28" s="93" t="s">
        <v>857</v>
      </c>
      <c r="I28" s="93">
        <v>10.001794183324204</v>
      </c>
      <c r="J28" s="93">
        <v>17.402467319705938</v>
      </c>
      <c r="K28" s="93" t="s">
        <v>857</v>
      </c>
      <c r="L28" s="93" t="s">
        <v>857</v>
      </c>
      <c r="M28" s="93">
        <v>10.907617057938625</v>
      </c>
      <c r="N28" s="93">
        <v>98.056869882260642</v>
      </c>
    </row>
    <row r="29" spans="1:14" ht="15" customHeight="1" x14ac:dyDescent="0.25">
      <c r="A29" s="106" t="s">
        <v>514</v>
      </c>
      <c r="B29" s="93">
        <v>2.3469955086949801</v>
      </c>
      <c r="C29" s="93">
        <v>9.2189859721185989</v>
      </c>
      <c r="D29" s="93">
        <v>0.99800591425899821</v>
      </c>
      <c r="E29" s="93">
        <v>2.5541534227993092</v>
      </c>
      <c r="F29" s="93" t="s">
        <v>857</v>
      </c>
      <c r="G29" s="93">
        <v>0.81270095982769042</v>
      </c>
      <c r="H29" s="93" t="s">
        <v>857</v>
      </c>
      <c r="I29" s="93">
        <v>2.6506071283675969</v>
      </c>
      <c r="J29" s="93">
        <v>8.7644186154413291</v>
      </c>
      <c r="K29" s="93" t="s">
        <v>857</v>
      </c>
      <c r="L29" s="93" t="s">
        <v>857</v>
      </c>
      <c r="M29" s="93">
        <v>2.904390178471135</v>
      </c>
      <c r="N29" s="93">
        <v>30.25025769997967</v>
      </c>
    </row>
    <row r="30" spans="1:14" ht="15" customHeight="1" x14ac:dyDescent="0.25">
      <c r="A30" s="106" t="s">
        <v>515</v>
      </c>
      <c r="B30" s="93">
        <v>11.305905166585291</v>
      </c>
      <c r="C30" s="93">
        <v>35.797226389706069</v>
      </c>
      <c r="D30" s="93">
        <v>7.0944416268875576</v>
      </c>
      <c r="E30" s="93">
        <v>4.0862154023076274</v>
      </c>
      <c r="F30" s="93" t="s">
        <v>857</v>
      </c>
      <c r="G30" s="93">
        <v>5.4735164705573851</v>
      </c>
      <c r="H30" s="93" t="s">
        <v>857</v>
      </c>
      <c r="I30" s="93">
        <v>10.997757915201142</v>
      </c>
      <c r="J30" s="93">
        <v>16.281827689007471</v>
      </c>
      <c r="K30" s="93" t="s">
        <v>857</v>
      </c>
      <c r="L30" s="93" t="s">
        <v>857</v>
      </c>
      <c r="M30" s="93">
        <v>6.7453053191236423</v>
      </c>
      <c r="N30" s="93">
        <v>97.782195979376226</v>
      </c>
    </row>
    <row r="31" spans="1:14" ht="15" customHeight="1" x14ac:dyDescent="0.25">
      <c r="A31" s="105" t="s">
        <v>889</v>
      </c>
      <c r="B31" s="90">
        <v>8.8290637784940156</v>
      </c>
      <c r="C31" s="90">
        <v>5.7075203244889137</v>
      </c>
      <c r="D31" s="90">
        <v>8.5926680166084637</v>
      </c>
      <c r="E31" s="90">
        <v>6.8290644980346764</v>
      </c>
      <c r="F31" s="90" t="s">
        <v>857</v>
      </c>
      <c r="G31" s="90">
        <v>4.7209822616256618</v>
      </c>
      <c r="H31" s="90" t="s">
        <v>857</v>
      </c>
      <c r="I31" s="90">
        <v>14.058820542454951</v>
      </c>
      <c r="J31" s="90">
        <v>20.879377819029429</v>
      </c>
      <c r="K31" s="90" t="s">
        <v>857</v>
      </c>
      <c r="L31" s="90" t="s">
        <v>857</v>
      </c>
      <c r="M31" s="90">
        <v>13.085194849822342</v>
      </c>
      <c r="N31" s="90">
        <v>82.702692090558429</v>
      </c>
    </row>
    <row r="32" spans="1:14" ht="15" customHeight="1" x14ac:dyDescent="0.25">
      <c r="A32" s="105" t="s">
        <v>890</v>
      </c>
      <c r="B32" s="90">
        <v>13.135684941353786</v>
      </c>
      <c r="C32" s="90">
        <v>39.94916585553301</v>
      </c>
      <c r="D32" s="90">
        <v>7.4038672133412886</v>
      </c>
      <c r="E32" s="90">
        <v>8.0596969541235186</v>
      </c>
      <c r="F32" s="90" t="s">
        <v>857</v>
      </c>
      <c r="G32" s="90">
        <v>10.468616891925619</v>
      </c>
      <c r="H32" s="90" t="s">
        <v>857</v>
      </c>
      <c r="I32" s="90">
        <v>6.6554685680182395</v>
      </c>
      <c r="J32" s="90">
        <v>22.323401881479398</v>
      </c>
      <c r="K32" s="90" t="s">
        <v>857</v>
      </c>
      <c r="L32" s="90" t="s">
        <v>857</v>
      </c>
      <c r="M32" s="90">
        <v>11.54644569552555</v>
      </c>
      <c r="N32" s="90">
        <v>119.54234800130054</v>
      </c>
    </row>
    <row r="33" spans="1:14" ht="15" customHeight="1" x14ac:dyDescent="0.25">
      <c r="A33" s="106" t="s">
        <v>891</v>
      </c>
      <c r="B33" s="93">
        <v>1.1691434901295246</v>
      </c>
      <c r="C33" s="93">
        <v>14.583256160206297</v>
      </c>
      <c r="D33" s="93">
        <v>0.52231633287017576</v>
      </c>
      <c r="E33" s="93">
        <v>1.0570119494830272</v>
      </c>
      <c r="F33" s="93" t="s">
        <v>857</v>
      </c>
      <c r="G33" s="93">
        <v>4.1741339445351855E-2</v>
      </c>
      <c r="H33" s="93" t="s">
        <v>857</v>
      </c>
      <c r="I33" s="93">
        <v>0.32117150554705887</v>
      </c>
      <c r="J33" s="93">
        <v>2.752158734150238</v>
      </c>
      <c r="K33" s="93" t="s">
        <v>857</v>
      </c>
      <c r="L33" s="93" t="s">
        <v>857</v>
      </c>
      <c r="M33" s="93">
        <v>0.46313799132222289</v>
      </c>
      <c r="N33" s="93">
        <v>20.909937503153905</v>
      </c>
    </row>
    <row r="34" spans="1:14" ht="15" customHeight="1" x14ac:dyDescent="0.25">
      <c r="A34" s="106" t="s">
        <v>892</v>
      </c>
      <c r="B34" s="93">
        <v>11.966541451224266</v>
      </c>
      <c r="C34" s="93">
        <v>25.365909695326707</v>
      </c>
      <c r="D34" s="93">
        <v>6.8815508804711101</v>
      </c>
      <c r="E34" s="93">
        <v>7.0026850046404876</v>
      </c>
      <c r="F34" s="93" t="s">
        <v>857</v>
      </c>
      <c r="G34" s="93">
        <v>10.426875552480265</v>
      </c>
      <c r="H34" s="93" t="s">
        <v>857</v>
      </c>
      <c r="I34" s="93">
        <v>6.3342970624711823</v>
      </c>
      <c r="J34" s="93">
        <v>19.571243147329149</v>
      </c>
      <c r="K34" s="93" t="s">
        <v>857</v>
      </c>
      <c r="L34" s="93" t="s">
        <v>857</v>
      </c>
      <c r="M34" s="93">
        <v>11.083307704203337</v>
      </c>
      <c r="N34" s="93">
        <v>98.632410498146513</v>
      </c>
    </row>
    <row r="35" spans="1:14" ht="15" customHeight="1" x14ac:dyDescent="0.25">
      <c r="A35" s="105" t="s">
        <v>893</v>
      </c>
      <c r="B35" s="90">
        <v>60.539789605239108</v>
      </c>
      <c r="C35" s="90">
        <v>288.05179880028328</v>
      </c>
      <c r="D35" s="90">
        <v>44.204565739477204</v>
      </c>
      <c r="E35" s="90">
        <v>59.458235584917269</v>
      </c>
      <c r="F35" s="90" t="s">
        <v>857</v>
      </c>
      <c r="G35" s="90">
        <v>63.779889485138838</v>
      </c>
      <c r="H35" s="90" t="s">
        <v>857</v>
      </c>
      <c r="I35" s="90">
        <v>56.866206375062589</v>
      </c>
      <c r="J35" s="90">
        <v>113.80187926984622</v>
      </c>
      <c r="K35" s="90" t="s">
        <v>857</v>
      </c>
      <c r="L35" s="90" t="s">
        <v>857</v>
      </c>
      <c r="M35" s="90">
        <v>61.326413355673331</v>
      </c>
      <c r="N35" s="90">
        <v>748.02877821563607</v>
      </c>
    </row>
    <row r="36" spans="1:14" ht="15" customHeight="1" x14ac:dyDescent="0.25">
      <c r="A36" s="107" t="s">
        <v>894</v>
      </c>
      <c r="B36" s="14">
        <v>69.368853383732912</v>
      </c>
      <c r="C36" s="14">
        <v>293.75931912477233</v>
      </c>
      <c r="D36" s="14">
        <v>52.797233756085724</v>
      </c>
      <c r="E36" s="14">
        <v>66.28730008295193</v>
      </c>
      <c r="F36" s="14" t="s">
        <v>857</v>
      </c>
      <c r="G36" s="14">
        <v>68.500871746764432</v>
      </c>
      <c r="H36" s="14" t="s">
        <v>857</v>
      </c>
      <c r="I36" s="14">
        <v>70.925026917517457</v>
      </c>
      <c r="J36" s="14">
        <v>134.68125708887547</v>
      </c>
      <c r="K36" s="14" t="s">
        <v>857</v>
      </c>
      <c r="L36" s="14" t="s">
        <v>857</v>
      </c>
      <c r="M36" s="14">
        <v>74.411608205495412</v>
      </c>
      <c r="N36" s="14">
        <v>830.73147030619634</v>
      </c>
    </row>
    <row r="37" spans="1:14" ht="15" customHeight="1" x14ac:dyDescent="0.25">
      <c r="A37" s="108"/>
      <c r="B37" s="97"/>
      <c r="C37" s="97"/>
      <c r="D37" s="97"/>
      <c r="E37" s="97"/>
      <c r="F37" s="97"/>
      <c r="G37" s="97"/>
      <c r="H37" s="97"/>
      <c r="I37" s="97"/>
      <c r="J37" s="97"/>
      <c r="K37" s="97"/>
      <c r="L37" s="97"/>
      <c r="M37" s="97"/>
      <c r="N37" s="97"/>
    </row>
    <row r="38" spans="1:14" ht="15" customHeight="1" x14ac:dyDescent="0.25">
      <c r="A38" s="143">
        <v>2013</v>
      </c>
      <c r="B38" s="143"/>
      <c r="C38" s="143"/>
      <c r="D38" s="143"/>
      <c r="E38" s="143"/>
      <c r="F38" s="143"/>
      <c r="G38" s="143"/>
      <c r="H38" s="143"/>
      <c r="I38" s="143"/>
      <c r="J38" s="143"/>
      <c r="K38" s="143"/>
      <c r="L38" s="143"/>
      <c r="M38" s="143"/>
      <c r="N38" s="143"/>
    </row>
    <row r="39" spans="1:14" ht="15" customHeight="1" x14ac:dyDescent="0.25">
      <c r="A39" s="104" t="s">
        <v>884</v>
      </c>
      <c r="B39" s="90">
        <v>66.139760743916</v>
      </c>
      <c r="C39" s="90">
        <v>296.56720776135495</v>
      </c>
      <c r="D39" s="90">
        <v>53.154584239276872</v>
      </c>
      <c r="E39" s="90">
        <v>71.771253569356475</v>
      </c>
      <c r="F39" s="90" t="s">
        <v>857</v>
      </c>
      <c r="G39" s="90">
        <v>67.600589354140865</v>
      </c>
      <c r="H39" s="90" t="s">
        <v>857</v>
      </c>
      <c r="I39" s="90">
        <v>68.215925257626822</v>
      </c>
      <c r="J39" s="90">
        <v>122.82942493741555</v>
      </c>
      <c r="K39" s="90" t="s">
        <v>857</v>
      </c>
      <c r="L39" s="90" t="s">
        <v>857</v>
      </c>
      <c r="M39" s="90">
        <v>67.783803700320234</v>
      </c>
      <c r="N39" s="90">
        <v>814.06254956340649</v>
      </c>
    </row>
    <row r="40" spans="1:14" ht="15" customHeight="1" x14ac:dyDescent="0.25">
      <c r="A40" s="105" t="s">
        <v>885</v>
      </c>
      <c r="B40" s="90">
        <v>57.943715724553989</v>
      </c>
      <c r="C40" s="90">
        <v>291.78628362279699</v>
      </c>
      <c r="D40" s="90">
        <v>44.651882850021678</v>
      </c>
      <c r="E40" s="90">
        <v>64.334542230315435</v>
      </c>
      <c r="F40" s="90" t="s">
        <v>857</v>
      </c>
      <c r="G40" s="90">
        <v>62.770664193627269</v>
      </c>
      <c r="H40" s="90" t="s">
        <v>857</v>
      </c>
      <c r="I40" s="90">
        <v>55.538498347709663</v>
      </c>
      <c r="J40" s="90">
        <v>102.50414823282313</v>
      </c>
      <c r="K40" s="90" t="s">
        <v>857</v>
      </c>
      <c r="L40" s="90" t="s">
        <v>857</v>
      </c>
      <c r="M40" s="90">
        <v>56.761741968588815</v>
      </c>
      <c r="N40" s="90">
        <v>736.29147717043725</v>
      </c>
    </row>
    <row r="41" spans="1:14" ht="15" customHeight="1" x14ac:dyDescent="0.25">
      <c r="A41" s="106" t="s">
        <v>768</v>
      </c>
      <c r="B41" s="93">
        <v>13.635521489306965</v>
      </c>
      <c r="C41" s="93">
        <v>169.05236064384434</v>
      </c>
      <c r="D41" s="93">
        <v>16.523059699746945</v>
      </c>
      <c r="E41" s="93">
        <v>30.411661994334885</v>
      </c>
      <c r="F41" s="93" t="s">
        <v>857</v>
      </c>
      <c r="G41" s="93">
        <v>29.589971888962879</v>
      </c>
      <c r="H41" s="93" t="s">
        <v>857</v>
      </c>
      <c r="I41" s="93">
        <v>19.452804513832763</v>
      </c>
      <c r="J41" s="93">
        <v>33.43644475076313</v>
      </c>
      <c r="K41" s="93" t="s">
        <v>857</v>
      </c>
      <c r="L41" s="93" t="s">
        <v>857</v>
      </c>
      <c r="M41" s="93">
        <v>18.973129533507823</v>
      </c>
      <c r="N41" s="93">
        <v>331.07495451430049</v>
      </c>
    </row>
    <row r="42" spans="1:14" ht="15" customHeight="1" x14ac:dyDescent="0.25">
      <c r="A42" s="106" t="s">
        <v>886</v>
      </c>
      <c r="B42" s="93">
        <v>4.9028180992639872</v>
      </c>
      <c r="C42" s="93">
        <v>35.527313722762173</v>
      </c>
      <c r="D42" s="93">
        <v>3.9386779205050604</v>
      </c>
      <c r="E42" s="93">
        <v>5.3518645339166024</v>
      </c>
      <c r="F42" s="93" t="s">
        <v>857</v>
      </c>
      <c r="G42" s="93">
        <v>10.355847344112007</v>
      </c>
      <c r="H42" s="93" t="s">
        <v>857</v>
      </c>
      <c r="I42" s="93">
        <v>5.7136270917493732</v>
      </c>
      <c r="J42" s="93">
        <v>11.618645886220703</v>
      </c>
      <c r="K42" s="93" t="s">
        <v>857</v>
      </c>
      <c r="L42" s="93" t="s">
        <v>857</v>
      </c>
      <c r="M42" s="93">
        <v>2.8144348969901682</v>
      </c>
      <c r="N42" s="93">
        <v>80.22322949552003</v>
      </c>
    </row>
    <row r="43" spans="1:14" ht="15" customHeight="1" x14ac:dyDescent="0.25">
      <c r="A43" s="106" t="s">
        <v>887</v>
      </c>
      <c r="B43" s="93">
        <v>8.6540697224053371</v>
      </c>
      <c r="C43" s="93">
        <v>0.14163184475778354</v>
      </c>
      <c r="D43" s="93">
        <v>5.9488346523569486</v>
      </c>
      <c r="E43" s="93">
        <v>4.5570995186771004</v>
      </c>
      <c r="F43" s="93" t="s">
        <v>857</v>
      </c>
      <c r="G43" s="93">
        <v>2.0070896238826954</v>
      </c>
      <c r="H43" s="93" t="s">
        <v>857</v>
      </c>
      <c r="I43" s="93">
        <v>5.4666458793977748</v>
      </c>
      <c r="J43" s="93">
        <v>9.315679935556064</v>
      </c>
      <c r="K43" s="93" t="s">
        <v>857</v>
      </c>
      <c r="L43" s="93" t="s">
        <v>857</v>
      </c>
      <c r="M43" s="93">
        <v>9.2609451035981767</v>
      </c>
      <c r="N43" s="93">
        <v>45.351996280631873</v>
      </c>
    </row>
    <row r="44" spans="1:14" ht="15" customHeight="1" x14ac:dyDescent="0.25">
      <c r="A44" s="106" t="s">
        <v>888</v>
      </c>
      <c r="B44" s="93">
        <v>0.40792812193243433</v>
      </c>
      <c r="C44" s="93">
        <v>5.990922312205881</v>
      </c>
      <c r="D44" s="93">
        <v>0.54900251150819113</v>
      </c>
      <c r="E44" s="93">
        <v>0.26198757382595433</v>
      </c>
      <c r="F44" s="93" t="s">
        <v>857</v>
      </c>
      <c r="G44" s="93">
        <v>0.94925008927635302</v>
      </c>
      <c r="H44" s="93" t="s">
        <v>857</v>
      </c>
      <c r="I44" s="93">
        <v>0.16106091857523991</v>
      </c>
      <c r="J44" s="93">
        <v>0.29524593068333616</v>
      </c>
      <c r="K44" s="93" t="s">
        <v>857</v>
      </c>
      <c r="L44" s="93" t="s">
        <v>857</v>
      </c>
      <c r="M44" s="93">
        <v>0.23072594773557761</v>
      </c>
      <c r="N44" s="93">
        <v>8.8461234057429614</v>
      </c>
    </row>
    <row r="45" spans="1:14" ht="15" customHeight="1" x14ac:dyDescent="0.25">
      <c r="A45" s="106" t="s">
        <v>513</v>
      </c>
      <c r="B45" s="93">
        <v>13.401218940783579</v>
      </c>
      <c r="C45" s="93">
        <v>27.795813735031153</v>
      </c>
      <c r="D45" s="93">
        <v>10.464286645394647</v>
      </c>
      <c r="E45" s="93">
        <v>12.647237502976422</v>
      </c>
      <c r="F45" s="93" t="s">
        <v>857</v>
      </c>
      <c r="G45" s="93">
        <v>8.8748122068160864</v>
      </c>
      <c r="H45" s="93" t="s">
        <v>857</v>
      </c>
      <c r="I45" s="93">
        <v>12.293813469587359</v>
      </c>
      <c r="J45" s="93">
        <v>24.366728280361659</v>
      </c>
      <c r="K45" s="93" t="s">
        <v>857</v>
      </c>
      <c r="L45" s="93" t="s">
        <v>857</v>
      </c>
      <c r="M45" s="93">
        <v>14.806544793320571</v>
      </c>
      <c r="N45" s="93">
        <v>124.6504555742714</v>
      </c>
    </row>
    <row r="46" spans="1:14" ht="15" customHeight="1" x14ac:dyDescent="0.25">
      <c r="A46" s="106" t="s">
        <v>514</v>
      </c>
      <c r="B46" s="93">
        <v>3.0423621528703482</v>
      </c>
      <c r="C46" s="93">
        <v>13.64025104772703</v>
      </c>
      <c r="D46" s="93">
        <v>0.63221585238448685</v>
      </c>
      <c r="E46" s="93">
        <v>3.5039014298858557</v>
      </c>
      <c r="F46" s="93" t="s">
        <v>857</v>
      </c>
      <c r="G46" s="93">
        <v>0.78895586314773358</v>
      </c>
      <c r="H46" s="93" t="s">
        <v>857</v>
      </c>
      <c r="I46" s="93">
        <v>3.7620076072683659</v>
      </c>
      <c r="J46" s="93">
        <v>7.7419967482491261</v>
      </c>
      <c r="K46" s="93" t="s">
        <v>857</v>
      </c>
      <c r="L46" s="93" t="s">
        <v>857</v>
      </c>
      <c r="M46" s="93">
        <v>3.8211144763437659</v>
      </c>
      <c r="N46" s="93">
        <v>36.932805177876681</v>
      </c>
    </row>
    <row r="47" spans="1:14" ht="15" customHeight="1" x14ac:dyDescent="0.25">
      <c r="A47" s="106" t="s">
        <v>515</v>
      </c>
      <c r="B47" s="93">
        <v>13.899797197991367</v>
      </c>
      <c r="C47" s="93">
        <v>39.637990316468226</v>
      </c>
      <c r="D47" s="93">
        <v>6.5958055681253969</v>
      </c>
      <c r="E47" s="93">
        <v>7.600789676698696</v>
      </c>
      <c r="F47" s="93" t="s">
        <v>857</v>
      </c>
      <c r="G47" s="93">
        <v>10.204737177429566</v>
      </c>
      <c r="H47" s="93" t="s">
        <v>857</v>
      </c>
      <c r="I47" s="93">
        <v>8.6885388672988491</v>
      </c>
      <c r="J47" s="93">
        <v>15.729406700989099</v>
      </c>
      <c r="K47" s="93" t="s">
        <v>857</v>
      </c>
      <c r="L47" s="93" t="s">
        <v>857</v>
      </c>
      <c r="M47" s="93">
        <v>6.8548472170927388</v>
      </c>
      <c r="N47" s="93">
        <v>109.21191272209369</v>
      </c>
    </row>
    <row r="48" spans="1:14" ht="15" customHeight="1" x14ac:dyDescent="0.25">
      <c r="A48" s="105" t="s">
        <v>889</v>
      </c>
      <c r="B48" s="90">
        <v>8.1960450193619785</v>
      </c>
      <c r="C48" s="90">
        <v>4.7809241385578671</v>
      </c>
      <c r="D48" s="90">
        <v>8.5027013892551544</v>
      </c>
      <c r="E48" s="90">
        <v>7.4367113390410591</v>
      </c>
      <c r="F48" s="90" t="s">
        <v>857</v>
      </c>
      <c r="G48" s="90">
        <v>4.8299251605135387</v>
      </c>
      <c r="H48" s="90" t="s">
        <v>857</v>
      </c>
      <c r="I48" s="90">
        <v>12.677426909917072</v>
      </c>
      <c r="J48" s="90">
        <v>20.32527670459266</v>
      </c>
      <c r="K48" s="90" t="s">
        <v>857</v>
      </c>
      <c r="L48" s="90" t="s">
        <v>857</v>
      </c>
      <c r="M48" s="90">
        <v>11.022061731731457</v>
      </c>
      <c r="N48" s="90">
        <v>77.771072392971021</v>
      </c>
    </row>
    <row r="49" spans="1:14" ht="15" customHeight="1" x14ac:dyDescent="0.25">
      <c r="A49" s="105" t="s">
        <v>890</v>
      </c>
      <c r="B49" s="90">
        <v>14.127554985834294</v>
      </c>
      <c r="C49" s="90">
        <v>32.389390698114681</v>
      </c>
      <c r="D49" s="90">
        <v>7.2928575495477217</v>
      </c>
      <c r="E49" s="90">
        <v>12.035661484127827</v>
      </c>
      <c r="F49" s="90" t="s">
        <v>857</v>
      </c>
      <c r="G49" s="90">
        <v>12.635814134509717</v>
      </c>
      <c r="H49" s="90" t="s">
        <v>857</v>
      </c>
      <c r="I49" s="90">
        <v>7.2915045925326352</v>
      </c>
      <c r="J49" s="90">
        <v>22.471482916714372</v>
      </c>
      <c r="K49" s="90" t="s">
        <v>857</v>
      </c>
      <c r="L49" s="90" t="s">
        <v>857</v>
      </c>
      <c r="M49" s="90">
        <v>11.432948326624818</v>
      </c>
      <c r="N49" s="90">
        <v>119.67721468800585</v>
      </c>
    </row>
    <row r="50" spans="1:14" ht="15" customHeight="1" x14ac:dyDescent="0.25">
      <c r="A50" s="106" t="s">
        <v>891</v>
      </c>
      <c r="B50" s="93">
        <v>0.9938216424506503</v>
      </c>
      <c r="C50" s="93">
        <v>3.1135201644087895</v>
      </c>
      <c r="D50" s="93">
        <v>1.0548624050605</v>
      </c>
      <c r="E50" s="93">
        <v>1.1971308771859064</v>
      </c>
      <c r="F50" s="93" t="s">
        <v>857</v>
      </c>
      <c r="G50" s="93">
        <v>0.56217823939840128</v>
      </c>
      <c r="H50" s="93" t="s">
        <v>857</v>
      </c>
      <c r="I50" s="93">
        <v>0.38909571492866951</v>
      </c>
      <c r="J50" s="93">
        <v>1.0397281047132549</v>
      </c>
      <c r="K50" s="93" t="s">
        <v>857</v>
      </c>
      <c r="L50" s="93" t="s">
        <v>857</v>
      </c>
      <c r="M50" s="93">
        <v>0.38227581722909293</v>
      </c>
      <c r="N50" s="93">
        <v>8.732612965375262</v>
      </c>
    </row>
    <row r="51" spans="1:14" ht="15" customHeight="1" x14ac:dyDescent="0.25">
      <c r="A51" s="106" t="s">
        <v>892</v>
      </c>
      <c r="B51" s="93">
        <v>13.133733343383645</v>
      </c>
      <c r="C51" s="93">
        <v>29.275870533705895</v>
      </c>
      <c r="D51" s="93">
        <v>6.2379951444872219</v>
      </c>
      <c r="E51" s="93">
        <v>10.838530606941921</v>
      </c>
      <c r="F51" s="93" t="s">
        <v>857</v>
      </c>
      <c r="G51" s="93">
        <v>12.073635895111316</v>
      </c>
      <c r="H51" s="93" t="s">
        <v>857</v>
      </c>
      <c r="I51" s="93">
        <v>6.9024088776039649</v>
      </c>
      <c r="J51" s="93">
        <v>21.431754812001138</v>
      </c>
      <c r="K51" s="93" t="s">
        <v>857</v>
      </c>
      <c r="L51" s="93" t="s">
        <v>857</v>
      </c>
      <c r="M51" s="93">
        <v>11.050672509395726</v>
      </c>
      <c r="N51" s="93">
        <v>110.94460172263042</v>
      </c>
    </row>
    <row r="52" spans="1:14" ht="15" customHeight="1" x14ac:dyDescent="0.25">
      <c r="A52" s="105" t="s">
        <v>893</v>
      </c>
      <c r="B52" s="90">
        <v>72.071270710388333</v>
      </c>
      <c r="C52" s="90">
        <v>324.17567432091153</v>
      </c>
      <c r="D52" s="90">
        <v>51.944740399569405</v>
      </c>
      <c r="E52" s="90">
        <v>76.37020371444315</v>
      </c>
      <c r="F52" s="90" t="s">
        <v>857</v>
      </c>
      <c r="G52" s="90">
        <v>75.406478328136984</v>
      </c>
      <c r="H52" s="90" t="s">
        <v>857</v>
      </c>
      <c r="I52" s="90">
        <v>62.830002940242323</v>
      </c>
      <c r="J52" s="90">
        <v>124.97563114953753</v>
      </c>
      <c r="K52" s="90" t="s">
        <v>857</v>
      </c>
      <c r="L52" s="90" t="s">
        <v>857</v>
      </c>
      <c r="M52" s="90">
        <v>68.194690295213547</v>
      </c>
      <c r="N52" s="90">
        <v>855.96869185844196</v>
      </c>
    </row>
    <row r="53" spans="1:14" ht="15" customHeight="1" x14ac:dyDescent="0.25">
      <c r="A53" s="107" t="s">
        <v>894</v>
      </c>
      <c r="B53" s="14">
        <v>80.267315729750166</v>
      </c>
      <c r="C53" s="14">
        <v>328.95659845946926</v>
      </c>
      <c r="D53" s="14">
        <v>60.447441788824591</v>
      </c>
      <c r="E53" s="14">
        <v>83.806915053484332</v>
      </c>
      <c r="F53" s="14" t="s">
        <v>857</v>
      </c>
      <c r="G53" s="14">
        <v>80.236403488650609</v>
      </c>
      <c r="H53" s="14" t="s">
        <v>857</v>
      </c>
      <c r="I53" s="14">
        <v>75.507429850159482</v>
      </c>
      <c r="J53" s="14">
        <v>145.30090785413006</v>
      </c>
      <c r="K53" s="14" t="s">
        <v>857</v>
      </c>
      <c r="L53" s="14" t="s">
        <v>857</v>
      </c>
      <c r="M53" s="14">
        <v>79.216752026945144</v>
      </c>
      <c r="N53" s="14">
        <v>933.73976425141359</v>
      </c>
    </row>
    <row r="54" spans="1:14" ht="15" customHeight="1" x14ac:dyDescent="0.25">
      <c r="A54" s="108"/>
      <c r="B54" s="97"/>
      <c r="C54" s="97"/>
      <c r="D54" s="97"/>
      <c r="E54" s="97"/>
      <c r="F54" s="97"/>
      <c r="G54" s="97"/>
      <c r="H54" s="97"/>
      <c r="I54" s="97"/>
      <c r="J54" s="97"/>
      <c r="K54" s="97"/>
      <c r="L54" s="97"/>
      <c r="M54" s="97"/>
      <c r="N54" s="97"/>
    </row>
    <row r="55" spans="1:14" ht="15" customHeight="1" x14ac:dyDescent="0.25">
      <c r="A55" s="143">
        <v>2014</v>
      </c>
      <c r="B55" s="143"/>
      <c r="C55" s="143"/>
      <c r="D55" s="143"/>
      <c r="E55" s="143"/>
      <c r="F55" s="143"/>
      <c r="G55" s="143"/>
      <c r="H55" s="143"/>
      <c r="I55" s="143"/>
      <c r="J55" s="143"/>
      <c r="K55" s="143"/>
      <c r="L55" s="143"/>
      <c r="M55" s="143"/>
      <c r="N55" s="143"/>
    </row>
    <row r="56" spans="1:14" ht="15" customHeight="1" x14ac:dyDescent="0.25">
      <c r="A56" s="104" t="s">
        <v>884</v>
      </c>
      <c r="B56" s="90">
        <v>67.656263268368065</v>
      </c>
      <c r="C56" s="90">
        <v>333.99809863114558</v>
      </c>
      <c r="D56" s="90">
        <v>58.027333841607401</v>
      </c>
      <c r="E56" s="90">
        <v>78.060378302424979</v>
      </c>
      <c r="F56" s="90" t="s">
        <v>857</v>
      </c>
      <c r="G56" s="90">
        <v>73.393018966099945</v>
      </c>
      <c r="H56" s="90" t="s">
        <v>857</v>
      </c>
      <c r="I56" s="90">
        <v>84.725000976294297</v>
      </c>
      <c r="J56" s="90">
        <v>131.21452866269158</v>
      </c>
      <c r="K56" s="90" t="s">
        <v>857</v>
      </c>
      <c r="L56" s="90" t="s">
        <v>857</v>
      </c>
      <c r="M56" s="90">
        <v>77.808146850108201</v>
      </c>
      <c r="N56" s="90">
        <v>904.8827694987416</v>
      </c>
    </row>
    <row r="57" spans="1:14" ht="15" customHeight="1" x14ac:dyDescent="0.25">
      <c r="A57" s="105" t="s">
        <v>885</v>
      </c>
      <c r="B57" s="90">
        <v>58.455648688250399</v>
      </c>
      <c r="C57" s="90">
        <v>329.89806932561009</v>
      </c>
      <c r="D57" s="90">
        <v>47.98051897103808</v>
      </c>
      <c r="E57" s="90">
        <v>70.480882297991826</v>
      </c>
      <c r="F57" s="90" t="s">
        <v>857</v>
      </c>
      <c r="G57" s="90">
        <v>67.84448488079957</v>
      </c>
      <c r="H57" s="90" t="s">
        <v>857</v>
      </c>
      <c r="I57" s="90">
        <v>72.614323045198489</v>
      </c>
      <c r="J57" s="90">
        <v>110.26408179113767</v>
      </c>
      <c r="K57" s="90" t="s">
        <v>857</v>
      </c>
      <c r="L57" s="90" t="s">
        <v>857</v>
      </c>
      <c r="M57" s="90">
        <v>65.96984146984552</v>
      </c>
      <c r="N57" s="90">
        <v>823.50785046987357</v>
      </c>
    </row>
    <row r="58" spans="1:14" ht="15" customHeight="1" x14ac:dyDescent="0.25">
      <c r="A58" s="106" t="s">
        <v>768</v>
      </c>
      <c r="B58" s="93">
        <v>14.984844679217089</v>
      </c>
      <c r="C58" s="93">
        <v>190.75034448964493</v>
      </c>
      <c r="D58" s="93">
        <v>16.551051899968467</v>
      </c>
      <c r="E58" s="93">
        <v>30.929989939054643</v>
      </c>
      <c r="F58" s="93" t="s">
        <v>857</v>
      </c>
      <c r="G58" s="93">
        <v>28.785063732480616</v>
      </c>
      <c r="H58" s="93" t="s">
        <v>857</v>
      </c>
      <c r="I58" s="93">
        <v>25.602251304253627</v>
      </c>
      <c r="J58" s="93">
        <v>34.61038724598221</v>
      </c>
      <c r="K58" s="93" t="s">
        <v>857</v>
      </c>
      <c r="L58" s="93" t="s">
        <v>857</v>
      </c>
      <c r="M58" s="93">
        <v>21.453541200651472</v>
      </c>
      <c r="N58" s="93">
        <v>363.66747449125228</v>
      </c>
    </row>
    <row r="59" spans="1:14" ht="15" customHeight="1" x14ac:dyDescent="0.25">
      <c r="A59" s="106" t="s">
        <v>886</v>
      </c>
      <c r="B59" s="93">
        <v>6.2956826993067363</v>
      </c>
      <c r="C59" s="93">
        <v>29.920688885983132</v>
      </c>
      <c r="D59" s="93">
        <v>4.6956453772991855</v>
      </c>
      <c r="E59" s="93">
        <v>6.0623717792094682</v>
      </c>
      <c r="F59" s="93" t="s">
        <v>857</v>
      </c>
      <c r="G59" s="93">
        <v>11.911331516280034</v>
      </c>
      <c r="H59" s="93" t="s">
        <v>857</v>
      </c>
      <c r="I59" s="93">
        <v>8.1445871081439289</v>
      </c>
      <c r="J59" s="93">
        <v>12.838446250157716</v>
      </c>
      <c r="K59" s="93" t="s">
        <v>857</v>
      </c>
      <c r="L59" s="93" t="s">
        <v>857</v>
      </c>
      <c r="M59" s="93">
        <v>3.143999760176889</v>
      </c>
      <c r="N59" s="93">
        <v>83.012753376557299</v>
      </c>
    </row>
    <row r="60" spans="1:14" ht="15" customHeight="1" x14ac:dyDescent="0.25">
      <c r="A60" s="106" t="s">
        <v>887</v>
      </c>
      <c r="B60" s="93">
        <v>13.138017636793712</v>
      </c>
      <c r="C60" s="93">
        <v>1.6660505157497292</v>
      </c>
      <c r="D60" s="93">
        <v>5.1012001257526345</v>
      </c>
      <c r="E60" s="93">
        <v>6.9004756337827526</v>
      </c>
      <c r="F60" s="93" t="s">
        <v>857</v>
      </c>
      <c r="G60" s="93">
        <v>3.5193876594830313</v>
      </c>
      <c r="H60" s="93" t="s">
        <v>857</v>
      </c>
      <c r="I60" s="93">
        <v>7.5506044786576449</v>
      </c>
      <c r="J60" s="93">
        <v>11.049554192012302</v>
      </c>
      <c r="K60" s="93" t="s">
        <v>857</v>
      </c>
      <c r="L60" s="93" t="s">
        <v>857</v>
      </c>
      <c r="M60" s="93">
        <v>13.32106461525467</v>
      </c>
      <c r="N60" s="93">
        <v>62.246354857486544</v>
      </c>
    </row>
    <row r="61" spans="1:14" ht="15" customHeight="1" x14ac:dyDescent="0.25">
      <c r="A61" s="106" t="s">
        <v>888</v>
      </c>
      <c r="B61" s="93">
        <v>0.24001347453060218</v>
      </c>
      <c r="C61" s="93">
        <v>5.586363202375952</v>
      </c>
      <c r="D61" s="93">
        <v>0.77858239999594514</v>
      </c>
      <c r="E61" s="93">
        <v>3.3873254274229714E-2</v>
      </c>
      <c r="F61" s="93" t="s">
        <v>857</v>
      </c>
      <c r="G61" s="93">
        <v>1.5175662933258736</v>
      </c>
      <c r="H61" s="93" t="s">
        <v>857</v>
      </c>
      <c r="I61" s="93">
        <v>0.76830321912182842</v>
      </c>
      <c r="J61" s="93">
        <v>1.0486925987668003</v>
      </c>
      <c r="K61" s="93" t="s">
        <v>857</v>
      </c>
      <c r="L61" s="93" t="s">
        <v>857</v>
      </c>
      <c r="M61" s="93">
        <v>0.59722008054661713</v>
      </c>
      <c r="N61" s="93">
        <v>10.570614522937852</v>
      </c>
    </row>
    <row r="62" spans="1:14" ht="15" customHeight="1" x14ac:dyDescent="0.25">
      <c r="A62" s="106" t="s">
        <v>513</v>
      </c>
      <c r="B62" s="93">
        <v>15.376435482691369</v>
      </c>
      <c r="C62" s="93">
        <v>41.53451112164494</v>
      </c>
      <c r="D62" s="93">
        <v>11.418897652593838</v>
      </c>
      <c r="E62" s="93">
        <v>13.501238521654228</v>
      </c>
      <c r="F62" s="93" t="s">
        <v>857</v>
      </c>
      <c r="G62" s="93">
        <v>10.884004788057384</v>
      </c>
      <c r="H62" s="93" t="s">
        <v>857</v>
      </c>
      <c r="I62" s="93">
        <v>15.332641861045772</v>
      </c>
      <c r="J62" s="93">
        <v>28.087514389366767</v>
      </c>
      <c r="K62" s="93" t="s">
        <v>857</v>
      </c>
      <c r="L62" s="93" t="s">
        <v>857</v>
      </c>
      <c r="M62" s="93">
        <v>16.464290979513319</v>
      </c>
      <c r="N62" s="93">
        <v>152.59953479656772</v>
      </c>
    </row>
    <row r="63" spans="1:14" ht="15" customHeight="1" x14ac:dyDescent="0.25">
      <c r="A63" s="106" t="s">
        <v>514</v>
      </c>
      <c r="B63" s="93">
        <v>1.8701034620518708</v>
      </c>
      <c r="C63" s="93">
        <v>12.583210503845731</v>
      </c>
      <c r="D63" s="93">
        <v>2.2856749241305279</v>
      </c>
      <c r="E63" s="93">
        <v>6.1257042947190223</v>
      </c>
      <c r="F63" s="93" t="s">
        <v>857</v>
      </c>
      <c r="G63" s="93">
        <v>2.1723225927376322</v>
      </c>
      <c r="H63" s="93" t="s">
        <v>857</v>
      </c>
      <c r="I63" s="93">
        <v>4.070951257401104</v>
      </c>
      <c r="J63" s="93">
        <v>6.6294681715786643</v>
      </c>
      <c r="K63" s="93" t="s">
        <v>857</v>
      </c>
      <c r="L63" s="93" t="s">
        <v>857</v>
      </c>
      <c r="M63" s="93">
        <v>3.4132541902727653</v>
      </c>
      <c r="N63" s="93">
        <v>39.150689396737306</v>
      </c>
    </row>
    <row r="64" spans="1:14" ht="15" customHeight="1" x14ac:dyDescent="0.25">
      <c r="A64" s="106" t="s">
        <v>515</v>
      </c>
      <c r="B64" s="93">
        <v>6.5505512536591333</v>
      </c>
      <c r="C64" s="93">
        <v>47.856900606366388</v>
      </c>
      <c r="D64" s="93">
        <v>7.1494665912974771</v>
      </c>
      <c r="E64" s="93">
        <v>6.9272288752974234</v>
      </c>
      <c r="F64" s="93" t="s">
        <v>857</v>
      </c>
      <c r="G64" s="93">
        <v>9.0548082984349723</v>
      </c>
      <c r="H64" s="93" t="s">
        <v>857</v>
      </c>
      <c r="I64" s="93">
        <v>11.144983816574602</v>
      </c>
      <c r="J64" s="93">
        <v>16.0000189432734</v>
      </c>
      <c r="K64" s="93" t="s">
        <v>857</v>
      </c>
      <c r="L64" s="93" t="s">
        <v>857</v>
      </c>
      <c r="M64" s="93">
        <v>7.5764706434297704</v>
      </c>
      <c r="N64" s="93">
        <v>112.26042902833312</v>
      </c>
    </row>
    <row r="65" spans="1:14" ht="15" customHeight="1" x14ac:dyDescent="0.25">
      <c r="A65" s="105" t="s">
        <v>889</v>
      </c>
      <c r="B65" s="90">
        <v>9.2006145801176462</v>
      </c>
      <c r="C65" s="90">
        <v>4.1000293055355366</v>
      </c>
      <c r="D65" s="90">
        <v>10.046814870569362</v>
      </c>
      <c r="E65" s="90">
        <v>7.5794960044332047</v>
      </c>
      <c r="F65" s="90" t="s">
        <v>857</v>
      </c>
      <c r="G65" s="90">
        <v>5.5485340853004121</v>
      </c>
      <c r="H65" s="90" t="s">
        <v>857</v>
      </c>
      <c r="I65" s="90">
        <v>12.110677931095758</v>
      </c>
      <c r="J65" s="90">
        <v>20.95044687155394</v>
      </c>
      <c r="K65" s="90" t="s">
        <v>857</v>
      </c>
      <c r="L65" s="90" t="s">
        <v>857</v>
      </c>
      <c r="M65" s="90">
        <v>11.838305380262884</v>
      </c>
      <c r="N65" s="90">
        <v>81.374919028868717</v>
      </c>
    </row>
    <row r="66" spans="1:14" ht="15" customHeight="1" x14ac:dyDescent="0.25">
      <c r="A66" s="105" t="s">
        <v>890</v>
      </c>
      <c r="B66" s="90">
        <v>12.843841660762116</v>
      </c>
      <c r="C66" s="90">
        <v>36.913538418908601</v>
      </c>
      <c r="D66" s="90">
        <v>8.5352196639192144</v>
      </c>
      <c r="E66" s="90">
        <v>11.917915401319975</v>
      </c>
      <c r="F66" s="90" t="s">
        <v>857</v>
      </c>
      <c r="G66" s="90">
        <v>15.04963075485685</v>
      </c>
      <c r="H66" s="90" t="s">
        <v>857</v>
      </c>
      <c r="I66" s="90">
        <v>10.053206875156731</v>
      </c>
      <c r="J66" s="90">
        <v>20.845685051559194</v>
      </c>
      <c r="K66" s="90" t="s">
        <v>857</v>
      </c>
      <c r="L66" s="90" t="s">
        <v>857</v>
      </c>
      <c r="M66" s="90">
        <v>14.883886535865278</v>
      </c>
      <c r="N66" s="90">
        <v>131.04292436234769</v>
      </c>
    </row>
    <row r="67" spans="1:14" ht="15" customHeight="1" x14ac:dyDescent="0.25">
      <c r="A67" s="106" t="s">
        <v>891</v>
      </c>
      <c r="B67" s="93">
        <v>0.91626730193896921</v>
      </c>
      <c r="C67" s="93">
        <v>3.8304471874279709</v>
      </c>
      <c r="D67" s="93">
        <v>0.42090440505930182</v>
      </c>
      <c r="E67" s="93">
        <v>1.9466001055062945</v>
      </c>
      <c r="F67" s="93" t="s">
        <v>857</v>
      </c>
      <c r="G67" s="93">
        <v>0.46249958107160288</v>
      </c>
      <c r="H67" s="93" t="s">
        <v>857</v>
      </c>
      <c r="I67" s="93">
        <v>0.54916592234788564</v>
      </c>
      <c r="J67" s="93">
        <v>1.0777897275719124</v>
      </c>
      <c r="K67" s="93" t="s">
        <v>857</v>
      </c>
      <c r="L67" s="93" t="s">
        <v>857</v>
      </c>
      <c r="M67" s="93">
        <v>1.175383796261289</v>
      </c>
      <c r="N67" s="93">
        <v>10.379058027185225</v>
      </c>
    </row>
    <row r="68" spans="1:14" ht="15" customHeight="1" x14ac:dyDescent="0.25">
      <c r="A68" s="106" t="s">
        <v>892</v>
      </c>
      <c r="B68" s="93">
        <v>11.927574358823142</v>
      </c>
      <c r="C68" s="93">
        <v>33.083091231480637</v>
      </c>
      <c r="D68" s="93">
        <v>8.114315258859909</v>
      </c>
      <c r="E68" s="93">
        <v>9.9713152958136817</v>
      </c>
      <c r="F68" s="93" t="s">
        <v>857</v>
      </c>
      <c r="G68" s="93">
        <v>14.587131173785245</v>
      </c>
      <c r="H68" s="93" t="s">
        <v>857</v>
      </c>
      <c r="I68" s="93">
        <v>9.5040409528088414</v>
      </c>
      <c r="J68" s="93">
        <v>19.767895323987275</v>
      </c>
      <c r="K68" s="93" t="s">
        <v>857</v>
      </c>
      <c r="L68" s="93" t="s">
        <v>857</v>
      </c>
      <c r="M68" s="93">
        <v>13.708502739603993</v>
      </c>
      <c r="N68" s="93">
        <v>120.66386633516247</v>
      </c>
    </row>
    <row r="69" spans="1:14" ht="15" customHeight="1" x14ac:dyDescent="0.25">
      <c r="A69" s="105" t="s">
        <v>893</v>
      </c>
      <c r="B69" s="90">
        <v>71.299490349012586</v>
      </c>
      <c r="C69" s="90">
        <v>366.81160774451831</v>
      </c>
      <c r="D69" s="90">
        <v>56.515738634957273</v>
      </c>
      <c r="E69" s="90">
        <v>82.398797699311856</v>
      </c>
      <c r="F69" s="90" t="s">
        <v>857</v>
      </c>
      <c r="G69" s="90">
        <v>82.894115635656362</v>
      </c>
      <c r="H69" s="90" t="s">
        <v>857</v>
      </c>
      <c r="I69" s="90">
        <v>82.66752992035525</v>
      </c>
      <c r="J69" s="90">
        <v>131.10976684269696</v>
      </c>
      <c r="K69" s="90" t="s">
        <v>857</v>
      </c>
      <c r="L69" s="90" t="s">
        <v>857</v>
      </c>
      <c r="M69" s="90">
        <v>80.853728005710735</v>
      </c>
      <c r="N69" s="90">
        <v>954.55077483221942</v>
      </c>
    </row>
    <row r="70" spans="1:14" ht="15" customHeight="1" x14ac:dyDescent="0.25">
      <c r="A70" s="107" t="s">
        <v>894</v>
      </c>
      <c r="B70" s="14">
        <v>80.500104929130046</v>
      </c>
      <c r="C70" s="14">
        <v>370.91163705005425</v>
      </c>
      <c r="D70" s="14">
        <v>66.562553505526594</v>
      </c>
      <c r="E70" s="14">
        <v>89.97829370374491</v>
      </c>
      <c r="F70" s="14" t="s">
        <v>857</v>
      </c>
      <c r="G70" s="14">
        <v>88.442649720956766</v>
      </c>
      <c r="H70" s="14" t="s">
        <v>857</v>
      </c>
      <c r="I70" s="14">
        <v>94.778207851450986</v>
      </c>
      <c r="J70" s="14">
        <v>152.06021371425089</v>
      </c>
      <c r="K70" s="14" t="s">
        <v>857</v>
      </c>
      <c r="L70" s="14" t="s">
        <v>857</v>
      </c>
      <c r="M70" s="14">
        <v>92.692033385973531</v>
      </c>
      <c r="N70" s="14">
        <v>1035.9256938610913</v>
      </c>
    </row>
    <row r="71" spans="1:14" ht="15" customHeight="1" x14ac:dyDescent="0.25">
      <c r="A71" s="108"/>
      <c r="B71" s="97"/>
      <c r="C71" s="97"/>
      <c r="D71" s="97"/>
      <c r="E71" s="97"/>
      <c r="F71" s="97"/>
      <c r="G71" s="97"/>
      <c r="H71" s="97"/>
      <c r="I71" s="97"/>
      <c r="J71" s="97"/>
      <c r="K71" s="97"/>
      <c r="L71" s="97"/>
      <c r="M71" s="97"/>
      <c r="N71" s="97"/>
    </row>
    <row r="72" spans="1:14" ht="15" customHeight="1" x14ac:dyDescent="0.25">
      <c r="A72" s="143">
        <v>2015</v>
      </c>
      <c r="B72" s="143"/>
      <c r="C72" s="143"/>
      <c r="D72" s="143"/>
      <c r="E72" s="143"/>
      <c r="F72" s="143"/>
      <c r="G72" s="143"/>
      <c r="H72" s="143"/>
      <c r="I72" s="143"/>
      <c r="J72" s="143"/>
      <c r="K72" s="143"/>
      <c r="L72" s="143"/>
      <c r="M72" s="143"/>
      <c r="N72" s="143"/>
    </row>
    <row r="73" spans="1:14" ht="15" customHeight="1" x14ac:dyDescent="0.25">
      <c r="A73" s="104" t="s">
        <v>884</v>
      </c>
      <c r="B73" s="90">
        <v>76.183184799040617</v>
      </c>
      <c r="C73" s="90">
        <v>360.17949515867457</v>
      </c>
      <c r="D73" s="90">
        <v>55.204271645267895</v>
      </c>
      <c r="E73" s="90">
        <v>81.65634652256233</v>
      </c>
      <c r="F73" s="90" t="s">
        <v>857</v>
      </c>
      <c r="G73" s="90">
        <v>75.205708462403933</v>
      </c>
      <c r="H73" s="90" t="s">
        <v>857</v>
      </c>
      <c r="I73" s="90">
        <v>91.365402428267302</v>
      </c>
      <c r="J73" s="90">
        <v>130.8884906011383</v>
      </c>
      <c r="K73" s="90" t="s">
        <v>857</v>
      </c>
      <c r="L73" s="90" t="s">
        <v>857</v>
      </c>
      <c r="M73" s="90">
        <v>81.063434460398909</v>
      </c>
      <c r="N73" s="90">
        <v>951.74633407774968</v>
      </c>
    </row>
    <row r="74" spans="1:14" ht="15" customHeight="1" x14ac:dyDescent="0.25">
      <c r="A74" s="105" t="s">
        <v>885</v>
      </c>
      <c r="B74" s="90">
        <v>68.795356497715218</v>
      </c>
      <c r="C74" s="90">
        <v>356.29806704847289</v>
      </c>
      <c r="D74" s="90">
        <v>46.223244991943773</v>
      </c>
      <c r="E74" s="90">
        <v>73.962372344072421</v>
      </c>
      <c r="F74" s="90" t="s">
        <v>857</v>
      </c>
      <c r="G74" s="90">
        <v>69.540560085100878</v>
      </c>
      <c r="H74" s="90" t="s">
        <v>857</v>
      </c>
      <c r="I74" s="90">
        <v>79.377952369286035</v>
      </c>
      <c r="J74" s="90">
        <v>113.19272211234926</v>
      </c>
      <c r="K74" s="90" t="s">
        <v>857</v>
      </c>
      <c r="L74" s="90" t="s">
        <v>857</v>
      </c>
      <c r="M74" s="90">
        <v>68.031911184910143</v>
      </c>
      <c r="N74" s="90">
        <v>875.42218663385086</v>
      </c>
    </row>
    <row r="75" spans="1:14" ht="15" customHeight="1" x14ac:dyDescent="0.25">
      <c r="A75" s="106" t="s">
        <v>768</v>
      </c>
      <c r="B75" s="93">
        <v>18.345966131333931</v>
      </c>
      <c r="C75" s="93">
        <v>228.12120502831505</v>
      </c>
      <c r="D75" s="93">
        <v>17.491354710879268</v>
      </c>
      <c r="E75" s="93">
        <v>34.877457193310939</v>
      </c>
      <c r="F75" s="93" t="s">
        <v>857</v>
      </c>
      <c r="G75" s="93">
        <v>33.354305117084081</v>
      </c>
      <c r="H75" s="93" t="s">
        <v>857</v>
      </c>
      <c r="I75" s="93">
        <v>33.012093551748592</v>
      </c>
      <c r="J75" s="93">
        <v>41.592862086651941</v>
      </c>
      <c r="K75" s="93" t="s">
        <v>857</v>
      </c>
      <c r="L75" s="93" t="s">
        <v>857</v>
      </c>
      <c r="M75" s="93">
        <v>22.311734634233428</v>
      </c>
      <c r="N75" s="93">
        <v>429.10697845355713</v>
      </c>
    </row>
    <row r="76" spans="1:14" ht="15" customHeight="1" x14ac:dyDescent="0.25">
      <c r="A76" s="106" t="s">
        <v>886</v>
      </c>
      <c r="B76" s="93">
        <v>5.4383676231821925</v>
      </c>
      <c r="C76" s="93">
        <v>37.371399236886738</v>
      </c>
      <c r="D76" s="93">
        <v>4.5286894696536431</v>
      </c>
      <c r="E76" s="93">
        <v>6.1483108459790428</v>
      </c>
      <c r="F76" s="93" t="s">
        <v>857</v>
      </c>
      <c r="G76" s="93">
        <v>11.975244833139298</v>
      </c>
      <c r="H76" s="93" t="s">
        <v>857</v>
      </c>
      <c r="I76" s="93">
        <v>8.5521816388593113</v>
      </c>
      <c r="J76" s="93">
        <v>10.305889554989349</v>
      </c>
      <c r="K76" s="93" t="s">
        <v>857</v>
      </c>
      <c r="L76" s="93" t="s">
        <v>857</v>
      </c>
      <c r="M76" s="93">
        <v>6.3985424245950071</v>
      </c>
      <c r="N76" s="93">
        <v>90.718625627284709</v>
      </c>
    </row>
    <row r="77" spans="1:14" ht="15" customHeight="1" x14ac:dyDescent="0.25">
      <c r="A77" s="106" t="s">
        <v>887</v>
      </c>
      <c r="B77" s="93">
        <v>20.783614867434483</v>
      </c>
      <c r="C77" s="93">
        <v>0.11097081343361774</v>
      </c>
      <c r="D77" s="93">
        <v>6.7838772528155484</v>
      </c>
      <c r="E77" s="93">
        <v>9.2221875199179504</v>
      </c>
      <c r="F77" s="93" t="s">
        <v>857</v>
      </c>
      <c r="G77" s="93">
        <v>2.6639404792766004</v>
      </c>
      <c r="H77" s="93" t="s">
        <v>857</v>
      </c>
      <c r="I77" s="93">
        <v>10.367253456162299</v>
      </c>
      <c r="J77" s="93">
        <v>9.027482894161551</v>
      </c>
      <c r="K77" s="93" t="s">
        <v>857</v>
      </c>
      <c r="L77" s="93" t="s">
        <v>857</v>
      </c>
      <c r="M77" s="93">
        <v>12.461836044643062</v>
      </c>
      <c r="N77" s="93">
        <v>71.42116332784525</v>
      </c>
    </row>
    <row r="78" spans="1:14" ht="15" customHeight="1" x14ac:dyDescent="0.25">
      <c r="A78" s="106" t="s">
        <v>888</v>
      </c>
      <c r="B78" s="93">
        <v>0.33829110495340747</v>
      </c>
      <c r="C78" s="93">
        <v>3.6826312639897041</v>
      </c>
      <c r="D78" s="93">
        <v>0.47339098441007665</v>
      </c>
      <c r="E78" s="93">
        <v>0.36917024912323471</v>
      </c>
      <c r="F78" s="93" t="s">
        <v>857</v>
      </c>
      <c r="G78" s="93">
        <v>2.5754112780677021</v>
      </c>
      <c r="H78" s="93" t="s">
        <v>857</v>
      </c>
      <c r="I78" s="93">
        <v>0.72183035107337579</v>
      </c>
      <c r="J78" s="93">
        <v>1.8215780064763925</v>
      </c>
      <c r="K78" s="93" t="s">
        <v>857</v>
      </c>
      <c r="L78" s="93" t="s">
        <v>857</v>
      </c>
      <c r="M78" s="93">
        <v>0.35818504443943916</v>
      </c>
      <c r="N78" s="93">
        <v>10.340488282533329</v>
      </c>
    </row>
    <row r="79" spans="1:14" ht="15" customHeight="1" x14ac:dyDescent="0.25">
      <c r="A79" s="106" t="s">
        <v>513</v>
      </c>
      <c r="B79" s="93">
        <v>15.01284708516223</v>
      </c>
      <c r="C79" s="93">
        <v>39.438414444429981</v>
      </c>
      <c r="D79" s="93">
        <v>12.633423040115145</v>
      </c>
      <c r="E79" s="93">
        <v>13.668484216330747</v>
      </c>
      <c r="F79" s="93" t="s">
        <v>857</v>
      </c>
      <c r="G79" s="93">
        <v>10.745556830719414</v>
      </c>
      <c r="H79" s="93" t="s">
        <v>857</v>
      </c>
      <c r="I79" s="93">
        <v>15.065494425216544</v>
      </c>
      <c r="J79" s="93">
        <v>29.266339047792677</v>
      </c>
      <c r="K79" s="93" t="s">
        <v>857</v>
      </c>
      <c r="L79" s="93" t="s">
        <v>857</v>
      </c>
      <c r="M79" s="93">
        <v>15.537038962889891</v>
      </c>
      <c r="N79" s="93">
        <v>151.36759805265538</v>
      </c>
    </row>
    <row r="80" spans="1:14" ht="15" customHeight="1" x14ac:dyDescent="0.25">
      <c r="A80" s="106" t="s">
        <v>514</v>
      </c>
      <c r="B80" s="93">
        <v>2.2015066455754577</v>
      </c>
      <c r="C80" s="93">
        <v>7.4930269852818174</v>
      </c>
      <c r="D80" s="93">
        <v>1.3055013853294131</v>
      </c>
      <c r="E80" s="93">
        <v>4.4154282131873934</v>
      </c>
      <c r="F80" s="93" t="s">
        <v>857</v>
      </c>
      <c r="G80" s="93">
        <v>1.985868534837371</v>
      </c>
      <c r="H80" s="93" t="s">
        <v>857</v>
      </c>
      <c r="I80" s="93">
        <v>1.6038402086132075</v>
      </c>
      <c r="J80" s="93">
        <v>7.9804462763980784</v>
      </c>
      <c r="K80" s="93" t="s">
        <v>857</v>
      </c>
      <c r="L80" s="93" t="s">
        <v>857</v>
      </c>
      <c r="M80" s="93">
        <v>3.6175250503934673</v>
      </c>
      <c r="N80" s="93">
        <v>30.603143299616239</v>
      </c>
    </row>
    <row r="81" spans="1:14" ht="15" customHeight="1" x14ac:dyDescent="0.25">
      <c r="A81" s="106" t="s">
        <v>515</v>
      </c>
      <c r="B81" s="93">
        <v>6.6747630400735147</v>
      </c>
      <c r="C81" s="93">
        <v>40.080419276136055</v>
      </c>
      <c r="D81" s="93">
        <v>3.0070081487406397</v>
      </c>
      <c r="E81" s="93">
        <v>5.2613341062230399</v>
      </c>
      <c r="F81" s="93" t="s">
        <v>857</v>
      </c>
      <c r="G81" s="93">
        <v>6.2402330119764162</v>
      </c>
      <c r="H81" s="93" t="s">
        <v>857</v>
      </c>
      <c r="I81" s="93">
        <v>10.055258737612663</v>
      </c>
      <c r="J81" s="93">
        <v>13.198124245879344</v>
      </c>
      <c r="K81" s="93" t="s">
        <v>857</v>
      </c>
      <c r="L81" s="93" t="s">
        <v>857</v>
      </c>
      <c r="M81" s="93">
        <v>7.3470490237157344</v>
      </c>
      <c r="N81" s="93">
        <v>91.864189590357128</v>
      </c>
    </row>
    <row r="82" spans="1:14" ht="15" customHeight="1" x14ac:dyDescent="0.25">
      <c r="A82" s="105" t="s">
        <v>889</v>
      </c>
      <c r="B82" s="90">
        <v>7.3878283013253041</v>
      </c>
      <c r="C82" s="90">
        <v>3.8814281102013162</v>
      </c>
      <c r="D82" s="90">
        <v>8.9810266533242142</v>
      </c>
      <c r="E82" s="90">
        <v>7.6939741784899587</v>
      </c>
      <c r="F82" s="90" t="s">
        <v>857</v>
      </c>
      <c r="G82" s="90">
        <v>5.6651483773030469</v>
      </c>
      <c r="H82" s="90" t="s">
        <v>857</v>
      </c>
      <c r="I82" s="90">
        <v>11.987450058981343</v>
      </c>
      <c r="J82" s="90">
        <v>17.695768488788971</v>
      </c>
      <c r="K82" s="90" t="s">
        <v>857</v>
      </c>
      <c r="L82" s="90" t="s">
        <v>857</v>
      </c>
      <c r="M82" s="90">
        <v>13.031523275488752</v>
      </c>
      <c r="N82" s="90">
        <v>76.324147443902689</v>
      </c>
    </row>
    <row r="83" spans="1:14" ht="15" customHeight="1" x14ac:dyDescent="0.25">
      <c r="A83" s="105" t="s">
        <v>890</v>
      </c>
      <c r="B83" s="90">
        <v>16.176366171107627</v>
      </c>
      <c r="C83" s="90">
        <v>25.956469107605809</v>
      </c>
      <c r="D83" s="90">
        <v>10.661224314478639</v>
      </c>
      <c r="E83" s="90">
        <v>13.483510885016802</v>
      </c>
      <c r="F83" s="90" t="s">
        <v>857</v>
      </c>
      <c r="G83" s="90">
        <v>10.310643771183273</v>
      </c>
      <c r="H83" s="90" t="s">
        <v>857</v>
      </c>
      <c r="I83" s="90">
        <v>12.190121815230759</v>
      </c>
      <c r="J83" s="90">
        <v>23.305362519000035</v>
      </c>
      <c r="K83" s="90" t="s">
        <v>857</v>
      </c>
      <c r="L83" s="90" t="s">
        <v>857</v>
      </c>
      <c r="M83" s="90">
        <v>16.392819122722436</v>
      </c>
      <c r="N83" s="90">
        <v>128.4765177063457</v>
      </c>
    </row>
    <row r="84" spans="1:14" ht="15" customHeight="1" x14ac:dyDescent="0.25">
      <c r="A84" s="106" t="s">
        <v>891</v>
      </c>
      <c r="B84" s="93">
        <v>0.77571124722273455</v>
      </c>
      <c r="C84" s="93">
        <v>1.1897501867052442</v>
      </c>
      <c r="D84" s="93">
        <v>9.4105015194088801E-2</v>
      </c>
      <c r="E84" s="93">
        <v>1.9695229341390554</v>
      </c>
      <c r="F84" s="93" t="s">
        <v>857</v>
      </c>
      <c r="G84" s="93">
        <v>0.27062355430544865</v>
      </c>
      <c r="H84" s="93" t="s">
        <v>857</v>
      </c>
      <c r="I84" s="93">
        <v>2.6480280456085294</v>
      </c>
      <c r="J84" s="93">
        <v>1.5410936340366808</v>
      </c>
      <c r="K84" s="93" t="s">
        <v>857</v>
      </c>
      <c r="L84" s="93" t="s">
        <v>857</v>
      </c>
      <c r="M84" s="93">
        <v>0.25750823619446833</v>
      </c>
      <c r="N84" s="93">
        <v>8.7463428534062526</v>
      </c>
    </row>
    <row r="85" spans="1:14" ht="15" customHeight="1" x14ac:dyDescent="0.25">
      <c r="A85" s="106" t="s">
        <v>892</v>
      </c>
      <c r="B85" s="93">
        <v>15.400654923884895</v>
      </c>
      <c r="C85" s="93">
        <v>24.766718920900566</v>
      </c>
      <c r="D85" s="93">
        <v>10.567119299284551</v>
      </c>
      <c r="E85" s="93">
        <v>11.513987950877741</v>
      </c>
      <c r="F85" s="93" t="s">
        <v>857</v>
      </c>
      <c r="G85" s="93">
        <v>10.040020216877824</v>
      </c>
      <c r="H85" s="93" t="s">
        <v>857</v>
      </c>
      <c r="I85" s="93">
        <v>9.5420937696222214</v>
      </c>
      <c r="J85" s="93">
        <v>21.764268884963361</v>
      </c>
      <c r="K85" s="93" t="s">
        <v>857</v>
      </c>
      <c r="L85" s="93" t="s">
        <v>857</v>
      </c>
      <c r="M85" s="93">
        <v>16.135310886527968</v>
      </c>
      <c r="N85" s="93">
        <v>119.73017485293944</v>
      </c>
    </row>
    <row r="86" spans="1:14" ht="15" customHeight="1" x14ac:dyDescent="0.25">
      <c r="A86" s="105" t="s">
        <v>893</v>
      </c>
      <c r="B86" s="90">
        <v>84.971722668822821</v>
      </c>
      <c r="C86" s="90">
        <v>382.2545361560787</v>
      </c>
      <c r="D86" s="90">
        <v>56.884469306422417</v>
      </c>
      <c r="E86" s="90">
        <v>87.445883229089191</v>
      </c>
      <c r="F86" s="90" t="s">
        <v>857</v>
      </c>
      <c r="G86" s="90">
        <v>79.851203856284144</v>
      </c>
      <c r="H86" s="90" t="s">
        <v>857</v>
      </c>
      <c r="I86" s="90">
        <v>91.568074184516803</v>
      </c>
      <c r="J86" s="90">
        <v>136.49808463134943</v>
      </c>
      <c r="K86" s="90" t="s">
        <v>857</v>
      </c>
      <c r="L86" s="90" t="s">
        <v>857</v>
      </c>
      <c r="M86" s="90">
        <v>84.424730307632544</v>
      </c>
      <c r="N86" s="90">
        <v>1003.8987043401966</v>
      </c>
    </row>
    <row r="87" spans="1:14" ht="15" customHeight="1" x14ac:dyDescent="0.25">
      <c r="A87" s="107" t="s">
        <v>894</v>
      </c>
      <c r="B87" s="14">
        <v>92.359550970148192</v>
      </c>
      <c r="C87" s="14">
        <v>386.13596426628055</v>
      </c>
      <c r="D87" s="14">
        <v>65.865495959746568</v>
      </c>
      <c r="E87" s="14">
        <v>95.139857407579001</v>
      </c>
      <c r="F87" s="14" t="s">
        <v>857</v>
      </c>
      <c r="G87" s="14">
        <v>85.516352233587284</v>
      </c>
      <c r="H87" s="14" t="s">
        <v>857</v>
      </c>
      <c r="I87" s="14">
        <v>103.5555242434981</v>
      </c>
      <c r="J87" s="14">
        <v>154.1938531201385</v>
      </c>
      <c r="K87" s="14" t="s">
        <v>857</v>
      </c>
      <c r="L87" s="14" t="s">
        <v>857</v>
      </c>
      <c r="M87" s="14">
        <v>97.456253583121395</v>
      </c>
      <c r="N87" s="14">
        <v>1080.2228517840958</v>
      </c>
    </row>
    <row r="88" spans="1:14" ht="15" customHeight="1" x14ac:dyDescent="0.25">
      <c r="A88" s="108"/>
      <c r="B88" s="97"/>
      <c r="C88" s="97"/>
      <c r="D88" s="97"/>
      <c r="E88" s="97"/>
      <c r="F88" s="97"/>
      <c r="G88" s="97"/>
      <c r="H88" s="97"/>
      <c r="I88" s="97"/>
      <c r="J88" s="97"/>
      <c r="K88" s="97"/>
      <c r="L88" s="97"/>
      <c r="M88" s="97"/>
      <c r="N88" s="97"/>
    </row>
    <row r="89" spans="1:14" ht="15" customHeight="1" x14ac:dyDescent="0.25">
      <c r="A89" s="143">
        <v>2016</v>
      </c>
      <c r="B89" s="143"/>
      <c r="C89" s="143"/>
      <c r="D89" s="143"/>
      <c r="E89" s="143"/>
      <c r="F89" s="143"/>
      <c r="G89" s="143"/>
      <c r="H89" s="143"/>
      <c r="I89" s="143"/>
      <c r="J89" s="143"/>
      <c r="K89" s="143"/>
      <c r="L89" s="143"/>
      <c r="M89" s="143"/>
      <c r="N89" s="143"/>
    </row>
    <row r="90" spans="1:14" ht="15" customHeight="1" x14ac:dyDescent="0.25">
      <c r="A90" s="104" t="s">
        <v>884</v>
      </c>
      <c r="B90" s="90">
        <v>79.243492705832935</v>
      </c>
      <c r="C90" s="90">
        <v>389.49939536562772</v>
      </c>
      <c r="D90" s="90">
        <v>56.597687810649127</v>
      </c>
      <c r="E90" s="90">
        <v>85.783273433144672</v>
      </c>
      <c r="F90" s="90" t="s">
        <v>857</v>
      </c>
      <c r="G90" s="90">
        <v>88.48870406745371</v>
      </c>
      <c r="H90" s="90" t="s">
        <v>857</v>
      </c>
      <c r="I90" s="90">
        <v>92.929927675982711</v>
      </c>
      <c r="J90" s="90">
        <v>131.9266737049177</v>
      </c>
      <c r="K90" s="90" t="s">
        <v>857</v>
      </c>
      <c r="L90" s="90" t="s">
        <v>857</v>
      </c>
      <c r="M90" s="90">
        <v>76.70330648436304</v>
      </c>
      <c r="N90" s="90">
        <v>1001.1724612479663</v>
      </c>
    </row>
    <row r="91" spans="1:14" ht="15" customHeight="1" x14ac:dyDescent="0.25">
      <c r="A91" s="105" t="s">
        <v>885</v>
      </c>
      <c r="B91" s="90">
        <v>70.509652604468087</v>
      </c>
      <c r="C91" s="90">
        <v>384.8258016449725</v>
      </c>
      <c r="D91" s="90">
        <v>48.557418447737696</v>
      </c>
      <c r="E91" s="90">
        <v>77.946389022170678</v>
      </c>
      <c r="F91" s="90" t="s">
        <v>857</v>
      </c>
      <c r="G91" s="90">
        <v>83.098548931125777</v>
      </c>
      <c r="H91" s="90" t="s">
        <v>857</v>
      </c>
      <c r="I91" s="90">
        <v>80.55570860164859</v>
      </c>
      <c r="J91" s="90">
        <v>113.33169690952167</v>
      </c>
      <c r="K91" s="90" t="s">
        <v>857</v>
      </c>
      <c r="L91" s="90" t="s">
        <v>857</v>
      </c>
      <c r="M91" s="90">
        <v>64.967903839845249</v>
      </c>
      <c r="N91" s="90">
        <v>923.79312000148843</v>
      </c>
    </row>
    <row r="92" spans="1:14" ht="15" customHeight="1" x14ac:dyDescent="0.25">
      <c r="A92" s="106" t="s">
        <v>768</v>
      </c>
      <c r="B92" s="93">
        <v>19.777969658810779</v>
      </c>
      <c r="C92" s="93">
        <v>236.95121372400834</v>
      </c>
      <c r="D92" s="93">
        <v>20.5988026013192</v>
      </c>
      <c r="E92" s="93">
        <v>36.819022857941981</v>
      </c>
      <c r="F92" s="93" t="s">
        <v>857</v>
      </c>
      <c r="G92" s="93">
        <v>39.797156584037836</v>
      </c>
      <c r="H92" s="93" t="s">
        <v>857</v>
      </c>
      <c r="I92" s="93">
        <v>33.226582902852137</v>
      </c>
      <c r="J92" s="93">
        <v>39.228570241365198</v>
      </c>
      <c r="K92" s="93" t="s">
        <v>857</v>
      </c>
      <c r="L92" s="93" t="s">
        <v>857</v>
      </c>
      <c r="M92" s="93">
        <v>23.074625702790836</v>
      </c>
      <c r="N92" s="93">
        <v>449.4739442731269</v>
      </c>
    </row>
    <row r="93" spans="1:14" ht="15" customHeight="1" x14ac:dyDescent="0.25">
      <c r="A93" s="106" t="s">
        <v>886</v>
      </c>
      <c r="B93" s="93">
        <v>6.5104819758785517</v>
      </c>
      <c r="C93" s="93">
        <v>35.832643828275756</v>
      </c>
      <c r="D93" s="93">
        <v>5.6128288693979913</v>
      </c>
      <c r="E93" s="93">
        <v>5.9354796656574011</v>
      </c>
      <c r="F93" s="93" t="s">
        <v>857</v>
      </c>
      <c r="G93" s="93">
        <v>12.818027356456453</v>
      </c>
      <c r="H93" s="93" t="s">
        <v>857</v>
      </c>
      <c r="I93" s="93">
        <v>9.288729356980113</v>
      </c>
      <c r="J93" s="93">
        <v>11.236272199393301</v>
      </c>
      <c r="K93" s="93" t="s">
        <v>857</v>
      </c>
      <c r="L93" s="93" t="s">
        <v>857</v>
      </c>
      <c r="M93" s="93">
        <v>4.7295463507913009</v>
      </c>
      <c r="N93" s="93">
        <v>91.964009602830942</v>
      </c>
    </row>
    <row r="94" spans="1:14" ht="15" customHeight="1" x14ac:dyDescent="0.25">
      <c r="A94" s="106" t="s">
        <v>887</v>
      </c>
      <c r="B94" s="93">
        <v>19.013347421728998</v>
      </c>
      <c r="C94" s="93">
        <v>0.32070127900964951</v>
      </c>
      <c r="D94" s="93">
        <v>5.9019323237602297</v>
      </c>
      <c r="E94" s="93">
        <v>8.1994094209243205</v>
      </c>
      <c r="F94" s="93" t="s">
        <v>857</v>
      </c>
      <c r="G94" s="93">
        <v>2.6060640147157934</v>
      </c>
      <c r="H94" s="93" t="s">
        <v>857</v>
      </c>
      <c r="I94" s="93">
        <v>10.731670965276351</v>
      </c>
      <c r="J94" s="93">
        <v>9.6568006335850871</v>
      </c>
      <c r="K94" s="93" t="s">
        <v>857</v>
      </c>
      <c r="L94" s="93" t="s">
        <v>857</v>
      </c>
      <c r="M94" s="93">
        <v>10.411729680955839</v>
      </c>
      <c r="N94" s="93">
        <v>66.841655739956209</v>
      </c>
    </row>
    <row r="95" spans="1:14" ht="15" customHeight="1" x14ac:dyDescent="0.25">
      <c r="A95" s="106" t="s">
        <v>888</v>
      </c>
      <c r="B95" s="93">
        <v>0.3226354461389625</v>
      </c>
      <c r="C95" s="93">
        <v>3.8757287461946635</v>
      </c>
      <c r="D95" s="93">
        <v>0.57311026481093585</v>
      </c>
      <c r="E95" s="93">
        <v>0.41962254902959217</v>
      </c>
      <c r="F95" s="93" t="s">
        <v>857</v>
      </c>
      <c r="G95" s="93">
        <v>5.4617881532206738</v>
      </c>
      <c r="H95" s="93" t="s">
        <v>857</v>
      </c>
      <c r="I95" s="93">
        <v>0.37113159141606755</v>
      </c>
      <c r="J95" s="93">
        <v>1.1915069589632372</v>
      </c>
      <c r="K95" s="93" t="s">
        <v>857</v>
      </c>
      <c r="L95" s="93" t="s">
        <v>857</v>
      </c>
      <c r="M95" s="93">
        <v>0.61703226648249543</v>
      </c>
      <c r="N95" s="93">
        <v>12.832555976256636</v>
      </c>
    </row>
    <row r="96" spans="1:14" ht="15" customHeight="1" x14ac:dyDescent="0.25">
      <c r="A96" s="106" t="s">
        <v>513</v>
      </c>
      <c r="B96" s="93">
        <v>15.328206583689019</v>
      </c>
      <c r="C96" s="93">
        <v>44.847521710339137</v>
      </c>
      <c r="D96" s="93">
        <v>12.070810846823491</v>
      </c>
      <c r="E96" s="93">
        <v>14.865626681811669</v>
      </c>
      <c r="F96" s="93" t="s">
        <v>857</v>
      </c>
      <c r="G96" s="93">
        <v>11.760780279125671</v>
      </c>
      <c r="H96" s="93" t="s">
        <v>857</v>
      </c>
      <c r="I96" s="93">
        <v>16.152493375504378</v>
      </c>
      <c r="J96" s="93">
        <v>29.948052424985445</v>
      </c>
      <c r="K96" s="93" t="s">
        <v>857</v>
      </c>
      <c r="L96" s="93" t="s">
        <v>857</v>
      </c>
      <c r="M96" s="93">
        <v>18.212218731040181</v>
      </c>
      <c r="N96" s="93">
        <v>163.18571063331851</v>
      </c>
    </row>
    <row r="97" spans="1:14" ht="15" customHeight="1" x14ac:dyDescent="0.25">
      <c r="A97" s="106" t="s">
        <v>514</v>
      </c>
      <c r="B97" s="93">
        <v>2.1718763897068549</v>
      </c>
      <c r="C97" s="93">
        <v>7.0474564412521818</v>
      </c>
      <c r="D97" s="93">
        <v>1.3000870927101322</v>
      </c>
      <c r="E97" s="93">
        <v>3.8841587400804523</v>
      </c>
      <c r="F97" s="93" t="s">
        <v>857</v>
      </c>
      <c r="G97" s="93">
        <v>4.2513611592896998</v>
      </c>
      <c r="H97" s="93" t="s">
        <v>857</v>
      </c>
      <c r="I97" s="93">
        <v>2.2032807076988172</v>
      </c>
      <c r="J97" s="93">
        <v>7.7992678668499282</v>
      </c>
      <c r="K97" s="93" t="s">
        <v>857</v>
      </c>
      <c r="L97" s="93" t="s">
        <v>857</v>
      </c>
      <c r="M97" s="93">
        <v>2.5699413641200541</v>
      </c>
      <c r="N97" s="93">
        <v>31.227429761708088</v>
      </c>
    </row>
    <row r="98" spans="1:14" ht="15" customHeight="1" x14ac:dyDescent="0.25">
      <c r="A98" s="106" t="s">
        <v>515</v>
      </c>
      <c r="B98" s="93">
        <v>7.3851351285149667</v>
      </c>
      <c r="C98" s="93">
        <v>55.950535915893333</v>
      </c>
      <c r="D98" s="93">
        <v>2.4998464489157395</v>
      </c>
      <c r="E98" s="93">
        <v>7.8230691067252724</v>
      </c>
      <c r="F98" s="93" t="s">
        <v>857</v>
      </c>
      <c r="G98" s="93">
        <v>6.4033713842794953</v>
      </c>
      <c r="H98" s="93" t="s">
        <v>857</v>
      </c>
      <c r="I98" s="93">
        <v>8.5818197019207414</v>
      </c>
      <c r="J98" s="93">
        <v>14.271226584379507</v>
      </c>
      <c r="K98" s="93" t="s">
        <v>857</v>
      </c>
      <c r="L98" s="93" t="s">
        <v>857</v>
      </c>
      <c r="M98" s="93">
        <v>5.3528097436646904</v>
      </c>
      <c r="N98" s="93">
        <v>108.26781401429336</v>
      </c>
    </row>
    <row r="99" spans="1:14" ht="15" customHeight="1" x14ac:dyDescent="0.25">
      <c r="A99" s="105" t="s">
        <v>889</v>
      </c>
      <c r="B99" s="90">
        <v>8.7338401013647378</v>
      </c>
      <c r="C99" s="90">
        <v>4.673593720654786</v>
      </c>
      <c r="D99" s="90">
        <v>8.0402693629113866</v>
      </c>
      <c r="E99" s="90">
        <v>7.8368844109739531</v>
      </c>
      <c r="F99" s="90" t="s">
        <v>857</v>
      </c>
      <c r="G99" s="90">
        <v>5.3901551363280609</v>
      </c>
      <c r="H99" s="90" t="s">
        <v>857</v>
      </c>
      <c r="I99" s="90">
        <v>12.374219074334173</v>
      </c>
      <c r="J99" s="90">
        <v>18.594976795396136</v>
      </c>
      <c r="K99" s="90" t="s">
        <v>857</v>
      </c>
      <c r="L99" s="90" t="s">
        <v>857</v>
      </c>
      <c r="M99" s="90">
        <v>11.73540264451767</v>
      </c>
      <c r="N99" s="90">
        <v>77.379341246481061</v>
      </c>
    </row>
    <row r="100" spans="1:14" ht="15" customHeight="1" x14ac:dyDescent="0.25">
      <c r="A100" s="105" t="s">
        <v>890</v>
      </c>
      <c r="B100" s="90">
        <v>15.245446818791576</v>
      </c>
      <c r="C100" s="90">
        <v>33.605520736676176</v>
      </c>
      <c r="D100" s="90">
        <v>10.600119131615802</v>
      </c>
      <c r="E100" s="90">
        <v>14.952541046717425</v>
      </c>
      <c r="F100" s="90" t="s">
        <v>857</v>
      </c>
      <c r="G100" s="90">
        <v>9.4367228605195841</v>
      </c>
      <c r="H100" s="90" t="s">
        <v>857</v>
      </c>
      <c r="I100" s="90">
        <v>9.4064163732053334</v>
      </c>
      <c r="J100" s="90">
        <v>18.83466480216228</v>
      </c>
      <c r="K100" s="90" t="s">
        <v>857</v>
      </c>
      <c r="L100" s="90" t="s">
        <v>857</v>
      </c>
      <c r="M100" s="90">
        <v>13.566634674685973</v>
      </c>
      <c r="N100" s="90">
        <v>125.64806644437414</v>
      </c>
    </row>
    <row r="101" spans="1:14" ht="15" customHeight="1" x14ac:dyDescent="0.25">
      <c r="A101" s="106" t="s">
        <v>891</v>
      </c>
      <c r="B101" s="93">
        <v>1.0627661974364986</v>
      </c>
      <c r="C101" s="93">
        <v>1.1089826282108366</v>
      </c>
      <c r="D101" s="93">
        <v>0.70222212311147525</v>
      </c>
      <c r="E101" s="93">
        <v>3.1334148325628131</v>
      </c>
      <c r="F101" s="93" t="s">
        <v>857</v>
      </c>
      <c r="G101" s="93">
        <v>0.88543954619051712</v>
      </c>
      <c r="H101" s="93" t="s">
        <v>857</v>
      </c>
      <c r="I101" s="93">
        <v>0.16063206053945686</v>
      </c>
      <c r="J101" s="93">
        <v>1.5282932983969748</v>
      </c>
      <c r="K101" s="93" t="s">
        <v>857</v>
      </c>
      <c r="L101" s="93" t="s">
        <v>857</v>
      </c>
      <c r="M101" s="93">
        <v>0.38125077590630913</v>
      </c>
      <c r="N101" s="93">
        <v>8.9630014623548799</v>
      </c>
    </row>
    <row r="102" spans="1:14" ht="15" customHeight="1" x14ac:dyDescent="0.25">
      <c r="A102" s="106" t="s">
        <v>892</v>
      </c>
      <c r="B102" s="93">
        <v>14.182680621355077</v>
      </c>
      <c r="C102" s="93">
        <v>32.496538108465337</v>
      </c>
      <c r="D102" s="93">
        <v>9.8978970085043247</v>
      </c>
      <c r="E102" s="93">
        <v>11.819126214154611</v>
      </c>
      <c r="F102" s="93" t="s">
        <v>857</v>
      </c>
      <c r="G102" s="93">
        <v>8.5512833143290603</v>
      </c>
      <c r="H102" s="93" t="s">
        <v>857</v>
      </c>
      <c r="I102" s="93">
        <v>9.2457843126658759</v>
      </c>
      <c r="J102" s="93">
        <v>17.306371503765295</v>
      </c>
      <c r="K102" s="93" t="s">
        <v>857</v>
      </c>
      <c r="L102" s="93" t="s">
        <v>857</v>
      </c>
      <c r="M102" s="93">
        <v>13.185383898779666</v>
      </c>
      <c r="N102" s="93">
        <v>116.68506498201924</v>
      </c>
    </row>
    <row r="103" spans="1:14" ht="15" customHeight="1" x14ac:dyDescent="0.25">
      <c r="A103" s="105" t="s">
        <v>893</v>
      </c>
      <c r="B103" s="90">
        <v>85.75509942325985</v>
      </c>
      <c r="C103" s="90">
        <v>418.43132238164833</v>
      </c>
      <c r="D103" s="90">
        <v>59.157537579353516</v>
      </c>
      <c r="E103" s="90">
        <v>92.898930068888191</v>
      </c>
      <c r="F103" s="90" t="s">
        <v>857</v>
      </c>
      <c r="G103" s="90">
        <v>92.535271791645428</v>
      </c>
      <c r="H103" s="90" t="s">
        <v>857</v>
      </c>
      <c r="I103" s="90">
        <v>89.962124974854049</v>
      </c>
      <c r="J103" s="90">
        <v>132.16636171168395</v>
      </c>
      <c r="K103" s="90" t="s">
        <v>857</v>
      </c>
      <c r="L103" s="90" t="s">
        <v>857</v>
      </c>
      <c r="M103" s="90">
        <v>78.534538514531434</v>
      </c>
      <c r="N103" s="90">
        <v>1049.4411864458657</v>
      </c>
    </row>
    <row r="104" spans="1:14" ht="15" customHeight="1" x14ac:dyDescent="0.25">
      <c r="A104" s="107" t="s">
        <v>894</v>
      </c>
      <c r="B104" s="14">
        <v>94.488939524624456</v>
      </c>
      <c r="C104" s="14">
        <v>423.10491610230332</v>
      </c>
      <c r="D104" s="14">
        <v>67.197806942264933</v>
      </c>
      <c r="E104" s="14">
        <v>100.73581447986211</v>
      </c>
      <c r="F104" s="14" t="s">
        <v>857</v>
      </c>
      <c r="G104" s="14">
        <v>97.925426927973405</v>
      </c>
      <c r="H104" s="14" t="s">
        <v>857</v>
      </c>
      <c r="I104" s="14">
        <v>102.33634404918816</v>
      </c>
      <c r="J104" s="14">
        <v>150.7613385070801</v>
      </c>
      <c r="K104" s="14" t="s">
        <v>857</v>
      </c>
      <c r="L104" s="14" t="s">
        <v>857</v>
      </c>
      <c r="M104" s="14">
        <v>90.26994115904894</v>
      </c>
      <c r="N104" s="14">
        <v>1126.8205276923454</v>
      </c>
    </row>
    <row r="105" spans="1:14" ht="15" customHeight="1" x14ac:dyDescent="0.25">
      <c r="A105" s="108"/>
      <c r="B105" s="97"/>
      <c r="C105" s="97"/>
      <c r="D105" s="97"/>
      <c r="E105" s="97"/>
      <c r="F105" s="97"/>
      <c r="G105" s="97"/>
      <c r="H105" s="97"/>
      <c r="I105" s="97"/>
      <c r="J105" s="97"/>
      <c r="K105" s="97"/>
      <c r="L105" s="97"/>
      <c r="M105" s="97"/>
      <c r="N105" s="97"/>
    </row>
    <row r="106" spans="1:14" ht="15" customHeight="1" x14ac:dyDescent="0.25">
      <c r="A106" s="143">
        <v>2017</v>
      </c>
      <c r="B106" s="143"/>
      <c r="C106" s="143"/>
      <c r="D106" s="143"/>
      <c r="E106" s="143"/>
      <c r="F106" s="143"/>
      <c r="G106" s="143"/>
      <c r="H106" s="143"/>
      <c r="I106" s="143"/>
      <c r="J106" s="143"/>
      <c r="K106" s="143"/>
      <c r="L106" s="143"/>
      <c r="M106" s="143"/>
      <c r="N106" s="143"/>
    </row>
    <row r="107" spans="1:14" ht="15" customHeight="1" x14ac:dyDescent="0.25">
      <c r="A107" s="104" t="s">
        <v>884</v>
      </c>
      <c r="B107" s="90">
        <v>67.541074968676952</v>
      </c>
      <c r="C107" s="90">
        <v>385.04757880913621</v>
      </c>
      <c r="D107" s="90">
        <v>63.750042171138631</v>
      </c>
      <c r="E107" s="90">
        <v>100.85165110105552</v>
      </c>
      <c r="F107" s="90" t="s">
        <v>857</v>
      </c>
      <c r="G107" s="90">
        <v>88.833909022013941</v>
      </c>
      <c r="H107" s="90" t="s">
        <v>857</v>
      </c>
      <c r="I107" s="90">
        <v>89.165454673039804</v>
      </c>
      <c r="J107" s="90">
        <v>138.11933457325222</v>
      </c>
      <c r="K107" s="90" t="s">
        <v>857</v>
      </c>
      <c r="L107" s="90" t="s">
        <v>857</v>
      </c>
      <c r="M107" s="90">
        <v>82.699816583753858</v>
      </c>
      <c r="N107" s="90">
        <v>1016.0088619020672</v>
      </c>
    </row>
    <row r="108" spans="1:14" ht="15" customHeight="1" x14ac:dyDescent="0.25">
      <c r="A108" s="105" t="s">
        <v>885</v>
      </c>
      <c r="B108" s="90">
        <v>58.875955949335115</v>
      </c>
      <c r="C108" s="90">
        <v>380.04237101853937</v>
      </c>
      <c r="D108" s="90">
        <v>55.287035421679896</v>
      </c>
      <c r="E108" s="90">
        <v>93.933126325529884</v>
      </c>
      <c r="F108" s="90" t="s">
        <v>857</v>
      </c>
      <c r="G108" s="90">
        <v>82.332552008974659</v>
      </c>
      <c r="H108" s="90" t="s">
        <v>857</v>
      </c>
      <c r="I108" s="90">
        <v>77.92074946517566</v>
      </c>
      <c r="J108" s="90">
        <v>120.41862966225209</v>
      </c>
      <c r="K108" s="90" t="s">
        <v>857</v>
      </c>
      <c r="L108" s="90" t="s">
        <v>857</v>
      </c>
      <c r="M108" s="90">
        <v>72.040642284532538</v>
      </c>
      <c r="N108" s="90">
        <v>940.85106213601796</v>
      </c>
    </row>
    <row r="109" spans="1:14" ht="15" customHeight="1" x14ac:dyDescent="0.25">
      <c r="A109" s="106" t="s">
        <v>768</v>
      </c>
      <c r="B109" s="93">
        <v>20.709895788241059</v>
      </c>
      <c r="C109" s="93">
        <v>224.70073602336117</v>
      </c>
      <c r="D109" s="93">
        <v>22.667036869060524</v>
      </c>
      <c r="E109" s="93">
        <v>45.034003719512953</v>
      </c>
      <c r="F109" s="93" t="s">
        <v>857</v>
      </c>
      <c r="G109" s="93">
        <v>42.697410317156468</v>
      </c>
      <c r="H109" s="93" t="s">
        <v>857</v>
      </c>
      <c r="I109" s="93">
        <v>32.77182236751684</v>
      </c>
      <c r="J109" s="93">
        <v>47.262122444129965</v>
      </c>
      <c r="K109" s="93" t="s">
        <v>857</v>
      </c>
      <c r="L109" s="93" t="s">
        <v>857</v>
      </c>
      <c r="M109" s="93">
        <v>29.631667206219365</v>
      </c>
      <c r="N109" s="93">
        <v>465.47469473519874</v>
      </c>
    </row>
    <row r="110" spans="1:14" ht="15" customHeight="1" x14ac:dyDescent="0.25">
      <c r="A110" s="106" t="s">
        <v>886</v>
      </c>
      <c r="B110" s="93">
        <v>5.6627060525131219</v>
      </c>
      <c r="C110" s="93">
        <v>46.827663728510537</v>
      </c>
      <c r="D110" s="93">
        <v>5.9688294052505491</v>
      </c>
      <c r="E110" s="93">
        <v>9.0679553727213555</v>
      </c>
      <c r="F110" s="93" t="s">
        <v>857</v>
      </c>
      <c r="G110" s="93">
        <v>10.610180482622782</v>
      </c>
      <c r="H110" s="93" t="s">
        <v>857</v>
      </c>
      <c r="I110" s="93">
        <v>10.329771244875595</v>
      </c>
      <c r="J110" s="93">
        <v>10.367310892524721</v>
      </c>
      <c r="K110" s="93" t="s">
        <v>857</v>
      </c>
      <c r="L110" s="93" t="s">
        <v>857</v>
      </c>
      <c r="M110" s="93">
        <v>5.393714507525762</v>
      </c>
      <c r="N110" s="93">
        <v>104.22813168654442</v>
      </c>
    </row>
    <row r="111" spans="1:14" ht="15" customHeight="1" x14ac:dyDescent="0.25">
      <c r="A111" s="106" t="s">
        <v>887</v>
      </c>
      <c r="B111" s="93">
        <v>10.591951506027984</v>
      </c>
      <c r="C111" s="93">
        <v>0.35134711624145509</v>
      </c>
      <c r="D111" s="93">
        <v>6.2027982456341411</v>
      </c>
      <c r="E111" s="93">
        <v>10.261178700492858</v>
      </c>
      <c r="F111" s="93" t="s">
        <v>857</v>
      </c>
      <c r="G111" s="93">
        <v>1.6773625192303978</v>
      </c>
      <c r="H111" s="93" t="s">
        <v>857</v>
      </c>
      <c r="I111" s="93">
        <v>6.7736467926204051</v>
      </c>
      <c r="J111" s="93">
        <v>7.5640362210361491</v>
      </c>
      <c r="K111" s="93" t="s">
        <v>857</v>
      </c>
      <c r="L111" s="93" t="s">
        <v>857</v>
      </c>
      <c r="M111" s="93">
        <v>8.5462148792819423</v>
      </c>
      <c r="N111" s="93">
        <v>51.968535980565349</v>
      </c>
    </row>
    <row r="112" spans="1:14" ht="15" customHeight="1" x14ac:dyDescent="0.25">
      <c r="A112" s="106" t="s">
        <v>888</v>
      </c>
      <c r="B112" s="93">
        <v>0.42037687344233199</v>
      </c>
      <c r="C112" s="93">
        <v>5.9626236486053479</v>
      </c>
      <c r="D112" s="93">
        <v>0.51192937761942547</v>
      </c>
      <c r="E112" s="93">
        <v>0.11236422373453776</v>
      </c>
      <c r="F112" s="93" t="s">
        <v>857</v>
      </c>
      <c r="G112" s="93">
        <v>2.4578473863474528</v>
      </c>
      <c r="H112" s="93" t="s">
        <v>857</v>
      </c>
      <c r="I112" s="93">
        <v>0.73426799519856778</v>
      </c>
      <c r="J112" s="93">
        <v>0.72876822992960621</v>
      </c>
      <c r="K112" s="93" t="s">
        <v>857</v>
      </c>
      <c r="L112" s="93" t="s">
        <v>857</v>
      </c>
      <c r="M112" s="93">
        <v>0.57968113089243578</v>
      </c>
      <c r="N112" s="93">
        <v>11.507858865769705</v>
      </c>
    </row>
    <row r="113" spans="1:14" ht="15" customHeight="1" x14ac:dyDescent="0.25">
      <c r="A113" s="106" t="s">
        <v>513</v>
      </c>
      <c r="B113" s="93">
        <v>15.889978437067667</v>
      </c>
      <c r="C113" s="93">
        <v>48.851457626785276</v>
      </c>
      <c r="D113" s="93">
        <v>12.477299547650649</v>
      </c>
      <c r="E113" s="93">
        <v>15.053648688090005</v>
      </c>
      <c r="F113" s="93" t="s">
        <v>857</v>
      </c>
      <c r="G113" s="93">
        <v>13.329388822859448</v>
      </c>
      <c r="H113" s="93" t="s">
        <v>857</v>
      </c>
      <c r="I113" s="93">
        <v>17.230260092314403</v>
      </c>
      <c r="J113" s="93">
        <v>29.643039008031209</v>
      </c>
      <c r="K113" s="93" t="s">
        <v>857</v>
      </c>
      <c r="L113" s="93" t="s">
        <v>857</v>
      </c>
      <c r="M113" s="93">
        <v>18.840251139669419</v>
      </c>
      <c r="N113" s="93">
        <v>171.31532336246795</v>
      </c>
    </row>
    <row r="114" spans="1:14" ht="15" customHeight="1" x14ac:dyDescent="0.25">
      <c r="A114" s="106" t="s">
        <v>514</v>
      </c>
      <c r="B114" s="93">
        <v>1.2117108652318316</v>
      </c>
      <c r="C114" s="93">
        <v>10.421308236490887</v>
      </c>
      <c r="D114" s="93">
        <v>1.6795913800175981</v>
      </c>
      <c r="E114" s="93">
        <v>5.9037521029078164</v>
      </c>
      <c r="F114" s="93" t="s">
        <v>857</v>
      </c>
      <c r="G114" s="93">
        <v>3.5410298989206948</v>
      </c>
      <c r="H114" s="93" t="s">
        <v>857</v>
      </c>
      <c r="I114" s="93">
        <v>2.9306280321121219</v>
      </c>
      <c r="J114" s="93">
        <v>7.1378058137130722</v>
      </c>
      <c r="K114" s="93" t="s">
        <v>857</v>
      </c>
      <c r="L114" s="93" t="s">
        <v>857</v>
      </c>
      <c r="M114" s="93">
        <v>3.410198177457175</v>
      </c>
      <c r="N114" s="93">
        <v>36.236024506851209</v>
      </c>
    </row>
    <row r="115" spans="1:14" ht="15" customHeight="1" x14ac:dyDescent="0.25">
      <c r="A115" s="106" t="s">
        <v>515</v>
      </c>
      <c r="B115" s="93">
        <v>4.3893364268111057</v>
      </c>
      <c r="C115" s="93">
        <v>42.927234638545222</v>
      </c>
      <c r="D115" s="93">
        <v>5.7795505964469918</v>
      </c>
      <c r="E115" s="93">
        <v>8.500223518070344</v>
      </c>
      <c r="F115" s="93" t="s">
        <v>857</v>
      </c>
      <c r="G115" s="93">
        <v>8.0193325818373413</v>
      </c>
      <c r="H115" s="93" t="s">
        <v>857</v>
      </c>
      <c r="I115" s="93">
        <v>7.150352940537779</v>
      </c>
      <c r="J115" s="93">
        <v>17.715547052887338</v>
      </c>
      <c r="K115" s="93" t="s">
        <v>857</v>
      </c>
      <c r="L115" s="93" t="s">
        <v>857</v>
      </c>
      <c r="M115" s="93">
        <v>5.6389152434864256</v>
      </c>
      <c r="N115" s="93">
        <v>100.12049299862261</v>
      </c>
    </row>
    <row r="116" spans="1:14" ht="15" customHeight="1" x14ac:dyDescent="0.25">
      <c r="A116" s="105" t="s">
        <v>889</v>
      </c>
      <c r="B116" s="90">
        <v>8.6651190193418799</v>
      </c>
      <c r="C116" s="90">
        <v>5.0052077905967263</v>
      </c>
      <c r="D116" s="90">
        <v>8.4630067494588079</v>
      </c>
      <c r="E116" s="90">
        <v>6.918524775525662</v>
      </c>
      <c r="F116" s="90" t="s">
        <v>857</v>
      </c>
      <c r="G116" s="90">
        <v>6.5013570130393603</v>
      </c>
      <c r="H116" s="90" t="s">
        <v>857</v>
      </c>
      <c r="I116" s="90">
        <v>11.24470520786385</v>
      </c>
      <c r="J116" s="90">
        <v>17.700704911000081</v>
      </c>
      <c r="K116" s="90" t="s">
        <v>857</v>
      </c>
      <c r="L116" s="90" t="s">
        <v>857</v>
      </c>
      <c r="M116" s="90">
        <v>10.659174299221425</v>
      </c>
      <c r="N116" s="90">
        <v>75.157799766047731</v>
      </c>
    </row>
    <row r="117" spans="1:14" ht="15" customHeight="1" x14ac:dyDescent="0.25">
      <c r="A117" s="105" t="s">
        <v>890</v>
      </c>
      <c r="B117" s="90">
        <v>19.582259656681064</v>
      </c>
      <c r="C117" s="90">
        <v>42.513648446202602</v>
      </c>
      <c r="D117" s="90">
        <v>9.7988308633486305</v>
      </c>
      <c r="E117" s="90">
        <v>14.005572716100046</v>
      </c>
      <c r="F117" s="90" t="s">
        <v>857</v>
      </c>
      <c r="G117" s="90">
        <v>14.192586288487746</v>
      </c>
      <c r="H117" s="90" t="s">
        <v>857</v>
      </c>
      <c r="I117" s="90">
        <v>9.0951074697049457</v>
      </c>
      <c r="J117" s="90">
        <v>36.017677145072938</v>
      </c>
      <c r="K117" s="90" t="s">
        <v>857</v>
      </c>
      <c r="L117" s="90" t="s">
        <v>857</v>
      </c>
      <c r="M117" s="90">
        <v>20.666847277081807</v>
      </c>
      <c r="N117" s="90">
        <v>165.87252986267947</v>
      </c>
    </row>
    <row r="118" spans="1:14" ht="15" customHeight="1" x14ac:dyDescent="0.25">
      <c r="A118" s="106" t="s">
        <v>891</v>
      </c>
      <c r="B118" s="93">
        <v>0.33722534468332921</v>
      </c>
      <c r="C118" s="93">
        <v>1.4185138023885093</v>
      </c>
      <c r="D118" s="93">
        <v>0.5978610699717205</v>
      </c>
      <c r="E118" s="93">
        <v>0.65086787172953287</v>
      </c>
      <c r="F118" s="93" t="s">
        <v>857</v>
      </c>
      <c r="G118" s="93">
        <v>0.31183660507202154</v>
      </c>
      <c r="H118" s="93" t="s">
        <v>857</v>
      </c>
      <c r="I118" s="93">
        <v>0.37503036918640137</v>
      </c>
      <c r="J118" s="93">
        <v>8.0060476949056003</v>
      </c>
      <c r="K118" s="93" t="s">
        <v>857</v>
      </c>
      <c r="L118" s="93" t="s">
        <v>857</v>
      </c>
      <c r="M118" s="93">
        <v>0.64709218082427977</v>
      </c>
      <c r="N118" s="93">
        <v>12.344474938761392</v>
      </c>
    </row>
    <row r="119" spans="1:14" ht="15" customHeight="1" x14ac:dyDescent="0.25">
      <c r="A119" s="106" t="s">
        <v>892</v>
      </c>
      <c r="B119" s="93">
        <v>19.245034311997731</v>
      </c>
      <c r="C119" s="93">
        <v>41.095134643814092</v>
      </c>
      <c r="D119" s="93">
        <v>9.2009697933769186</v>
      </c>
      <c r="E119" s="93">
        <v>13.354704844370515</v>
      </c>
      <c r="F119" s="93" t="s">
        <v>857</v>
      </c>
      <c r="G119" s="93">
        <v>13.880749683415726</v>
      </c>
      <c r="H119" s="93" t="s">
        <v>857</v>
      </c>
      <c r="I119" s="93">
        <v>8.7200771005185445</v>
      </c>
      <c r="J119" s="93">
        <v>28.011629450167344</v>
      </c>
      <c r="K119" s="93" t="s">
        <v>857</v>
      </c>
      <c r="L119" s="93" t="s">
        <v>857</v>
      </c>
      <c r="M119" s="93">
        <v>20.019755096257523</v>
      </c>
      <c r="N119" s="93">
        <v>153.5280549239184</v>
      </c>
    </row>
    <row r="120" spans="1:14" ht="15" customHeight="1" x14ac:dyDescent="0.25">
      <c r="A120" s="105" t="s">
        <v>893</v>
      </c>
      <c r="B120" s="90">
        <v>78.458215606016125</v>
      </c>
      <c r="C120" s="90">
        <v>422.55601946474241</v>
      </c>
      <c r="D120" s="90">
        <v>65.085866285028501</v>
      </c>
      <c r="E120" s="90">
        <v>107.93869904162993</v>
      </c>
      <c r="F120" s="90" t="s">
        <v>857</v>
      </c>
      <c r="G120" s="90">
        <v>96.525138297462249</v>
      </c>
      <c r="H120" s="90" t="s">
        <v>857</v>
      </c>
      <c r="I120" s="90">
        <v>87.015856934880645</v>
      </c>
      <c r="J120" s="90">
        <v>156.436306807325</v>
      </c>
      <c r="K120" s="90" t="s">
        <v>857</v>
      </c>
      <c r="L120" s="90" t="s">
        <v>857</v>
      </c>
      <c r="M120" s="90">
        <v>92.707489561614395</v>
      </c>
      <c r="N120" s="90">
        <v>1106.7235919986945</v>
      </c>
    </row>
    <row r="121" spans="1:14" ht="15" customHeight="1" x14ac:dyDescent="0.25">
      <c r="A121" s="107" t="s">
        <v>894</v>
      </c>
      <c r="B121" s="14">
        <v>87.123334625357984</v>
      </c>
      <c r="C121" s="14">
        <v>427.56122725533913</v>
      </c>
      <c r="D121" s="14">
        <v>73.548873034487286</v>
      </c>
      <c r="E121" s="14">
        <v>114.85722381715568</v>
      </c>
      <c r="F121" s="14" t="s">
        <v>857</v>
      </c>
      <c r="G121" s="14">
        <v>103.02649531050177</v>
      </c>
      <c r="H121" s="14" t="s">
        <v>857</v>
      </c>
      <c r="I121" s="14">
        <v>98.260562142744746</v>
      </c>
      <c r="J121" s="14">
        <v>174.13701171832514</v>
      </c>
      <c r="K121" s="14" t="s">
        <v>857</v>
      </c>
      <c r="L121" s="14" t="s">
        <v>857</v>
      </c>
      <c r="M121" s="14">
        <v>103.36666386083573</v>
      </c>
      <c r="N121" s="14">
        <v>1181.8813917647515</v>
      </c>
    </row>
    <row r="122" spans="1:14" ht="15" customHeight="1" x14ac:dyDescent="0.25">
      <c r="A122" s="108"/>
      <c r="B122" s="97"/>
      <c r="C122" s="97"/>
      <c r="D122" s="97"/>
      <c r="E122" s="97"/>
      <c r="F122" s="97"/>
      <c r="G122" s="97"/>
      <c r="H122" s="97"/>
      <c r="I122" s="97"/>
      <c r="J122" s="97"/>
      <c r="K122" s="97"/>
      <c r="L122" s="97"/>
      <c r="M122" s="97"/>
      <c r="N122" s="97"/>
    </row>
    <row r="123" spans="1:14" ht="15" customHeight="1" x14ac:dyDescent="0.25">
      <c r="A123" s="143">
        <v>2018</v>
      </c>
      <c r="B123" s="143"/>
      <c r="C123" s="143"/>
      <c r="D123" s="143"/>
      <c r="E123" s="143"/>
      <c r="F123" s="143"/>
      <c r="G123" s="143"/>
      <c r="H123" s="143"/>
      <c r="I123" s="143"/>
      <c r="J123" s="143"/>
      <c r="K123" s="143"/>
      <c r="L123" s="143"/>
      <c r="M123" s="143"/>
      <c r="N123" s="143"/>
    </row>
    <row r="124" spans="1:14" ht="15" customHeight="1" x14ac:dyDescent="0.25">
      <c r="A124" s="104" t="s">
        <v>884</v>
      </c>
      <c r="B124" s="90">
        <v>90.349600470862342</v>
      </c>
      <c r="C124" s="90">
        <v>395.27059387991829</v>
      </c>
      <c r="D124" s="90">
        <v>69.239292895681729</v>
      </c>
      <c r="E124" s="90">
        <v>99.97522673168676</v>
      </c>
      <c r="F124" s="90" t="s">
        <v>857</v>
      </c>
      <c r="G124" s="90">
        <v>92.629328314630314</v>
      </c>
      <c r="H124" s="90" t="s">
        <v>857</v>
      </c>
      <c r="I124" s="90">
        <v>82.250922492791901</v>
      </c>
      <c r="J124" s="90">
        <v>144.77788945100107</v>
      </c>
      <c r="K124" s="90" t="s">
        <v>857</v>
      </c>
      <c r="L124" s="90" t="s">
        <v>857</v>
      </c>
      <c r="M124" s="90">
        <v>87.480147647087833</v>
      </c>
      <c r="N124" s="90">
        <v>1061.9730018836603</v>
      </c>
    </row>
    <row r="125" spans="1:14" ht="15" customHeight="1" x14ac:dyDescent="0.25">
      <c r="A125" s="105" t="s">
        <v>885</v>
      </c>
      <c r="B125" s="90">
        <v>79.748752885659172</v>
      </c>
      <c r="C125" s="90">
        <v>391.08984655728545</v>
      </c>
      <c r="D125" s="90">
        <v>60.885235588212502</v>
      </c>
      <c r="E125" s="90">
        <v>91.485263261032898</v>
      </c>
      <c r="F125" s="90" t="s">
        <v>857</v>
      </c>
      <c r="G125" s="90">
        <v>86.521132865764443</v>
      </c>
      <c r="H125" s="90" t="s">
        <v>857</v>
      </c>
      <c r="I125" s="90">
        <v>71.556984616507975</v>
      </c>
      <c r="J125" s="90">
        <v>126.95361551536995</v>
      </c>
      <c r="K125" s="90" t="s">
        <v>857</v>
      </c>
      <c r="L125" s="90" t="s">
        <v>857</v>
      </c>
      <c r="M125" s="90">
        <v>77.446830180188314</v>
      </c>
      <c r="N125" s="90">
        <v>985.68766147002077</v>
      </c>
    </row>
    <row r="126" spans="1:14" ht="15" customHeight="1" x14ac:dyDescent="0.25">
      <c r="A126" s="106" t="s">
        <v>768</v>
      </c>
      <c r="B126" s="93">
        <v>23.247357657179517</v>
      </c>
      <c r="C126" s="93">
        <v>242.63789397209163</v>
      </c>
      <c r="D126" s="93">
        <v>26.119089550904594</v>
      </c>
      <c r="E126" s="93">
        <v>42.489706743845623</v>
      </c>
      <c r="F126" s="93" t="s">
        <v>857</v>
      </c>
      <c r="G126" s="93">
        <v>43.764129208872475</v>
      </c>
      <c r="H126" s="93" t="s">
        <v>857</v>
      </c>
      <c r="I126" s="93">
        <v>29.4973350310262</v>
      </c>
      <c r="J126" s="93">
        <v>51.422305754837033</v>
      </c>
      <c r="K126" s="93" t="s">
        <v>857</v>
      </c>
      <c r="L126" s="93" t="s">
        <v>857</v>
      </c>
      <c r="M126" s="93">
        <v>30.814144514789579</v>
      </c>
      <c r="N126" s="93">
        <v>489.9919624335468</v>
      </c>
    </row>
    <row r="127" spans="1:14" ht="15" customHeight="1" x14ac:dyDescent="0.25">
      <c r="A127" s="106" t="s">
        <v>886</v>
      </c>
      <c r="B127" s="93">
        <v>8.704696124318442</v>
      </c>
      <c r="C127" s="93">
        <v>43.466463809356696</v>
      </c>
      <c r="D127" s="93">
        <v>8.9054772754669198</v>
      </c>
      <c r="E127" s="93">
        <v>11.914142850952146</v>
      </c>
      <c r="F127" s="93" t="s">
        <v>857</v>
      </c>
      <c r="G127" s="93">
        <v>14.489287813504534</v>
      </c>
      <c r="H127" s="93" t="s">
        <v>857</v>
      </c>
      <c r="I127" s="93">
        <v>6.6546083734448755</v>
      </c>
      <c r="J127" s="93">
        <v>12.02294914322408</v>
      </c>
      <c r="K127" s="93" t="s">
        <v>857</v>
      </c>
      <c r="L127" s="93" t="s">
        <v>857</v>
      </c>
      <c r="M127" s="93">
        <v>6.4133618340269729</v>
      </c>
      <c r="N127" s="93">
        <v>112.57098722429465</v>
      </c>
    </row>
    <row r="128" spans="1:14" ht="15" customHeight="1" x14ac:dyDescent="0.25">
      <c r="A128" s="106" t="s">
        <v>887</v>
      </c>
      <c r="B128" s="93">
        <v>20.653670086695737</v>
      </c>
      <c r="C128" s="93">
        <v>0.31321861480712893</v>
      </c>
      <c r="D128" s="93">
        <v>6.2970532795639693</v>
      </c>
      <c r="E128" s="93">
        <v>6.7498917142290749</v>
      </c>
      <c r="F128" s="93" t="s">
        <v>857</v>
      </c>
      <c r="G128" s="93">
        <v>2.3671915965636576</v>
      </c>
      <c r="H128" s="93" t="s">
        <v>857</v>
      </c>
      <c r="I128" s="93">
        <v>6.3632894600062064</v>
      </c>
      <c r="J128" s="93">
        <v>8.260054678927613</v>
      </c>
      <c r="K128" s="93" t="s">
        <v>857</v>
      </c>
      <c r="L128" s="93" t="s">
        <v>857</v>
      </c>
      <c r="M128" s="93">
        <v>9.6837820845817255</v>
      </c>
      <c r="N128" s="93">
        <v>60.688151515375111</v>
      </c>
    </row>
    <row r="129" spans="1:14" ht="15" customHeight="1" x14ac:dyDescent="0.25">
      <c r="A129" s="106" t="s">
        <v>888</v>
      </c>
      <c r="B129" s="93">
        <v>0.71948663864135742</v>
      </c>
      <c r="C129" s="93">
        <v>9.7929690608215338</v>
      </c>
      <c r="D129" s="93">
        <v>0.74838538449605296</v>
      </c>
      <c r="E129" s="93">
        <v>9.1128822326660155E-2</v>
      </c>
      <c r="F129" s="93" t="s">
        <v>857</v>
      </c>
      <c r="G129" s="93">
        <v>1.6333071690877277</v>
      </c>
      <c r="H129" s="93" t="s">
        <v>857</v>
      </c>
      <c r="I129" s="93">
        <v>0.73522765356699626</v>
      </c>
      <c r="J129" s="93">
        <v>0.33665359779357912</v>
      </c>
      <c r="K129" s="93" t="s">
        <v>857</v>
      </c>
      <c r="L129" s="93" t="s">
        <v>857</v>
      </c>
      <c r="M129" s="93">
        <v>0.83225358968734742</v>
      </c>
      <c r="N129" s="93">
        <v>14.889411916421254</v>
      </c>
    </row>
    <row r="130" spans="1:14" ht="15" customHeight="1" x14ac:dyDescent="0.25">
      <c r="A130" s="106" t="s">
        <v>513</v>
      </c>
      <c r="B130" s="93">
        <v>14.80986657908376</v>
      </c>
      <c r="C130" s="93">
        <v>50.565659735814414</v>
      </c>
      <c r="D130" s="93">
        <v>12.072646331731161</v>
      </c>
      <c r="E130" s="93">
        <v>15.878362842720032</v>
      </c>
      <c r="F130" s="93" t="s">
        <v>857</v>
      </c>
      <c r="G130" s="93">
        <v>13.599467537300113</v>
      </c>
      <c r="H130" s="93" t="s">
        <v>857</v>
      </c>
      <c r="I130" s="93">
        <v>18.329585676942187</v>
      </c>
      <c r="J130" s="93">
        <v>31.197294623580934</v>
      </c>
      <c r="K130" s="93" t="s">
        <v>857</v>
      </c>
      <c r="L130" s="93" t="s">
        <v>857</v>
      </c>
      <c r="M130" s="93">
        <v>19.591892430412926</v>
      </c>
      <c r="N130" s="93">
        <v>176.04477575758551</v>
      </c>
    </row>
    <row r="131" spans="1:14" ht="15" customHeight="1" x14ac:dyDescent="0.25">
      <c r="A131" s="106" t="s">
        <v>514</v>
      </c>
      <c r="B131" s="93">
        <v>3.5939195284652712</v>
      </c>
      <c r="C131" s="93">
        <v>9.019781281224569</v>
      </c>
      <c r="D131" s="93">
        <v>1.64845413066864</v>
      </c>
      <c r="E131" s="93">
        <v>7.0735075139490746</v>
      </c>
      <c r="F131" s="93" t="s">
        <v>857</v>
      </c>
      <c r="G131" s="93">
        <v>3.5353052699724832</v>
      </c>
      <c r="H131" s="93" t="s">
        <v>857</v>
      </c>
      <c r="I131" s="93">
        <v>3.4502100952466326</v>
      </c>
      <c r="J131" s="93">
        <v>9.6049302299245198</v>
      </c>
      <c r="K131" s="93" t="s">
        <v>857</v>
      </c>
      <c r="L131" s="93" t="s">
        <v>857</v>
      </c>
      <c r="M131" s="93">
        <v>4.5489144684028622</v>
      </c>
      <c r="N131" s="93">
        <v>42.47502251785405</v>
      </c>
    </row>
    <row r="132" spans="1:14" ht="15" customHeight="1" x14ac:dyDescent="0.25">
      <c r="A132" s="106" t="s">
        <v>515</v>
      </c>
      <c r="B132" s="93">
        <v>8.0197562712751207</v>
      </c>
      <c r="C132" s="93">
        <v>35.293860083169484</v>
      </c>
      <c r="D132" s="93">
        <v>5.0941296353811891</v>
      </c>
      <c r="E132" s="93">
        <v>7.2885227730102544</v>
      </c>
      <c r="F132" s="93" t="s">
        <v>857</v>
      </c>
      <c r="G132" s="93">
        <v>7.1324442704634521</v>
      </c>
      <c r="H132" s="93" t="s">
        <v>857</v>
      </c>
      <c r="I132" s="93">
        <v>6.5267283262748705</v>
      </c>
      <c r="J132" s="93">
        <v>14.109427487082165</v>
      </c>
      <c r="K132" s="93" t="s">
        <v>857</v>
      </c>
      <c r="L132" s="93" t="s">
        <v>857</v>
      </c>
      <c r="M132" s="93">
        <v>5.5624812582869145</v>
      </c>
      <c r="N132" s="93">
        <v>89.027350104943437</v>
      </c>
    </row>
    <row r="133" spans="1:14" ht="15" customHeight="1" x14ac:dyDescent="0.25">
      <c r="A133" s="105" t="s">
        <v>889</v>
      </c>
      <c r="B133" s="90">
        <v>10.600847585203116</v>
      </c>
      <c r="C133" s="90">
        <v>4.1807473226327287</v>
      </c>
      <c r="D133" s="90">
        <v>8.3540573074692084</v>
      </c>
      <c r="E133" s="90">
        <v>8.4899634706538905</v>
      </c>
      <c r="F133" s="90" t="s">
        <v>857</v>
      </c>
      <c r="G133" s="90">
        <v>6.1081954488658594</v>
      </c>
      <c r="H133" s="90" t="s">
        <v>857</v>
      </c>
      <c r="I133" s="90">
        <v>10.693937876283933</v>
      </c>
      <c r="J133" s="90">
        <v>17.824273935631151</v>
      </c>
      <c r="K133" s="90" t="s">
        <v>857</v>
      </c>
      <c r="L133" s="90" t="s">
        <v>857</v>
      </c>
      <c r="M133" s="90">
        <v>10.033317466899506</v>
      </c>
      <c r="N133" s="90">
        <v>76.285340413639403</v>
      </c>
    </row>
    <row r="134" spans="1:14" ht="15" customHeight="1" x14ac:dyDescent="0.25">
      <c r="A134" s="105" t="s">
        <v>890</v>
      </c>
      <c r="B134" s="90">
        <v>22.17052931580734</v>
      </c>
      <c r="C134" s="90">
        <v>32.48804870082602</v>
      </c>
      <c r="D134" s="90">
        <v>10.383427386070254</v>
      </c>
      <c r="E134" s="90">
        <v>8.7232756396840418</v>
      </c>
      <c r="F134" s="90" t="s">
        <v>857</v>
      </c>
      <c r="G134" s="90">
        <v>9.6008401236152654</v>
      </c>
      <c r="H134" s="90" t="s">
        <v>857</v>
      </c>
      <c r="I134" s="90">
        <v>6.0385763545608526</v>
      </c>
      <c r="J134" s="90">
        <v>21.919608985224407</v>
      </c>
      <c r="K134" s="90" t="s">
        <v>857</v>
      </c>
      <c r="L134" s="90" t="s">
        <v>857</v>
      </c>
      <c r="M134" s="90">
        <v>13.949258840154011</v>
      </c>
      <c r="N134" s="90">
        <v>125.27356534594217</v>
      </c>
    </row>
    <row r="135" spans="1:14" ht="15" customHeight="1" x14ac:dyDescent="0.25">
      <c r="A135" s="106" t="s">
        <v>891</v>
      </c>
      <c r="B135" s="93">
        <v>0.34278881540934247</v>
      </c>
      <c r="C135" s="93">
        <v>2.7876305379231772</v>
      </c>
      <c r="D135" s="93">
        <v>0.3516337184906006</v>
      </c>
      <c r="E135" s="93">
        <v>0.25577274414062501</v>
      </c>
      <c r="F135" s="93" t="s">
        <v>857</v>
      </c>
      <c r="G135" s="93">
        <v>0.30554856592814122</v>
      </c>
      <c r="H135" s="93" t="s">
        <v>857</v>
      </c>
      <c r="I135" s="93">
        <v>0.5098063298543295</v>
      </c>
      <c r="J135" s="93">
        <v>0.80823248977661133</v>
      </c>
      <c r="K135" s="93" t="s">
        <v>857</v>
      </c>
      <c r="L135" s="93" t="s">
        <v>857</v>
      </c>
      <c r="M135" s="93">
        <v>0.15366160723368325</v>
      </c>
      <c r="N135" s="93">
        <v>5.51507480875651</v>
      </c>
    </row>
    <row r="136" spans="1:14" ht="15" customHeight="1" x14ac:dyDescent="0.25">
      <c r="A136" s="106" t="s">
        <v>892</v>
      </c>
      <c r="B136" s="93">
        <v>21.827740500397997</v>
      </c>
      <c r="C136" s="93">
        <v>29.700418162902835</v>
      </c>
      <c r="D136" s="93">
        <v>10.031793667579652</v>
      </c>
      <c r="E136" s="93">
        <v>8.4675028955434168</v>
      </c>
      <c r="F136" s="93" t="s">
        <v>857</v>
      </c>
      <c r="G136" s="93">
        <v>9.2952915576871238</v>
      </c>
      <c r="H136" s="93" t="s">
        <v>857</v>
      </c>
      <c r="I136" s="93">
        <v>5.5287700247065219</v>
      </c>
      <c r="J136" s="93">
        <v>21.111376495447796</v>
      </c>
      <c r="K136" s="93" t="s">
        <v>857</v>
      </c>
      <c r="L136" s="93" t="s">
        <v>857</v>
      </c>
      <c r="M136" s="93">
        <v>13.795597232920327</v>
      </c>
      <c r="N136" s="93">
        <v>119.75849053718565</v>
      </c>
    </row>
    <row r="137" spans="1:14" ht="15" customHeight="1" x14ac:dyDescent="0.25">
      <c r="A137" s="105" t="s">
        <v>893</v>
      </c>
      <c r="B137" s="90">
        <v>101.91928220146656</v>
      </c>
      <c r="C137" s="90">
        <v>423.57789525811148</v>
      </c>
      <c r="D137" s="90">
        <v>71.26866297428279</v>
      </c>
      <c r="E137" s="90">
        <v>100.20853890071693</v>
      </c>
      <c r="F137" s="90" t="s">
        <v>857</v>
      </c>
      <c r="G137" s="90">
        <v>96.121972989379699</v>
      </c>
      <c r="H137" s="90" t="s">
        <v>857</v>
      </c>
      <c r="I137" s="90">
        <v>77.595560971068849</v>
      </c>
      <c r="J137" s="90">
        <v>148.87322450059432</v>
      </c>
      <c r="K137" s="90" t="s">
        <v>857</v>
      </c>
      <c r="L137" s="90" t="s">
        <v>857</v>
      </c>
      <c r="M137" s="90">
        <v>91.39608902034233</v>
      </c>
      <c r="N137" s="90">
        <v>1110.9612268159628</v>
      </c>
    </row>
    <row r="138" spans="1:14" ht="15" customHeight="1" x14ac:dyDescent="0.25">
      <c r="A138" s="107" t="s">
        <v>894</v>
      </c>
      <c r="B138" s="14">
        <v>112.52012978666966</v>
      </c>
      <c r="C138" s="14">
        <v>427.75864258074427</v>
      </c>
      <c r="D138" s="14">
        <v>79.622720281751981</v>
      </c>
      <c r="E138" s="14">
        <v>108.69850237137079</v>
      </c>
      <c r="F138" s="14" t="s">
        <v>857</v>
      </c>
      <c r="G138" s="14">
        <v>102.23016843824553</v>
      </c>
      <c r="H138" s="14" t="s">
        <v>857</v>
      </c>
      <c r="I138" s="14">
        <v>88.289498847352775</v>
      </c>
      <c r="J138" s="14">
        <v>166.69749843622549</v>
      </c>
      <c r="K138" s="14" t="s">
        <v>857</v>
      </c>
      <c r="L138" s="14" t="s">
        <v>857</v>
      </c>
      <c r="M138" s="14">
        <v>101.42940648724183</v>
      </c>
      <c r="N138" s="14">
        <v>1187.2465672296023</v>
      </c>
    </row>
    <row r="139" spans="1:14" ht="15" customHeight="1" x14ac:dyDescent="0.25">
      <c r="A139" s="108"/>
      <c r="B139" s="97"/>
      <c r="C139" s="97"/>
      <c r="D139" s="97"/>
      <c r="E139" s="97"/>
      <c r="F139" s="97"/>
      <c r="G139" s="97"/>
      <c r="H139" s="97"/>
      <c r="I139" s="97"/>
      <c r="J139" s="97"/>
      <c r="K139" s="97"/>
      <c r="L139" s="97"/>
      <c r="M139" s="97"/>
      <c r="N139" s="97"/>
    </row>
    <row r="140" spans="1:14" ht="15" customHeight="1" x14ac:dyDescent="0.25">
      <c r="A140" s="143">
        <v>2019</v>
      </c>
      <c r="B140" s="143"/>
      <c r="C140" s="143"/>
      <c r="D140" s="143"/>
      <c r="E140" s="143"/>
      <c r="F140" s="143"/>
      <c r="G140" s="143"/>
      <c r="H140" s="143"/>
      <c r="I140" s="143"/>
      <c r="J140" s="143"/>
      <c r="K140" s="143"/>
      <c r="L140" s="143"/>
      <c r="M140" s="143"/>
      <c r="N140" s="143"/>
    </row>
    <row r="141" spans="1:14" ht="15" customHeight="1" x14ac:dyDescent="0.25">
      <c r="A141" s="104" t="s">
        <v>884</v>
      </c>
      <c r="B141" s="90">
        <v>91.573498286223085</v>
      </c>
      <c r="C141" s="90">
        <v>402.11935138733674</v>
      </c>
      <c r="D141" s="90">
        <v>71.756421383471491</v>
      </c>
      <c r="E141" s="90">
        <v>112.09254941746545</v>
      </c>
      <c r="F141" s="90">
        <v>46.815138424827644</v>
      </c>
      <c r="G141" s="90">
        <v>102.16392363492113</v>
      </c>
      <c r="H141" s="90">
        <v>25.357458230276261</v>
      </c>
      <c r="I141" s="90">
        <v>89.667705197127162</v>
      </c>
      <c r="J141" s="90">
        <v>155.46550468412849</v>
      </c>
      <c r="K141" s="90">
        <v>24.287643205069688</v>
      </c>
      <c r="L141" s="90">
        <v>10.672351405548131</v>
      </c>
      <c r="M141" s="90" t="s">
        <v>875</v>
      </c>
      <c r="N141" s="90">
        <v>1131.9715452563953</v>
      </c>
    </row>
    <row r="142" spans="1:14" ht="15" customHeight="1" x14ac:dyDescent="0.25">
      <c r="A142" s="105" t="s">
        <v>885</v>
      </c>
      <c r="B142" s="90">
        <v>82.251358493154768</v>
      </c>
      <c r="C142" s="90">
        <v>398.48190562480033</v>
      </c>
      <c r="D142" s="90">
        <v>62.812808665330977</v>
      </c>
      <c r="E142" s="90">
        <v>104.47260864070304</v>
      </c>
      <c r="F142" s="90">
        <v>41.627686084764932</v>
      </c>
      <c r="G142" s="90">
        <v>97.146361637749052</v>
      </c>
      <c r="H142" s="90">
        <v>21.81949973607664</v>
      </c>
      <c r="I142" s="90">
        <v>79.070305202047336</v>
      </c>
      <c r="J142" s="90">
        <v>137.84102220421815</v>
      </c>
      <c r="K142" s="90">
        <v>22.802995022693143</v>
      </c>
      <c r="L142" s="90">
        <v>8.7674248442766736</v>
      </c>
      <c r="M142" s="90" t="s">
        <v>875</v>
      </c>
      <c r="N142" s="90">
        <v>1057.0939761558152</v>
      </c>
    </row>
    <row r="143" spans="1:14" ht="15" customHeight="1" x14ac:dyDescent="0.25">
      <c r="A143" s="106" t="s">
        <v>768</v>
      </c>
      <c r="B143" s="93">
        <v>26.980922456445054</v>
      </c>
      <c r="C143" s="93">
        <v>246.79338923642985</v>
      </c>
      <c r="D143" s="93">
        <v>26.807032496901186</v>
      </c>
      <c r="E143" s="93">
        <v>48.09278057095846</v>
      </c>
      <c r="F143" s="93">
        <v>13.287828859113057</v>
      </c>
      <c r="G143" s="93">
        <v>50.960425587509164</v>
      </c>
      <c r="H143" s="93">
        <v>8.2742924433263134</v>
      </c>
      <c r="I143" s="93">
        <v>30.949800466080983</v>
      </c>
      <c r="J143" s="93">
        <v>50.126075001884459</v>
      </c>
      <c r="K143" s="93">
        <v>9.8371146010532371</v>
      </c>
      <c r="L143" s="93">
        <v>2.8897472174833618</v>
      </c>
      <c r="M143" s="93" t="s">
        <v>875</v>
      </c>
      <c r="N143" s="93">
        <v>514.99940893718508</v>
      </c>
    </row>
    <row r="144" spans="1:14" ht="15" customHeight="1" x14ac:dyDescent="0.25">
      <c r="A144" s="106" t="s">
        <v>886</v>
      </c>
      <c r="B144" s="93">
        <v>8.4264547463289894</v>
      </c>
      <c r="C144" s="93">
        <v>42.890025783925374</v>
      </c>
      <c r="D144" s="93">
        <v>8.7094668613789867</v>
      </c>
      <c r="E144" s="93">
        <v>14.548982817942298</v>
      </c>
      <c r="F144" s="93">
        <v>2.9774152511978151</v>
      </c>
      <c r="G144" s="93">
        <v>15.733436542116802</v>
      </c>
      <c r="H144" s="93">
        <v>2.2782661380386351</v>
      </c>
      <c r="I144" s="93">
        <v>8.8307214853032416</v>
      </c>
      <c r="J144" s="93">
        <v>13.294633436609905</v>
      </c>
      <c r="K144" s="93">
        <v>2.382611269028982</v>
      </c>
      <c r="L144" s="93">
        <v>0.46477685785770412</v>
      </c>
      <c r="M144" s="93" t="s">
        <v>875</v>
      </c>
      <c r="N144" s="93">
        <v>120.53679118972873</v>
      </c>
    </row>
    <row r="145" spans="1:14" ht="15" customHeight="1" x14ac:dyDescent="0.25">
      <c r="A145" s="106" t="s">
        <v>887</v>
      </c>
      <c r="B145" s="93">
        <v>17.289115315018591</v>
      </c>
      <c r="C145" s="93">
        <v>0.52810471653111768</v>
      </c>
      <c r="D145" s="93">
        <v>6.1252263590666445</v>
      </c>
      <c r="E145" s="93">
        <v>6.3685164985312168</v>
      </c>
      <c r="F145" s="93">
        <v>9.3782440062098651</v>
      </c>
      <c r="G145" s="93">
        <v>3.6762627447250362</v>
      </c>
      <c r="H145" s="93">
        <v>1.7182002664950367</v>
      </c>
      <c r="I145" s="93">
        <v>7.406740871544522</v>
      </c>
      <c r="J145" s="93">
        <v>9.5883136446605661</v>
      </c>
      <c r="K145" s="93">
        <v>1.2804709687700586</v>
      </c>
      <c r="L145" s="93">
        <v>0.85901474262022182</v>
      </c>
      <c r="M145" s="93" t="s">
        <v>875</v>
      </c>
      <c r="N145" s="93">
        <v>64.218210134172892</v>
      </c>
    </row>
    <row r="146" spans="1:14" ht="15" customHeight="1" x14ac:dyDescent="0.25">
      <c r="A146" s="106" t="s">
        <v>888</v>
      </c>
      <c r="B146" s="93">
        <v>0.25751839103698732</v>
      </c>
      <c r="C146" s="93">
        <v>7.640840381876628</v>
      </c>
      <c r="D146" s="93">
        <v>0.65681144129435221</v>
      </c>
      <c r="E146" s="93">
        <v>0.19746308021545411</v>
      </c>
      <c r="F146" s="93">
        <v>0.25251135412851966</v>
      </c>
      <c r="G146" s="93">
        <v>2.842368793741862</v>
      </c>
      <c r="H146" s="93">
        <v>0.11121805817286173</v>
      </c>
      <c r="I146" s="93">
        <v>0.83277416502634682</v>
      </c>
      <c r="J146" s="93">
        <v>0.18547137489318849</v>
      </c>
      <c r="K146" s="93">
        <v>0.10460538616498312</v>
      </c>
      <c r="L146" s="93">
        <v>5.9442087856928505E-2</v>
      </c>
      <c r="M146" s="93" t="s">
        <v>875</v>
      </c>
      <c r="N146" s="93">
        <v>13.141024514408111</v>
      </c>
    </row>
    <row r="147" spans="1:14" ht="15" customHeight="1" x14ac:dyDescent="0.25">
      <c r="A147" s="106" t="s">
        <v>513</v>
      </c>
      <c r="B147" s="93">
        <v>18.413854336467747</v>
      </c>
      <c r="C147" s="93">
        <v>57.157431676569637</v>
      </c>
      <c r="D147" s="93">
        <v>13.844756717024486</v>
      </c>
      <c r="E147" s="93">
        <v>19.926929872853599</v>
      </c>
      <c r="F147" s="93">
        <v>8.2419169397722865</v>
      </c>
      <c r="G147" s="93">
        <v>14.652082641129812</v>
      </c>
      <c r="H147" s="93">
        <v>7.1102287806320179</v>
      </c>
      <c r="I147" s="93">
        <v>21.024602671689351</v>
      </c>
      <c r="J147" s="93">
        <v>31.29584393009695</v>
      </c>
      <c r="K147" s="93">
        <v>6.2015010073369341</v>
      </c>
      <c r="L147" s="93">
        <v>3.4201759148343411</v>
      </c>
      <c r="M147" s="93" t="s">
        <v>875</v>
      </c>
      <c r="N147" s="93">
        <v>201.28932448840715</v>
      </c>
    </row>
    <row r="148" spans="1:14" ht="15" customHeight="1" x14ac:dyDescent="0.25">
      <c r="A148" s="106" t="s">
        <v>514</v>
      </c>
      <c r="B148" s="93">
        <v>3.0247447352282211</v>
      </c>
      <c r="C148" s="93">
        <v>8.5305662633768709</v>
      </c>
      <c r="D148" s="93">
        <v>1.7796190579198203</v>
      </c>
      <c r="E148" s="93">
        <v>6.8733614377339691</v>
      </c>
      <c r="F148" s="93">
        <v>4.8867016206061056</v>
      </c>
      <c r="G148" s="93">
        <v>2.1628011655120849</v>
      </c>
      <c r="H148" s="93">
        <v>0.78122865104675276</v>
      </c>
      <c r="I148" s="93">
        <v>3.3325955215708407</v>
      </c>
      <c r="J148" s="93">
        <v>17.670125483606977</v>
      </c>
      <c r="K148" s="93">
        <v>0.81180975097211194</v>
      </c>
      <c r="L148" s="93">
        <v>6.2514432980219525E-2</v>
      </c>
      <c r="M148" s="93" t="s">
        <v>875</v>
      </c>
      <c r="N148" s="93">
        <v>49.91606812055398</v>
      </c>
    </row>
    <row r="149" spans="1:14" ht="15" customHeight="1" x14ac:dyDescent="0.25">
      <c r="A149" s="106" t="s">
        <v>515</v>
      </c>
      <c r="B149" s="93">
        <v>7.8587485126291838</v>
      </c>
      <c r="C149" s="93">
        <v>34.941547566090847</v>
      </c>
      <c r="D149" s="93">
        <v>4.8898957317454821</v>
      </c>
      <c r="E149" s="93">
        <v>8.4645743624680279</v>
      </c>
      <c r="F149" s="93">
        <v>2.603068053737287</v>
      </c>
      <c r="G149" s="93">
        <v>7.1189841630142787</v>
      </c>
      <c r="H149" s="93">
        <v>1.546065398365021</v>
      </c>
      <c r="I149" s="93">
        <v>6.693070020832061</v>
      </c>
      <c r="J149" s="93">
        <v>15.680559332466128</v>
      </c>
      <c r="K149" s="93">
        <v>2.1848820393668356</v>
      </c>
      <c r="L149" s="93">
        <v>1.0117535906438981</v>
      </c>
      <c r="M149" s="93" t="s">
        <v>875</v>
      </c>
      <c r="N149" s="93">
        <v>92.993148771359046</v>
      </c>
    </row>
    <row r="150" spans="1:14" ht="15" customHeight="1" x14ac:dyDescent="0.25">
      <c r="A150" s="105" t="s">
        <v>889</v>
      </c>
      <c r="B150" s="90">
        <v>9.3221397930682954</v>
      </c>
      <c r="C150" s="90">
        <v>3.6374457625364345</v>
      </c>
      <c r="D150" s="90">
        <v>8.9436127181405283</v>
      </c>
      <c r="E150" s="90">
        <v>7.6199407767624221</v>
      </c>
      <c r="F150" s="90">
        <v>5.1874523400627082</v>
      </c>
      <c r="G150" s="90">
        <v>5.0175619971720966</v>
      </c>
      <c r="H150" s="90">
        <v>3.5379584941996218</v>
      </c>
      <c r="I150" s="90">
        <v>10.597399995079821</v>
      </c>
      <c r="J150" s="90">
        <v>17.624482479910302</v>
      </c>
      <c r="K150" s="90">
        <v>1.4846481823765432</v>
      </c>
      <c r="L150" s="90">
        <v>1.9049265612714585</v>
      </c>
      <c r="M150" s="90" t="s">
        <v>875</v>
      </c>
      <c r="N150" s="90">
        <v>74.877569100580232</v>
      </c>
    </row>
    <row r="151" spans="1:14" ht="15" customHeight="1" x14ac:dyDescent="0.25">
      <c r="A151" s="105" t="s">
        <v>890</v>
      </c>
      <c r="B151" s="90">
        <v>16.7657365904541</v>
      </c>
      <c r="C151" s="90">
        <v>26.104602974166873</v>
      </c>
      <c r="D151" s="90">
        <v>7.8101958447265627</v>
      </c>
      <c r="E151" s="90">
        <v>10.645553002115884</v>
      </c>
      <c r="F151" s="90">
        <v>8.8941877653662385</v>
      </c>
      <c r="G151" s="90">
        <v>14.33103598753738</v>
      </c>
      <c r="H151" s="90">
        <v>1.289223065782547</v>
      </c>
      <c r="I151" s="90">
        <v>5.4219177693049119</v>
      </c>
      <c r="J151" s="90">
        <v>23.713423053848267</v>
      </c>
      <c r="K151" s="90">
        <v>2.608503190738678</v>
      </c>
      <c r="L151" s="90">
        <v>1.7522994819097522</v>
      </c>
      <c r="M151" s="90" t="s">
        <v>875</v>
      </c>
      <c r="N151" s="90">
        <v>119.33667872595119</v>
      </c>
    </row>
    <row r="152" spans="1:14" ht="15" customHeight="1" x14ac:dyDescent="0.25">
      <c r="A152" s="106" t="s">
        <v>891</v>
      </c>
      <c r="B152" s="93">
        <v>0.56045033283233647</v>
      </c>
      <c r="C152" s="93">
        <v>1.8839096852620443</v>
      </c>
      <c r="D152" s="93">
        <v>1.4542564029057823</v>
      </c>
      <c r="E152" s="93">
        <v>0.67148545710245766</v>
      </c>
      <c r="F152" s="93">
        <v>0.20864315255482993</v>
      </c>
      <c r="G152" s="93">
        <v>0.29060704046885172</v>
      </c>
      <c r="H152" s="93">
        <v>0.10464913851420085</v>
      </c>
      <c r="I152" s="93">
        <v>0.34503935376485195</v>
      </c>
      <c r="J152" s="93">
        <v>1.9305176010131837</v>
      </c>
      <c r="K152" s="93">
        <v>5.130269400278728E-2</v>
      </c>
      <c r="L152" s="93">
        <v>0.31940231323242185</v>
      </c>
      <c r="M152" s="93" t="s">
        <v>875</v>
      </c>
      <c r="N152" s="93">
        <v>7.820263171653747</v>
      </c>
    </row>
    <row r="153" spans="1:14" ht="15" customHeight="1" x14ac:dyDescent="0.25">
      <c r="A153" s="106" t="s">
        <v>892</v>
      </c>
      <c r="B153" s="93">
        <v>16.205286257621765</v>
      </c>
      <c r="C153" s="93">
        <v>24.220693288904826</v>
      </c>
      <c r="D153" s="93">
        <v>6.3559394418207811</v>
      </c>
      <c r="E153" s="93">
        <v>9.9740675450134262</v>
      </c>
      <c r="F153" s="93">
        <v>8.6855446128114071</v>
      </c>
      <c r="G153" s="93">
        <v>14.040428947068529</v>
      </c>
      <c r="H153" s="93">
        <v>1.184573927268346</v>
      </c>
      <c r="I153" s="93">
        <v>5.076878415540059</v>
      </c>
      <c r="J153" s="93">
        <v>21.782905452835085</v>
      </c>
      <c r="K153" s="93">
        <v>2.5572004967358906</v>
      </c>
      <c r="L153" s="93">
        <v>1.4328971686773297</v>
      </c>
      <c r="M153" s="93" t="s">
        <v>875</v>
      </c>
      <c r="N153" s="93">
        <v>111.5164155542974</v>
      </c>
    </row>
    <row r="154" spans="1:14" ht="15" customHeight="1" x14ac:dyDescent="0.25">
      <c r="A154" s="105" t="s">
        <v>893</v>
      </c>
      <c r="B154" s="90">
        <v>99.017095083608879</v>
      </c>
      <c r="C154" s="90">
        <v>424.58650859896721</v>
      </c>
      <c r="D154" s="90">
        <v>70.623004510057527</v>
      </c>
      <c r="E154" s="90">
        <v>115.11816164281892</v>
      </c>
      <c r="F154" s="90">
        <v>50.521873850131165</v>
      </c>
      <c r="G154" s="90">
        <v>111.47739762528641</v>
      </c>
      <c r="H154" s="90">
        <v>23.108722801859184</v>
      </c>
      <c r="I154" s="90">
        <v>84.492222971352248</v>
      </c>
      <c r="J154" s="90">
        <v>161.55444525806644</v>
      </c>
      <c r="K154" s="90">
        <v>25.411498213431823</v>
      </c>
      <c r="L154" s="90">
        <v>10.519724326186427</v>
      </c>
      <c r="M154" s="90" t="s">
        <v>875</v>
      </c>
      <c r="N154" s="90">
        <v>1176.4306548817658</v>
      </c>
    </row>
    <row r="155" spans="1:14" ht="15" customHeight="1" x14ac:dyDescent="0.25">
      <c r="A155" s="107" t="s">
        <v>894</v>
      </c>
      <c r="B155" s="14">
        <v>108.33923487667717</v>
      </c>
      <c r="C155" s="14">
        <v>428.22395436150367</v>
      </c>
      <c r="D155" s="14">
        <v>79.566617228198069</v>
      </c>
      <c r="E155" s="14">
        <v>122.73810241958134</v>
      </c>
      <c r="F155" s="14">
        <v>55.709326190193885</v>
      </c>
      <c r="G155" s="14">
        <v>116.49495962245851</v>
      </c>
      <c r="H155" s="14">
        <v>26.646681296058809</v>
      </c>
      <c r="I155" s="14">
        <v>95.089622966432074</v>
      </c>
      <c r="J155" s="14">
        <v>179.17892773797675</v>
      </c>
      <c r="K155" s="14">
        <v>26.896146395808369</v>
      </c>
      <c r="L155" s="14">
        <v>12.424650887457886</v>
      </c>
      <c r="M155" s="14" t="s">
        <v>875</v>
      </c>
      <c r="N155" s="14">
        <v>1251.3082239823466</v>
      </c>
    </row>
    <row r="156" spans="1:14" ht="15" customHeight="1" x14ac:dyDescent="0.25">
      <c r="A156" s="105"/>
      <c r="B156" s="90"/>
      <c r="C156" s="90"/>
      <c r="D156" s="90"/>
      <c r="E156" s="90"/>
      <c r="F156" s="90"/>
      <c r="G156" s="90"/>
      <c r="H156" s="90"/>
      <c r="I156" s="90"/>
      <c r="J156" s="90"/>
      <c r="K156" s="90"/>
      <c r="L156" s="90"/>
      <c r="M156" s="90"/>
      <c r="N156" s="90"/>
    </row>
    <row r="157" spans="1:14" ht="15" customHeight="1" x14ac:dyDescent="0.25">
      <c r="A157" s="143">
        <v>2020</v>
      </c>
      <c r="B157" s="143"/>
      <c r="C157" s="143"/>
      <c r="D157" s="143"/>
      <c r="E157" s="143"/>
      <c r="F157" s="143"/>
      <c r="G157" s="143"/>
      <c r="H157" s="143"/>
      <c r="I157" s="143"/>
      <c r="J157" s="143"/>
      <c r="K157" s="143"/>
      <c r="L157" s="143"/>
      <c r="M157" s="143"/>
      <c r="N157" s="143"/>
    </row>
    <row r="158" spans="1:14" ht="15" customHeight="1" x14ac:dyDescent="0.25">
      <c r="A158" s="104" t="s">
        <v>884</v>
      </c>
      <c r="B158" s="90">
        <v>89.503523898669044</v>
      </c>
      <c r="C158" s="90">
        <v>384.15309996780832</v>
      </c>
      <c r="D158" s="90">
        <v>74.688204780911562</v>
      </c>
      <c r="E158" s="90">
        <v>111.32684024962516</v>
      </c>
      <c r="F158" s="90">
        <v>43.686469425813421</v>
      </c>
      <c r="G158" s="90">
        <v>100.46644814678808</v>
      </c>
      <c r="H158" s="90">
        <v>27.048974922759822</v>
      </c>
      <c r="I158" s="90">
        <v>93.906257662394822</v>
      </c>
      <c r="J158" s="90">
        <v>155.77403236951295</v>
      </c>
      <c r="K158" s="90">
        <v>25.023691057764815</v>
      </c>
      <c r="L158" s="90">
        <v>10.999208666421872</v>
      </c>
      <c r="M158" s="90" t="s">
        <v>875</v>
      </c>
      <c r="N158" s="90">
        <v>1116.5767511484701</v>
      </c>
    </row>
    <row r="159" spans="1:14" ht="15" customHeight="1" x14ac:dyDescent="0.25">
      <c r="A159" s="105" t="s">
        <v>885</v>
      </c>
      <c r="B159" s="90">
        <v>80.37458482261377</v>
      </c>
      <c r="C159" s="90">
        <v>380.68923818273663</v>
      </c>
      <c r="D159" s="90">
        <v>65.142489078183274</v>
      </c>
      <c r="E159" s="90">
        <v>103.68271513314043</v>
      </c>
      <c r="F159" s="90">
        <v>37.039618781583549</v>
      </c>
      <c r="G159" s="90">
        <v>94.663599556423208</v>
      </c>
      <c r="H159" s="90">
        <v>22.4512134211922</v>
      </c>
      <c r="I159" s="90">
        <v>83.011131855254163</v>
      </c>
      <c r="J159" s="90">
        <v>137.3956785528668</v>
      </c>
      <c r="K159" s="90">
        <v>23.408861182962003</v>
      </c>
      <c r="L159" s="90">
        <v>9.1740469291222855</v>
      </c>
      <c r="M159" s="90" t="s">
        <v>875</v>
      </c>
      <c r="N159" s="90">
        <v>1037.0331774960782</v>
      </c>
    </row>
    <row r="160" spans="1:14" ht="15" customHeight="1" x14ac:dyDescent="0.25">
      <c r="A160" s="106" t="s">
        <v>768</v>
      </c>
      <c r="B160" s="93">
        <v>26.282695066501621</v>
      </c>
      <c r="C160" s="93">
        <v>224.85050545352172</v>
      </c>
      <c r="D160" s="93">
        <v>27.953633058017729</v>
      </c>
      <c r="E160" s="93">
        <v>48.702506263290395</v>
      </c>
      <c r="F160" s="93">
        <v>11.770798661729813</v>
      </c>
      <c r="G160" s="93">
        <v>51.338288335372916</v>
      </c>
      <c r="H160" s="93">
        <v>7.9408233618030533</v>
      </c>
      <c r="I160" s="93">
        <v>31.53070110702896</v>
      </c>
      <c r="J160" s="93">
        <v>52.045736809478768</v>
      </c>
      <c r="K160" s="93">
        <v>9.9358484279098516</v>
      </c>
      <c r="L160" s="93">
        <v>3.1969180001866015</v>
      </c>
      <c r="M160" s="93" t="s">
        <v>875</v>
      </c>
      <c r="N160" s="93">
        <v>495.5484545448416</v>
      </c>
    </row>
    <row r="161" spans="1:14" ht="15" customHeight="1" x14ac:dyDescent="0.25">
      <c r="A161" s="106" t="s">
        <v>886</v>
      </c>
      <c r="B161" s="93">
        <v>7.2346929112497982</v>
      </c>
      <c r="C161" s="93">
        <v>30.122370986796067</v>
      </c>
      <c r="D161" s="93">
        <v>6.9416580722872414</v>
      </c>
      <c r="E161" s="93">
        <v>10.682039349772134</v>
      </c>
      <c r="F161" s="93">
        <v>2.6219624720891317</v>
      </c>
      <c r="G161" s="93">
        <v>11.379371062100731</v>
      </c>
      <c r="H161" s="93">
        <v>1.6620790041224163</v>
      </c>
      <c r="I161" s="93">
        <v>9.9465188245836913</v>
      </c>
      <c r="J161" s="93">
        <v>14.325205364456174</v>
      </c>
      <c r="K161" s="93">
        <v>2.1890991080347697</v>
      </c>
      <c r="L161" s="93">
        <v>0.35460698167641957</v>
      </c>
      <c r="M161" s="93" t="s">
        <v>875</v>
      </c>
      <c r="N161" s="93">
        <v>97.459604137168569</v>
      </c>
    </row>
    <row r="162" spans="1:14" ht="15" customHeight="1" x14ac:dyDescent="0.25">
      <c r="A162" s="106" t="s">
        <v>887</v>
      </c>
      <c r="B162" s="93">
        <v>13.141123824667105</v>
      </c>
      <c r="C162" s="93">
        <v>9.4019655253092457E-2</v>
      </c>
      <c r="D162" s="93">
        <v>5.3595191125488277</v>
      </c>
      <c r="E162" s="93">
        <v>8.1075376597204833</v>
      </c>
      <c r="F162" s="93">
        <v>10.018780614414947</v>
      </c>
      <c r="G162" s="93">
        <v>2.9763904474306742</v>
      </c>
      <c r="H162" s="93">
        <v>2.146760304682795</v>
      </c>
      <c r="I162" s="93">
        <v>8.1827108229977306</v>
      </c>
      <c r="J162" s="93">
        <v>6.6338765552735639</v>
      </c>
      <c r="K162" s="93">
        <v>1.1115216521656355</v>
      </c>
      <c r="L162" s="93">
        <v>0.95201361905180626</v>
      </c>
      <c r="M162" s="93" t="s">
        <v>875</v>
      </c>
      <c r="N162" s="93">
        <v>58.724254268206664</v>
      </c>
    </row>
    <row r="163" spans="1:14" ht="15" customHeight="1" x14ac:dyDescent="0.25">
      <c r="A163" s="106" t="s">
        <v>888</v>
      </c>
      <c r="B163" s="93">
        <v>0.14857929884592691</v>
      </c>
      <c r="C163" s="93">
        <v>5.980869869486491</v>
      </c>
      <c r="D163" s="93">
        <v>0.44547284416198729</v>
      </c>
      <c r="E163" s="93">
        <v>0.68476301447550458</v>
      </c>
      <c r="F163" s="93">
        <v>0.10215430297851562</v>
      </c>
      <c r="G163" s="93">
        <v>1.4076816453297933</v>
      </c>
      <c r="H163" s="93">
        <v>6.4190539423624682E-2</v>
      </c>
      <c r="I163" s="93">
        <v>0.47949828637441005</v>
      </c>
      <c r="J163" s="93">
        <v>0.47882979112752277</v>
      </c>
      <c r="K163" s="93">
        <v>3.8766965484619144E-2</v>
      </c>
      <c r="L163" s="93">
        <v>2.5329950141906733E-2</v>
      </c>
      <c r="M163" s="93" t="s">
        <v>875</v>
      </c>
      <c r="N163" s="93">
        <v>9.8561365078303016</v>
      </c>
    </row>
    <row r="164" spans="1:14" ht="15" customHeight="1" x14ac:dyDescent="0.25">
      <c r="A164" s="106" t="s">
        <v>513</v>
      </c>
      <c r="B164" s="93">
        <v>23.125511383754727</v>
      </c>
      <c r="C164" s="93">
        <v>70.941367394063306</v>
      </c>
      <c r="D164" s="93">
        <v>16.928221846858978</v>
      </c>
      <c r="E164" s="93">
        <v>23.986204884198507</v>
      </c>
      <c r="F164" s="93">
        <v>9.0431405169404329</v>
      </c>
      <c r="G164" s="93">
        <v>18.605730410433448</v>
      </c>
      <c r="H164" s="93">
        <v>8.2714357369111369</v>
      </c>
      <c r="I164" s="93">
        <v>24.629584382954917</v>
      </c>
      <c r="J164" s="93">
        <v>36.701823109672546</v>
      </c>
      <c r="K164" s="93">
        <v>7.1282233204784395</v>
      </c>
      <c r="L164" s="93">
        <v>3.6158999681857429</v>
      </c>
      <c r="M164" s="93" t="s">
        <v>875</v>
      </c>
      <c r="N164" s="93">
        <v>242.97714295445212</v>
      </c>
    </row>
    <row r="165" spans="1:14" ht="15" customHeight="1" x14ac:dyDescent="0.25">
      <c r="A165" s="106" t="s">
        <v>514</v>
      </c>
      <c r="B165" s="93">
        <v>3.4114289217122393</v>
      </c>
      <c r="C165" s="93">
        <v>7.271554335021972</v>
      </c>
      <c r="D165" s="93">
        <v>2.042525094210307</v>
      </c>
      <c r="E165" s="93">
        <v>4.4072502067057284</v>
      </c>
      <c r="F165" s="93">
        <v>1.4936032118479414</v>
      </c>
      <c r="G165" s="93">
        <v>3.0964880123138427</v>
      </c>
      <c r="H165" s="93">
        <v>0.67897507085800168</v>
      </c>
      <c r="I165" s="93">
        <v>3.2681708856836948</v>
      </c>
      <c r="J165" s="93">
        <v>13.939955502324423</v>
      </c>
      <c r="K165" s="93">
        <v>0.65593375642140717</v>
      </c>
      <c r="L165" s="93">
        <v>7.9910498741944641E-2</v>
      </c>
      <c r="M165" s="93" t="s">
        <v>875</v>
      </c>
      <c r="N165" s="93">
        <v>40.345795495841493</v>
      </c>
    </row>
    <row r="166" spans="1:14" ht="15" customHeight="1" x14ac:dyDescent="0.25">
      <c r="A166" s="106" t="s">
        <v>515</v>
      </c>
      <c r="B166" s="93">
        <v>7.0305534158823608</v>
      </c>
      <c r="C166" s="93">
        <v>41.428550488594091</v>
      </c>
      <c r="D166" s="93">
        <v>5.471459050098221</v>
      </c>
      <c r="E166" s="93">
        <v>7.1124137549776982</v>
      </c>
      <c r="F166" s="93">
        <v>1.9891790015827626</v>
      </c>
      <c r="G166" s="93">
        <v>5.8596496434417924</v>
      </c>
      <c r="H166" s="93">
        <v>1.6869494033911692</v>
      </c>
      <c r="I166" s="93">
        <v>4.9739475456307733</v>
      </c>
      <c r="J166" s="93">
        <v>13.270251420533798</v>
      </c>
      <c r="K166" s="93">
        <v>2.3494679524672839</v>
      </c>
      <c r="L166" s="93">
        <v>0.94936791113785979</v>
      </c>
      <c r="M166" s="93" t="s">
        <v>875</v>
      </c>
      <c r="N166" s="93">
        <v>92.121789587737808</v>
      </c>
    </row>
    <row r="167" spans="1:14" ht="15" customHeight="1" x14ac:dyDescent="0.25">
      <c r="A167" s="105" t="s">
        <v>889</v>
      </c>
      <c r="B167" s="90">
        <v>9.128939076055282</v>
      </c>
      <c r="C167" s="90">
        <v>3.4638617850716562</v>
      </c>
      <c r="D167" s="90">
        <v>9.5457157027282609</v>
      </c>
      <c r="E167" s="90">
        <v>7.6441251164847053</v>
      </c>
      <c r="F167" s="90">
        <v>6.6468506442298665</v>
      </c>
      <c r="G167" s="90">
        <v>5.8028485903648734</v>
      </c>
      <c r="H167" s="90">
        <v>4.5977615015676285</v>
      </c>
      <c r="I167" s="90">
        <v>10.895125807140651</v>
      </c>
      <c r="J167" s="90">
        <v>18.378353816646179</v>
      </c>
      <c r="K167" s="90">
        <v>1.6148298748028163</v>
      </c>
      <c r="L167" s="90">
        <v>1.825161737299589</v>
      </c>
      <c r="M167" s="90" t="s">
        <v>875</v>
      </c>
      <c r="N167" s="90">
        <v>79.543573652391501</v>
      </c>
    </row>
    <row r="168" spans="1:14" ht="15" customHeight="1" x14ac:dyDescent="0.25">
      <c r="A168" s="105" t="s">
        <v>890</v>
      </c>
      <c r="B168" s="90">
        <v>13.016450832675936</v>
      </c>
      <c r="C168" s="90">
        <v>17.666549539337158</v>
      </c>
      <c r="D168" s="90">
        <v>3.6034940671132407</v>
      </c>
      <c r="E168" s="90">
        <v>5.7866904328816728</v>
      </c>
      <c r="F168" s="90">
        <v>9.5774479946231867</v>
      </c>
      <c r="G168" s="90">
        <v>5.7886444823964434</v>
      </c>
      <c r="H168" s="90">
        <v>0.99950325524965911</v>
      </c>
      <c r="I168" s="90">
        <v>5.399634222709655</v>
      </c>
      <c r="J168" s="90">
        <v>14.125766495834352</v>
      </c>
      <c r="K168" s="90">
        <v>1.2587286667188007</v>
      </c>
      <c r="L168" s="90">
        <v>0.84496178084293994</v>
      </c>
      <c r="M168" s="90" t="s">
        <v>875</v>
      </c>
      <c r="N168" s="90">
        <v>78.06787177038305</v>
      </c>
    </row>
    <row r="169" spans="1:14" ht="15" customHeight="1" x14ac:dyDescent="0.25">
      <c r="A169" s="106" t="s">
        <v>891</v>
      </c>
      <c r="B169" s="93">
        <v>0.96436145846049004</v>
      </c>
      <c r="C169" s="93">
        <v>0.29023509674072268</v>
      </c>
      <c r="D169" s="93">
        <v>0</v>
      </c>
      <c r="E169" s="93">
        <v>0.15767158508300783</v>
      </c>
      <c r="F169" s="93">
        <v>0.21261371294657389</v>
      </c>
      <c r="G169" s="93">
        <v>0.45280474446614588</v>
      </c>
      <c r="H169" s="93">
        <v>5.992261759440104E-2</v>
      </c>
      <c r="I169" s="93">
        <v>6.2194798787434891E-2</v>
      </c>
      <c r="J169" s="93">
        <v>1.9871584676106769E-2</v>
      </c>
      <c r="K169" s="93">
        <v>3.1441408793131509E-2</v>
      </c>
      <c r="L169" s="93">
        <v>0</v>
      </c>
      <c r="M169" s="93" t="s">
        <v>875</v>
      </c>
      <c r="N169" s="93">
        <v>2.251117007548014</v>
      </c>
    </row>
    <row r="170" spans="1:14" ht="15" customHeight="1" x14ac:dyDescent="0.25">
      <c r="A170" s="106" t="s">
        <v>892</v>
      </c>
      <c r="B170" s="93">
        <v>12.052089374215445</v>
      </c>
      <c r="C170" s="93">
        <v>17.376314442596435</v>
      </c>
      <c r="D170" s="93">
        <v>3.6034940671132407</v>
      </c>
      <c r="E170" s="93">
        <v>5.6290188477986653</v>
      </c>
      <c r="F170" s="93">
        <v>9.3648342816766128</v>
      </c>
      <c r="G170" s="93">
        <v>5.3358397379302982</v>
      </c>
      <c r="H170" s="93">
        <v>0.93958063765525801</v>
      </c>
      <c r="I170" s="93">
        <v>5.3374394239222216</v>
      </c>
      <c r="J170" s="93">
        <v>14.105894911158245</v>
      </c>
      <c r="K170" s="93">
        <v>1.2272872579256693</v>
      </c>
      <c r="L170" s="93">
        <v>0.84496178084293994</v>
      </c>
      <c r="M170" s="93" t="s">
        <v>875</v>
      </c>
      <c r="N170" s="93">
        <v>75.816754762835032</v>
      </c>
    </row>
    <row r="171" spans="1:14" ht="15" customHeight="1" x14ac:dyDescent="0.25">
      <c r="A171" s="105" t="s">
        <v>893</v>
      </c>
      <c r="B171" s="90">
        <v>93.391035655289713</v>
      </c>
      <c r="C171" s="90">
        <v>398.35578772207384</v>
      </c>
      <c r="D171" s="90">
        <v>68.745983145296535</v>
      </c>
      <c r="E171" s="90">
        <v>109.46940556602213</v>
      </c>
      <c r="F171" s="90">
        <v>46.617066776206734</v>
      </c>
      <c r="G171" s="90">
        <v>100.45224403881964</v>
      </c>
      <c r="H171" s="90">
        <v>23.450716676441861</v>
      </c>
      <c r="I171" s="90">
        <v>88.410766077963828</v>
      </c>
      <c r="J171" s="90">
        <v>151.52144504870108</v>
      </c>
      <c r="K171" s="90">
        <v>24.667589849680809</v>
      </c>
      <c r="L171" s="90">
        <v>10.01900870996522</v>
      </c>
      <c r="M171" s="90" t="s">
        <v>875</v>
      </c>
      <c r="N171" s="90">
        <v>1115.1010492664614</v>
      </c>
    </row>
    <row r="172" spans="1:14" ht="15" customHeight="1" x14ac:dyDescent="0.25">
      <c r="A172" s="107" t="s">
        <v>894</v>
      </c>
      <c r="B172" s="14">
        <v>102.519974731345</v>
      </c>
      <c r="C172" s="14">
        <v>401.81964950714558</v>
      </c>
      <c r="D172" s="14">
        <v>78.291698848024794</v>
      </c>
      <c r="E172" s="14">
        <v>117.11353068250686</v>
      </c>
      <c r="F172" s="14">
        <v>53.263917420436584</v>
      </c>
      <c r="G172" s="14">
        <v>106.25509262918452</v>
      </c>
      <c r="H172" s="14">
        <v>28.048478178009486</v>
      </c>
      <c r="I172" s="14">
        <v>99.305891885104458</v>
      </c>
      <c r="J172" s="14">
        <v>169.89979886534729</v>
      </c>
      <c r="K172" s="14">
        <v>26.282419724483624</v>
      </c>
      <c r="L172" s="14">
        <v>11.84417044726481</v>
      </c>
      <c r="M172" s="14" t="s">
        <v>875</v>
      </c>
      <c r="N172" s="14">
        <v>1194.6446229188532</v>
      </c>
    </row>
    <row r="173" spans="1:14" ht="15" customHeight="1" x14ac:dyDescent="0.25">
      <c r="A173" s="105"/>
      <c r="B173" s="90"/>
      <c r="C173" s="90"/>
      <c r="D173" s="90"/>
      <c r="E173" s="90"/>
      <c r="F173" s="90"/>
      <c r="G173" s="90"/>
      <c r="H173" s="90"/>
      <c r="I173" s="90"/>
      <c r="J173" s="90"/>
      <c r="K173" s="90"/>
      <c r="L173" s="90"/>
      <c r="M173" s="90"/>
      <c r="N173" s="90"/>
    </row>
    <row r="174" spans="1:14" ht="15" customHeight="1" x14ac:dyDescent="0.25">
      <c r="A174" s="143">
        <v>2021</v>
      </c>
      <c r="B174" s="143"/>
      <c r="C174" s="143"/>
      <c r="D174" s="143"/>
      <c r="E174" s="143"/>
      <c r="F174" s="143"/>
      <c r="G174" s="143"/>
      <c r="H174" s="143"/>
      <c r="I174" s="143"/>
      <c r="J174" s="143"/>
      <c r="K174" s="143"/>
      <c r="L174" s="143"/>
      <c r="M174" s="143"/>
      <c r="N174" s="143"/>
    </row>
    <row r="175" spans="1:14" ht="15" customHeight="1" x14ac:dyDescent="0.25">
      <c r="A175" s="104" t="s">
        <v>884</v>
      </c>
      <c r="B175" s="90">
        <v>110.14156066611129</v>
      </c>
      <c r="C175" s="90">
        <v>430.27293449013825</v>
      </c>
      <c r="D175" s="90">
        <v>88.77397008755851</v>
      </c>
      <c r="E175" s="90">
        <v>124.7157600685363</v>
      </c>
      <c r="F175" s="90">
        <v>49.66742168935766</v>
      </c>
      <c r="G175" s="90">
        <v>108.90176714533821</v>
      </c>
      <c r="H175" s="90">
        <v>30.983926768219987</v>
      </c>
      <c r="I175" s="90">
        <v>99.736877271991474</v>
      </c>
      <c r="J175" s="90">
        <v>173.26017746888022</v>
      </c>
      <c r="K175" s="90">
        <v>29.799581038888185</v>
      </c>
      <c r="L175" s="90">
        <v>12.160575672506608</v>
      </c>
      <c r="M175" s="90" t="s">
        <v>875</v>
      </c>
      <c r="N175" s="90">
        <v>1258.4145523675268</v>
      </c>
    </row>
    <row r="176" spans="1:14" ht="15" customHeight="1" x14ac:dyDescent="0.25">
      <c r="A176" s="105" t="s">
        <v>885</v>
      </c>
      <c r="B176" s="90">
        <v>99.910971875174397</v>
      </c>
      <c r="C176" s="90">
        <v>426.62999985914331</v>
      </c>
      <c r="D176" s="90">
        <v>77.226843442746173</v>
      </c>
      <c r="E176" s="90">
        <v>117.30888504870286</v>
      </c>
      <c r="F176" s="90">
        <v>43.302405159352475</v>
      </c>
      <c r="G176" s="90">
        <v>102.08298081299513</v>
      </c>
      <c r="H176" s="90">
        <v>26.361907321848559</v>
      </c>
      <c r="I176" s="90">
        <v>86.829011953044088</v>
      </c>
      <c r="J176" s="90">
        <v>152.4920849699576</v>
      </c>
      <c r="K176" s="90">
        <v>27.878643426042441</v>
      </c>
      <c r="L176" s="90">
        <v>10.153351913905119</v>
      </c>
      <c r="M176" s="90" t="s">
        <v>875</v>
      </c>
      <c r="N176" s="90">
        <v>1170.1770857829119</v>
      </c>
    </row>
    <row r="177" spans="1:14" ht="15" customHeight="1" x14ac:dyDescent="0.25">
      <c r="A177" s="106" t="s">
        <v>768</v>
      </c>
      <c r="B177" s="93">
        <v>29.847791295908614</v>
      </c>
      <c r="C177" s="93">
        <v>248.49005226836138</v>
      </c>
      <c r="D177" s="93">
        <v>31.271725634080255</v>
      </c>
      <c r="E177" s="93">
        <v>49.490651947443645</v>
      </c>
      <c r="F177" s="93">
        <v>15.679726133185703</v>
      </c>
      <c r="G177" s="93">
        <v>51.51847438075383</v>
      </c>
      <c r="H177" s="93">
        <v>8.8608295241057089</v>
      </c>
      <c r="I177" s="93">
        <v>30.980034943005876</v>
      </c>
      <c r="J177" s="93">
        <v>55.744719744565323</v>
      </c>
      <c r="K177" s="93">
        <v>11.345913058806739</v>
      </c>
      <c r="L177" s="93">
        <v>4.0294477487573621</v>
      </c>
      <c r="M177" s="93" t="s">
        <v>875</v>
      </c>
      <c r="N177" s="93">
        <v>537.25936667897452</v>
      </c>
    </row>
    <row r="178" spans="1:14" ht="15" customHeight="1" x14ac:dyDescent="0.25">
      <c r="A178" s="106" t="s">
        <v>886</v>
      </c>
      <c r="B178" s="93">
        <v>10.828225828463237</v>
      </c>
      <c r="C178" s="93">
        <v>38.166823013559977</v>
      </c>
      <c r="D178" s="93">
        <v>7.6703471871948254</v>
      </c>
      <c r="E178" s="93">
        <v>14.111247376912438</v>
      </c>
      <c r="F178" s="93">
        <v>2.639670144894918</v>
      </c>
      <c r="G178" s="93">
        <v>14.467768492073059</v>
      </c>
      <c r="H178" s="93">
        <v>2.3748706342277526</v>
      </c>
      <c r="I178" s="93">
        <v>10.216997430750531</v>
      </c>
      <c r="J178" s="93">
        <v>15.060865454635621</v>
      </c>
      <c r="K178" s="93">
        <v>3.2267827453804014</v>
      </c>
      <c r="L178" s="93">
        <v>0.40547965440591177</v>
      </c>
      <c r="M178" s="93" t="s">
        <v>875</v>
      </c>
      <c r="N178" s="93">
        <v>119.16907796249866</v>
      </c>
    </row>
    <row r="179" spans="1:14" ht="15" customHeight="1" x14ac:dyDescent="0.25">
      <c r="A179" s="106" t="s">
        <v>887</v>
      </c>
      <c r="B179" s="93">
        <v>23.782519200420001</v>
      </c>
      <c r="C179" s="93">
        <v>0.3129895853678385</v>
      </c>
      <c r="D179" s="93">
        <v>8.3406274709325174</v>
      </c>
      <c r="E179" s="93">
        <v>13.959126491890588</v>
      </c>
      <c r="F179" s="93">
        <v>9.1333836166775058</v>
      </c>
      <c r="G179" s="93">
        <v>2.6908674111169812</v>
      </c>
      <c r="H179" s="93">
        <v>3.3999776225744243</v>
      </c>
      <c r="I179" s="93">
        <v>9.0833147792328521</v>
      </c>
      <c r="J179" s="93">
        <v>7.5030468720856973</v>
      </c>
      <c r="K179" s="93">
        <v>1.3310764074151991</v>
      </c>
      <c r="L179" s="93">
        <v>1.0497821152593929</v>
      </c>
      <c r="M179" s="93" t="s">
        <v>875</v>
      </c>
      <c r="N179" s="93">
        <v>80.586711572972987</v>
      </c>
    </row>
    <row r="180" spans="1:14" ht="15" customHeight="1" x14ac:dyDescent="0.25">
      <c r="A180" s="106" t="s">
        <v>888</v>
      </c>
      <c r="B180" s="93">
        <v>0.13133184204101561</v>
      </c>
      <c r="C180" s="93">
        <v>10.141565569559733</v>
      </c>
      <c r="D180" s="93">
        <v>0.21631547373453777</v>
      </c>
      <c r="E180" s="93">
        <v>0.74551236801147469</v>
      </c>
      <c r="F180" s="93">
        <v>0.19095133618672686</v>
      </c>
      <c r="G180" s="93">
        <v>1.6545041984558106</v>
      </c>
      <c r="H180" s="93">
        <v>0.1761918186823527</v>
      </c>
      <c r="I180" s="93">
        <v>0.1010590108235677</v>
      </c>
      <c r="J180" s="93">
        <v>0.85709981246948241</v>
      </c>
      <c r="K180" s="93">
        <v>0.42345395800272628</v>
      </c>
      <c r="L180" s="93">
        <v>2.9746638043721515E-2</v>
      </c>
      <c r="M180" s="93" t="s">
        <v>875</v>
      </c>
      <c r="N180" s="93">
        <v>14.66773202601115</v>
      </c>
    </row>
    <row r="181" spans="1:14" ht="15" customHeight="1" x14ac:dyDescent="0.25">
      <c r="A181" s="106" t="s">
        <v>513</v>
      </c>
      <c r="B181" s="93">
        <v>25.479523319424946</v>
      </c>
      <c r="C181" s="93">
        <v>77.138342105229711</v>
      </c>
      <c r="D181" s="93">
        <v>20.030362716768902</v>
      </c>
      <c r="E181" s="93">
        <v>25.663436413561502</v>
      </c>
      <c r="F181" s="93">
        <v>9.9177796937185914</v>
      </c>
      <c r="G181" s="93">
        <v>20.038035508508049</v>
      </c>
      <c r="H181" s="93">
        <v>9.2315366212615988</v>
      </c>
      <c r="I181" s="93">
        <v>26.025503680695842</v>
      </c>
      <c r="J181" s="93">
        <v>39.314573097991939</v>
      </c>
      <c r="K181" s="93">
        <v>8.1579460541108464</v>
      </c>
      <c r="L181" s="93">
        <v>3.8087774478885335</v>
      </c>
      <c r="M181" s="93" t="s">
        <v>875</v>
      </c>
      <c r="N181" s="93">
        <v>264.80581665916043</v>
      </c>
    </row>
    <row r="182" spans="1:14" ht="15" customHeight="1" x14ac:dyDescent="0.25">
      <c r="A182" s="106" t="s">
        <v>514</v>
      </c>
      <c r="B182" s="93">
        <v>2.6734463456980384</v>
      </c>
      <c r="C182" s="93">
        <v>9.0424466593831365</v>
      </c>
      <c r="D182" s="93">
        <v>4.1344339959716789</v>
      </c>
      <c r="E182" s="93">
        <v>3.6702007699025474</v>
      </c>
      <c r="F182" s="93">
        <v>2.4793261157843269</v>
      </c>
      <c r="G182" s="93">
        <v>5.143086917872111</v>
      </c>
      <c r="H182" s="93">
        <v>0.69212436229705809</v>
      </c>
      <c r="I182" s="93">
        <v>5.2414490169525152</v>
      </c>
      <c r="J182" s="93">
        <v>16.079057344233192</v>
      </c>
      <c r="K182" s="93">
        <v>1.0613542035655976</v>
      </c>
      <c r="L182" s="93">
        <v>0.11156937320756911</v>
      </c>
      <c r="M182" s="93" t="s">
        <v>875</v>
      </c>
      <c r="N182" s="93">
        <v>50.32849510486777</v>
      </c>
    </row>
    <row r="183" spans="1:14" ht="15" customHeight="1" x14ac:dyDescent="0.25">
      <c r="A183" s="106" t="s">
        <v>515</v>
      </c>
      <c r="B183" s="93">
        <v>7.1681340432185374</v>
      </c>
      <c r="C183" s="93">
        <v>43.337780657681392</v>
      </c>
      <c r="D183" s="93">
        <v>5.5630309640634579</v>
      </c>
      <c r="E183" s="93">
        <v>9.6687096809806725</v>
      </c>
      <c r="F183" s="93">
        <v>3.2615681189046994</v>
      </c>
      <c r="G183" s="93">
        <v>6.5702439042153156</v>
      </c>
      <c r="H183" s="93">
        <v>1.6263767386996724</v>
      </c>
      <c r="I183" s="93">
        <v>5.1806530915828866</v>
      </c>
      <c r="J183" s="93">
        <v>17.932722643976337</v>
      </c>
      <c r="K183" s="93">
        <v>2.332116998760938</v>
      </c>
      <c r="L183" s="93">
        <v>0.71854893634262684</v>
      </c>
      <c r="M183" s="93" t="s">
        <v>875</v>
      </c>
      <c r="N183" s="93">
        <v>103.35988577842656</v>
      </c>
    </row>
    <row r="184" spans="1:14" ht="15" customHeight="1" x14ac:dyDescent="0.25">
      <c r="A184" s="105" t="s">
        <v>889</v>
      </c>
      <c r="B184" s="90">
        <v>10.230588790936917</v>
      </c>
      <c r="C184" s="90">
        <v>3.6429346309951698</v>
      </c>
      <c r="D184" s="90">
        <v>11.547126644812327</v>
      </c>
      <c r="E184" s="90">
        <v>7.4068750198334481</v>
      </c>
      <c r="F184" s="90">
        <v>6.365016530005188</v>
      </c>
      <c r="G184" s="90">
        <v>6.8187863323430209</v>
      </c>
      <c r="H184" s="90">
        <v>4.6220194463714215</v>
      </c>
      <c r="I184" s="90">
        <v>12.907865318947376</v>
      </c>
      <c r="J184" s="90">
        <v>20.768092498922599</v>
      </c>
      <c r="K184" s="90">
        <v>1.9209376128457416</v>
      </c>
      <c r="L184" s="90">
        <v>2.0072237586014898</v>
      </c>
      <c r="M184" s="90" t="s">
        <v>875</v>
      </c>
      <c r="N184" s="90">
        <v>88.237466584614708</v>
      </c>
    </row>
    <row r="185" spans="1:14" ht="15" customHeight="1" x14ac:dyDescent="0.25">
      <c r="A185" s="105" t="s">
        <v>890</v>
      </c>
      <c r="B185" s="90">
        <v>15.653128857307431</v>
      </c>
      <c r="C185" s="90">
        <v>22.342141942431137</v>
      </c>
      <c r="D185" s="90">
        <v>5.9319973878428156</v>
      </c>
      <c r="E185" s="90">
        <v>8.3779018626861586</v>
      </c>
      <c r="F185" s="90">
        <v>9.4113364296086637</v>
      </c>
      <c r="G185" s="90">
        <v>10.979557646522524</v>
      </c>
      <c r="H185" s="90">
        <v>1.1798355777422589</v>
      </c>
      <c r="I185" s="90">
        <v>4.0595448403040564</v>
      </c>
      <c r="J185" s="90">
        <v>22.044539649912522</v>
      </c>
      <c r="K185" s="90">
        <v>1.1731812764962513</v>
      </c>
      <c r="L185" s="90">
        <v>0.59798693093299859</v>
      </c>
      <c r="M185" s="90" t="s">
        <v>875</v>
      </c>
      <c r="N185" s="90">
        <v>101.75115240178681</v>
      </c>
    </row>
    <row r="186" spans="1:14" ht="15" customHeight="1" x14ac:dyDescent="0.25">
      <c r="A186" s="106" t="s">
        <v>891</v>
      </c>
      <c r="B186" s="93">
        <v>0.24294555778503418</v>
      </c>
      <c r="C186" s="93">
        <v>0.7904660888671875</v>
      </c>
      <c r="D186" s="93">
        <v>9.9854756673177072E-2</v>
      </c>
      <c r="E186" s="93">
        <v>0.1761831843058268</v>
      </c>
      <c r="F186" s="93">
        <v>0.36636916281382242</v>
      </c>
      <c r="G186" s="93">
        <v>6.1516771443684899E-2</v>
      </c>
      <c r="H186" s="93">
        <v>0.12151059023539225</v>
      </c>
      <c r="I186" s="93">
        <v>3.9091184997558592E-2</v>
      </c>
      <c r="J186" s="93">
        <v>3.6904735717773436</v>
      </c>
      <c r="K186" s="93">
        <v>0.16683277384440104</v>
      </c>
      <c r="L186" s="93">
        <v>1.8594630559285483E-2</v>
      </c>
      <c r="M186" s="93" t="s">
        <v>875</v>
      </c>
      <c r="N186" s="93">
        <v>5.7738382733027143</v>
      </c>
    </row>
    <row r="187" spans="1:14" ht="15" customHeight="1" x14ac:dyDescent="0.25">
      <c r="A187" s="106" t="s">
        <v>892</v>
      </c>
      <c r="B187" s="93">
        <v>15.410183299522398</v>
      </c>
      <c r="C187" s="93">
        <v>21.551675853563946</v>
      </c>
      <c r="D187" s="93">
        <v>5.8321426311696385</v>
      </c>
      <c r="E187" s="93">
        <v>8.2017186783803311</v>
      </c>
      <c r="F187" s="93">
        <v>9.044967266794842</v>
      </c>
      <c r="G187" s="93">
        <v>10.918040875078836</v>
      </c>
      <c r="H187" s="93">
        <v>1.0583249875068665</v>
      </c>
      <c r="I187" s="93">
        <v>4.0204536553064978</v>
      </c>
      <c r="J187" s="93">
        <v>18.354066078135169</v>
      </c>
      <c r="K187" s="93">
        <v>1.0063485026518504</v>
      </c>
      <c r="L187" s="93">
        <v>0.57939230037371314</v>
      </c>
      <c r="M187" s="93" t="s">
        <v>875</v>
      </c>
      <c r="N187" s="93">
        <v>95.977314128484082</v>
      </c>
    </row>
    <row r="188" spans="1:14" ht="15" customHeight="1" x14ac:dyDescent="0.25">
      <c r="A188" s="105" t="s">
        <v>893</v>
      </c>
      <c r="B188" s="90">
        <v>115.56410073248183</v>
      </c>
      <c r="C188" s="90">
        <v>448.97214180157431</v>
      </c>
      <c r="D188" s="90">
        <v>83.158840830588986</v>
      </c>
      <c r="E188" s="90">
        <v>125.68678691138902</v>
      </c>
      <c r="F188" s="90">
        <v>52.713741588961149</v>
      </c>
      <c r="G188" s="90">
        <v>113.06253845951767</v>
      </c>
      <c r="H188" s="90">
        <v>27.541742899590819</v>
      </c>
      <c r="I188" s="90">
        <v>90.888556793348144</v>
      </c>
      <c r="J188" s="90">
        <v>174.53662461987011</v>
      </c>
      <c r="K188" s="90">
        <v>29.051824702538696</v>
      </c>
      <c r="L188" s="90">
        <v>10.751338844838115</v>
      </c>
      <c r="M188" s="90" t="s">
        <v>875</v>
      </c>
      <c r="N188" s="90">
        <v>1271.928238184699</v>
      </c>
    </row>
    <row r="189" spans="1:14" ht="15" customHeight="1" x14ac:dyDescent="0.25">
      <c r="A189" s="107" t="s">
        <v>894</v>
      </c>
      <c r="B189" s="14">
        <v>125.79468952341871</v>
      </c>
      <c r="C189" s="14">
        <v>452.61507643256942</v>
      </c>
      <c r="D189" s="14">
        <v>94.705967475401323</v>
      </c>
      <c r="E189" s="14">
        <v>133.09366193122247</v>
      </c>
      <c r="F189" s="14">
        <v>59.078758118966327</v>
      </c>
      <c r="G189" s="14">
        <v>119.88132479186066</v>
      </c>
      <c r="H189" s="14">
        <v>32.163762345962247</v>
      </c>
      <c r="I189" s="14">
        <v>103.79642211229552</v>
      </c>
      <c r="J189" s="14">
        <v>195.30471711879272</v>
      </c>
      <c r="K189" s="14">
        <v>30.972762315384436</v>
      </c>
      <c r="L189" s="14">
        <v>12.758562603439609</v>
      </c>
      <c r="M189" s="14" t="s">
        <v>875</v>
      </c>
      <c r="N189" s="14">
        <v>1360.1657047693134</v>
      </c>
    </row>
    <row r="190" spans="1:14" ht="15" customHeight="1" x14ac:dyDescent="0.25">
      <c r="A190" s="105"/>
      <c r="B190" s="90"/>
      <c r="C190" s="90"/>
      <c r="D190" s="90"/>
      <c r="E190" s="90"/>
      <c r="F190" s="90"/>
      <c r="G190" s="90"/>
      <c r="H190" s="90"/>
      <c r="I190" s="90"/>
      <c r="J190" s="90"/>
      <c r="K190" s="90"/>
      <c r="L190" s="90"/>
      <c r="M190" s="90"/>
      <c r="N190" s="90"/>
    </row>
    <row r="191" spans="1:14" ht="15" customHeight="1" x14ac:dyDescent="0.25">
      <c r="A191" s="143">
        <v>2022</v>
      </c>
      <c r="B191" s="143"/>
      <c r="C191" s="143"/>
      <c r="D191" s="143"/>
      <c r="E191" s="143"/>
      <c r="F191" s="143"/>
      <c r="G191" s="143"/>
      <c r="H191" s="143"/>
      <c r="I191" s="143"/>
      <c r="J191" s="143"/>
      <c r="K191" s="143"/>
      <c r="L191" s="143"/>
      <c r="M191" s="143"/>
      <c r="N191" s="143"/>
    </row>
    <row r="192" spans="1:14" ht="15" customHeight="1" x14ac:dyDescent="0.25">
      <c r="A192" s="104" t="s">
        <v>884</v>
      </c>
      <c r="B192" s="90">
        <v>146.35887658220102</v>
      </c>
      <c r="C192" s="90">
        <v>488.99293456957469</v>
      </c>
      <c r="D192" s="90">
        <v>93.687552721970746</v>
      </c>
      <c r="E192" s="90">
        <v>143.95201164547433</v>
      </c>
      <c r="F192" s="90">
        <v>64.817827462666216</v>
      </c>
      <c r="G192" s="90">
        <v>141.09332229683847</v>
      </c>
      <c r="H192" s="90">
        <v>35.127692542175758</v>
      </c>
      <c r="I192" s="90">
        <v>115.65529492982292</v>
      </c>
      <c r="J192" s="90">
        <v>203.36769095833125</v>
      </c>
      <c r="K192" s="90">
        <v>35.8971641383419</v>
      </c>
      <c r="L192" s="90">
        <v>13.557984980192407</v>
      </c>
      <c r="M192" s="90" t="s">
        <v>875</v>
      </c>
      <c r="N192" s="90">
        <v>1482.5083528275893</v>
      </c>
    </row>
    <row r="193" spans="1:15" ht="15" customHeight="1" x14ac:dyDescent="0.25">
      <c r="A193" s="105" t="s">
        <v>885</v>
      </c>
      <c r="B193" s="90">
        <v>134.92879298060623</v>
      </c>
      <c r="C193" s="90">
        <v>485.50120869080251</v>
      </c>
      <c r="D193" s="90">
        <v>83.424695956140994</v>
      </c>
      <c r="E193" s="90">
        <v>137.44471427077519</v>
      </c>
      <c r="F193" s="90">
        <v>58.203919715981755</v>
      </c>
      <c r="G193" s="90">
        <v>134.63255563493553</v>
      </c>
      <c r="H193" s="90">
        <v>30.397976207154496</v>
      </c>
      <c r="I193" s="90">
        <v>100.58247660286725</v>
      </c>
      <c r="J193" s="90">
        <v>177.60411946711423</v>
      </c>
      <c r="K193" s="90">
        <v>33.636627801903124</v>
      </c>
      <c r="L193" s="90">
        <v>11.315960925760532</v>
      </c>
      <c r="M193" s="90" t="s">
        <v>875</v>
      </c>
      <c r="N193" s="90">
        <v>1387.6730482540418</v>
      </c>
    </row>
    <row r="194" spans="1:15" ht="15" customHeight="1" x14ac:dyDescent="0.25">
      <c r="A194" s="106" t="s">
        <v>768</v>
      </c>
      <c r="B194" s="93">
        <v>44.608538402922299</v>
      </c>
      <c r="C194" s="93">
        <v>272.35163232867939</v>
      </c>
      <c r="D194" s="93">
        <v>34.557970203343714</v>
      </c>
      <c r="E194" s="93">
        <v>64.496308571039819</v>
      </c>
      <c r="F194" s="93">
        <v>18.604001099236172</v>
      </c>
      <c r="G194" s="93">
        <v>66.358990320836384</v>
      </c>
      <c r="H194" s="93">
        <v>12.050366401029585</v>
      </c>
      <c r="I194" s="93">
        <v>39.640727743179319</v>
      </c>
      <c r="J194" s="93">
        <v>67.552268470046997</v>
      </c>
      <c r="K194" s="93">
        <v>15.108456715934118</v>
      </c>
      <c r="L194" s="93">
        <v>4.7505803397488586</v>
      </c>
      <c r="M194" s="93" t="s">
        <v>875</v>
      </c>
      <c r="N194" s="93">
        <v>640.07984059599664</v>
      </c>
      <c r="O194" s="109">
        <f>N194+N195+N196</f>
        <v>910.00886879559562</v>
      </c>
    </row>
    <row r="195" spans="1:15" ht="15" customHeight="1" x14ac:dyDescent="0.25">
      <c r="A195" s="106" t="s">
        <v>886</v>
      </c>
      <c r="B195" s="93">
        <v>16.450095762736002</v>
      </c>
      <c r="C195" s="93">
        <v>58.016825508626297</v>
      </c>
      <c r="D195" s="93">
        <v>10.890895435167948</v>
      </c>
      <c r="E195" s="93">
        <v>14.983901544647216</v>
      </c>
      <c r="F195" s="93">
        <v>2.8572047231801356</v>
      </c>
      <c r="G195" s="93">
        <v>22.695593657353719</v>
      </c>
      <c r="H195" s="93">
        <v>3.2338788114662167</v>
      </c>
      <c r="I195" s="93">
        <v>12.756307075856526</v>
      </c>
      <c r="J195" s="93">
        <v>24.916107056655878</v>
      </c>
      <c r="K195" s="93">
        <v>4.3340552280680331</v>
      </c>
      <c r="L195" s="93">
        <v>0.52400470109621677</v>
      </c>
      <c r="M195" s="93" t="s">
        <v>875</v>
      </c>
      <c r="N195" s="93">
        <v>171.65886950485418</v>
      </c>
    </row>
    <row r="196" spans="1:15" ht="15" customHeight="1" x14ac:dyDescent="0.25">
      <c r="A196" s="106" t="s">
        <v>887</v>
      </c>
      <c r="B196" s="93">
        <v>34.194678821009255</v>
      </c>
      <c r="C196" s="93">
        <v>0.46254434970092773</v>
      </c>
      <c r="D196" s="93">
        <v>7.5368666973643617</v>
      </c>
      <c r="E196" s="93">
        <v>11.753667345497131</v>
      </c>
      <c r="F196" s="93">
        <v>16.776319296697679</v>
      </c>
      <c r="G196" s="93">
        <v>5.4713149320902508</v>
      </c>
      <c r="H196" s="93">
        <v>2.2068914118479732</v>
      </c>
      <c r="I196" s="93">
        <v>8.146540430668006</v>
      </c>
      <c r="J196" s="93">
        <v>9.1065437582697548</v>
      </c>
      <c r="K196" s="93">
        <v>1.792165597674402</v>
      </c>
      <c r="L196" s="93">
        <v>0.82262605392514088</v>
      </c>
      <c r="M196" s="93" t="s">
        <v>875</v>
      </c>
      <c r="N196" s="93">
        <v>98.270158694744865</v>
      </c>
    </row>
    <row r="197" spans="1:15" ht="15" customHeight="1" x14ac:dyDescent="0.25">
      <c r="A197" s="106" t="s">
        <v>888</v>
      </c>
      <c r="B197" s="93">
        <v>0.15233321603139244</v>
      </c>
      <c r="C197" s="93">
        <v>7.2705114775594071</v>
      </c>
      <c r="D197" s="93">
        <v>0.99510645637512207</v>
      </c>
      <c r="E197" s="93">
        <v>0.38091330362955733</v>
      </c>
      <c r="F197" s="93">
        <v>0.14360136330922443</v>
      </c>
      <c r="G197" s="93">
        <v>2.7338757199605306</v>
      </c>
      <c r="H197" s="93">
        <v>0.14105544967651368</v>
      </c>
      <c r="I197" s="93">
        <v>0.31374689239501952</v>
      </c>
      <c r="J197" s="93">
        <v>0.80711631571451814</v>
      </c>
      <c r="K197" s="93">
        <v>0.37928433876037593</v>
      </c>
      <c r="L197" s="93">
        <v>4.634533652305603E-2</v>
      </c>
      <c r="M197" s="93" t="s">
        <v>875</v>
      </c>
      <c r="N197" s="93">
        <v>13.363889869934717</v>
      </c>
    </row>
    <row r="198" spans="1:15" ht="15" customHeight="1" x14ac:dyDescent="0.25">
      <c r="A198" s="106" t="s">
        <v>513</v>
      </c>
      <c r="B198" s="93">
        <v>26.677880382896429</v>
      </c>
      <c r="C198" s="93">
        <v>90.738670920379633</v>
      </c>
      <c r="D198" s="93">
        <v>20.151561755163826</v>
      </c>
      <c r="E198" s="93">
        <v>31.178797984670002</v>
      </c>
      <c r="F198" s="93">
        <v>11.560132935131074</v>
      </c>
      <c r="G198" s="93">
        <v>24.529128671679182</v>
      </c>
      <c r="H198" s="93">
        <v>9.9529597360655462</v>
      </c>
      <c r="I198" s="93">
        <v>29.300547899546299</v>
      </c>
      <c r="J198" s="93">
        <v>43.1157395401179</v>
      </c>
      <c r="K198" s="93">
        <v>8.9802730719006849</v>
      </c>
      <c r="L198" s="93">
        <v>4.1301506668628045</v>
      </c>
      <c r="M198" s="93" t="s">
        <v>875</v>
      </c>
      <c r="N198" s="93">
        <v>300.31584356441346</v>
      </c>
    </row>
    <row r="199" spans="1:15" ht="15" customHeight="1" x14ac:dyDescent="0.25">
      <c r="A199" s="106" t="s">
        <v>514</v>
      </c>
      <c r="B199" s="93">
        <v>4.1665209656588242</v>
      </c>
      <c r="C199" s="93">
        <v>9.3810178883870456</v>
      </c>
      <c r="D199" s="93">
        <v>4.2562794962946571</v>
      </c>
      <c r="E199" s="93">
        <v>5.2223342176310217</v>
      </c>
      <c r="F199" s="93">
        <v>4.3752198342831923</v>
      </c>
      <c r="G199" s="93">
        <v>5.5983698494974785</v>
      </c>
      <c r="H199" s="93">
        <v>0.86308938423792503</v>
      </c>
      <c r="I199" s="93">
        <v>4.8304208000183104</v>
      </c>
      <c r="J199" s="93">
        <v>16.341833890991211</v>
      </c>
      <c r="K199" s="93">
        <v>0.61933742672602354</v>
      </c>
      <c r="L199" s="93">
        <v>0.12173339267047247</v>
      </c>
      <c r="M199" s="93" t="s">
        <v>875</v>
      </c>
      <c r="N199" s="93">
        <v>55.776157146396159</v>
      </c>
    </row>
    <row r="200" spans="1:15" ht="15" customHeight="1" x14ac:dyDescent="0.25">
      <c r="A200" s="106" t="s">
        <v>515</v>
      </c>
      <c r="B200" s="93">
        <v>8.6787454293520199</v>
      </c>
      <c r="C200" s="93">
        <v>47.280006217469811</v>
      </c>
      <c r="D200" s="93">
        <v>5.0360159124313544</v>
      </c>
      <c r="E200" s="93">
        <v>9.4287913036604394</v>
      </c>
      <c r="F200" s="93">
        <v>3.8874404641442717</v>
      </c>
      <c r="G200" s="93">
        <v>7.2452824835179648</v>
      </c>
      <c r="H200" s="93">
        <v>1.9497350128307342</v>
      </c>
      <c r="I200" s="93">
        <v>5.5941857612037662</v>
      </c>
      <c r="J200" s="93">
        <v>15.764510435317993</v>
      </c>
      <c r="K200" s="93">
        <v>2.4230554228394823</v>
      </c>
      <c r="L200" s="93">
        <v>0.9205204349339805</v>
      </c>
      <c r="M200" s="93" t="s">
        <v>875</v>
      </c>
      <c r="N200" s="93">
        <v>108.20828887770182</v>
      </c>
    </row>
    <row r="201" spans="1:15" ht="15" customHeight="1" x14ac:dyDescent="0.25">
      <c r="A201" s="105" t="s">
        <v>889</v>
      </c>
      <c r="B201" s="90">
        <v>11.430083601594788</v>
      </c>
      <c r="C201" s="90">
        <v>3.4917258787721575</v>
      </c>
      <c r="D201" s="90">
        <v>10.262856765829779</v>
      </c>
      <c r="E201" s="90">
        <v>6.5072973746991165</v>
      </c>
      <c r="F201" s="90">
        <v>6.6139077466844727</v>
      </c>
      <c r="G201" s="90">
        <v>6.4607666619029533</v>
      </c>
      <c r="H201" s="90">
        <v>4.729716335021263</v>
      </c>
      <c r="I201" s="90">
        <v>15.072818326955638</v>
      </c>
      <c r="J201" s="90">
        <v>25.763571491216958</v>
      </c>
      <c r="K201" s="90">
        <v>2.2605363364387761</v>
      </c>
      <c r="L201" s="90">
        <v>2.2420240544318739</v>
      </c>
      <c r="M201" s="90" t="s">
        <v>875</v>
      </c>
      <c r="N201" s="90">
        <v>94.835304573547759</v>
      </c>
    </row>
    <row r="202" spans="1:15" ht="15" customHeight="1" x14ac:dyDescent="0.25">
      <c r="A202" s="105" t="s">
        <v>890</v>
      </c>
      <c r="B202" s="90">
        <v>19.433295661214192</v>
      </c>
      <c r="C202" s="90">
        <v>26.176344108886713</v>
      </c>
      <c r="D202" s="90">
        <v>9.9296298203875235</v>
      </c>
      <c r="E202" s="90">
        <v>7.6172225704701741</v>
      </c>
      <c r="F202" s="90">
        <v>13.407334460446041</v>
      </c>
      <c r="G202" s="90">
        <v>7.288739652531941</v>
      </c>
      <c r="H202" s="90">
        <v>1.4127461923077904</v>
      </c>
      <c r="I202" s="90">
        <v>5.6513218341318758</v>
      </c>
      <c r="J202" s="90">
        <v>20.259661162984212</v>
      </c>
      <c r="K202" s="90">
        <v>1.4258161262003579</v>
      </c>
      <c r="L202" s="90">
        <v>0.95955186787064894</v>
      </c>
      <c r="M202" s="90" t="s">
        <v>875</v>
      </c>
      <c r="N202" s="90">
        <v>113.56166345743146</v>
      </c>
    </row>
    <row r="203" spans="1:15" ht="15" customHeight="1" x14ac:dyDescent="0.25">
      <c r="A203" s="106" t="s">
        <v>891</v>
      </c>
      <c r="B203" s="93">
        <v>0.78902140045166014</v>
      </c>
      <c r="C203" s="93">
        <v>1.5407672680664062</v>
      </c>
      <c r="D203" s="93">
        <v>0.80305345865885425</v>
      </c>
      <c r="E203" s="93">
        <v>0.46710085042317706</v>
      </c>
      <c r="F203" s="93">
        <v>0.54753189964294435</v>
      </c>
      <c r="G203" s="93">
        <v>0.71837586644490548</v>
      </c>
      <c r="H203" s="93">
        <v>4.002788432439168E-2</v>
      </c>
      <c r="I203" s="93">
        <v>0.44941726175944013</v>
      </c>
      <c r="J203" s="93">
        <v>2.6162621215820314</v>
      </c>
      <c r="K203" s="93">
        <v>5.5650192260742186E-2</v>
      </c>
      <c r="L203" s="93">
        <v>2.5146855354309081E-2</v>
      </c>
      <c r="M203" s="93" t="s">
        <v>875</v>
      </c>
      <c r="N203" s="93">
        <v>8.0523550589688639</v>
      </c>
    </row>
    <row r="204" spans="1:15" ht="15" customHeight="1" x14ac:dyDescent="0.25">
      <c r="A204" s="106" t="s">
        <v>892</v>
      </c>
      <c r="B204" s="93">
        <v>18.644274260762533</v>
      </c>
      <c r="C204" s="93">
        <v>24.63557684082031</v>
      </c>
      <c r="D204" s="93">
        <v>9.1265763617286684</v>
      </c>
      <c r="E204" s="93">
        <v>7.1501217200469958</v>
      </c>
      <c r="F204" s="93">
        <v>12.859802560803095</v>
      </c>
      <c r="G204" s="93">
        <v>6.570363786087035</v>
      </c>
      <c r="H204" s="93">
        <v>1.3727183079833987</v>
      </c>
      <c r="I204" s="93">
        <v>5.2019045723724364</v>
      </c>
      <c r="J204" s="93">
        <v>17.643399041402184</v>
      </c>
      <c r="K204" s="93">
        <v>1.3701659339396157</v>
      </c>
      <c r="L204" s="93">
        <v>0.93440501251633989</v>
      </c>
      <c r="M204" s="93" t="s">
        <v>875</v>
      </c>
      <c r="N204" s="93">
        <v>105.50930839846261</v>
      </c>
    </row>
    <row r="205" spans="1:15" ht="15" customHeight="1" x14ac:dyDescent="0.25">
      <c r="A205" s="105" t="s">
        <v>893</v>
      </c>
      <c r="B205" s="90">
        <v>154.36208864182041</v>
      </c>
      <c r="C205" s="90">
        <v>511.67755279968929</v>
      </c>
      <c r="D205" s="90">
        <v>93.354325776528512</v>
      </c>
      <c r="E205" s="90">
        <v>145.06193684124537</v>
      </c>
      <c r="F205" s="90">
        <v>71.611254176427778</v>
      </c>
      <c r="G205" s="90">
        <v>141.92129528746744</v>
      </c>
      <c r="H205" s="90">
        <v>31.810722399462282</v>
      </c>
      <c r="I205" s="90">
        <v>106.23379843699915</v>
      </c>
      <c r="J205" s="90">
        <v>197.86378063009846</v>
      </c>
      <c r="K205" s="90">
        <v>35.062443928103477</v>
      </c>
      <c r="L205" s="90">
        <v>12.275512793631179</v>
      </c>
      <c r="M205" s="90" t="s">
        <v>875</v>
      </c>
      <c r="N205" s="90">
        <v>1501.2347117114734</v>
      </c>
    </row>
    <row r="206" spans="1:15" ht="15" customHeight="1" x14ac:dyDescent="0.25">
      <c r="A206" s="107" t="s">
        <v>894</v>
      </c>
      <c r="B206" s="14">
        <v>165.79217224341522</v>
      </c>
      <c r="C206" s="14">
        <v>515.16927867846141</v>
      </c>
      <c r="D206" s="14">
        <v>103.61718254235828</v>
      </c>
      <c r="E206" s="14">
        <v>151.56923421594453</v>
      </c>
      <c r="F206" s="14">
        <v>78.225161923112253</v>
      </c>
      <c r="G206" s="14">
        <v>148.38206194937038</v>
      </c>
      <c r="H206" s="14">
        <v>36.540438734483544</v>
      </c>
      <c r="I206" s="14">
        <v>121.30661676395479</v>
      </c>
      <c r="J206" s="14">
        <v>223.62735212131543</v>
      </c>
      <c r="K206" s="14">
        <v>37.322980264542252</v>
      </c>
      <c r="L206" s="14">
        <v>14.517536848063058</v>
      </c>
      <c r="M206" s="14" t="s">
        <v>875</v>
      </c>
      <c r="N206" s="14">
        <v>1596.0700162850208</v>
      </c>
    </row>
    <row r="207" spans="1:15" ht="15" customHeight="1" x14ac:dyDescent="0.25">
      <c r="A207" s="105"/>
      <c r="B207" s="90"/>
      <c r="C207" s="90"/>
      <c r="D207" s="90"/>
      <c r="E207" s="90"/>
      <c r="F207" s="90"/>
      <c r="G207" s="90"/>
      <c r="H207" s="90"/>
      <c r="I207" s="90"/>
      <c r="J207" s="90"/>
      <c r="K207" s="90"/>
      <c r="L207" s="90"/>
      <c r="M207" s="90"/>
      <c r="N207" s="90"/>
    </row>
    <row r="208" spans="1:15" ht="15" customHeight="1" x14ac:dyDescent="0.25">
      <c r="A208" s="143">
        <v>2023</v>
      </c>
      <c r="B208" s="143"/>
      <c r="C208" s="143"/>
      <c r="D208" s="143"/>
      <c r="E208" s="143"/>
      <c r="F208" s="143"/>
      <c r="G208" s="143"/>
      <c r="H208" s="143"/>
      <c r="I208" s="143"/>
      <c r="J208" s="143"/>
      <c r="K208" s="143"/>
      <c r="L208" s="143"/>
      <c r="M208" s="143"/>
      <c r="N208" s="143"/>
    </row>
    <row r="209" spans="1:14" ht="15" customHeight="1" x14ac:dyDescent="0.25">
      <c r="A209" s="104" t="s">
        <v>884</v>
      </c>
      <c r="B209" s="90">
        <v>155.40896158925597</v>
      </c>
      <c r="C209" s="90">
        <v>660.25698723511152</v>
      </c>
      <c r="D209" s="90">
        <v>107.7934756786413</v>
      </c>
      <c r="E209" s="90">
        <v>168.34490677632522</v>
      </c>
      <c r="F209" s="90">
        <v>68.91818357910617</v>
      </c>
      <c r="G209" s="90">
        <v>173.39380040454043</v>
      </c>
      <c r="H209" s="90">
        <v>39.599353012172251</v>
      </c>
      <c r="I209" s="90">
        <v>135.92502846417364</v>
      </c>
      <c r="J209" s="90">
        <v>237.13760407945475</v>
      </c>
      <c r="K209" s="90">
        <v>41.716344853697962</v>
      </c>
      <c r="L209" s="90">
        <v>15.289669711876137</v>
      </c>
      <c r="M209" s="90" t="s">
        <v>875</v>
      </c>
      <c r="N209" s="90">
        <v>1803.7843153843551</v>
      </c>
    </row>
    <row r="210" spans="1:14" ht="15" customHeight="1" x14ac:dyDescent="0.25">
      <c r="A210" s="105" t="s">
        <v>885</v>
      </c>
      <c r="B210" s="90">
        <v>143.13395563964198</v>
      </c>
      <c r="C210" s="90">
        <v>655.37714028817243</v>
      </c>
      <c r="D210" s="90">
        <v>96.915068457214986</v>
      </c>
      <c r="E210" s="90">
        <v>158.93926245443089</v>
      </c>
      <c r="F210" s="90">
        <v>62.452913245008624</v>
      </c>
      <c r="G210" s="90">
        <v>163.90643786452983</v>
      </c>
      <c r="H210" s="90">
        <v>35.613724281717936</v>
      </c>
      <c r="I210" s="90">
        <v>119.4790830860746</v>
      </c>
      <c r="J210" s="90">
        <v>209.58745587983</v>
      </c>
      <c r="K210" s="90">
        <v>39.599781630777585</v>
      </c>
      <c r="L210" s="90">
        <v>13.178108604360377</v>
      </c>
      <c r="M210" s="90" t="s">
        <v>875</v>
      </c>
      <c r="N210" s="90">
        <v>1698.1829314317595</v>
      </c>
    </row>
    <row r="211" spans="1:14" ht="15" customHeight="1" x14ac:dyDescent="0.25">
      <c r="A211" s="106" t="s">
        <v>768</v>
      </c>
      <c r="B211" s="93">
        <v>52.721964486073809</v>
      </c>
      <c r="C211" s="93">
        <v>384.38720857191981</v>
      </c>
      <c r="D211" s="93">
        <v>41.704658727731072</v>
      </c>
      <c r="E211" s="93">
        <v>71.461127620801307</v>
      </c>
      <c r="F211" s="93">
        <v>19.306195541517258</v>
      </c>
      <c r="G211" s="93">
        <v>79.407354549893697</v>
      </c>
      <c r="H211" s="93">
        <v>14.673691230515162</v>
      </c>
      <c r="I211" s="93">
        <v>46.468893297192892</v>
      </c>
      <c r="J211" s="93">
        <v>80.413239531389877</v>
      </c>
      <c r="K211" s="93">
        <v>18.298877112766903</v>
      </c>
      <c r="L211" s="93">
        <v>5.5888748339980445</v>
      </c>
      <c r="M211" s="93" t="s">
        <v>875</v>
      </c>
      <c r="N211" s="93">
        <v>814.43208550379984</v>
      </c>
    </row>
    <row r="212" spans="1:14" ht="15" customHeight="1" x14ac:dyDescent="0.25">
      <c r="A212" s="106" t="s">
        <v>886</v>
      </c>
      <c r="B212" s="93">
        <v>20.629484400110879</v>
      </c>
      <c r="C212" s="93">
        <v>67.4164099995931</v>
      </c>
      <c r="D212" s="93">
        <v>13.74295763697179</v>
      </c>
      <c r="E212" s="93">
        <v>22.553914952407837</v>
      </c>
      <c r="F212" s="93">
        <v>4.195947222251891</v>
      </c>
      <c r="G212" s="93">
        <v>23.342982263768508</v>
      </c>
      <c r="H212" s="93">
        <v>3.3831907559267682</v>
      </c>
      <c r="I212" s="93">
        <v>13.153676429735818</v>
      </c>
      <c r="J212" s="93">
        <v>26.414803629544572</v>
      </c>
      <c r="K212" s="93">
        <v>4.2940887848726899</v>
      </c>
      <c r="L212" s="93">
        <v>0.41695590233453117</v>
      </c>
      <c r="M212" s="93" t="s">
        <v>875</v>
      </c>
      <c r="N212" s="93">
        <v>199.54441197751839</v>
      </c>
    </row>
    <row r="213" spans="1:14" ht="15" customHeight="1" x14ac:dyDescent="0.25">
      <c r="A213" s="106" t="s">
        <v>887</v>
      </c>
      <c r="B213" s="93">
        <v>25.559030360046069</v>
      </c>
      <c r="C213" s="93">
        <v>1.3942207875569663</v>
      </c>
      <c r="D213" s="93">
        <v>8.3475317850081137</v>
      </c>
      <c r="E213" s="93">
        <v>12.783787164315543</v>
      </c>
      <c r="F213" s="93">
        <v>16.136109111093042</v>
      </c>
      <c r="G213" s="93">
        <v>4.6857405314102181</v>
      </c>
      <c r="H213" s="93">
        <v>2.5878879517866773</v>
      </c>
      <c r="I213" s="93">
        <v>11.810795986455028</v>
      </c>
      <c r="J213" s="93">
        <v>9.5985184898548095</v>
      </c>
      <c r="K213" s="93">
        <v>2.6245107927254674</v>
      </c>
      <c r="L213" s="93">
        <v>0.9076186682804267</v>
      </c>
      <c r="M213" s="93" t="s">
        <v>875</v>
      </c>
      <c r="N213" s="93">
        <v>96.435751628532387</v>
      </c>
    </row>
    <row r="214" spans="1:14" ht="15" customHeight="1" x14ac:dyDescent="0.25">
      <c r="A214" s="106" t="s">
        <v>888</v>
      </c>
      <c r="B214" s="93">
        <v>0.84774645850499475</v>
      </c>
      <c r="C214" s="93">
        <v>7.9560317953491211</v>
      </c>
      <c r="D214" s="93">
        <v>0.62216284573872893</v>
      </c>
      <c r="E214" s="93">
        <v>0.96534547424316419</v>
      </c>
      <c r="F214" s="93">
        <v>7.9652032438913986E-2</v>
      </c>
      <c r="G214" s="93">
        <v>3.2788017603556314</v>
      </c>
      <c r="H214" s="93">
        <v>0.21412327785491944</v>
      </c>
      <c r="I214" s="93">
        <v>0.42907090479532872</v>
      </c>
      <c r="J214" s="93">
        <v>0.52132899169921876</v>
      </c>
      <c r="K214" s="93">
        <v>9.4500451850891107E-2</v>
      </c>
      <c r="L214" s="93">
        <v>0.11307164958556493</v>
      </c>
      <c r="M214" s="93" t="s">
        <v>875</v>
      </c>
      <c r="N214" s="93">
        <v>15.121835642416476</v>
      </c>
    </row>
    <row r="215" spans="1:14" ht="15" customHeight="1" x14ac:dyDescent="0.25">
      <c r="A215" s="106" t="s">
        <v>513</v>
      </c>
      <c r="B215" s="93">
        <v>32.307721322418217</v>
      </c>
      <c r="C215" s="93">
        <v>112.42413252861532</v>
      </c>
      <c r="D215" s="93">
        <v>22.497654948788959</v>
      </c>
      <c r="E215" s="93">
        <v>38.766047485921227</v>
      </c>
      <c r="F215" s="93">
        <v>14.02729067361132</v>
      </c>
      <c r="G215" s="93">
        <v>33.081395214640295</v>
      </c>
      <c r="H215" s="93">
        <v>12.129410255203245</v>
      </c>
      <c r="I215" s="93">
        <v>35.751378145708721</v>
      </c>
      <c r="J215" s="93">
        <v>54.503236828338608</v>
      </c>
      <c r="K215" s="93">
        <v>10.427466214812595</v>
      </c>
      <c r="L215" s="93">
        <v>4.7784671508070629</v>
      </c>
      <c r="M215" s="93" t="s">
        <v>875</v>
      </c>
      <c r="N215" s="93">
        <v>370.69420076886564</v>
      </c>
    </row>
    <row r="216" spans="1:14" ht="15" customHeight="1" x14ac:dyDescent="0.25">
      <c r="A216" s="106" t="s">
        <v>514</v>
      </c>
      <c r="B216" s="93">
        <v>2.8944566860262557</v>
      </c>
      <c r="C216" s="93">
        <v>12.341879617818197</v>
      </c>
      <c r="D216" s="93">
        <v>3.4364198303248084</v>
      </c>
      <c r="E216" s="93">
        <v>4.6410338815816248</v>
      </c>
      <c r="F216" s="93">
        <v>4.173686670209249</v>
      </c>
      <c r="G216" s="93">
        <v>5.1029153543853756</v>
      </c>
      <c r="H216" s="93">
        <v>1.096785268910726</v>
      </c>
      <c r="I216" s="93">
        <v>3.6015434477488197</v>
      </c>
      <c r="J216" s="93">
        <v>17.184992267862953</v>
      </c>
      <c r="K216" s="93">
        <v>0.85320512113444014</v>
      </c>
      <c r="L216" s="93">
        <v>0.20735849773089091</v>
      </c>
      <c r="M216" s="93" t="s">
        <v>875</v>
      </c>
      <c r="N216" s="93">
        <v>55.534276643733335</v>
      </c>
    </row>
    <row r="217" spans="1:14" ht="15" customHeight="1" x14ac:dyDescent="0.25">
      <c r="A217" s="106" t="s">
        <v>515</v>
      </c>
      <c r="B217" s="93">
        <v>8.1735519264617267</v>
      </c>
      <c r="C217" s="93">
        <v>69.457256987319951</v>
      </c>
      <c r="D217" s="93">
        <v>6.5636826826515202</v>
      </c>
      <c r="E217" s="93">
        <v>7.7680058751602177</v>
      </c>
      <c r="F217" s="93">
        <v>4.5340319938869449</v>
      </c>
      <c r="G217" s="93">
        <v>15.007248190076119</v>
      </c>
      <c r="H217" s="93">
        <v>1.5286355415204365</v>
      </c>
      <c r="I217" s="93">
        <v>8.263724874437969</v>
      </c>
      <c r="J217" s="93">
        <v>20.951336141139986</v>
      </c>
      <c r="K217" s="93">
        <v>3.007133152614593</v>
      </c>
      <c r="L217" s="93">
        <v>1.1657619016238565</v>
      </c>
      <c r="M217" s="93" t="s">
        <v>875</v>
      </c>
      <c r="N217" s="93">
        <v>146.42036926689329</v>
      </c>
    </row>
    <row r="218" spans="1:14" ht="15" customHeight="1" x14ac:dyDescent="0.25">
      <c r="A218" s="105" t="s">
        <v>889</v>
      </c>
      <c r="B218" s="90">
        <v>12.275005949614025</v>
      </c>
      <c r="C218" s="90">
        <v>4.8798469469388861</v>
      </c>
      <c r="D218" s="90">
        <v>10.878407221426293</v>
      </c>
      <c r="E218" s="90">
        <v>9.4056443218943127</v>
      </c>
      <c r="F218" s="90">
        <v>6.4652703340975419</v>
      </c>
      <c r="G218" s="90">
        <v>9.4873625400105297</v>
      </c>
      <c r="H218" s="90">
        <v>3.9856287304543123</v>
      </c>
      <c r="I218" s="90">
        <v>16.445945378099065</v>
      </c>
      <c r="J218" s="90">
        <v>27.550148199624722</v>
      </c>
      <c r="K218" s="90">
        <v>2.1165632229203797</v>
      </c>
      <c r="L218" s="90">
        <v>2.1115611075157625</v>
      </c>
      <c r="M218" s="90" t="s">
        <v>875</v>
      </c>
      <c r="N218" s="90">
        <v>105.60138395259582</v>
      </c>
    </row>
    <row r="219" spans="1:14" ht="15" customHeight="1" x14ac:dyDescent="0.25">
      <c r="A219" s="105" t="s">
        <v>890</v>
      </c>
      <c r="B219" s="90">
        <v>18.947819652873996</v>
      </c>
      <c r="C219" s="90">
        <v>40.156355411275214</v>
      </c>
      <c r="D219" s="90">
        <v>12.36458519018046</v>
      </c>
      <c r="E219" s="90">
        <v>5.4955402203750587</v>
      </c>
      <c r="F219" s="90">
        <v>11.816839270050682</v>
      </c>
      <c r="G219" s="90">
        <v>11.632625270741782</v>
      </c>
      <c r="H219" s="90">
        <v>1.5737261697832745</v>
      </c>
      <c r="I219" s="90">
        <v>4.0265273628997802</v>
      </c>
      <c r="J219" s="90">
        <v>24.220358852793375</v>
      </c>
      <c r="K219" s="90">
        <v>1.9122900622558596</v>
      </c>
      <c r="L219" s="90">
        <v>1.15110304690822</v>
      </c>
      <c r="M219" s="90" t="s">
        <v>875</v>
      </c>
      <c r="N219" s="90">
        <v>133.2977705101377</v>
      </c>
    </row>
    <row r="220" spans="1:14" ht="15" customHeight="1" x14ac:dyDescent="0.25">
      <c r="A220" s="106" t="s">
        <v>891</v>
      </c>
      <c r="B220" s="93">
        <v>1.2152607299804687</v>
      </c>
      <c r="C220" s="93">
        <v>3.2399536717732746</v>
      </c>
      <c r="D220" s="93">
        <v>0.75256679712931307</v>
      </c>
      <c r="E220" s="93">
        <v>3.9182490030924479E-2</v>
      </c>
      <c r="F220" s="93">
        <v>0.30957637977600105</v>
      </c>
      <c r="G220" s="93">
        <v>0.79488074340820314</v>
      </c>
      <c r="H220" s="93">
        <v>6.8786843109130857E-2</v>
      </c>
      <c r="I220" s="93">
        <v>0.72963815879821781</v>
      </c>
      <c r="J220" s="93">
        <v>1.9685888161214191</v>
      </c>
      <c r="K220" s="93">
        <v>0</v>
      </c>
      <c r="L220" s="93">
        <v>0.13240717124938964</v>
      </c>
      <c r="M220" s="93" t="s">
        <v>875</v>
      </c>
      <c r="N220" s="93">
        <v>9.2508418013763425</v>
      </c>
    </row>
    <row r="221" spans="1:14" ht="15" customHeight="1" x14ac:dyDescent="0.25">
      <c r="A221" s="106" t="s">
        <v>892</v>
      </c>
      <c r="B221" s="93">
        <v>17.732558922893528</v>
      </c>
      <c r="C221" s="93">
        <v>36.916401739501943</v>
      </c>
      <c r="D221" s="93">
        <v>11.612018393051146</v>
      </c>
      <c r="E221" s="93">
        <v>5.4563577303441342</v>
      </c>
      <c r="F221" s="93">
        <v>11.507262890274681</v>
      </c>
      <c r="G221" s="93">
        <v>10.837744527333578</v>
      </c>
      <c r="H221" s="93">
        <v>1.5049393266741433</v>
      </c>
      <c r="I221" s="93">
        <v>3.2968892041015621</v>
      </c>
      <c r="J221" s="93">
        <v>22.251770036671953</v>
      </c>
      <c r="K221" s="93">
        <v>1.9122900622558596</v>
      </c>
      <c r="L221" s="93">
        <v>1.0186958756588302</v>
      </c>
      <c r="M221" s="93" t="s">
        <v>875</v>
      </c>
      <c r="N221" s="93">
        <v>124.04692870876138</v>
      </c>
    </row>
    <row r="222" spans="1:14" ht="15" customHeight="1" x14ac:dyDescent="0.25">
      <c r="A222" s="105" t="s">
        <v>893</v>
      </c>
      <c r="B222" s="90">
        <v>162.08177529251597</v>
      </c>
      <c r="C222" s="90">
        <v>695.5334956994476</v>
      </c>
      <c r="D222" s="90">
        <v>109.27965364739543</v>
      </c>
      <c r="E222" s="90">
        <v>164.43480267480595</v>
      </c>
      <c r="F222" s="90">
        <v>74.269752515059295</v>
      </c>
      <c r="G222" s="90">
        <v>175.53906313527165</v>
      </c>
      <c r="H222" s="90">
        <v>37.187450451501213</v>
      </c>
      <c r="I222" s="90">
        <v>123.50561044897435</v>
      </c>
      <c r="J222" s="90">
        <v>233.8078147326234</v>
      </c>
      <c r="K222" s="90">
        <v>41.512071693033441</v>
      </c>
      <c r="L222" s="90">
        <v>14.329211651268597</v>
      </c>
      <c r="M222" s="90" t="s">
        <v>875</v>
      </c>
      <c r="N222" s="90">
        <v>1831.4807019418979</v>
      </c>
    </row>
    <row r="223" spans="1:14" ht="15" customHeight="1" x14ac:dyDescent="0.25">
      <c r="A223" s="107" t="s">
        <v>894</v>
      </c>
      <c r="B223" s="14">
        <v>174.35678124212998</v>
      </c>
      <c r="C223" s="14">
        <v>700.41334264638647</v>
      </c>
      <c r="D223" s="14">
        <v>120.15806086882174</v>
      </c>
      <c r="E223" s="14">
        <v>173.84044699670028</v>
      </c>
      <c r="F223" s="14">
        <v>80.735022849156863</v>
      </c>
      <c r="G223" s="14">
        <v>185.02642567528221</v>
      </c>
      <c r="H223" s="14">
        <v>41.173079181955522</v>
      </c>
      <c r="I223" s="14">
        <v>139.95155582707343</v>
      </c>
      <c r="J223" s="14">
        <v>261.3579629322482</v>
      </c>
      <c r="K223" s="14">
        <v>43.628634915953832</v>
      </c>
      <c r="L223" s="14">
        <v>16.440772758784359</v>
      </c>
      <c r="M223" s="14" t="s">
        <v>875</v>
      </c>
      <c r="N223" s="14">
        <v>1937.0820858944933</v>
      </c>
    </row>
    <row r="224" spans="1:14" ht="15" customHeight="1" x14ac:dyDescent="0.25">
      <c r="A224" s="154" t="s">
        <v>876</v>
      </c>
      <c r="B224" s="154"/>
      <c r="C224" s="154"/>
      <c r="D224" s="154"/>
      <c r="E224" s="154"/>
      <c r="F224" s="154"/>
      <c r="G224" s="154"/>
      <c r="H224" s="154"/>
      <c r="I224" s="154"/>
      <c r="J224" s="154"/>
      <c r="K224" s="154"/>
      <c r="L224" s="154"/>
      <c r="M224" s="154"/>
      <c r="N224" s="154"/>
    </row>
    <row r="225" spans="1:14" ht="15" customHeight="1" x14ac:dyDescent="0.25">
      <c r="A225" s="155" t="s">
        <v>877</v>
      </c>
      <c r="B225" s="155"/>
      <c r="C225" s="155"/>
      <c r="D225" s="155"/>
      <c r="E225" s="155"/>
      <c r="F225" s="155"/>
      <c r="G225" s="155"/>
      <c r="H225" s="155"/>
      <c r="I225" s="155"/>
      <c r="J225" s="155"/>
      <c r="K225" s="155"/>
      <c r="L225" s="155"/>
      <c r="M225" s="155"/>
      <c r="N225" s="155"/>
    </row>
    <row r="226" spans="1:14" ht="15" customHeight="1" x14ac:dyDescent="0.25">
      <c r="A226" s="155" t="s">
        <v>878</v>
      </c>
      <c r="B226" s="155"/>
      <c r="C226" s="155"/>
      <c r="D226" s="155"/>
      <c r="E226" s="155"/>
      <c r="F226" s="155"/>
      <c r="G226" s="155"/>
      <c r="H226" s="155"/>
      <c r="I226" s="155"/>
      <c r="J226" s="155"/>
      <c r="K226" s="155"/>
      <c r="L226" s="155"/>
      <c r="M226" s="155"/>
      <c r="N226" s="155"/>
    </row>
    <row r="227" spans="1:14" ht="15" customHeight="1" x14ac:dyDescent="0.25">
      <c r="A227" s="148" t="s">
        <v>879</v>
      </c>
      <c r="B227" s="148"/>
      <c r="C227" s="148"/>
      <c r="D227" s="148"/>
      <c r="E227" s="148"/>
      <c r="F227" s="148"/>
      <c r="G227" s="148"/>
      <c r="H227" s="148"/>
      <c r="I227" s="148"/>
      <c r="J227" s="148"/>
      <c r="K227" s="148"/>
      <c r="L227" s="148"/>
      <c r="M227" s="148"/>
      <c r="N227" s="148"/>
    </row>
    <row r="228" spans="1:14" ht="15" customHeight="1" x14ac:dyDescent="0.25">
      <c r="A228" s="153" t="s">
        <v>895</v>
      </c>
      <c r="B228" s="153"/>
      <c r="C228" s="153"/>
      <c r="D228" s="153"/>
      <c r="E228" s="153"/>
      <c r="F228" s="153"/>
      <c r="G228" s="153"/>
      <c r="H228" s="153"/>
      <c r="I228" s="153"/>
      <c r="J228" s="153"/>
      <c r="K228" s="153"/>
      <c r="L228" s="153"/>
      <c r="M228" s="153"/>
      <c r="N228" s="153"/>
    </row>
    <row r="231" spans="1:14" x14ac:dyDescent="0.25">
      <c r="N231" s="85">
        <f>N192*12</f>
        <v>17790.100233931073</v>
      </c>
    </row>
    <row r="232" spans="1:14" x14ac:dyDescent="0.25">
      <c r="N232" s="85">
        <f>N231/('[2]Incomes Per Capita'!N192*12)</f>
        <v>3.9407337305857637</v>
      </c>
    </row>
    <row r="233" spans="1:14" x14ac:dyDescent="0.25">
      <c r="N233" s="109">
        <f>N211+N212</f>
        <v>1013.9764974813182</v>
      </c>
    </row>
    <row r="234" spans="1:14" x14ac:dyDescent="0.25">
      <c r="N234" s="85">
        <f>N233*12</f>
        <v>12167.717969775818</v>
      </c>
    </row>
  </sheetData>
  <mergeCells count="19">
    <mergeCell ref="A228:N228"/>
    <mergeCell ref="A191:N191"/>
    <mergeCell ref="A208:N208"/>
    <mergeCell ref="A224:N224"/>
    <mergeCell ref="A225:N225"/>
    <mergeCell ref="A226:N226"/>
    <mergeCell ref="A227:N227"/>
    <mergeCell ref="A174:N174"/>
    <mergeCell ref="A2:N2"/>
    <mergeCell ref="A4:N4"/>
    <mergeCell ref="A21:N21"/>
    <mergeCell ref="A38:N38"/>
    <mergeCell ref="A55:N55"/>
    <mergeCell ref="A72:N72"/>
    <mergeCell ref="A89:N89"/>
    <mergeCell ref="A106:N106"/>
    <mergeCell ref="A123:N123"/>
    <mergeCell ref="A140:N140"/>
    <mergeCell ref="A157:N15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Overview</vt:lpstr>
      <vt:lpstr>Versions</vt:lpstr>
      <vt:lpstr>SAM_temporary 2022</vt:lpstr>
      <vt:lpstr>SAM_temporary 2022_V2</vt:lpstr>
      <vt:lpstr>SAM_temporary 2022_V3</vt:lpstr>
      <vt:lpstr>Macro SAM_V3</vt:lpstr>
      <vt:lpstr>SAM_temporary 2022_V4</vt:lpstr>
      <vt:lpstr>Macro SAM_V4</vt:lpstr>
      <vt:lpstr>SAM GTAP_2017</vt:lpstr>
      <vt:lpstr>SAM_analysis</vt:lpstr>
      <vt:lpstr>Accounts</vt:lpstr>
      <vt:lpstr>HH income</vt:lpstr>
      <vt:lpstr>nace-rev2-en-divisions</vt:lpstr>
      <vt:lpstr>nace-rev1-en-divisions</vt:lpstr>
      <vt:lpstr>factor payments_split</vt:lpstr>
      <vt:lpstr>factor payments</vt:lpstr>
      <vt:lpstr>factor payments_archive</vt:lpstr>
      <vt:lpstr>factor income</vt:lpstr>
      <vt:lpstr>factor income comprehensive</vt:lpstr>
      <vt:lpstr>HH Consumption</vt:lpstr>
      <vt:lpstr>transfers</vt:lpstr>
      <vt:lpstr>Data_HH_exp</vt:lpstr>
      <vt:lpstr>Data_HH_inc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2024-11-12T19:32:01Z</dcterms:modified>
  <cp:category/>
  <cp:contentStatus/>
</cp:coreProperties>
</file>