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_\OneDrive\Desktop\MDPI\"/>
    </mc:Choice>
  </mc:AlternateContent>
  <xr:revisionPtr revIDLastSave="0" documentId="13_ncr:1_{F7A47834-42B9-45C4-AE41-177172373F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L43" i="1"/>
  <c r="L42" i="1"/>
  <c r="L37" i="1"/>
  <c r="I38" i="1"/>
  <c r="I37" i="1"/>
  <c r="A34" i="1"/>
  <c r="A35" i="1" s="1"/>
  <c r="C42" i="1" s="1"/>
  <c r="K5" i="1"/>
  <c r="O13" i="1" s="1"/>
  <c r="M21" i="1"/>
  <c r="K6" i="1"/>
  <c r="P13" i="1" s="1"/>
  <c r="T34" i="1"/>
  <c r="T36" i="1" s="1"/>
  <c r="T38" i="1" s="1"/>
  <c r="U39" i="1" s="1"/>
  <c r="N34" i="1"/>
  <c r="N36" i="1" s="1"/>
  <c r="N38" i="1" s="1"/>
  <c r="N39" i="1" s="1"/>
  <c r="E6" i="1"/>
  <c r="F24" i="1" s="1"/>
  <c r="E5" i="1"/>
  <c r="E24" i="1" s="1"/>
  <c r="L44" i="1" l="1"/>
  <c r="L46" i="1" s="1"/>
  <c r="C43" i="1"/>
  <c r="C45" i="1" s="1"/>
  <c r="I40" i="1"/>
  <c r="K24" i="1"/>
  <c r="O15" i="1"/>
  <c r="O22" i="1" s="1"/>
  <c r="S22" i="1" s="1"/>
  <c r="E26" i="1"/>
  <c r="C38" i="1"/>
  <c r="C37" i="1"/>
  <c r="R4" i="1"/>
  <c r="R44" i="1" s="1"/>
  <c r="L24" i="1"/>
  <c r="H4" i="1"/>
  <c r="T42" i="1" s="1"/>
  <c r="K26" i="1" l="1"/>
  <c r="R42" i="1"/>
  <c r="C40" i="1"/>
  <c r="T44" i="1"/>
  <c r="Q47" i="1" s="1"/>
  <c r="E28" i="1"/>
  <c r="D47" i="1" l="1"/>
  <c r="D52" i="1" s="1"/>
  <c r="B55" i="1" s="1"/>
  <c r="E57" i="1" s="1"/>
  <c r="D61" i="1" s="1"/>
  <c r="K28" i="1"/>
  <c r="P52" i="1"/>
  <c r="M55" i="1" l="1"/>
  <c r="K57" i="1" s="1"/>
  <c r="J61" i="1" s="1"/>
</calcChain>
</file>

<file path=xl/sharedStrings.xml><?xml version="1.0" encoding="utf-8"?>
<sst xmlns="http://schemas.openxmlformats.org/spreadsheetml/2006/main" count="154" uniqueCount="97">
  <si>
    <t>AS-IS</t>
  </si>
  <si>
    <t>TO-BE</t>
  </si>
  <si>
    <t>TEMPO= ts-te</t>
  </si>
  <si>
    <t>TEMPO IN ORE</t>
  </si>
  <si>
    <t>PC+MAIL</t>
  </si>
  <si>
    <t>CHIAMATE</t>
  </si>
  <si>
    <t>TOT PER OPERATORE</t>
  </si>
  <si>
    <t>ORE TOT:</t>
  </si>
  <si>
    <t xml:space="preserve">CAPO SETTORE DIDATTICA </t>
  </si>
  <si>
    <t>CAPO</t>
  </si>
  <si>
    <t>NO</t>
  </si>
  <si>
    <t>DELEGATO</t>
  </si>
  <si>
    <t>DELEGATO OFF. FORM</t>
  </si>
  <si>
    <t>SERVER</t>
  </si>
  <si>
    <t>CAPO SETTORE DIDATTICA</t>
  </si>
  <si>
    <t>TOT ORE</t>
  </si>
  <si>
    <t>DELEGATO RETTORE OFFERTA FORMATIVA</t>
  </si>
  <si>
    <t>FUNZIONE DIGITAL GREEN - CASO STUDIO</t>
  </si>
  <si>
    <t>30*1g di CO2 per MAIL</t>
  </si>
  <si>
    <t>10*0,25g di CO2 per CHIAMATA</t>
  </si>
  <si>
    <t>3H*75g di CO2 per ORA</t>
  </si>
  <si>
    <t>PC</t>
  </si>
  <si>
    <t>MAIL</t>
  </si>
  <si>
    <t>192H*75g di CO2 per ORA</t>
  </si>
  <si>
    <t>140*1g di CO2 per MAIL</t>
  </si>
  <si>
    <t>70*0,25g di CO2 per CHIAMATA</t>
  </si>
  <si>
    <t>RETRIBUZIONE MEDIA ORARIA PER UN OPERATORE</t>
  </si>
  <si>
    <t>EURO</t>
  </si>
  <si>
    <t>NUM OPERATORI</t>
  </si>
  <si>
    <t>EURO*TEMPO</t>
  </si>
  <si>
    <t>CONSUMO ORARIO CO2 IN GR</t>
  </si>
  <si>
    <t>KWH</t>
  </si>
  <si>
    <t>ENERGIA CONSUMATA PER ILLUMINAZIONE</t>
  </si>
  <si>
    <t>ENERGIA CONSUMATA PER RISCALDAMENTO\RAFFREDDAMENTO</t>
  </si>
  <si>
    <t>giorni lavorativi in 1 anno</t>
  </si>
  <si>
    <t>kwh\m quadr</t>
  </si>
  <si>
    <t>GIORNI LAVORATIVI 1 ANNO</t>
  </si>
  <si>
    <t>70–300 kWh/m2</t>
  </si>
  <si>
    <t>MEDIA RELATIVA A 1 ANNO</t>
  </si>
  <si>
    <t>kwh al giorno</t>
  </si>
  <si>
    <t>KWH AL GG</t>
  </si>
  <si>
    <t>ore lavorate al giorno</t>
  </si>
  <si>
    <t>ORE LAVORATE</t>
  </si>
  <si>
    <t>KWH PER OGNI ORA PER METRO QUADRO</t>
  </si>
  <si>
    <t>metri quadri di 1 ufficio</t>
  </si>
  <si>
    <t>uffici considerati</t>
  </si>
  <si>
    <t>METRI QUADRI DI 1 UFFICIO</t>
  </si>
  <si>
    <t>NUMERO UFFICI</t>
  </si>
  <si>
    <t>tot uffici ora</t>
  </si>
  <si>
    <t xml:space="preserve">kwh </t>
  </si>
  <si>
    <t>TOT UFFICI ORA</t>
  </si>
  <si>
    <t>Kwh</t>
  </si>
  <si>
    <t>AS-IS TOT KWH</t>
  </si>
  <si>
    <t>TO BE TOT KWH</t>
  </si>
  <si>
    <t>ILLUMINAZIONE</t>
  </si>
  <si>
    <t>RISC/RAFF</t>
  </si>
  <si>
    <t>COSTO DI UN KWH</t>
  </si>
  <si>
    <t>FUNZIONE DIGITAL GREEN=(C(P)/MD)/R1+R2+R3</t>
  </si>
  <si>
    <t>GR</t>
  </si>
  <si>
    <t>TOT CONSUMI CO2 PER RISORSE UMANE IN GR</t>
  </si>
  <si>
    <t>GR CO2</t>
  </si>
  <si>
    <t>ora</t>
  </si>
  <si>
    <t>CONSUMO SERVER IN CO2</t>
  </si>
  <si>
    <t>ORE SERVER 60% DEL TOTALE</t>
  </si>
  <si>
    <t>KG</t>
  </si>
  <si>
    <t>GRCO2</t>
  </si>
  <si>
    <t>TOT CO2 IN GR (SERVER E RISORSE UMANE)</t>
  </si>
  <si>
    <t>NORMALIZZO IN KWH</t>
  </si>
  <si>
    <t>ENERGIA CONSUMATA PER PC</t>
  </si>
  <si>
    <t>PER 1 ANNO</t>
  </si>
  <si>
    <t>kWH</t>
  </si>
  <si>
    <t>AL GIORNO</t>
  </si>
  <si>
    <t>ORA</t>
  </si>
  <si>
    <t>TOT KWH</t>
  </si>
  <si>
    <t>KWH TOT CONSUMATI PER USO PC</t>
  </si>
  <si>
    <t>KWH CONSUMATI PER 1 ORA DI UTILIZZO CELL</t>
  </si>
  <si>
    <t>CELL VOIP</t>
  </si>
  <si>
    <t xml:space="preserve">TOTALE KWH </t>
  </si>
  <si>
    <t>TOTALE KWH DI TUTTE R AS-IS</t>
  </si>
  <si>
    <t>TOTALE KWH</t>
  </si>
  <si>
    <t>TOTALE KWH DI TUTTE R TO BE</t>
  </si>
  <si>
    <t>COSTO DEI KWH TOT</t>
  </si>
  <si>
    <t>NORMALIZZ</t>
  </si>
  <si>
    <t>TO BE</t>
  </si>
  <si>
    <t>MB IN MEDIA</t>
  </si>
  <si>
    <t>TOT MAIL</t>
  </si>
  <si>
    <t>KWHTOT</t>
  </si>
  <si>
    <t>X2 PER RISP</t>
  </si>
  <si>
    <t>KWTOT</t>
  </si>
  <si>
    <t>80% IN MENO</t>
  </si>
  <si>
    <t>ORE UTILIZZO</t>
  </si>
  <si>
    <t>CONSUMO KWH</t>
  </si>
  <si>
    <t>to be</t>
  </si>
  <si>
    <t>COSTO DI UN OPERATORE= COSTO ORARIO OPERATORE PER IL TEMPO IN ORE R_ri</t>
  </si>
  <si>
    <t>COSTO DEL PROCESSO= somma del costo di ciascun operatore (RH(P))</t>
  </si>
  <si>
    <t>COMPLESSITA= (COSTO DEL PROCESSO/NUMERO RISORSE UMANE CHE SI OCCUPANO DI ATTIVITà DA DIGITALIZZARE)/TEMPO (C(P))</t>
  </si>
  <si>
    <t xml:space="preserve">U(P)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</si>
</sst>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0">
    <xf numFmtId="0" fontId="0" fillId="0" borderId="0" xfId="0"/>
    <xf numFmtId="0" fontId="3" fillId="0" borderId="0" xfId="0" applyFont="1"/>
    <xf numFmtId="0" fontId="2" fillId="3" borderId="2" xfId="2"/>
    <xf numFmtId="0" fontId="2" fillId="3" borderId="2" xfId="2" applyAlignment="1">
      <alignment vertical="center"/>
    </xf>
    <xf numFmtId="0" fontId="2" fillId="4" borderId="2" xfId="2" applyFill="1"/>
    <xf numFmtId="0" fontId="0" fillId="4" borderId="0" xfId="0" applyFill="1"/>
    <xf numFmtId="0" fontId="2" fillId="3" borderId="7" xfId="2" applyBorder="1"/>
    <xf numFmtId="0" fontId="2" fillId="5" borderId="6" xfId="2" applyFill="1" applyBorder="1"/>
    <xf numFmtId="0" fontId="2" fillId="5" borderId="2" xfId="2" applyFill="1"/>
    <xf numFmtId="0" fontId="2" fillId="5" borderId="5" xfId="2" applyFill="1" applyBorder="1"/>
    <xf numFmtId="0" fontId="2" fillId="5" borderId="4" xfId="2" applyFill="1" applyBorder="1"/>
    <xf numFmtId="0" fontId="2" fillId="4" borderId="2" xfId="2" applyFill="1" applyAlignment="1">
      <alignment vertical="center" wrapText="1"/>
    </xf>
    <xf numFmtId="0" fontId="2" fillId="4" borderId="2" xfId="2" applyFill="1" applyAlignment="1">
      <alignment wrapText="1"/>
    </xf>
    <xf numFmtId="0" fontId="0" fillId="6" borderId="0" xfId="0" applyFill="1"/>
    <xf numFmtId="0" fontId="2" fillId="7" borderId="0" xfId="2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5" xfId="0" applyBorder="1"/>
    <xf numFmtId="0" fontId="0" fillId="0" borderId="16" xfId="0" applyBorder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0" fontId="2" fillId="3" borderId="3" xfId="2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wrapText="1"/>
    </xf>
    <xf numFmtId="0" fontId="0" fillId="0" borderId="9" xfId="0" applyBorder="1"/>
    <xf numFmtId="0" fontId="3" fillId="8" borderId="0" xfId="0" applyFont="1" applyFill="1"/>
    <xf numFmtId="0" fontId="3" fillId="10" borderId="0" xfId="0" applyFont="1" applyFill="1"/>
    <xf numFmtId="0" fontId="0" fillId="8" borderId="12" xfId="0" applyFill="1" applyBorder="1"/>
    <xf numFmtId="0" fontId="0" fillId="10" borderId="13" xfId="0" applyFill="1" applyBorder="1"/>
    <xf numFmtId="0" fontId="3" fillId="8" borderId="12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8" borderId="14" xfId="0" applyFont="1" applyFill="1" applyBorder="1"/>
    <xf numFmtId="0" fontId="0" fillId="8" borderId="15" xfId="0" applyFill="1" applyBorder="1"/>
    <xf numFmtId="0" fontId="3" fillId="8" borderId="15" xfId="0" applyFont="1" applyFill="1" applyBorder="1"/>
    <xf numFmtId="0" fontId="3" fillId="10" borderId="15" xfId="0" applyFont="1" applyFill="1" applyBorder="1"/>
    <xf numFmtId="0" fontId="0" fillId="10" borderId="15" xfId="0" applyFill="1" applyBorder="1"/>
    <xf numFmtId="0" fontId="0" fillId="9" borderId="15" xfId="0" applyFill="1" applyBorder="1"/>
    <xf numFmtId="0" fontId="3" fillId="0" borderId="12" xfId="0" applyFont="1" applyBorder="1"/>
    <xf numFmtId="0" fontId="0" fillId="0" borderId="21" xfId="0" applyBorder="1"/>
    <xf numFmtId="0" fontId="0" fillId="0" borderId="22" xfId="0" applyBorder="1"/>
    <xf numFmtId="0" fontId="0" fillId="7" borderId="22" xfId="0" applyFill="1" applyBorder="1"/>
    <xf numFmtId="0" fontId="4" fillId="11" borderId="12" xfId="0" applyFont="1" applyFill="1" applyBorder="1"/>
    <xf numFmtId="0" fontId="4" fillId="11" borderId="13" xfId="0" applyFont="1" applyFill="1" applyBorder="1"/>
    <xf numFmtId="0" fontId="4" fillId="11" borderId="14" xfId="0" applyFont="1" applyFill="1" applyBorder="1"/>
    <xf numFmtId="0" fontId="4" fillId="11" borderId="16" xfId="0" applyFont="1" applyFill="1" applyBorder="1"/>
    <xf numFmtId="0" fontId="5" fillId="11" borderId="12" xfId="0" applyFont="1" applyFill="1" applyBorder="1"/>
    <xf numFmtId="0" fontId="5" fillId="11" borderId="13" xfId="0" applyFont="1" applyFill="1" applyBorder="1"/>
    <xf numFmtId="0" fontId="4" fillId="11" borderId="0" xfId="0" applyFont="1" applyFill="1"/>
    <xf numFmtId="0" fontId="3" fillId="12" borderId="12" xfId="0" applyFont="1" applyFill="1" applyBorder="1"/>
    <xf numFmtId="0" fontId="0" fillId="14" borderId="0" xfId="0" applyFill="1"/>
    <xf numFmtId="0" fontId="3" fillId="14" borderId="0" xfId="0" applyFont="1" applyFill="1"/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2" fillId="6" borderId="8" xfId="2" applyFill="1" applyBorder="1" applyAlignment="1">
      <alignment horizontal="center" wrapText="1"/>
    </xf>
    <xf numFmtId="0" fontId="2" fillId="6" borderId="0" xfId="2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10" borderId="0" xfId="0" applyFill="1" applyAlignment="1">
      <alignment horizontal="center" wrapText="1"/>
    </xf>
    <xf numFmtId="0" fontId="2" fillId="6" borderId="8" xfId="2" applyFill="1" applyBorder="1" applyAlignment="1">
      <alignment horizontal="center" vertical="center" wrapText="1"/>
    </xf>
    <xf numFmtId="0" fontId="2" fillId="6" borderId="0" xfId="2" applyFill="1" applyBorder="1" applyAlignment="1">
      <alignment horizontal="center" vertical="center" wrapText="1"/>
    </xf>
    <xf numFmtId="0" fontId="2" fillId="3" borderId="2" xfId="2" applyAlignment="1">
      <alignment horizontal="center"/>
    </xf>
    <xf numFmtId="0" fontId="2" fillId="3" borderId="3" xfId="2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0" fillId="9" borderId="13" xfId="0" applyFill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0" fillId="0" borderId="0" xfId="0" applyFill="1"/>
    <xf numFmtId="0" fontId="2" fillId="3" borderId="0" xfId="2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3" fillId="13" borderId="24" xfId="0" applyFont="1" applyFill="1" applyBorder="1"/>
    <xf numFmtId="0" fontId="0" fillId="0" borderId="25" xfId="0" applyBorder="1"/>
  </cellXfs>
  <cellStyles count="3">
    <cellStyle name="Input" xfId="1" builtinId="20"/>
    <cellStyle name="Normale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tabSelected="1" topLeftCell="A46" zoomScale="63" workbookViewId="0">
      <selection activeCell="E64" sqref="E64"/>
    </sheetView>
  </sheetViews>
  <sheetFormatPr defaultRowHeight="14.5" x14ac:dyDescent="0.35"/>
  <cols>
    <col min="4" max="4" width="12.453125" bestFit="1" customWidth="1"/>
    <col min="10" max="10" width="13.1796875" customWidth="1"/>
  </cols>
  <sheetData>
    <row r="1" spans="1:20" ht="15" thickBot="1" x14ac:dyDescent="0.4">
      <c r="A1" s="1" t="s">
        <v>17</v>
      </c>
    </row>
    <row r="2" spans="1:20" x14ac:dyDescent="0.35">
      <c r="A2" s="74" t="s">
        <v>0</v>
      </c>
      <c r="B2" s="74"/>
      <c r="C2" s="74"/>
      <c r="D2" s="74"/>
      <c r="E2" s="74"/>
      <c r="F2" s="74"/>
      <c r="G2" s="74"/>
      <c r="H2" s="74"/>
      <c r="I2" s="75"/>
      <c r="J2" s="76" t="s">
        <v>1</v>
      </c>
      <c r="K2" s="77"/>
      <c r="L2" s="77"/>
      <c r="M2" s="77"/>
      <c r="N2" s="77"/>
      <c r="O2" s="77"/>
      <c r="P2" s="77"/>
      <c r="Q2" s="77"/>
      <c r="R2" s="77"/>
      <c r="S2" s="77"/>
      <c r="T2" s="78"/>
    </row>
    <row r="3" spans="1:20" ht="29" customHeight="1" x14ac:dyDescent="0.35">
      <c r="A3" s="79" t="s">
        <v>2</v>
      </c>
      <c r="B3" s="80"/>
      <c r="C3" s="2"/>
      <c r="D3" s="3"/>
      <c r="E3" s="2"/>
      <c r="F3" s="2"/>
      <c r="G3" s="2"/>
      <c r="H3" s="2"/>
      <c r="I3" s="27"/>
      <c r="J3" s="17" t="s">
        <v>89</v>
      </c>
      <c r="K3">
        <v>0.2</v>
      </c>
      <c r="T3" s="18"/>
    </row>
    <row r="4" spans="1:20" ht="43.5" x14ac:dyDescent="0.35">
      <c r="A4" s="11" t="s">
        <v>3</v>
      </c>
      <c r="B4" s="2"/>
      <c r="C4" s="2" t="s">
        <v>4</v>
      </c>
      <c r="D4" s="3" t="s">
        <v>5</v>
      </c>
      <c r="E4" s="12" t="s">
        <v>6</v>
      </c>
      <c r="F4" s="2"/>
      <c r="G4" s="2" t="s">
        <v>7</v>
      </c>
      <c r="H4" s="4">
        <f>SUM(E5+E6)</f>
        <v>197.666</v>
      </c>
      <c r="I4" s="27"/>
      <c r="J4" s="17"/>
      <c r="K4" t="s">
        <v>4</v>
      </c>
      <c r="L4" t="s">
        <v>5</v>
      </c>
      <c r="N4" t="s">
        <v>6</v>
      </c>
      <c r="Q4" s="5" t="s">
        <v>15</v>
      </c>
      <c r="R4" s="5">
        <f>SUM(K5:K6)</f>
        <v>39.000000000000007</v>
      </c>
      <c r="T4" s="18"/>
    </row>
    <row r="5" spans="1:20" x14ac:dyDescent="0.35">
      <c r="A5" s="2" t="s">
        <v>8</v>
      </c>
      <c r="B5" s="2"/>
      <c r="C5" s="2">
        <v>3</v>
      </c>
      <c r="D5" s="2">
        <v>0.33300000000000002</v>
      </c>
      <c r="E5" s="4">
        <f>SUM(C5+D5)</f>
        <v>3.3330000000000002</v>
      </c>
      <c r="F5" s="2"/>
      <c r="G5" s="2"/>
      <c r="H5" s="2"/>
      <c r="I5" s="27"/>
      <c r="J5" s="17" t="s">
        <v>9</v>
      </c>
      <c r="K5">
        <f>C5*K3</f>
        <v>0.60000000000000009</v>
      </c>
      <c r="L5" t="s">
        <v>10</v>
      </c>
      <c r="T5" s="18"/>
    </row>
    <row r="6" spans="1:20" x14ac:dyDescent="0.35">
      <c r="A6" s="2" t="s">
        <v>11</v>
      </c>
      <c r="B6" s="2"/>
      <c r="C6" s="2">
        <v>192</v>
      </c>
      <c r="D6" s="2">
        <v>2.3330000000000002</v>
      </c>
      <c r="E6" s="4">
        <f>SUM(C6+D6)</f>
        <v>194.333</v>
      </c>
      <c r="F6" s="2"/>
      <c r="G6" s="2"/>
      <c r="H6" s="2"/>
      <c r="I6" s="27"/>
      <c r="J6" s="17" t="s">
        <v>12</v>
      </c>
      <c r="K6">
        <f>C6*K3</f>
        <v>38.400000000000006</v>
      </c>
      <c r="L6" t="s">
        <v>10</v>
      </c>
      <c r="T6" s="18"/>
    </row>
    <row r="7" spans="1:20" x14ac:dyDescent="0.35">
      <c r="A7" s="2"/>
      <c r="B7" s="2"/>
      <c r="C7" s="2"/>
      <c r="D7" s="2"/>
      <c r="E7" s="2"/>
      <c r="F7" s="2"/>
      <c r="G7" s="2"/>
      <c r="H7" s="2"/>
      <c r="I7" s="27"/>
      <c r="J7" s="17" t="s">
        <v>13</v>
      </c>
      <c r="R7" s="63"/>
      <c r="S7" s="63"/>
      <c r="T7" s="70"/>
    </row>
    <row r="8" spans="1:20" x14ac:dyDescent="0.35">
      <c r="A8" s="2"/>
      <c r="B8" s="2"/>
      <c r="C8" s="2"/>
      <c r="D8" s="2"/>
      <c r="E8" s="2"/>
      <c r="F8" s="2"/>
      <c r="G8" s="2"/>
      <c r="H8" s="2"/>
      <c r="I8" s="27"/>
      <c r="J8" s="17"/>
      <c r="R8" s="19"/>
      <c r="S8" s="19"/>
      <c r="T8" s="28"/>
    </row>
    <row r="9" spans="1:20" x14ac:dyDescent="0.35">
      <c r="A9" s="2"/>
      <c r="B9" s="2"/>
      <c r="C9" s="2"/>
      <c r="D9" s="2"/>
      <c r="E9" s="2"/>
      <c r="F9" s="2"/>
      <c r="G9" s="2"/>
      <c r="H9" s="2"/>
      <c r="I9" s="27"/>
      <c r="J9" s="17"/>
      <c r="R9" s="19"/>
      <c r="S9" s="19"/>
      <c r="T9" s="28"/>
    </row>
    <row r="10" spans="1:20" x14ac:dyDescent="0.35">
      <c r="A10" s="7" t="s">
        <v>14</v>
      </c>
      <c r="B10" s="7"/>
      <c r="C10" s="7"/>
      <c r="D10" s="7"/>
      <c r="E10" s="7"/>
      <c r="F10" s="7"/>
      <c r="G10" s="8"/>
      <c r="H10" s="2"/>
      <c r="I10" s="27"/>
      <c r="J10" s="17"/>
      <c r="R10" s="63"/>
      <c r="S10" s="63"/>
      <c r="T10" s="70"/>
    </row>
    <row r="11" spans="1:20" x14ac:dyDescent="0.35">
      <c r="A11" s="9" t="s">
        <v>20</v>
      </c>
      <c r="B11" s="9"/>
      <c r="C11" s="9"/>
      <c r="D11" s="9"/>
      <c r="E11" s="9"/>
      <c r="F11" s="9" t="s">
        <v>21</v>
      </c>
      <c r="G11" s="10"/>
      <c r="H11" s="2"/>
      <c r="I11" s="27"/>
      <c r="J11" s="17"/>
      <c r="T11" s="18"/>
    </row>
    <row r="12" spans="1:20" x14ac:dyDescent="0.35">
      <c r="A12" s="9" t="s">
        <v>18</v>
      </c>
      <c r="B12" s="9"/>
      <c r="C12" s="9"/>
      <c r="D12" s="9"/>
      <c r="E12" s="9"/>
      <c r="F12" s="9" t="s">
        <v>22</v>
      </c>
      <c r="G12" s="10"/>
      <c r="H12" s="2"/>
      <c r="I12" s="27"/>
      <c r="J12" s="17"/>
      <c r="K12" s="60" t="s">
        <v>30</v>
      </c>
      <c r="L12" s="60"/>
      <c r="M12" s="60"/>
      <c r="O12" s="26" t="s">
        <v>9</v>
      </c>
      <c r="P12" s="26" t="s">
        <v>11</v>
      </c>
      <c r="T12" s="18"/>
    </row>
    <row r="13" spans="1:20" x14ac:dyDescent="0.35">
      <c r="A13" s="9" t="s">
        <v>19</v>
      </c>
      <c r="B13" s="9"/>
      <c r="C13" s="9"/>
      <c r="D13" s="9"/>
      <c r="E13" s="9"/>
      <c r="F13" s="9" t="s">
        <v>5</v>
      </c>
      <c r="G13" s="10"/>
      <c r="H13" s="2"/>
      <c r="I13" s="27"/>
      <c r="J13" s="17"/>
      <c r="K13" s="26" t="s">
        <v>21</v>
      </c>
      <c r="L13">
        <v>75</v>
      </c>
      <c r="M13" t="s">
        <v>58</v>
      </c>
      <c r="O13">
        <f>L13*K5</f>
        <v>45.000000000000007</v>
      </c>
      <c r="P13">
        <f>L13*K6</f>
        <v>2880.0000000000005</v>
      </c>
      <c r="T13" s="18"/>
    </row>
    <row r="14" spans="1:20" x14ac:dyDescent="0.35">
      <c r="A14" s="6"/>
      <c r="B14" s="6"/>
      <c r="C14" s="6"/>
      <c r="D14" s="6"/>
      <c r="E14" s="6"/>
      <c r="F14" s="6"/>
      <c r="G14" s="2"/>
      <c r="H14" s="2"/>
      <c r="I14" s="27"/>
      <c r="J14" s="17"/>
      <c r="R14" s="63"/>
      <c r="S14" s="63"/>
      <c r="T14" s="70"/>
    </row>
    <row r="15" spans="1:20" ht="14.5" customHeight="1" x14ac:dyDescent="0.35">
      <c r="A15" s="8" t="s">
        <v>16</v>
      </c>
      <c r="B15" s="8"/>
      <c r="C15" s="8"/>
      <c r="D15" s="8"/>
      <c r="E15" s="8"/>
      <c r="F15" s="8"/>
      <c r="G15" s="8"/>
      <c r="H15" s="2"/>
      <c r="I15" s="27"/>
      <c r="J15" s="17"/>
      <c r="K15" s="71" t="s">
        <v>59</v>
      </c>
      <c r="L15" s="71"/>
      <c r="M15" s="71"/>
      <c r="O15" s="60">
        <f>SUM(O13:P13)</f>
        <v>2925.0000000000005</v>
      </c>
      <c r="R15" s="63"/>
      <c r="S15" s="63"/>
      <c r="T15" s="70"/>
    </row>
    <row r="16" spans="1:20" x14ac:dyDescent="0.35">
      <c r="A16" s="8" t="s">
        <v>23</v>
      </c>
      <c r="B16" s="8"/>
      <c r="C16" s="8"/>
      <c r="D16" s="8"/>
      <c r="E16" s="8"/>
      <c r="F16" s="8" t="s">
        <v>21</v>
      </c>
      <c r="G16" s="8"/>
      <c r="H16" s="2"/>
      <c r="I16" s="27"/>
      <c r="J16" s="17"/>
      <c r="K16" s="71"/>
      <c r="L16" s="71"/>
      <c r="M16" s="71"/>
      <c r="O16" s="60"/>
      <c r="P16" t="s">
        <v>60</v>
      </c>
      <c r="T16" s="18"/>
    </row>
    <row r="17" spans="1:28" x14ac:dyDescent="0.35">
      <c r="A17" s="8" t="s">
        <v>24</v>
      </c>
      <c r="B17" s="8"/>
      <c r="C17" s="8"/>
      <c r="D17" s="8"/>
      <c r="E17" s="8"/>
      <c r="F17" s="8" t="s">
        <v>22</v>
      </c>
      <c r="G17" s="8"/>
      <c r="H17" s="2"/>
      <c r="I17" s="27"/>
      <c r="J17" s="17"/>
      <c r="T17" s="18"/>
    </row>
    <row r="18" spans="1:28" x14ac:dyDescent="0.35">
      <c r="A18" s="8" t="s">
        <v>25</v>
      </c>
      <c r="B18" s="8"/>
      <c r="C18" s="8"/>
      <c r="D18" s="8"/>
      <c r="E18" s="8"/>
      <c r="F18" s="8" t="s">
        <v>5</v>
      </c>
      <c r="G18" s="8"/>
      <c r="H18" s="2"/>
      <c r="I18" s="27"/>
      <c r="J18" s="26" t="s">
        <v>13</v>
      </c>
      <c r="T18" s="18"/>
    </row>
    <row r="19" spans="1:28" x14ac:dyDescent="0.35">
      <c r="A19" s="2"/>
      <c r="B19" s="2"/>
      <c r="C19" s="2"/>
      <c r="D19" s="2"/>
      <c r="E19" s="2"/>
      <c r="F19" s="2"/>
      <c r="G19" s="2"/>
      <c r="H19" s="2"/>
      <c r="I19" s="27"/>
      <c r="J19" s="60" t="s">
        <v>63</v>
      </c>
      <c r="K19" s="60"/>
      <c r="L19" s="60"/>
      <c r="M19">
        <v>1</v>
      </c>
      <c r="N19" t="s">
        <v>61</v>
      </c>
      <c r="T19" s="18"/>
    </row>
    <row r="20" spans="1:28" x14ac:dyDescent="0.35">
      <c r="J20" s="60" t="s">
        <v>62</v>
      </c>
      <c r="K20" s="60"/>
      <c r="L20" s="60"/>
      <c r="M20">
        <v>3.5</v>
      </c>
      <c r="N20" t="s">
        <v>58</v>
      </c>
      <c r="O20">
        <v>3.5000000000000001E-3</v>
      </c>
      <c r="P20" t="s">
        <v>64</v>
      </c>
      <c r="T20" s="18"/>
    </row>
    <row r="21" spans="1:28" x14ac:dyDescent="0.35">
      <c r="M21">
        <f>M20*M19</f>
        <v>3.5</v>
      </c>
      <c r="N21" t="s">
        <v>65</v>
      </c>
      <c r="T21" s="18"/>
    </row>
    <row r="22" spans="1:28" ht="43.5" x14ac:dyDescent="0.35">
      <c r="A22" s="59" t="s">
        <v>26</v>
      </c>
      <c r="B22" s="59"/>
      <c r="C22" s="59"/>
      <c r="D22" s="59"/>
      <c r="E22" s="59"/>
      <c r="F22" s="5">
        <v>29.4</v>
      </c>
      <c r="G22" t="s">
        <v>27</v>
      </c>
      <c r="H22">
        <v>2</v>
      </c>
      <c r="I22" s="30" t="s">
        <v>28</v>
      </c>
      <c r="J22" s="17"/>
      <c r="K22" s="71" t="s">
        <v>66</v>
      </c>
      <c r="L22" s="71"/>
      <c r="M22" s="71"/>
      <c r="O22" s="26">
        <f>M21+O15</f>
        <v>2928.5000000000005</v>
      </c>
      <c r="Q22" s="61" t="s">
        <v>67</v>
      </c>
      <c r="R22" s="61"/>
      <c r="S22" s="24">
        <f>O22*E54</f>
        <v>1523.6985500000003</v>
      </c>
      <c r="T22" s="18"/>
    </row>
    <row r="23" spans="1:28" x14ac:dyDescent="0.35">
      <c r="E23" s="13" t="s">
        <v>9</v>
      </c>
      <c r="F23" s="13" t="s">
        <v>11</v>
      </c>
      <c r="J23" s="17"/>
      <c r="K23" t="s">
        <v>9</v>
      </c>
      <c r="L23" t="s">
        <v>11</v>
      </c>
      <c r="T23" s="18"/>
    </row>
    <row r="24" spans="1:28" ht="51" customHeight="1" x14ac:dyDescent="0.35">
      <c r="A24" s="72" t="s">
        <v>93</v>
      </c>
      <c r="B24" s="73"/>
      <c r="C24" s="73"/>
      <c r="D24" s="73"/>
      <c r="E24" s="13">
        <f>F22*E5</f>
        <v>97.990200000000002</v>
      </c>
      <c r="F24" s="13">
        <f>F22*E6</f>
        <v>5713.3901999999998</v>
      </c>
      <c r="J24" s="17"/>
      <c r="K24">
        <f>F22*K5</f>
        <v>17.64</v>
      </c>
      <c r="L24">
        <f>F22*K6</f>
        <v>1128.96</v>
      </c>
      <c r="T24" s="18"/>
    </row>
    <row r="25" spans="1:28" x14ac:dyDescent="0.35">
      <c r="A25" s="14"/>
      <c r="J25" s="17"/>
      <c r="T25" s="18"/>
    </row>
    <row r="26" spans="1:28" ht="47.5" customHeight="1" x14ac:dyDescent="0.35">
      <c r="A26" s="72" t="s">
        <v>94</v>
      </c>
      <c r="B26" s="73"/>
      <c r="C26" s="73"/>
      <c r="D26" s="73"/>
      <c r="E26">
        <f>SUM(E24:F24)</f>
        <v>5811.3804</v>
      </c>
      <c r="F26" t="s">
        <v>27</v>
      </c>
      <c r="J26" s="17"/>
      <c r="K26">
        <f>SUM(K24:L24)</f>
        <v>1146.6000000000001</v>
      </c>
      <c r="L26" t="s">
        <v>27</v>
      </c>
      <c r="T26" s="18"/>
    </row>
    <row r="27" spans="1:28" x14ac:dyDescent="0.35">
      <c r="J27" s="17"/>
      <c r="T27" s="18"/>
    </row>
    <row r="28" spans="1:28" ht="61" customHeight="1" x14ac:dyDescent="0.35">
      <c r="A28" s="68" t="s">
        <v>95</v>
      </c>
      <c r="B28" s="69"/>
      <c r="C28" s="69"/>
      <c r="D28" s="69"/>
      <c r="E28">
        <f>(E26/H22)/H4</f>
        <v>14.700000000000001</v>
      </c>
      <c r="F28" t="s">
        <v>29</v>
      </c>
      <c r="J28" s="17"/>
      <c r="K28">
        <f>(K26/H22)/R4</f>
        <v>14.7</v>
      </c>
      <c r="T28" s="18"/>
    </row>
    <row r="29" spans="1:28" x14ac:dyDescent="0.35">
      <c r="J29" s="17"/>
      <c r="O29" s="88" t="s">
        <v>13</v>
      </c>
      <c r="P29" s="88"/>
      <c r="Q29" s="88"/>
      <c r="R29" s="57"/>
      <c r="T29" s="18"/>
    </row>
    <row r="30" spans="1:28" x14ac:dyDescent="0.35">
      <c r="O30" s="57" t="s">
        <v>90</v>
      </c>
      <c r="P30" s="57"/>
      <c r="Q30" s="57">
        <v>1</v>
      </c>
      <c r="R30" s="57"/>
    </row>
    <row r="31" spans="1:28" ht="15" thickBot="1" x14ac:dyDescent="0.4">
      <c r="O31" s="57" t="s">
        <v>91</v>
      </c>
      <c r="P31" s="57"/>
      <c r="Q31" s="58">
        <v>0.13600000000000001</v>
      </c>
      <c r="R31" s="58" t="s">
        <v>31</v>
      </c>
    </row>
    <row r="32" spans="1:28" x14ac:dyDescent="0.35">
      <c r="A32" s="31"/>
      <c r="B32" s="87" t="s">
        <v>68</v>
      </c>
      <c r="C32" s="87"/>
      <c r="D32" s="87"/>
      <c r="E32" s="87"/>
      <c r="F32" s="15"/>
      <c r="G32" s="15"/>
      <c r="H32" s="86" t="s">
        <v>76</v>
      </c>
      <c r="I32" s="86"/>
      <c r="J32" s="86"/>
      <c r="K32" s="86"/>
      <c r="L32" s="16"/>
      <c r="M32" s="37"/>
      <c r="N32" s="37" t="s">
        <v>32</v>
      </c>
      <c r="O32" s="37"/>
      <c r="P32" s="37"/>
      <c r="Q32" s="37"/>
      <c r="R32" s="37"/>
      <c r="S32" s="38"/>
      <c r="T32" s="38" t="s">
        <v>33</v>
      </c>
      <c r="U32" s="38"/>
      <c r="V32" s="38"/>
      <c r="W32" s="38"/>
      <c r="X32" s="38"/>
      <c r="Y32" s="38"/>
      <c r="Z32" s="38"/>
      <c r="AA32" s="15"/>
      <c r="AB32" s="16"/>
    </row>
    <row r="33" spans="1:28" x14ac:dyDescent="0.35">
      <c r="A33" s="34">
        <v>438</v>
      </c>
      <c r="B33" s="23" t="s">
        <v>31</v>
      </c>
      <c r="C33" s="23" t="s">
        <v>69</v>
      </c>
      <c r="D33" s="23"/>
      <c r="E33" s="23"/>
      <c r="F33" s="23"/>
      <c r="G33" s="26"/>
      <c r="H33" s="26"/>
      <c r="I33" s="26"/>
      <c r="J33" s="26"/>
      <c r="K33" s="26"/>
      <c r="L33" s="35"/>
      <c r="M33" s="23">
        <v>250</v>
      </c>
      <c r="N33" s="23" t="s">
        <v>34</v>
      </c>
      <c r="O33" s="23"/>
      <c r="P33" s="23">
        <v>21</v>
      </c>
      <c r="Q33" s="23" t="s">
        <v>35</v>
      </c>
      <c r="R33" s="23"/>
      <c r="S33" s="24">
        <v>250</v>
      </c>
      <c r="T33" s="24" t="s">
        <v>36</v>
      </c>
      <c r="U33" s="24"/>
      <c r="V33" s="24"/>
      <c r="W33" s="24"/>
      <c r="X33" s="24" t="s">
        <v>37</v>
      </c>
      <c r="Y33" s="24"/>
      <c r="Z33" s="24">
        <v>185</v>
      </c>
      <c r="AA33" s="61" t="s">
        <v>38</v>
      </c>
      <c r="AB33" s="83"/>
    </row>
    <row r="34" spans="1:28" x14ac:dyDescent="0.35">
      <c r="A34" s="34">
        <f>A33/365</f>
        <v>1.2</v>
      </c>
      <c r="B34" s="23" t="s">
        <v>70</v>
      </c>
      <c r="C34" s="23" t="s">
        <v>71</v>
      </c>
      <c r="D34" s="23"/>
      <c r="E34" s="23"/>
      <c r="F34" s="23"/>
      <c r="G34" s="26">
        <v>1.1619999999999999</v>
      </c>
      <c r="H34" s="26" t="s">
        <v>75</v>
      </c>
      <c r="I34" s="26"/>
      <c r="J34" s="26"/>
      <c r="K34" s="26"/>
      <c r="L34" s="35"/>
      <c r="M34" s="23"/>
      <c r="N34" s="23">
        <f>P33/M33</f>
        <v>8.4000000000000005E-2</v>
      </c>
      <c r="O34" s="23" t="s">
        <v>39</v>
      </c>
      <c r="P34" s="23"/>
      <c r="Q34" s="23"/>
      <c r="R34" s="23"/>
      <c r="S34" s="24"/>
      <c r="T34" s="24">
        <f>Z33/S33</f>
        <v>0.74</v>
      </c>
      <c r="U34" s="24" t="s">
        <v>40</v>
      </c>
      <c r="V34" s="24"/>
      <c r="W34" s="24"/>
      <c r="X34" s="24"/>
      <c r="Y34" s="24"/>
      <c r="Z34" s="24"/>
      <c r="AA34" s="61"/>
      <c r="AB34" s="83"/>
    </row>
    <row r="35" spans="1:28" x14ac:dyDescent="0.35">
      <c r="A35" s="34">
        <f>A34/8</f>
        <v>0.15</v>
      </c>
      <c r="B35" s="23" t="s">
        <v>31</v>
      </c>
      <c r="C35" s="23" t="s">
        <v>72</v>
      </c>
      <c r="D35" s="23"/>
      <c r="E35" s="23"/>
      <c r="F35" s="23"/>
      <c r="G35" s="26"/>
      <c r="H35" s="26"/>
      <c r="I35" s="26"/>
      <c r="J35" s="26"/>
      <c r="K35" s="26"/>
      <c r="L35" s="35"/>
      <c r="M35" s="23">
        <v>8</v>
      </c>
      <c r="N35" s="23" t="s">
        <v>41</v>
      </c>
      <c r="O35" s="23"/>
      <c r="P35" s="23"/>
      <c r="Q35" s="23"/>
      <c r="R35" s="23"/>
      <c r="S35" s="24">
        <v>8</v>
      </c>
      <c r="T35" s="24" t="s">
        <v>42</v>
      </c>
      <c r="U35" s="24"/>
      <c r="V35" s="24"/>
      <c r="W35" s="24"/>
      <c r="X35" s="24"/>
      <c r="Y35" s="24"/>
      <c r="Z35" s="24"/>
      <c r="AB35" s="18"/>
    </row>
    <row r="36" spans="1:28" x14ac:dyDescent="0.35">
      <c r="A36" s="34"/>
      <c r="B36" s="23" t="s">
        <v>15</v>
      </c>
      <c r="C36" s="23" t="s">
        <v>73</v>
      </c>
      <c r="D36" s="23"/>
      <c r="E36" s="23"/>
      <c r="F36" s="23"/>
      <c r="G36" s="26"/>
      <c r="H36" s="26" t="s">
        <v>15</v>
      </c>
      <c r="I36" s="26" t="s">
        <v>73</v>
      </c>
      <c r="J36" s="26"/>
      <c r="K36" s="26"/>
      <c r="L36" s="35"/>
      <c r="M36" s="23"/>
      <c r="N36" s="23">
        <f>N34/M35</f>
        <v>1.0500000000000001E-2</v>
      </c>
      <c r="O36" s="23"/>
      <c r="P36" s="23"/>
      <c r="Q36" s="23"/>
      <c r="R36" s="23"/>
      <c r="S36" s="24"/>
      <c r="T36" s="24">
        <f>T34/S35</f>
        <v>9.2499999999999999E-2</v>
      </c>
      <c r="U36" s="24" t="s">
        <v>43</v>
      </c>
      <c r="V36" s="24"/>
      <c r="W36" s="24"/>
      <c r="X36" s="24"/>
      <c r="Y36" s="24"/>
      <c r="Z36" s="24"/>
      <c r="AB36" s="18"/>
    </row>
    <row r="37" spans="1:28" ht="15" thickBot="1" x14ac:dyDescent="0.4">
      <c r="A37" s="34" t="s">
        <v>9</v>
      </c>
      <c r="B37" s="23">
        <v>3</v>
      </c>
      <c r="C37" s="23">
        <f>B37*A35</f>
        <v>0.44999999999999996</v>
      </c>
      <c r="D37" s="23" t="s">
        <v>74</v>
      </c>
      <c r="E37" s="23"/>
      <c r="F37" s="23"/>
      <c r="G37" s="26" t="s">
        <v>9</v>
      </c>
      <c r="H37" s="26">
        <v>0.33300000000000002</v>
      </c>
      <c r="I37" s="26">
        <f>H37*G34</f>
        <v>0.38694600000000001</v>
      </c>
      <c r="J37" s="26"/>
      <c r="K37" s="55">
        <v>2.3E-2</v>
      </c>
      <c r="L37" s="54">
        <f>K39*K37</f>
        <v>0.27600000000000002</v>
      </c>
      <c r="M37" s="23">
        <v>18</v>
      </c>
      <c r="N37" s="23" t="s">
        <v>44</v>
      </c>
      <c r="O37" s="23"/>
      <c r="P37" s="23">
        <v>2</v>
      </c>
      <c r="Q37" s="23" t="s">
        <v>45</v>
      </c>
      <c r="R37" s="23"/>
      <c r="S37" s="24">
        <v>18</v>
      </c>
      <c r="T37" s="24" t="s">
        <v>46</v>
      </c>
      <c r="U37" s="24"/>
      <c r="V37" s="24">
        <v>2</v>
      </c>
      <c r="W37" s="24" t="s">
        <v>47</v>
      </c>
      <c r="X37" s="24"/>
      <c r="Y37" s="24"/>
      <c r="Z37" s="24"/>
      <c r="AB37" s="18"/>
    </row>
    <row r="38" spans="1:28" x14ac:dyDescent="0.35">
      <c r="A38" s="34" t="s">
        <v>11</v>
      </c>
      <c r="B38" s="23">
        <v>192</v>
      </c>
      <c r="C38" s="23">
        <f>A35*B38</f>
        <v>28.799999999999997</v>
      </c>
      <c r="D38" s="23" t="s">
        <v>74</v>
      </c>
      <c r="E38" s="23"/>
      <c r="F38" s="23"/>
      <c r="G38" s="26" t="s">
        <v>11</v>
      </c>
      <c r="H38" s="26">
        <v>2.3330000000000002</v>
      </c>
      <c r="I38" s="26">
        <f>H38*G34</f>
        <v>2.7109459999999999</v>
      </c>
      <c r="J38" s="26"/>
      <c r="K38" s="81" t="s">
        <v>22</v>
      </c>
      <c r="L38" s="82"/>
      <c r="M38" s="23"/>
      <c r="N38" s="23">
        <f>N36*M37</f>
        <v>0.189</v>
      </c>
      <c r="O38" s="23"/>
      <c r="P38" s="23"/>
      <c r="Q38" s="23"/>
      <c r="R38" s="23"/>
      <c r="S38" s="24"/>
      <c r="T38" s="24">
        <f>T36*S37</f>
        <v>1.665</v>
      </c>
      <c r="U38" s="24"/>
      <c r="V38" s="24"/>
      <c r="W38" s="24"/>
      <c r="X38" s="24"/>
      <c r="Y38" s="24"/>
      <c r="Z38" s="24"/>
      <c r="AB38" s="18"/>
    </row>
    <row r="39" spans="1:28" x14ac:dyDescent="0.35">
      <c r="A39" s="34"/>
      <c r="B39" s="23"/>
      <c r="C39" s="23"/>
      <c r="D39" s="23"/>
      <c r="E39" s="23"/>
      <c r="F39" s="23"/>
      <c r="G39" s="26"/>
      <c r="H39" s="26"/>
      <c r="I39" s="26"/>
      <c r="J39" s="26"/>
      <c r="K39" s="49">
        <v>12</v>
      </c>
      <c r="L39" s="50" t="s">
        <v>84</v>
      </c>
      <c r="M39" s="23" t="s">
        <v>48</v>
      </c>
      <c r="N39" s="23">
        <f>N38*P37</f>
        <v>0.378</v>
      </c>
      <c r="O39" s="23" t="s">
        <v>49</v>
      </c>
      <c r="P39" s="23"/>
      <c r="Q39" s="23"/>
      <c r="R39" s="23"/>
      <c r="S39" s="24" t="s">
        <v>50</v>
      </c>
      <c r="T39" s="24"/>
      <c r="U39" s="25">
        <f>T38*V37</f>
        <v>3.33</v>
      </c>
      <c r="V39" s="24" t="s">
        <v>51</v>
      </c>
      <c r="W39" s="24"/>
      <c r="X39" s="24"/>
      <c r="Y39" s="24"/>
      <c r="Z39" s="24"/>
      <c r="AB39" s="18"/>
    </row>
    <row r="40" spans="1:28" ht="15" thickBot="1" x14ac:dyDescent="0.4">
      <c r="A40" s="39" t="s">
        <v>77</v>
      </c>
      <c r="B40" s="40"/>
      <c r="C40" s="41">
        <f>C37+C38</f>
        <v>29.249999999999996</v>
      </c>
      <c r="D40" s="41" t="s">
        <v>31</v>
      </c>
      <c r="E40" s="40"/>
      <c r="F40" s="40"/>
      <c r="G40" s="42" t="s">
        <v>77</v>
      </c>
      <c r="H40" s="43"/>
      <c r="I40" s="42">
        <f>I37+I38</f>
        <v>3.0978919999999999</v>
      </c>
      <c r="J40" s="42" t="s">
        <v>31</v>
      </c>
      <c r="K40" s="49" t="s">
        <v>9</v>
      </c>
      <c r="L40" s="50">
        <v>30</v>
      </c>
      <c r="M40" s="40"/>
      <c r="N40" s="40"/>
      <c r="O40" s="40"/>
      <c r="P40" s="40"/>
      <c r="Q40" s="40"/>
      <c r="R40" s="40"/>
      <c r="S40" s="44"/>
      <c r="T40" s="44"/>
      <c r="U40" s="44"/>
      <c r="V40" s="44"/>
      <c r="W40" s="44"/>
      <c r="X40" s="44"/>
      <c r="Y40" s="44"/>
      <c r="Z40" s="44"/>
      <c r="AA40" s="21"/>
      <c r="AB40" s="22"/>
    </row>
    <row r="41" spans="1:28" x14ac:dyDescent="0.35">
      <c r="A41" s="56" t="s">
        <v>92</v>
      </c>
      <c r="B41" s="23" t="s">
        <v>15</v>
      </c>
      <c r="C41" s="32" t="s">
        <v>73</v>
      </c>
      <c r="D41" s="32"/>
      <c r="E41" s="23"/>
      <c r="F41" s="23"/>
      <c r="G41" s="33"/>
      <c r="H41" s="26" t="s">
        <v>15</v>
      </c>
      <c r="I41" s="33" t="s">
        <v>73</v>
      </c>
      <c r="J41" s="33"/>
      <c r="K41" s="49" t="s">
        <v>11</v>
      </c>
      <c r="L41" s="50">
        <v>140</v>
      </c>
      <c r="M41" s="23"/>
      <c r="N41" s="23"/>
      <c r="O41" s="23"/>
      <c r="R41" t="s">
        <v>54</v>
      </c>
      <c r="T41" t="s">
        <v>55</v>
      </c>
      <c r="U41" s="24"/>
      <c r="V41" s="24"/>
      <c r="W41" s="24"/>
      <c r="X41" s="24"/>
      <c r="Y41" s="24"/>
      <c r="Z41" s="24"/>
    </row>
    <row r="42" spans="1:28" ht="15" thickBot="1" x14ac:dyDescent="0.4">
      <c r="A42" s="36" t="s">
        <v>9</v>
      </c>
      <c r="B42" s="23">
        <v>0.6</v>
      </c>
      <c r="C42" s="32">
        <f>B42*A35</f>
        <v>0.09</v>
      </c>
      <c r="D42" s="32"/>
      <c r="E42" s="23"/>
      <c r="F42" s="23"/>
      <c r="G42" s="33" t="s">
        <v>9</v>
      </c>
      <c r="H42" s="26">
        <v>0</v>
      </c>
      <c r="I42" s="33"/>
      <c r="J42" s="33"/>
      <c r="K42" s="51" t="s">
        <v>85</v>
      </c>
      <c r="L42" s="52">
        <f>SUM(L40:L41)</f>
        <v>170</v>
      </c>
      <c r="M42" s="23"/>
      <c r="N42" s="23"/>
      <c r="O42" s="23"/>
      <c r="P42" s="59" t="s">
        <v>52</v>
      </c>
      <c r="Q42" s="59"/>
      <c r="R42" s="1">
        <f>N39*H4</f>
        <v>74.717748</v>
      </c>
      <c r="T42" s="1">
        <f>U39*H4</f>
        <v>658.22778000000005</v>
      </c>
      <c r="U42" s="24"/>
      <c r="V42" s="24"/>
      <c r="W42" s="24"/>
      <c r="X42" s="24"/>
      <c r="Y42" s="24"/>
      <c r="Z42" s="24"/>
    </row>
    <row r="43" spans="1:28" x14ac:dyDescent="0.35">
      <c r="A43" s="36" t="s">
        <v>11</v>
      </c>
      <c r="B43" s="23">
        <v>38.200000000000003</v>
      </c>
      <c r="C43" s="32">
        <f>B43*A35</f>
        <v>5.73</v>
      </c>
      <c r="D43" s="32"/>
      <c r="E43" s="23"/>
      <c r="F43" s="23"/>
      <c r="G43" s="33" t="s">
        <v>11</v>
      </c>
      <c r="H43" s="26">
        <v>0</v>
      </c>
      <c r="I43" s="33"/>
      <c r="J43" s="33"/>
      <c r="K43" s="49" t="s">
        <v>31</v>
      </c>
      <c r="L43" s="50">
        <f>K39*0.023</f>
        <v>0.27600000000000002</v>
      </c>
      <c r="M43" s="23"/>
      <c r="N43" s="23"/>
      <c r="O43" s="23"/>
      <c r="U43" s="24"/>
      <c r="V43" s="24"/>
      <c r="W43" s="24"/>
      <c r="X43" s="24"/>
      <c r="Y43" s="24"/>
      <c r="Z43" s="24"/>
    </row>
    <row r="44" spans="1:28" x14ac:dyDescent="0.35">
      <c r="A44" s="36"/>
      <c r="B44" s="23"/>
      <c r="C44" s="32"/>
      <c r="D44" s="32"/>
      <c r="E44" s="23"/>
      <c r="F44" s="23"/>
      <c r="G44" s="33"/>
      <c r="H44" s="26"/>
      <c r="I44" s="33"/>
      <c r="J44" s="33"/>
      <c r="K44" s="53" t="s">
        <v>86</v>
      </c>
      <c r="L44" s="54">
        <f>L43*L42</f>
        <v>46.92</v>
      </c>
      <c r="M44" s="23"/>
      <c r="N44" s="23"/>
      <c r="O44" s="23"/>
      <c r="P44" s="59" t="s">
        <v>53</v>
      </c>
      <c r="Q44" s="59"/>
      <c r="R44" s="1">
        <f>N39*R4</f>
        <v>14.742000000000003</v>
      </c>
      <c r="T44" s="1">
        <f>U39*R4</f>
        <v>129.87000000000003</v>
      </c>
      <c r="U44" s="24"/>
      <c r="V44" s="24"/>
      <c r="W44" s="24"/>
      <c r="X44" s="24"/>
      <c r="Y44" s="24"/>
      <c r="Z44" s="24"/>
    </row>
    <row r="45" spans="1:28" ht="15" thickBot="1" x14ac:dyDescent="0.4">
      <c r="A45" s="36" t="s">
        <v>79</v>
      </c>
      <c r="B45" s="23"/>
      <c r="C45" s="32">
        <f>C42+C43</f>
        <v>5.82</v>
      </c>
      <c r="D45" s="32"/>
      <c r="E45" s="23"/>
      <c r="F45" s="23"/>
      <c r="G45" s="33"/>
      <c r="H45" s="26"/>
      <c r="I45" s="33"/>
      <c r="J45" s="33"/>
      <c r="K45" s="49" t="s">
        <v>87</v>
      </c>
      <c r="L45" s="50"/>
      <c r="M45" s="23"/>
      <c r="N45" s="23"/>
      <c r="O45" s="23"/>
      <c r="P45" s="23"/>
      <c r="Q45" s="23"/>
      <c r="R45" s="23"/>
      <c r="S45" s="24"/>
      <c r="T45" s="24"/>
      <c r="U45" s="24"/>
      <c r="V45" s="24"/>
      <c r="W45" s="24"/>
      <c r="X45" s="24"/>
      <c r="Y45" s="24"/>
      <c r="Z45" s="24"/>
    </row>
    <row r="46" spans="1:28" x14ac:dyDescent="0.35">
      <c r="A46" s="31"/>
      <c r="B46" s="15"/>
      <c r="C46" s="15"/>
      <c r="D46" s="15"/>
      <c r="E46" s="15"/>
      <c r="F46" s="15"/>
      <c r="G46" s="15"/>
      <c r="H46" s="15"/>
      <c r="I46" s="15"/>
      <c r="J46" s="15"/>
      <c r="K46" s="53" t="s">
        <v>88</v>
      </c>
      <c r="L46" s="54">
        <f>L44*2</f>
        <v>93.84</v>
      </c>
      <c r="M46" s="31"/>
      <c r="N46" s="15"/>
      <c r="O46" s="15"/>
      <c r="P46" s="15"/>
      <c r="Q46" s="15"/>
      <c r="R46" s="16"/>
      <c r="S46" s="15"/>
      <c r="T46" s="15"/>
      <c r="U46" s="15"/>
      <c r="V46" s="15"/>
      <c r="W46" s="16"/>
    </row>
    <row r="47" spans="1:28" ht="15" thickBot="1" x14ac:dyDescent="0.4">
      <c r="A47" s="45" t="s">
        <v>78</v>
      </c>
      <c r="D47">
        <f>C40+I40+R42+T42+L46</f>
        <v>859.13342000000011</v>
      </c>
      <c r="E47" t="s">
        <v>31</v>
      </c>
      <c r="K47" s="51"/>
      <c r="L47" s="52"/>
      <c r="M47" s="45" t="s">
        <v>80</v>
      </c>
      <c r="Q47">
        <f>C45+R44+T44+Q31</f>
        <v>150.56800000000004</v>
      </c>
      <c r="R47" s="18" t="s">
        <v>31</v>
      </c>
      <c r="W47" s="18"/>
    </row>
    <row r="48" spans="1:28" ht="15" thickBot="1" x14ac:dyDescent="0.4">
      <c r="A48" s="29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9"/>
      <c r="N48" s="21"/>
      <c r="O48" s="21"/>
      <c r="P48" s="21"/>
      <c r="Q48" s="21"/>
      <c r="R48" s="22"/>
      <c r="W48" s="18"/>
    </row>
    <row r="49" spans="1:23" ht="43.5" x14ac:dyDescent="0.35">
      <c r="A49" s="11" t="s">
        <v>56</v>
      </c>
      <c r="B49" s="4">
        <v>0.12762000000000001</v>
      </c>
      <c r="L49" s="18"/>
      <c r="M49" s="17"/>
      <c r="W49" s="18"/>
    </row>
    <row r="50" spans="1:23" x14ac:dyDescent="0.35">
      <c r="L50" s="18"/>
      <c r="M50" s="17"/>
      <c r="W50" s="18"/>
    </row>
    <row r="51" spans="1:23" x14ac:dyDescent="0.35">
      <c r="A51" s="84" t="s">
        <v>81</v>
      </c>
      <c r="B51" s="62"/>
      <c r="C51" s="62"/>
      <c r="D51" s="62"/>
      <c r="L51" s="18"/>
      <c r="M51" s="84" t="s">
        <v>81</v>
      </c>
      <c r="N51" s="62"/>
      <c r="O51" s="62"/>
      <c r="P51" s="62"/>
      <c r="W51" s="18"/>
    </row>
    <row r="52" spans="1:23" ht="30" customHeight="1" thickBot="1" x14ac:dyDescent="0.4">
      <c r="A52" s="66" t="s">
        <v>0</v>
      </c>
      <c r="B52" s="67"/>
      <c r="C52" s="67"/>
      <c r="D52" s="21">
        <f>D47*B49</f>
        <v>109.64260706040002</v>
      </c>
      <c r="E52" s="21"/>
      <c r="F52" s="21"/>
      <c r="G52" s="21"/>
      <c r="H52" s="21"/>
      <c r="I52" s="21"/>
      <c r="J52" s="21"/>
      <c r="K52" s="21"/>
      <c r="L52" s="22"/>
      <c r="M52" s="66" t="s">
        <v>1</v>
      </c>
      <c r="N52" s="67"/>
      <c r="O52" s="67"/>
      <c r="P52" s="21">
        <f>Q47*B49</f>
        <v>19.215488160000007</v>
      </c>
      <c r="Q52" s="21"/>
      <c r="R52" s="21"/>
      <c r="S52" s="21"/>
      <c r="T52" s="21"/>
      <c r="U52" s="21"/>
      <c r="V52" s="21"/>
      <c r="W52" s="22"/>
    </row>
    <row r="54" spans="1:23" ht="15" thickBot="1" x14ac:dyDescent="0.4">
      <c r="A54" s="64" t="s">
        <v>82</v>
      </c>
      <c r="B54" s="65"/>
      <c r="C54" s="65"/>
      <c r="D54" s="20">
        <v>0.47970000000000002</v>
      </c>
      <c r="E54">
        <f>1-0.4797</f>
        <v>0.52029999999999998</v>
      </c>
    </row>
    <row r="55" spans="1:23" s="47" customFormat="1" ht="14.5" customHeight="1" thickBot="1" x14ac:dyDescent="0.4">
      <c r="A55" s="46" t="s">
        <v>0</v>
      </c>
      <c r="B55" s="47">
        <f>E54*D52</f>
        <v>57.047048453526131</v>
      </c>
      <c r="L55" s="47" t="s">
        <v>83</v>
      </c>
      <c r="M55" s="47">
        <f>P52*E54</f>
        <v>9.9978184896480027</v>
      </c>
      <c r="S55" s="48"/>
    </row>
    <row r="56" spans="1:23" x14ac:dyDescent="0.35">
      <c r="A56" s="91" t="s">
        <v>0</v>
      </c>
      <c r="B56" s="85"/>
      <c r="C56" s="85"/>
      <c r="D56" s="85"/>
      <c r="E56" s="85"/>
      <c r="F56" s="85"/>
      <c r="G56" s="85"/>
      <c r="H56" s="85"/>
      <c r="I56" s="92"/>
      <c r="J56" s="86" t="s">
        <v>1</v>
      </c>
      <c r="K56" s="86"/>
      <c r="L56" s="86"/>
      <c r="M56" s="86"/>
      <c r="N56" s="86"/>
      <c r="O56" s="86"/>
      <c r="P56" s="86"/>
      <c r="Q56" s="86"/>
      <c r="R56" s="86"/>
      <c r="S56" s="86"/>
      <c r="T56" s="86"/>
    </row>
    <row r="57" spans="1:23" ht="52" customHeight="1" thickBot="1" x14ac:dyDescent="0.4">
      <c r="A57" s="93" t="s">
        <v>96</v>
      </c>
      <c r="B57" s="94"/>
      <c r="C57" s="94"/>
      <c r="D57" s="94"/>
      <c r="E57" s="21">
        <f>B55</f>
        <v>57.047048453526131</v>
      </c>
      <c r="F57" s="21" t="s">
        <v>27</v>
      </c>
      <c r="G57" s="21"/>
      <c r="H57" s="21"/>
      <c r="I57" s="22"/>
      <c r="J57" s="21"/>
      <c r="K57" s="21">
        <f>M55</f>
        <v>9.9978184896480027</v>
      </c>
      <c r="L57" s="21" t="s">
        <v>27</v>
      </c>
      <c r="M57" s="21"/>
      <c r="N57" s="21"/>
      <c r="O57" s="21"/>
      <c r="P57" s="21"/>
      <c r="Q57" s="21"/>
      <c r="R57" s="21"/>
      <c r="S57" s="21"/>
      <c r="T57" s="22"/>
    </row>
    <row r="58" spans="1:23" x14ac:dyDescent="0.35">
      <c r="A58" s="90" t="s">
        <v>57</v>
      </c>
      <c r="B58" s="90"/>
      <c r="F58" s="89"/>
    </row>
    <row r="59" spans="1:23" ht="15" thickBot="1" x14ac:dyDescent="0.4">
      <c r="A59" s="90"/>
      <c r="B59" s="90"/>
    </row>
    <row r="60" spans="1:23" x14ac:dyDescent="0.35">
      <c r="A60" s="90"/>
      <c r="B60" s="90"/>
      <c r="D60" s="97" t="s">
        <v>0</v>
      </c>
      <c r="E60" s="15"/>
      <c r="F60" s="15"/>
      <c r="G60" s="15"/>
      <c r="H60" s="15"/>
      <c r="I60" s="15"/>
      <c r="J60" s="97" t="s">
        <v>1</v>
      </c>
    </row>
    <row r="61" spans="1:23" ht="14.5" customHeight="1" x14ac:dyDescent="0.35">
      <c r="A61" s="90"/>
      <c r="B61" s="90"/>
      <c r="D61" s="98">
        <f>(E28/E57)</f>
        <v>0.25768204312928622</v>
      </c>
      <c r="E61" s="95"/>
      <c r="F61" s="96"/>
      <c r="G61" s="96"/>
      <c r="H61" s="96"/>
      <c r="I61" s="95"/>
      <c r="J61" s="98">
        <f>K28/K57</f>
        <v>1.470320751994123</v>
      </c>
    </row>
    <row r="62" spans="1:23" ht="15" thickBot="1" x14ac:dyDescent="0.4">
      <c r="A62" s="90"/>
      <c r="B62" s="90"/>
      <c r="D62" s="99"/>
      <c r="E62" s="21"/>
      <c r="F62" s="21"/>
      <c r="G62" s="21"/>
      <c r="H62" s="21"/>
      <c r="I62" s="21"/>
      <c r="J62" s="99"/>
    </row>
    <row r="63" spans="1:23" x14ac:dyDescent="0.35">
      <c r="A63" s="90"/>
      <c r="B63" s="90"/>
    </row>
    <row r="64" spans="1:23" x14ac:dyDescent="0.35">
      <c r="A64" s="90"/>
      <c r="B64" s="90"/>
    </row>
  </sheetData>
  <mergeCells count="35">
    <mergeCell ref="A58:B64"/>
    <mergeCell ref="J56:T56"/>
    <mergeCell ref="A56:I56"/>
    <mergeCell ref="AA33:AB34"/>
    <mergeCell ref="B32:E32"/>
    <mergeCell ref="H32:K32"/>
    <mergeCell ref="P44:Q44"/>
    <mergeCell ref="A57:D57"/>
    <mergeCell ref="F61:H61"/>
    <mergeCell ref="K38:L38"/>
    <mergeCell ref="A54:C54"/>
    <mergeCell ref="A52:C52"/>
    <mergeCell ref="A51:D51"/>
    <mergeCell ref="P42:Q42"/>
    <mergeCell ref="R14:T14"/>
    <mergeCell ref="R15:T15"/>
    <mergeCell ref="O15:O16"/>
    <mergeCell ref="K12:M12"/>
    <mergeCell ref="K15:M16"/>
    <mergeCell ref="A2:I2"/>
    <mergeCell ref="A3:B3"/>
    <mergeCell ref="J2:T2"/>
    <mergeCell ref="R7:T7"/>
    <mergeCell ref="R10:T10"/>
    <mergeCell ref="A22:E22"/>
    <mergeCell ref="A24:D24"/>
    <mergeCell ref="A26:D26"/>
    <mergeCell ref="A28:D28"/>
    <mergeCell ref="Q22:R22"/>
    <mergeCell ref="M52:O52"/>
    <mergeCell ref="M51:P51"/>
    <mergeCell ref="J19:L19"/>
    <mergeCell ref="J20:L20"/>
    <mergeCell ref="K22:M22"/>
    <mergeCell ref="O29:Q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MATINO</dc:creator>
  <cp:lastModifiedBy>Sara Matino</cp:lastModifiedBy>
  <dcterms:created xsi:type="dcterms:W3CDTF">2015-06-05T18:17:20Z</dcterms:created>
  <dcterms:modified xsi:type="dcterms:W3CDTF">2024-06-20T11:04:07Z</dcterms:modified>
</cp:coreProperties>
</file>