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olfo\Downloads\"/>
    </mc:Choice>
  </mc:AlternateContent>
  <xr:revisionPtr revIDLastSave="0" documentId="13_ncr:1_{601F44F6-D323-4373-B185-EC91C18FB861}" xr6:coauthVersionLast="46" xr6:coauthVersionMax="46" xr10:uidLastSave="{00000000-0000-0000-0000-000000000000}"/>
  <bookViews>
    <workbookView xWindow="-28920" yWindow="-120" windowWidth="29040" windowHeight="15840" firstSheet="1" activeTab="2" xr2:uid="{00000000-000D-0000-FFFF-FFFF00000000}"/>
  </bookViews>
  <sheets>
    <sheet name="BC" sheetId="10" state="hidden" r:id="rId1"/>
    <sheet name="002 FAA 2021-04)" sheetId="9" r:id="rId2"/>
    <sheet name="Hoja1" sheetId="11" r:id="rId3"/>
    <sheet name="FORMATO" sheetId="1" r:id="rId4"/>
    <sheet name="CodFondo" sheetId="8" r:id="rId5"/>
    <sheet name="CodFile" sheetId="3" r:id="rId6"/>
  </sheets>
  <externalReferences>
    <externalReference r:id="rId7"/>
  </externalReferences>
  <definedNames>
    <definedName name="_xlnm._FilterDatabase" localSheetId="1" hidden="1">'002 FAA 2021-04)'!$B$7:$L$130</definedName>
    <definedName name="_xlnm._FilterDatabase" localSheetId="0" hidden="1">BC!$A$6:$WVA$133</definedName>
    <definedName name="_xlnm._FilterDatabase" localSheetId="5" hidden="1">CodFile!$B$2:$D$28</definedName>
    <definedName name="_xlnm._FilterDatabase" localSheetId="3" hidden="1">FORMATO!$B$3:$M$36</definedName>
    <definedName name="RUC_FIA_DOLARES">20601543151</definedName>
    <definedName name="RUC_FIA_SOLES">20600792521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8" i="11" l="1"/>
  <c r="AF48" i="11"/>
  <c r="Z48" i="11"/>
  <c r="Y48" i="11"/>
  <c r="S48" i="11"/>
  <c r="R48" i="11"/>
  <c r="U48" i="11" s="1"/>
  <c r="Q48" i="11"/>
  <c r="AD48" i="11" s="1"/>
  <c r="AG47" i="11"/>
  <c r="AF47" i="11"/>
  <c r="AB47" i="11"/>
  <c r="Z47" i="11"/>
  <c r="Y47" i="11"/>
  <c r="U47" i="11"/>
  <c r="T47" i="11"/>
  <c r="X47" i="11" s="1"/>
  <c r="R47" i="11"/>
  <c r="AE47" i="11" s="1"/>
  <c r="Q47" i="11"/>
  <c r="S47" i="11" s="1"/>
  <c r="AG46" i="11"/>
  <c r="AF46" i="11"/>
  <c r="Z46" i="11"/>
  <c r="Y46" i="11"/>
  <c r="S46" i="11"/>
  <c r="R46" i="11"/>
  <c r="U46" i="11" s="1"/>
  <c r="Q46" i="11"/>
  <c r="AD46" i="11" s="1"/>
  <c r="AG45" i="11"/>
  <c r="AF45" i="11"/>
  <c r="AB45" i="11"/>
  <c r="Z45" i="11"/>
  <c r="Y45" i="11"/>
  <c r="U45" i="11"/>
  <c r="T45" i="11"/>
  <c r="X45" i="11" s="1"/>
  <c r="R45" i="11"/>
  <c r="AE45" i="11" s="1"/>
  <c r="Q45" i="11"/>
  <c r="S45" i="11" s="1"/>
  <c r="AG44" i="11"/>
  <c r="AF44" i="11"/>
  <c r="Z44" i="11"/>
  <c r="Y44" i="11"/>
  <c r="S44" i="11"/>
  <c r="R44" i="11"/>
  <c r="U44" i="11" s="1"/>
  <c r="Q44" i="11"/>
  <c r="AD44" i="11" s="1"/>
  <c r="AG43" i="11"/>
  <c r="AF43" i="11"/>
  <c r="AB43" i="11"/>
  <c r="Z43" i="11"/>
  <c r="Y43" i="11"/>
  <c r="U43" i="11"/>
  <c r="T43" i="11"/>
  <c r="X43" i="11" s="1"/>
  <c r="R43" i="11"/>
  <c r="AE43" i="11" s="1"/>
  <c r="Q43" i="11"/>
  <c r="S43" i="11" s="1"/>
  <c r="AG42" i="11"/>
  <c r="AF42" i="11"/>
  <c r="Z42" i="11"/>
  <c r="Y42" i="11"/>
  <c r="S42" i="11"/>
  <c r="R42" i="11"/>
  <c r="U42" i="11" s="1"/>
  <c r="Q42" i="11"/>
  <c r="AD42" i="11" s="1"/>
  <c r="AG41" i="11"/>
  <c r="AF41" i="11"/>
  <c r="AB41" i="11"/>
  <c r="Z41" i="11"/>
  <c r="Y41" i="11"/>
  <c r="U41" i="11"/>
  <c r="T41" i="11"/>
  <c r="X41" i="11" s="1"/>
  <c r="R41" i="11"/>
  <c r="AE41" i="11" s="1"/>
  <c r="Q41" i="11"/>
  <c r="S41" i="11" s="1"/>
  <c r="AG40" i="11"/>
  <c r="AF40" i="11"/>
  <c r="Z40" i="11"/>
  <c r="Y40" i="11"/>
  <c r="S40" i="11"/>
  <c r="R40" i="11"/>
  <c r="U40" i="11" s="1"/>
  <c r="Q40" i="11"/>
  <c r="AD40" i="11" s="1"/>
  <c r="AG39" i="11"/>
  <c r="AF39" i="11"/>
  <c r="AB39" i="11"/>
  <c r="Z39" i="11"/>
  <c r="Y39" i="11"/>
  <c r="U39" i="11"/>
  <c r="T39" i="11"/>
  <c r="X39" i="11" s="1"/>
  <c r="R39" i="11"/>
  <c r="AE39" i="11" s="1"/>
  <c r="Q39" i="11"/>
  <c r="S39" i="11" s="1"/>
  <c r="AG38" i="11"/>
  <c r="AF38" i="11"/>
  <c r="Z38" i="11"/>
  <c r="Y38" i="11"/>
  <c r="S38" i="11"/>
  <c r="R38" i="11"/>
  <c r="U38" i="11" s="1"/>
  <c r="Q38" i="11"/>
  <c r="AD38" i="11" s="1"/>
  <c r="AG37" i="11"/>
  <c r="AF37" i="11"/>
  <c r="AB37" i="11"/>
  <c r="Z37" i="11"/>
  <c r="Y37" i="11"/>
  <c r="U37" i="11"/>
  <c r="T37" i="11"/>
  <c r="X37" i="11" s="1"/>
  <c r="R37" i="11"/>
  <c r="AE37" i="11" s="1"/>
  <c r="Q37" i="11"/>
  <c r="S37" i="11" s="1"/>
  <c r="AG36" i="11"/>
  <c r="AF36" i="11"/>
  <c r="Z36" i="11"/>
  <c r="Y36" i="11"/>
  <c r="S36" i="11"/>
  <c r="R36" i="11"/>
  <c r="U36" i="11" s="1"/>
  <c r="Q36" i="11"/>
  <c r="AD36" i="11" s="1"/>
  <c r="AG35" i="11"/>
  <c r="AF35" i="11"/>
  <c r="AB35" i="11"/>
  <c r="Z35" i="11"/>
  <c r="Y35" i="11"/>
  <c r="X35" i="11"/>
  <c r="U35" i="11"/>
  <c r="T35" i="11"/>
  <c r="R35" i="11"/>
  <c r="AE35" i="11" s="1"/>
  <c r="Q35" i="11"/>
  <c r="S35" i="11" s="1"/>
  <c r="AG34" i="11"/>
  <c r="AF34" i="11"/>
  <c r="Z34" i="11"/>
  <c r="Y34" i="11"/>
  <c r="S34" i="11"/>
  <c r="R34" i="11"/>
  <c r="U34" i="11" s="1"/>
  <c r="Q34" i="11"/>
  <c r="AD34" i="11" s="1"/>
  <c r="AG33" i="11"/>
  <c r="AF33" i="11"/>
  <c r="AB33" i="11"/>
  <c r="Z33" i="11"/>
  <c r="Y33" i="11"/>
  <c r="X33" i="11"/>
  <c r="U33" i="11"/>
  <c r="T33" i="11"/>
  <c r="R33" i="11"/>
  <c r="AE33" i="11" s="1"/>
  <c r="Q33" i="11"/>
  <c r="S33" i="11" s="1"/>
  <c r="AG32" i="11"/>
  <c r="AF32" i="11"/>
  <c r="Z32" i="11"/>
  <c r="Y32" i="11"/>
  <c r="S32" i="11"/>
  <c r="R32" i="11"/>
  <c r="U32" i="11" s="1"/>
  <c r="Q32" i="11"/>
  <c r="AD32" i="11" s="1"/>
  <c r="AG31" i="11"/>
  <c r="AF31" i="11"/>
  <c r="AB31" i="11"/>
  <c r="Z31" i="11"/>
  <c r="Y31" i="11"/>
  <c r="X31" i="11"/>
  <c r="U31" i="11"/>
  <c r="T31" i="11"/>
  <c r="R31" i="11"/>
  <c r="AE31" i="11" s="1"/>
  <c r="Q31" i="11"/>
  <c r="S31" i="11" s="1"/>
  <c r="AG30" i="11"/>
  <c r="AF30" i="11"/>
  <c r="Z30" i="11"/>
  <c r="Y30" i="11"/>
  <c r="S30" i="11"/>
  <c r="R30" i="11"/>
  <c r="U30" i="11" s="1"/>
  <c r="Q30" i="11"/>
  <c r="AD30" i="11" s="1"/>
  <c r="AG29" i="11"/>
  <c r="AF29" i="11"/>
  <c r="AB29" i="11"/>
  <c r="Z29" i="11"/>
  <c r="Y29" i="11"/>
  <c r="X29" i="11"/>
  <c r="U29" i="11"/>
  <c r="T29" i="11"/>
  <c r="R29" i="11"/>
  <c r="AE29" i="11" s="1"/>
  <c r="Q29" i="11"/>
  <c r="S29" i="11" s="1"/>
  <c r="AG28" i="11"/>
  <c r="AF28" i="11"/>
  <c r="Z28" i="11"/>
  <c r="Y28" i="11"/>
  <c r="V28" i="11"/>
  <c r="S28" i="11"/>
  <c r="W28" i="11" s="1"/>
  <c r="R28" i="11"/>
  <c r="U28" i="11" s="1"/>
  <c r="Q28" i="11"/>
  <c r="AD28" i="11" s="1"/>
  <c r="AG27" i="11"/>
  <c r="AF27" i="11"/>
  <c r="AB27" i="11"/>
  <c r="Z27" i="11"/>
  <c r="Y27" i="11"/>
  <c r="U27" i="11"/>
  <c r="R27" i="11"/>
  <c r="AE27" i="11" s="1"/>
  <c r="Q27" i="11"/>
  <c r="S27" i="11" s="1"/>
  <c r="AG26" i="11"/>
  <c r="AF26" i="11"/>
  <c r="Z26" i="11"/>
  <c r="Y26" i="11"/>
  <c r="AB26" i="11" s="1"/>
  <c r="V26" i="11"/>
  <c r="S26" i="11"/>
  <c r="W26" i="11" s="1"/>
  <c r="R26" i="11"/>
  <c r="U26" i="11" s="1"/>
  <c r="Q26" i="11"/>
  <c r="AD26" i="11" s="1"/>
  <c r="AG25" i="11"/>
  <c r="AF25" i="11"/>
  <c r="AB25" i="11"/>
  <c r="Z25" i="11"/>
  <c r="Y25" i="11"/>
  <c r="U25" i="11"/>
  <c r="R25" i="11"/>
  <c r="AE25" i="11" s="1"/>
  <c r="Q25" i="11"/>
  <c r="S25" i="11" s="1"/>
  <c r="AG24" i="11"/>
  <c r="AF24" i="11"/>
  <c r="Z24" i="11"/>
  <c r="Y24" i="11"/>
  <c r="AB24" i="11" s="1"/>
  <c r="W24" i="11"/>
  <c r="V24" i="11"/>
  <c r="S24" i="11"/>
  <c r="R24" i="11"/>
  <c r="U24" i="11" s="1"/>
  <c r="Q24" i="11"/>
  <c r="AD24" i="11" s="1"/>
  <c r="AG23" i="11"/>
  <c r="AF23" i="11"/>
  <c r="AB23" i="11"/>
  <c r="Z23" i="11"/>
  <c r="Y23" i="11"/>
  <c r="U23" i="11"/>
  <c r="R23" i="11"/>
  <c r="AE23" i="11" s="1"/>
  <c r="Q23" i="11"/>
  <c r="S23" i="11" s="1"/>
  <c r="AG22" i="11"/>
  <c r="AF22" i="11"/>
  <c r="Z22" i="11"/>
  <c r="Y22" i="11"/>
  <c r="AB22" i="11" s="1"/>
  <c r="W22" i="11"/>
  <c r="V22" i="11"/>
  <c r="S22" i="11"/>
  <c r="R22" i="11"/>
  <c r="U22" i="11" s="1"/>
  <c r="Q22" i="11"/>
  <c r="AD22" i="11" s="1"/>
  <c r="AG21" i="11"/>
  <c r="AF21" i="11"/>
  <c r="AB21" i="11"/>
  <c r="Z21" i="11"/>
  <c r="Y21" i="11"/>
  <c r="U21" i="11"/>
  <c r="R21" i="11"/>
  <c r="AE21" i="11" s="1"/>
  <c r="Q21" i="11"/>
  <c r="S21" i="11" s="1"/>
  <c r="AG20" i="11"/>
  <c r="AF20" i="11"/>
  <c r="AD20" i="11"/>
  <c r="Z20" i="11"/>
  <c r="Y20" i="11"/>
  <c r="AB20" i="11" s="1"/>
  <c r="T20" i="11"/>
  <c r="X20" i="11" s="1"/>
  <c r="R20" i="11"/>
  <c r="V20" i="11" s="1"/>
  <c r="Q20" i="11"/>
  <c r="S20" i="11" s="1"/>
  <c r="AG19" i="11"/>
  <c r="AF19" i="11"/>
  <c r="Z19" i="11"/>
  <c r="AB19" i="11" s="1"/>
  <c r="Y19" i="11"/>
  <c r="T19" i="11"/>
  <c r="X19" i="11" s="1"/>
  <c r="S19" i="11"/>
  <c r="R19" i="11"/>
  <c r="U19" i="11" s="1"/>
  <c r="Q19" i="11"/>
  <c r="AD19" i="11" s="1"/>
  <c r="AG18" i="11"/>
  <c r="AF18" i="11"/>
  <c r="AB18" i="11"/>
  <c r="Z18" i="11"/>
  <c r="Y18" i="11"/>
  <c r="T18" i="11"/>
  <c r="X18" i="11" s="1"/>
  <c r="R18" i="11"/>
  <c r="AE18" i="11" s="1"/>
  <c r="Q18" i="11"/>
  <c r="S18" i="11" s="1"/>
  <c r="AG17" i="11"/>
  <c r="AF17" i="11"/>
  <c r="Z17" i="11"/>
  <c r="AB17" i="11" s="1"/>
  <c r="Y17" i="11"/>
  <c r="T17" i="11"/>
  <c r="X17" i="11" s="1"/>
  <c r="S17" i="11"/>
  <c r="R17" i="11"/>
  <c r="U17" i="11" s="1"/>
  <c r="Q17" i="11"/>
  <c r="AD17" i="11" s="1"/>
  <c r="AG16" i="11"/>
  <c r="AF16" i="11"/>
  <c r="AB16" i="11"/>
  <c r="Z16" i="11"/>
  <c r="Y16" i="11"/>
  <c r="U16" i="11"/>
  <c r="T16" i="11"/>
  <c r="X16" i="11" s="1"/>
  <c r="R16" i="11"/>
  <c r="AE16" i="11" s="1"/>
  <c r="Q16" i="11"/>
  <c r="S16" i="11" s="1"/>
  <c r="AG15" i="11"/>
  <c r="AF15" i="11"/>
  <c r="Z15" i="11"/>
  <c r="AB15" i="11" s="1"/>
  <c r="Y15" i="11"/>
  <c r="V15" i="11"/>
  <c r="T15" i="11"/>
  <c r="X15" i="11" s="1"/>
  <c r="S15" i="11"/>
  <c r="R15" i="11"/>
  <c r="U15" i="11" s="1"/>
  <c r="Q15" i="11"/>
  <c r="AD15" i="11" s="1"/>
  <c r="AG14" i="11"/>
  <c r="AF14" i="11"/>
  <c r="AB14" i="11"/>
  <c r="Z14" i="11"/>
  <c r="Y14" i="11"/>
  <c r="X14" i="11"/>
  <c r="U14" i="11"/>
  <c r="T14" i="11"/>
  <c r="R14" i="11"/>
  <c r="AE14" i="11" s="1"/>
  <c r="Q14" i="11"/>
  <c r="S14" i="11" s="1"/>
  <c r="AG13" i="11"/>
  <c r="AF13" i="11"/>
  <c r="AE13" i="11"/>
  <c r="Z13" i="11"/>
  <c r="AB13" i="11" s="1"/>
  <c r="Y13" i="11"/>
  <c r="T13" i="11"/>
  <c r="X13" i="11" s="1"/>
  <c r="S13" i="11"/>
  <c r="R13" i="11"/>
  <c r="U13" i="11" s="1"/>
  <c r="Q13" i="11"/>
  <c r="AD13" i="11" s="1"/>
  <c r="AG12" i="11"/>
  <c r="AF12" i="11"/>
  <c r="AB12" i="11"/>
  <c r="Z12" i="11"/>
  <c r="Y12" i="11"/>
  <c r="X12" i="11"/>
  <c r="U12" i="11"/>
  <c r="T12" i="11"/>
  <c r="R12" i="11"/>
  <c r="AE12" i="11" s="1"/>
  <c r="Q12" i="11"/>
  <c r="S12" i="11" s="1"/>
  <c r="AG11" i="11"/>
  <c r="AF11" i="11"/>
  <c r="AE11" i="11"/>
  <c r="Z11" i="11"/>
  <c r="AB11" i="11" s="1"/>
  <c r="Y11" i="11"/>
  <c r="V11" i="11"/>
  <c r="AI11" i="11" s="1"/>
  <c r="T11" i="11"/>
  <c r="X11" i="11" s="1"/>
  <c r="S11" i="11"/>
  <c r="R11" i="11"/>
  <c r="U11" i="11" s="1"/>
  <c r="Q11" i="11"/>
  <c r="AD11" i="11" s="1"/>
  <c r="AG10" i="11"/>
  <c r="AF10" i="11"/>
  <c r="AB10" i="11"/>
  <c r="Z10" i="11"/>
  <c r="Y10" i="11"/>
  <c r="U10" i="11"/>
  <c r="T10" i="11"/>
  <c r="X10" i="11" s="1"/>
  <c r="R10" i="11"/>
  <c r="AE10" i="11" s="1"/>
  <c r="Q10" i="11"/>
  <c r="S10" i="11" s="1"/>
  <c r="AG9" i="11"/>
  <c r="AF9" i="11"/>
  <c r="Z9" i="11"/>
  <c r="AB9" i="11" s="1"/>
  <c r="Y9" i="11"/>
  <c r="T9" i="11"/>
  <c r="X9" i="11" s="1"/>
  <c r="S9" i="11"/>
  <c r="R9" i="11"/>
  <c r="U9" i="11" s="1"/>
  <c r="Q9" i="11"/>
  <c r="AD9" i="11" s="1"/>
  <c r="AG8" i="11"/>
  <c r="AF8" i="11"/>
  <c r="X8" i="11"/>
  <c r="W8" i="11"/>
  <c r="AA8" i="11" s="1"/>
  <c r="U8" i="11"/>
  <c r="Y8" i="11" s="1"/>
  <c r="T8" i="11"/>
  <c r="R8" i="11"/>
  <c r="AE8" i="11" s="1"/>
  <c r="Q8" i="11"/>
  <c r="S8" i="11" s="1"/>
  <c r="AG7" i="11"/>
  <c r="AF7" i="11"/>
  <c r="Z7" i="11"/>
  <c r="AB7" i="11" s="1"/>
  <c r="Y7" i="11"/>
  <c r="T7" i="11"/>
  <c r="X7" i="11" s="1"/>
  <c r="S7" i="11"/>
  <c r="R7" i="11"/>
  <c r="U7" i="11" s="1"/>
  <c r="Q7" i="11"/>
  <c r="AD7" i="11" s="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4" i="11"/>
  <c r="K103" i="11"/>
  <c r="K102" i="11"/>
  <c r="K101" i="11"/>
  <c r="K100" i="11"/>
  <c r="K99" i="11"/>
  <c r="K98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0" i="11"/>
  <c r="K79" i="11"/>
  <c r="K78" i="11"/>
  <c r="K77" i="11"/>
  <c r="K76" i="11"/>
  <c r="K75" i="11"/>
  <c r="K66" i="11"/>
  <c r="K65" i="11"/>
  <c r="K64" i="11"/>
  <c r="K63" i="11"/>
  <c r="K62" i="11"/>
  <c r="K61" i="11"/>
  <c r="K60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7" i="11"/>
  <c r="AI9" i="11" l="1"/>
  <c r="W14" i="11"/>
  <c r="AA14" i="11" s="1"/>
  <c r="AH14" i="11"/>
  <c r="V13" i="11"/>
  <c r="AI13" i="11" s="1"/>
  <c r="AE15" i="11"/>
  <c r="AI15" i="11" s="1"/>
  <c r="W16" i="11"/>
  <c r="AA16" i="11" s="1"/>
  <c r="AE7" i="11"/>
  <c r="AE9" i="11"/>
  <c r="W10" i="11"/>
  <c r="AA10" i="11" s="1"/>
  <c r="AE17" i="11"/>
  <c r="W18" i="11"/>
  <c r="AA18" i="11" s="1"/>
  <c r="AE19" i="11"/>
  <c r="W20" i="11"/>
  <c r="AA20" i="11" s="1"/>
  <c r="V7" i="11"/>
  <c r="AI7" i="11" s="1"/>
  <c r="V9" i="11"/>
  <c r="W12" i="11"/>
  <c r="AA12" i="11" s="1"/>
  <c r="V17" i="11"/>
  <c r="AH17" i="11" s="1"/>
  <c r="V19" i="11"/>
  <c r="AI19" i="11" s="1"/>
  <c r="W7" i="11"/>
  <c r="AA7" i="11" s="1"/>
  <c r="AD8" i="11"/>
  <c r="W9" i="11"/>
  <c r="AA9" i="11" s="1"/>
  <c r="AD10" i="11"/>
  <c r="W11" i="11"/>
  <c r="AA11" i="11" s="1"/>
  <c r="AD12" i="11"/>
  <c r="W13" i="11"/>
  <c r="AA13" i="11" s="1"/>
  <c r="AD14" i="11"/>
  <c r="W15" i="11"/>
  <c r="AA15" i="11" s="1"/>
  <c r="AD16" i="11"/>
  <c r="W17" i="11"/>
  <c r="AA17" i="11" s="1"/>
  <c r="U18" i="11"/>
  <c r="AH18" i="11" s="1"/>
  <c r="AD18" i="11"/>
  <c r="W19" i="11"/>
  <c r="AA19" i="11" s="1"/>
  <c r="U20" i="11"/>
  <c r="AH20" i="11" s="1"/>
  <c r="AE20" i="11"/>
  <c r="W21" i="11"/>
  <c r="AD21" i="11"/>
  <c r="AE22" i="11"/>
  <c r="W23" i="11"/>
  <c r="AD23" i="11"/>
  <c r="AE24" i="11"/>
  <c r="W25" i="11"/>
  <c r="AD25" i="11"/>
  <c r="AE26" i="11"/>
  <c r="W27" i="11"/>
  <c r="AD27" i="11"/>
  <c r="AE28" i="11"/>
  <c r="W29" i="11"/>
  <c r="AA29" i="11" s="1"/>
  <c r="AH29" i="11"/>
  <c r="AE30" i="11"/>
  <c r="W31" i="11"/>
  <c r="AA31" i="11" s="1"/>
  <c r="AE32" i="11"/>
  <c r="W33" i="11"/>
  <c r="AA33" i="11" s="1"/>
  <c r="AI33" i="11"/>
  <c r="AE34" i="11"/>
  <c r="W35" i="11"/>
  <c r="AA35" i="11" s="1"/>
  <c r="AE36" i="11"/>
  <c r="W37" i="11"/>
  <c r="AA37" i="11" s="1"/>
  <c r="AH37" i="11"/>
  <c r="AE38" i="11"/>
  <c r="W39" i="11"/>
  <c r="AA39" i="11" s="1"/>
  <c r="AI39" i="11"/>
  <c r="AE40" i="11"/>
  <c r="W41" i="11"/>
  <c r="AA41" i="11" s="1"/>
  <c r="AI41" i="11"/>
  <c r="AE42" i="11"/>
  <c r="W43" i="11"/>
  <c r="AA43" i="11" s="1"/>
  <c r="AE44" i="11"/>
  <c r="W45" i="11"/>
  <c r="AA45" i="11" s="1"/>
  <c r="AH45" i="11"/>
  <c r="AE46" i="11"/>
  <c r="W47" i="11"/>
  <c r="AA47" i="11" s="1"/>
  <c r="AI47" i="11"/>
  <c r="AE48" i="11"/>
  <c r="V8" i="11"/>
  <c r="Z8" i="11" s="1"/>
  <c r="AB8" i="11" s="1"/>
  <c r="V10" i="11"/>
  <c r="AI10" i="11" s="1"/>
  <c r="V12" i="11"/>
  <c r="AI12" i="11" s="1"/>
  <c r="V14" i="11"/>
  <c r="AI14" i="11" s="1"/>
  <c r="V16" i="11"/>
  <c r="AH16" i="11" s="1"/>
  <c r="V18" i="11"/>
  <c r="AI18" i="11" s="1"/>
  <c r="AB28" i="11"/>
  <c r="V30" i="11"/>
  <c r="V32" i="11"/>
  <c r="V34" i="11"/>
  <c r="V36" i="11"/>
  <c r="V38" i="11"/>
  <c r="V40" i="11"/>
  <c r="V42" i="11"/>
  <c r="V44" i="11"/>
  <c r="V46" i="11"/>
  <c r="V48" i="11"/>
  <c r="T21" i="11"/>
  <c r="AI21" i="11" s="1"/>
  <c r="T23" i="11"/>
  <c r="T25" i="11"/>
  <c r="AI25" i="11" s="1"/>
  <c r="T27" i="11"/>
  <c r="AB30" i="11"/>
  <c r="AB32" i="11"/>
  <c r="AB34" i="11"/>
  <c r="AB36" i="11"/>
  <c r="AB38" i="11"/>
  <c r="AB40" i="11"/>
  <c r="AB42" i="11"/>
  <c r="AB44" i="11"/>
  <c r="AB46" i="11"/>
  <c r="AB48" i="11"/>
  <c r="AD29" i="11"/>
  <c r="W30" i="11"/>
  <c r="AD31" i="11"/>
  <c r="W32" i="11"/>
  <c r="AD33" i="11"/>
  <c r="W34" i="11"/>
  <c r="AD35" i="11"/>
  <c r="W36" i="11"/>
  <c r="AD37" i="11"/>
  <c r="W38" i="11"/>
  <c r="AD39" i="11"/>
  <c r="W40" i="11"/>
  <c r="AD41" i="11"/>
  <c r="W42" i="11"/>
  <c r="AD43" i="11"/>
  <c r="W44" i="11"/>
  <c r="AD45" i="11"/>
  <c r="W46" i="11"/>
  <c r="AD47" i="11"/>
  <c r="W48" i="11"/>
  <c r="V21" i="11"/>
  <c r="T22" i="11"/>
  <c r="V23" i="11"/>
  <c r="T24" i="11"/>
  <c r="V25" i="11"/>
  <c r="T26" i="11"/>
  <c r="V27" i="11"/>
  <c r="T28" i="11"/>
  <c r="V29" i="11"/>
  <c r="AI29" i="11" s="1"/>
  <c r="T30" i="11"/>
  <c r="V31" i="11"/>
  <c r="AH31" i="11" s="1"/>
  <c r="T32" i="11"/>
  <c r="V33" i="11"/>
  <c r="T34" i="11"/>
  <c r="V35" i="11"/>
  <c r="AI35" i="11" s="1"/>
  <c r="T36" i="11"/>
  <c r="V37" i="11"/>
  <c r="AI37" i="11" s="1"/>
  <c r="T38" i="11"/>
  <c r="V39" i="11"/>
  <c r="AH39" i="11" s="1"/>
  <c r="T40" i="11"/>
  <c r="V41" i="11"/>
  <c r="T42" i="11"/>
  <c r="V43" i="11"/>
  <c r="AI43" i="11" s="1"/>
  <c r="T44" i="11"/>
  <c r="V45" i="11"/>
  <c r="AI45" i="11" s="1"/>
  <c r="T46" i="11"/>
  <c r="V47" i="11"/>
  <c r="AH47" i="11" s="1"/>
  <c r="T48" i="11"/>
  <c r="X48" i="11" s="1"/>
  <c r="X46" i="11" l="1"/>
  <c r="AH46" i="11" s="1"/>
  <c r="AI46" i="11"/>
  <c r="X34" i="11"/>
  <c r="AI34" i="11"/>
  <c r="AA46" i="11"/>
  <c r="AA34" i="11"/>
  <c r="AI31" i="11"/>
  <c r="AI16" i="11"/>
  <c r="AH9" i="11"/>
  <c r="AI17" i="11"/>
  <c r="X27" i="11"/>
  <c r="AA27" i="11" s="1"/>
  <c r="X23" i="11"/>
  <c r="AH23" i="11" s="1"/>
  <c r="AH43" i="11"/>
  <c r="AH35" i="11"/>
  <c r="AH34" i="11"/>
  <c r="AI27" i="11"/>
  <c r="AI23" i="11"/>
  <c r="AH13" i="11"/>
  <c r="AI20" i="11"/>
  <c r="AH11" i="11"/>
  <c r="AH19" i="11"/>
  <c r="AH7" i="11"/>
  <c r="X42" i="11"/>
  <c r="AH42" i="11" s="1"/>
  <c r="AI42" i="11"/>
  <c r="X30" i="11"/>
  <c r="AI30" i="11"/>
  <c r="AA42" i="11"/>
  <c r="AA30" i="11"/>
  <c r="X44" i="11"/>
  <c r="AI44" i="11"/>
  <c r="X40" i="11"/>
  <c r="AI40" i="11"/>
  <c r="X36" i="11"/>
  <c r="AI36" i="11"/>
  <c r="X32" i="11"/>
  <c r="AI32" i="11"/>
  <c r="X28" i="11"/>
  <c r="AI28" i="11"/>
  <c r="X24" i="11"/>
  <c r="AI24" i="11"/>
  <c r="AA48" i="11"/>
  <c r="AH48" i="11" s="1"/>
  <c r="AA44" i="11"/>
  <c r="AA40" i="11"/>
  <c r="AA36" i="11"/>
  <c r="AA32" i="11"/>
  <c r="AI48" i="11"/>
  <c r="AH41" i="11"/>
  <c r="AH40" i="11"/>
  <c r="AH33" i="11"/>
  <c r="AH32" i="11"/>
  <c r="AA25" i="11"/>
  <c r="AA23" i="11"/>
  <c r="AA21" i="11"/>
  <c r="AH12" i="11"/>
  <c r="AH10" i="11"/>
  <c r="AH8" i="11"/>
  <c r="X38" i="11"/>
  <c r="AA38" i="11" s="1"/>
  <c r="AH38" i="11" s="1"/>
  <c r="AI38" i="11"/>
  <c r="X26" i="11"/>
  <c r="AA26" i="11" s="1"/>
  <c r="AI26" i="11"/>
  <c r="X22" i="11"/>
  <c r="AA22" i="11" s="1"/>
  <c r="AI22" i="11"/>
  <c r="X25" i="11"/>
  <c r="AH25" i="11"/>
  <c r="X21" i="11"/>
  <c r="AH21" i="11" s="1"/>
  <c r="AH30" i="11"/>
  <c r="AI8" i="11"/>
  <c r="AH15" i="11"/>
  <c r="AA28" i="11" l="1"/>
  <c r="AH28" i="11"/>
  <c r="AH36" i="11"/>
  <c r="AH44" i="11"/>
  <c r="AH27" i="11"/>
  <c r="AH22" i="11"/>
  <c r="AH26" i="11"/>
  <c r="AA24" i="11"/>
  <c r="AH24" i="11" s="1"/>
  <c r="L12" i="9" l="1"/>
  <c r="L18" i="9"/>
  <c r="L17" i="9"/>
  <c r="L16" i="9"/>
  <c r="L15" i="9"/>
  <c r="L14" i="9"/>
  <c r="L13" i="9"/>
  <c r="K136" i="9" l="1"/>
  <c r="K135" i="9"/>
  <c r="L109" i="9"/>
  <c r="L128" i="9"/>
  <c r="L127" i="9"/>
  <c r="L126" i="9"/>
  <c r="L125" i="9"/>
  <c r="L124" i="9"/>
  <c r="L123" i="9"/>
  <c r="L122" i="9"/>
  <c r="L121" i="9"/>
  <c r="L130" i="9"/>
  <c r="L129" i="9"/>
  <c r="L120" i="9"/>
  <c r="L119" i="9"/>
  <c r="L118" i="9"/>
  <c r="L117" i="9"/>
  <c r="L116" i="9"/>
  <c r="L115" i="9"/>
  <c r="L114" i="9"/>
  <c r="L113" i="9"/>
  <c r="L112" i="9"/>
  <c r="L111" i="9"/>
  <c r="L110" i="9"/>
  <c r="L108" i="9"/>
  <c r="L107" i="9"/>
  <c r="L105" i="9"/>
  <c r="L104" i="9"/>
  <c r="L103" i="9"/>
  <c r="L102" i="9"/>
  <c r="L101" i="9"/>
  <c r="L100" i="9"/>
  <c r="L99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1" i="9"/>
  <c r="L80" i="9"/>
  <c r="L79" i="9"/>
  <c r="K134" i="9"/>
  <c r="L78" i="9"/>
  <c r="L77" i="9"/>
  <c r="L76" i="9"/>
  <c r="L67" i="9"/>
  <c r="L66" i="9"/>
  <c r="L65" i="9"/>
  <c r="L64" i="9"/>
  <c r="L63" i="9"/>
  <c r="L62" i="9"/>
  <c r="L61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1" i="9"/>
  <c r="L10" i="9"/>
  <c r="L8" i="9"/>
  <c r="L136" i="9" l="1"/>
  <c r="L135" i="9"/>
  <c r="L134" i="9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 l="1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G9" i="8" l="1"/>
  <c r="F9" i="8"/>
  <c r="G8" i="8"/>
  <c r="F8" i="8"/>
  <c r="G7" i="8"/>
  <c r="F7" i="8"/>
  <c r="G6" i="8"/>
  <c r="F6" i="8"/>
  <c r="G5" i="8"/>
  <c r="F5" i="8"/>
</calcChain>
</file>

<file path=xl/sharedStrings.xml><?xml version="1.0" encoding="utf-8"?>
<sst xmlns="http://schemas.openxmlformats.org/spreadsheetml/2006/main" count="2403" uniqueCount="413">
  <si>
    <t>CodFondo</t>
  </si>
  <si>
    <t>CodAdministradora</t>
  </si>
  <si>
    <t>PeriodoContable</t>
  </si>
  <si>
    <t>MesContable</t>
  </si>
  <si>
    <t>CodCuenta</t>
  </si>
  <si>
    <t>CodFile</t>
  </si>
  <si>
    <t>CodAnalitica</t>
  </si>
  <si>
    <t>CodMoneda</t>
  </si>
  <si>
    <t>CodMonedaContable</t>
  </si>
  <si>
    <t>FechaSaldo</t>
  </si>
  <si>
    <t>001</t>
  </si>
  <si>
    <t>002</t>
  </si>
  <si>
    <t>2020</t>
  </si>
  <si>
    <t>01</t>
  </si>
  <si>
    <t xml:space="preserve">104211    </t>
  </si>
  <si>
    <t>00000001</t>
  </si>
  <si>
    <t>02</t>
  </si>
  <si>
    <t xml:space="preserve">676111    </t>
  </si>
  <si>
    <t>000</t>
  </si>
  <si>
    <t>00000000</t>
  </si>
  <si>
    <t xml:space="preserve">189121    </t>
  </si>
  <si>
    <t>003</t>
  </si>
  <si>
    <t>00000230</t>
  </si>
  <si>
    <t>03</t>
  </si>
  <si>
    <t xml:space="preserve">181211    </t>
  </si>
  <si>
    <t>00000233</t>
  </si>
  <si>
    <t xml:space="preserve">773112    </t>
  </si>
  <si>
    <t>00000231</t>
  </si>
  <si>
    <t>04</t>
  </si>
  <si>
    <t xml:space="preserve">776211    </t>
  </si>
  <si>
    <t xml:space="preserve">891111    </t>
  </si>
  <si>
    <t xml:space="preserve">892111    </t>
  </si>
  <si>
    <t xml:space="preserve">104111    </t>
  </si>
  <si>
    <t>00000002</t>
  </si>
  <si>
    <t>00000235</t>
  </si>
  <si>
    <t xml:space="preserve">501111    </t>
  </si>
  <si>
    <t xml:space="preserve">592111    </t>
  </si>
  <si>
    <t xml:space="preserve">592211    </t>
  </si>
  <si>
    <t xml:space="preserve">676211    </t>
  </si>
  <si>
    <t xml:space="preserve">679191    </t>
  </si>
  <si>
    <t>099</t>
  </si>
  <si>
    <t>SaldoMonedaFuncional</t>
  </si>
  <si>
    <t>SaldoMonedaContable</t>
  </si>
  <si>
    <t>caracter(3)</t>
  </si>
  <si>
    <t>numerico(19,2)</t>
  </si>
  <si>
    <t>caracter(4)</t>
  </si>
  <si>
    <t>caracter(2)</t>
  </si>
  <si>
    <t>caracter(6)</t>
  </si>
  <si>
    <t>caracter(8)</t>
  </si>
  <si>
    <t>fecha(dd(mm/yyy)</t>
  </si>
  <si>
    <t>PRESTAMOS</t>
  </si>
  <si>
    <t>SOLES</t>
  </si>
  <si>
    <t>DOLARES</t>
  </si>
  <si>
    <t>Volver al Indice</t>
  </si>
  <si>
    <t>DescripFile</t>
  </si>
  <si>
    <t>Cuentas Corrientes</t>
  </si>
  <si>
    <t>Depósitos de Ahorro</t>
  </si>
  <si>
    <t>Depósitos a Plazo</t>
  </si>
  <si>
    <t>004</t>
  </si>
  <si>
    <t>Acciones</t>
  </si>
  <si>
    <t>005</t>
  </si>
  <si>
    <t>Bonos</t>
  </si>
  <si>
    <t>006</t>
  </si>
  <si>
    <t>Pagarés</t>
  </si>
  <si>
    <t>007</t>
  </si>
  <si>
    <t>Letras Hipotecarias</t>
  </si>
  <si>
    <t>008</t>
  </si>
  <si>
    <t>Operaciones de Reporte</t>
  </si>
  <si>
    <t>009</t>
  </si>
  <si>
    <t>Pactos</t>
  </si>
  <si>
    <t>010</t>
  </si>
  <si>
    <t>Letras del Tesoro</t>
  </si>
  <si>
    <t>011</t>
  </si>
  <si>
    <t>Certificados de Depósito</t>
  </si>
  <si>
    <t>012</t>
  </si>
  <si>
    <t>Papeles Comerciales</t>
  </si>
  <si>
    <t>Gastos del Fondo</t>
  </si>
  <si>
    <t>013</t>
  </si>
  <si>
    <t>Forward</t>
  </si>
  <si>
    <t>098</t>
  </si>
  <si>
    <t>Comisiones por Participaciones</t>
  </si>
  <si>
    <t>016</t>
  </si>
  <si>
    <t>Descuento Flujos Dinerarios</t>
  </si>
  <si>
    <t>015</t>
  </si>
  <si>
    <t>Descuento Documentos Cambiario</t>
  </si>
  <si>
    <t>014</t>
  </si>
  <si>
    <t>Descuento Comprobantes de Pago</t>
  </si>
  <si>
    <t>017</t>
  </si>
  <si>
    <t>Cuotas de Participación</t>
  </si>
  <si>
    <t>030</t>
  </si>
  <si>
    <t>Proyecto Inmobiliario - Venta</t>
  </si>
  <si>
    <t>040</t>
  </si>
  <si>
    <t>Proyecto Inmobiliario - Renta</t>
  </si>
  <si>
    <t>031</t>
  </si>
  <si>
    <t>Activo Mobiliario - Terreno</t>
  </si>
  <si>
    <t>032</t>
  </si>
  <si>
    <t>Activo Mobiliario - Inmueble</t>
  </si>
  <si>
    <t>060</t>
  </si>
  <si>
    <t>Ingreso</t>
  </si>
  <si>
    <t>097</t>
  </si>
  <si>
    <t>Comisiones por Inversiones</t>
  </si>
  <si>
    <t>070</t>
  </si>
  <si>
    <t>Préstamos</t>
  </si>
  <si>
    <t>FACTORING LETRAS</t>
  </si>
  <si>
    <t>FACTORING FACTURAS</t>
  </si>
  <si>
    <t>BANCOS, ETC</t>
  </si>
  <si>
    <t xml:space="preserve">104121    </t>
  </si>
  <si>
    <t xml:space="preserve">161111    </t>
  </si>
  <si>
    <t xml:space="preserve">162911    </t>
  </si>
  <si>
    <t xml:space="preserve">163111    </t>
  </si>
  <si>
    <t>171231</t>
  </si>
  <si>
    <t>173131</t>
  </si>
  <si>
    <t xml:space="preserve">189111    </t>
  </si>
  <si>
    <t>189114</t>
  </si>
  <si>
    <t xml:space="preserve">401111    </t>
  </si>
  <si>
    <t xml:space="preserve">421111    </t>
  </si>
  <si>
    <t>431212</t>
  </si>
  <si>
    <t>431215</t>
  </si>
  <si>
    <t>431251</t>
  </si>
  <si>
    <t>432152</t>
  </si>
  <si>
    <t xml:space="preserve">461111    </t>
  </si>
  <si>
    <t xml:space="preserve">471311    </t>
  </si>
  <si>
    <t>472311</t>
  </si>
  <si>
    <t>472312</t>
  </si>
  <si>
    <t xml:space="preserve">501211    </t>
  </si>
  <si>
    <t xml:space="preserve">591111    </t>
  </si>
  <si>
    <t xml:space="preserve">632919    </t>
  </si>
  <si>
    <t>63910100</t>
  </si>
  <si>
    <t>639315</t>
  </si>
  <si>
    <t>64120100</t>
  </si>
  <si>
    <t xml:space="preserve">659331    </t>
  </si>
  <si>
    <t xml:space="preserve">677114    </t>
  </si>
  <si>
    <t>759911</t>
  </si>
  <si>
    <t>772311</t>
  </si>
  <si>
    <t xml:space="preserve">776111    </t>
  </si>
  <si>
    <t xml:space="preserve">777111    </t>
  </si>
  <si>
    <t>TC compra</t>
  </si>
  <si>
    <t>TC venta</t>
  </si>
  <si>
    <t>Cod Fondo</t>
  </si>
  <si>
    <t>RUC</t>
  </si>
  <si>
    <t>EMPRESAS</t>
  </si>
  <si>
    <t>Iniciales</t>
  </si>
  <si>
    <t>Ejemplo Contrato</t>
  </si>
  <si>
    <t>Ejemplo Certificado</t>
  </si>
  <si>
    <t>GRUPO KURIA S.A.C.</t>
  </si>
  <si>
    <t>FONDO DE INVERSION PRIVADO KURIA - ADELANTO DE ACREENCIAS</t>
  </si>
  <si>
    <t>FAC</t>
  </si>
  <si>
    <t>FONDO DE INVERSION PRIVADO KURIA - FINANCIAMIENTO DE CAPITAL</t>
  </si>
  <si>
    <t>FKT</t>
  </si>
  <si>
    <t>FONDO DE INVERSION PRIVADO KURIA - INMOBILIARIO</t>
  </si>
  <si>
    <t>FIN</t>
  </si>
  <si>
    <t>FONDO DE INVERSION PRIVADO KURIA - MIXTO SOLES</t>
  </si>
  <si>
    <t>FMS</t>
  </si>
  <si>
    <t>FONDO DE INVERSION PRIVADO KURIA - MIXTO DOLARES</t>
  </si>
  <si>
    <t>FMD</t>
  </si>
  <si>
    <t>20546990690</t>
  </si>
  <si>
    <t>GLOBAL GROUP MANAGEMENT BUSINESS S.A.C.</t>
  </si>
  <si>
    <t>Codificacion OyM</t>
  </si>
  <si>
    <t>Empresa</t>
  </si>
  <si>
    <t>Tipo de Documento</t>
  </si>
  <si>
    <t>Año</t>
  </si>
  <si>
    <t>Correlativo</t>
  </si>
  <si>
    <t>xxx</t>
  </si>
  <si>
    <t>xxxx</t>
  </si>
  <si>
    <t>10424236131</t>
  </si>
  <si>
    <t>TERRONES ARRIBASPLATA ELVIA ISABEL</t>
  </si>
  <si>
    <t>46845980</t>
  </si>
  <si>
    <t>CHIROQUE VALENCIA JOSE CARLOS</t>
  </si>
  <si>
    <t>06268386</t>
  </si>
  <si>
    <t>MENDOZA PONCE TANYA PATRICIA</t>
  </si>
  <si>
    <t>10648921</t>
  </si>
  <si>
    <t>COLLAS CASTILLO DABYS</t>
  </si>
  <si>
    <t>40688765</t>
  </si>
  <si>
    <t>JAVIER SOLIS GABRIELA</t>
  </si>
  <si>
    <t>15681905</t>
  </si>
  <si>
    <t>LEON DIAZ NILSER</t>
  </si>
  <si>
    <t>43862429</t>
  </si>
  <si>
    <t>JAVIER SOLIS BILHA ABIGAIL</t>
  </si>
  <si>
    <t>42246980</t>
  </si>
  <si>
    <t>SICHA OLARTE ANDERSON</t>
  </si>
  <si>
    <t>03849261</t>
  </si>
  <si>
    <t>MERINO MERINO JIM HENRY</t>
  </si>
  <si>
    <t>00000003</t>
  </si>
  <si>
    <t>00000004</t>
  </si>
  <si>
    <t>20555047925</t>
  </si>
  <si>
    <t>GRUPO KURIA SAC</t>
  </si>
  <si>
    <t>20504645984</t>
  </si>
  <si>
    <t>PAREDES,ZALDIVAR,BURGA &amp; ASOCIADOS S. CIVIL DE</t>
  </si>
  <si>
    <t>00000005</t>
  </si>
  <si>
    <t>00000006</t>
  </si>
  <si>
    <t>00000007</t>
  </si>
  <si>
    <t>00000008</t>
  </si>
  <si>
    <t>00000009</t>
  </si>
  <si>
    <t>00000010</t>
  </si>
  <si>
    <t>00000011</t>
  </si>
  <si>
    <t>Fondo de Inv.Priv.Kuria-Adelanto de Acreencia</t>
  </si>
  <si>
    <t>Cuenta</t>
  </si>
  <si>
    <t>Descripción</t>
  </si>
  <si>
    <t>Sld. Inicial S/.</t>
  </si>
  <si>
    <t>Cargo S/.</t>
  </si>
  <si>
    <t>Abono S/.</t>
  </si>
  <si>
    <t>Sld. Final S/.</t>
  </si>
  <si>
    <t>Sld. Inicial US$.</t>
  </si>
  <si>
    <t>Cargo US$.</t>
  </si>
  <si>
    <t>Abono US$.</t>
  </si>
  <si>
    <t>Sld. Final US$.</t>
  </si>
  <si>
    <t>103101</t>
  </si>
  <si>
    <t>REMESA EN TRANSITO - MN</t>
  </si>
  <si>
    <t>103102</t>
  </si>
  <si>
    <t>REMESA EN TRANSITO - ME</t>
  </si>
  <si>
    <t>1041812</t>
  </si>
  <si>
    <t>BANCO DE CREDITO  AC  MN 193-2524670-0-16</t>
  </si>
  <si>
    <t>1041822</t>
  </si>
  <si>
    <t>BANCO DE CREDITO AC ME 1938741691117</t>
  </si>
  <si>
    <t>1041826</t>
  </si>
  <si>
    <t>BANCO DE CREDITO ACR ME 193-2552604-1-87</t>
  </si>
  <si>
    <t>107101</t>
  </si>
  <si>
    <t>BANCO DE LA NACION</t>
  </si>
  <si>
    <t>111412</t>
  </si>
  <si>
    <t>FACTURA NEGOCIABLE- M.E.-COSTO</t>
  </si>
  <si>
    <t>COSTO-ME</t>
  </si>
  <si>
    <t>112322</t>
  </si>
  <si>
    <t>VALOR RAZONABLE-ME</t>
  </si>
  <si>
    <t>121112</t>
  </si>
  <si>
    <t>FACTURAS POR COBRAR NO EMITIDAS ME</t>
  </si>
  <si>
    <t>121211</t>
  </si>
  <si>
    <t>FACTURAS POR COBRAR - MN</t>
  </si>
  <si>
    <t>121212</t>
  </si>
  <si>
    <t>FACTURAS POR COBRAR - ME</t>
  </si>
  <si>
    <t>ANTICIPOS - MN</t>
  </si>
  <si>
    <t>122112</t>
  </si>
  <si>
    <t>ANTICIPOS - ME</t>
  </si>
  <si>
    <t>131211</t>
  </si>
  <si>
    <t>FACTURAS POR COBRAR MATRIZ - MN</t>
  </si>
  <si>
    <t>131212</t>
  </si>
  <si>
    <t>FACTURAS POR COBRAR MATRIZ - ME</t>
  </si>
  <si>
    <t>131252</t>
  </si>
  <si>
    <t>FACTURAS POR COBRAR RELACIONADAS ME</t>
  </si>
  <si>
    <t>132152</t>
  </si>
  <si>
    <t>ANTICIPOS RECIBIDOS RELACIONAD - ME</t>
  </si>
  <si>
    <t>161111</t>
  </si>
  <si>
    <t>PRÉSTAMOS POR COBRAR CON GARANTÍA - MN</t>
  </si>
  <si>
    <t>162911</t>
  </si>
  <si>
    <t>OTRAS RECLAMACIONES A TERCEROS - MN</t>
  </si>
  <si>
    <t>163111</t>
  </si>
  <si>
    <t>INTERESES POR COBRAR - MN</t>
  </si>
  <si>
    <t>PRÉSTAMOS SIN GARANTÍA ASOCIADAS - MN</t>
  </si>
  <si>
    <t>171232</t>
  </si>
  <si>
    <t>PRÉSTAMOS SIN GARANTÍA ASOCIADAS - ME</t>
  </si>
  <si>
    <t>INTERESES POR COBRAR ASOCIADAS - MN</t>
  </si>
  <si>
    <t>173132</t>
  </si>
  <si>
    <t>INTERESES POR COBRAR ASOCIADAS - ME</t>
  </si>
  <si>
    <t>178111</t>
  </si>
  <si>
    <t>OTRAS CTAS.X COBRAR A RELACIONADAS MN</t>
  </si>
  <si>
    <t>189111</t>
  </si>
  <si>
    <t>OTROS GASTOS CONTRATADOS POR ANTICIPADO - MN</t>
  </si>
  <si>
    <t>OTROS GASTOS CONTRATADOS POR ANTICIPADO IGV</t>
  </si>
  <si>
    <t>401111</t>
  </si>
  <si>
    <t>IGV – CUENTA PROPIA</t>
  </si>
  <si>
    <t>401721</t>
  </si>
  <si>
    <t>RENTA DE CUARTA CATEGORÍA</t>
  </si>
  <si>
    <t>421111</t>
  </si>
  <si>
    <t>FACT. B/S Y OTROS  COMPR. POR PAGAR MN-NO EMIT</t>
  </si>
  <si>
    <t>421112</t>
  </si>
  <si>
    <t>FACTURAS, B/S Y OTROS COMPROBANTES ME-NO EMITID</t>
  </si>
  <si>
    <t>421211</t>
  </si>
  <si>
    <t>FACT,BOLETAS Y OTRS COMPROB POR PAGAR - EMIT MN</t>
  </si>
  <si>
    <t>421212</t>
  </si>
  <si>
    <t>FACT,BOLETAS Y OTRS COMPROB POR PAGAR - EMIT ME</t>
  </si>
  <si>
    <t>421215</t>
  </si>
  <si>
    <t>DETRACCIONES POR PAGAR</t>
  </si>
  <si>
    <t>422111</t>
  </si>
  <si>
    <t>ANTICIPOS A PROVEEDORES - MN</t>
  </si>
  <si>
    <t>431151</t>
  </si>
  <si>
    <t>FACTURAS POR PAGAR RELACIONADAS NO EMITADAS M.N</t>
  </si>
  <si>
    <t>431152</t>
  </si>
  <si>
    <t>FACTURAS POR PAGAR RELACIONADAS NO EMITIDAS - ME</t>
  </si>
  <si>
    <t>431211</t>
  </si>
  <si>
    <t>FACTURAS POR PAGAR MATRIZ - MN</t>
  </si>
  <si>
    <t>FACTURAS POR PAGAR MATRIZ - ME</t>
  </si>
  <si>
    <t>DETRACCIONES POR PAGAR-RELAC.</t>
  </si>
  <si>
    <t>FACT POR PAGAR / RELACIONADAS EMIT M.N</t>
  </si>
  <si>
    <t>FACT POR PAGAR / RELACIONADAS EMIT M.E</t>
  </si>
  <si>
    <t>ANTICIPOS OTORGADOS RELACIONADAS ME</t>
  </si>
  <si>
    <t>454911</t>
  </si>
  <si>
    <t>COMPRA VALORES MN</t>
  </si>
  <si>
    <t>454912</t>
  </si>
  <si>
    <t>COMPRA VALORES ME</t>
  </si>
  <si>
    <t>461111</t>
  </si>
  <si>
    <t>CUENTAS POR PAGAR - RECLAMACIONES DE TERCEROS - MN</t>
  </si>
  <si>
    <t>471211</t>
  </si>
  <si>
    <t>PRÉSTAMOS POR PAGAR DIVERSAS SUBSIDIARIAS - MN</t>
  </si>
  <si>
    <t>471511</t>
  </si>
  <si>
    <t>PRESTAMOS CON GARANTIA RELACIONADAS MN</t>
  </si>
  <si>
    <t>471512</t>
  </si>
  <si>
    <t>PRESTAMOS CON GARANTIA RELACIONADAS - ME</t>
  </si>
  <si>
    <t>COSTOS DE FINANCIACIÓN POR PAGAR ASOCIADAS - MN</t>
  </si>
  <si>
    <t>COSTOS DE FINANCIACIÓN POR PAGAR ASOCIADAS - ME</t>
  </si>
  <si>
    <t>479151</t>
  </si>
  <si>
    <t>OTRAS CTAS X PAGAR DIVERSAS A RELACIONADAS- MN</t>
  </si>
  <si>
    <t>479152</t>
  </si>
  <si>
    <t>OTRAS CTAS X PAGAR DIVERSAS A RELACIONADAS ME</t>
  </si>
  <si>
    <t>493111</t>
  </si>
  <si>
    <t>INT NO DEV EN TRANS CON TERC - MN OP.COMERC</t>
  </si>
  <si>
    <t>493112</t>
  </si>
  <si>
    <t>INT NO DEV EN TRANS CON TERC - ME OP.COMERC</t>
  </si>
  <si>
    <t>493216</t>
  </si>
  <si>
    <t>INT NO DEVENG A VD FACTURAS ME</t>
  </si>
  <si>
    <t>501111</t>
  </si>
  <si>
    <t>CAPITAL SOCIAL - ACCIONES</t>
  </si>
  <si>
    <t>591111</t>
  </si>
  <si>
    <t>UTILIDADES ACUMULADAS</t>
  </si>
  <si>
    <t>632412</t>
  </si>
  <si>
    <t>COMERCIAL</t>
  </si>
  <si>
    <t>632916</t>
  </si>
  <si>
    <t>COMISION FIJA</t>
  </si>
  <si>
    <t>639112</t>
  </si>
  <si>
    <t>COMISIONES BANCARIAS</t>
  </si>
  <si>
    <t>COMISIONES Y CORRETAJES</t>
  </si>
  <si>
    <t>641211</t>
  </si>
  <si>
    <t>IMPUESTO A LAS TRANSACCIONES FINANCIERAS</t>
  </si>
  <si>
    <t>659331</t>
  </si>
  <si>
    <t>GASTOS POR REDONDEOS</t>
  </si>
  <si>
    <t>671611</t>
  </si>
  <si>
    <t>INTERESES PRESTAMOS MN DEUDA PRIVADA</t>
  </si>
  <si>
    <t>671612</t>
  </si>
  <si>
    <t>INTERESES PRESTAMOS ME DEUDA PRIVADA</t>
  </si>
  <si>
    <t>676111</t>
  </si>
  <si>
    <t>PERDIDA POR DIFERENCIA DE CAMBIO</t>
  </si>
  <si>
    <t>677111</t>
  </si>
  <si>
    <t>PERDIDA POR INVERSIONES PARA NEGOCIACIÓN</t>
  </si>
  <si>
    <t>677119</t>
  </si>
  <si>
    <t>FLUCTUAC - PERDID POR INVERSIONES MANT PARA NEGOCI</t>
  </si>
  <si>
    <t>INGRESOS POR REDONDEOS</t>
  </si>
  <si>
    <t>INTERESES POR PRÉSTAMOS OTORGADOS  MN</t>
  </si>
  <si>
    <t>772312</t>
  </si>
  <si>
    <t>INTERESES POR PRESTAMOS OTOGADOS ME</t>
  </si>
  <si>
    <t>776111</t>
  </si>
  <si>
    <t>GANANCIA POR DIFERENCIA EN CAMBIO</t>
  </si>
  <si>
    <t>777111</t>
  </si>
  <si>
    <t>GANANCIA POR INVERSIONES MANTENIDAS PARA NEGOCIACI</t>
  </si>
  <si>
    <t>777119</t>
  </si>
  <si>
    <t>FLUCTUAC COSTO DE VENTA RENTA VARIABLE</t>
  </si>
  <si>
    <t>791111</t>
  </si>
  <si>
    <t>CARGAS IMPUTABLES - ADMINISTRATIVAS</t>
  </si>
  <si>
    <t>791113</t>
  </si>
  <si>
    <t>CARGAS IMPUTABLES - FINANCIERAS</t>
  </si>
  <si>
    <t>941111</t>
  </si>
  <si>
    <t>GASTOS ADMINISTRATIVOS</t>
  </si>
  <si>
    <t>961111</t>
  </si>
  <si>
    <t>GASTOS FINANCIEROS</t>
  </si>
  <si>
    <t>TOTAL GENERAL</t>
  </si>
  <si>
    <t>112312</t>
  </si>
  <si>
    <t xml:space="preserve">107111    </t>
  </si>
  <si>
    <t xml:space="preserve">471312    </t>
  </si>
  <si>
    <t>777114</t>
  </si>
  <si>
    <t>Cta Spectrum</t>
  </si>
  <si>
    <t>09884965</t>
  </si>
  <si>
    <t>DIAZ BARRENECHEA KLELYAN KARINA</t>
  </si>
  <si>
    <t>MARTINEZ OSORES TANIA DIANET </t>
  </si>
  <si>
    <t>CURO BARBA GRICELDA ARACELLI</t>
  </si>
  <si>
    <t>QUIROGA VILCHEZ LEYSI JANINA</t>
  </si>
  <si>
    <t>MDC Prestamos Otorgados.xlsx</t>
  </si>
  <si>
    <t>20603374020</t>
  </si>
  <si>
    <t>FONDO DE INVERSION PRIVADO KURIA -FINANCIAMIENTO DE CAPITAL</t>
  </si>
  <si>
    <t>00000012</t>
  </si>
  <si>
    <t>MWC Gastos_Provision 2021.04.30.xlsx</t>
  </si>
  <si>
    <t>AGUIRRE HIGA AIDA DELFINA</t>
  </si>
  <si>
    <t>MDC Prestamos Recibidos.xlsx</t>
  </si>
  <si>
    <t>20604426139</t>
  </si>
  <si>
    <t>20604426317</t>
  </si>
  <si>
    <t>03 EB01 22</t>
  </si>
  <si>
    <t>03 EB01 33</t>
  </si>
  <si>
    <t>03 EB01 37</t>
  </si>
  <si>
    <t>03 EB01 38</t>
  </si>
  <si>
    <t>03 EB01 40</t>
  </si>
  <si>
    <t>03 EB01 34</t>
  </si>
  <si>
    <t>03 EB01 32</t>
  </si>
  <si>
    <t>03 EB01 31</t>
  </si>
  <si>
    <t>03 EB01 35</t>
  </si>
  <si>
    <t>03 EB01 36</t>
  </si>
  <si>
    <t>40493895</t>
  </si>
  <si>
    <t>JAVIER SOLIS BILHA ABIGAI</t>
  </si>
  <si>
    <t>00000020</t>
  </si>
  <si>
    <t>00000026</t>
  </si>
  <si>
    <t>00000027</t>
  </si>
  <si>
    <t>00000021</t>
  </si>
  <si>
    <t>00000019</t>
  </si>
  <si>
    <t>00000023</t>
  </si>
  <si>
    <t>00000018</t>
  </si>
  <si>
    <t>00000025</t>
  </si>
  <si>
    <t>00000016</t>
  </si>
  <si>
    <t>00000017</t>
  </si>
  <si>
    <t>00000024</t>
  </si>
  <si>
    <t>00000022</t>
  </si>
  <si>
    <t>00000028</t>
  </si>
  <si>
    <t>00000013</t>
  </si>
  <si>
    <t>00000014</t>
  </si>
  <si>
    <t>00000015</t>
  </si>
  <si>
    <t>OPERACIÓN</t>
  </si>
  <si>
    <t>MONEDA NACIONAL</t>
  </si>
  <si>
    <t>MONEDA EXTRAJERA</t>
  </si>
  <si>
    <t>CONTABLE (MON=01)</t>
  </si>
  <si>
    <t>CONTABLE (MON=02)</t>
  </si>
  <si>
    <t>SALDO PARCIAL CONTABLE</t>
  </si>
  <si>
    <t>MONTO AJUSTE CONTABLE</t>
  </si>
  <si>
    <t>SALDO FINAL</t>
  </si>
  <si>
    <t>SALDO FINAL CONTABLE</t>
  </si>
  <si>
    <t>DEBE</t>
  </si>
  <si>
    <t>HABER</t>
  </si>
  <si>
    <t>MONEDA EXTRANJERA</t>
  </si>
  <si>
    <t>INSERTA SALDO PARA MONEDA NACIONAL (SOLES = '01')</t>
  </si>
  <si>
    <t>INSERTA SALDO PARA MONEDA EXTRANJERA (DÓLARES='02')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</si>
</sst>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_ ;[Red]\-#,##0.00\ "/>
    <numFmt numFmtId="165" formatCode="00000000"/>
    <numFmt numFmtId="166" formatCode="dd\/mm\/yyyy"/>
    <numFmt numFmtId="167" formatCode="hh&quot;:&quot;mm&quot;:&quot;ss\ AM/PM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MS Sans Serif"/>
    </font>
    <font>
      <sz val="8"/>
      <color indexed="8"/>
      <name val="Calibri"/>
      <family val="2"/>
      <scheme val="minor"/>
    </font>
    <font>
      <sz val="8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6" fillId="0" borderId="0">
      <alignment vertical="top"/>
    </xf>
    <xf numFmtId="43" fontId="3" fillId="0" borderId="0" applyFont="0" applyFill="0" applyBorder="0" applyAlignment="0" applyProtection="0"/>
    <xf numFmtId="0" fontId="7" fillId="0" borderId="0"/>
    <xf numFmtId="0" fontId="10" fillId="0" borderId="0"/>
    <xf numFmtId="0" fontId="14" fillId="0" borderId="0"/>
  </cellStyleXfs>
  <cellXfs count="110">
    <xf numFmtId="0" fontId="0" fillId="0" borderId="0" xfId="0"/>
    <xf numFmtId="49" fontId="0" fillId="0" borderId="0" xfId="0" applyNumberFormat="1"/>
    <xf numFmtId="22" fontId="0" fillId="0" borderId="0" xfId="0" applyNumberFormat="1"/>
    <xf numFmtId="0" fontId="2" fillId="0" borderId="0" xfId="0" applyFont="1"/>
    <xf numFmtId="49" fontId="1" fillId="0" borderId="1" xfId="0" applyNumberFormat="1" applyFont="1" applyBorder="1"/>
    <xf numFmtId="0" fontId="1" fillId="0" borderId="1" xfId="0" applyFont="1" applyBorder="1"/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0" fillId="2" borderId="0" xfId="0" applyNumberFormat="1" applyFill="1"/>
    <xf numFmtId="22" fontId="0" fillId="2" borderId="0" xfId="0" applyNumberFormat="1" applyFill="1"/>
    <xf numFmtId="0" fontId="0" fillId="2" borderId="0" xfId="0" applyFill="1"/>
    <xf numFmtId="49" fontId="5" fillId="4" borderId="0" xfId="1" applyNumberFormat="1" applyFont="1" applyFill="1"/>
    <xf numFmtId="0" fontId="2" fillId="0" borderId="0" xfId="2" applyFont="1"/>
    <xf numFmtId="0" fontId="3" fillId="0" borderId="0" xfId="2"/>
    <xf numFmtId="49" fontId="1" fillId="0" borderId="1" xfId="2" applyNumberFormat="1" applyFont="1" applyBorder="1"/>
    <xf numFmtId="49" fontId="3" fillId="0" borderId="1" xfId="2" applyNumberFormat="1" applyBorder="1"/>
    <xf numFmtId="49" fontId="3" fillId="2" borderId="1" xfId="2" applyNumberFormat="1" applyFill="1" applyBorder="1"/>
    <xf numFmtId="49" fontId="0" fillId="5" borderId="0" xfId="0" applyNumberFormat="1" applyFill="1"/>
    <xf numFmtId="49" fontId="7" fillId="0" borderId="0" xfId="5" applyNumberFormat="1"/>
    <xf numFmtId="49" fontId="8" fillId="5" borderId="1" xfId="5" applyNumberFormat="1" applyFont="1" applyFill="1" applyBorder="1" applyAlignment="1">
      <alignment vertical="center"/>
    </xf>
    <xf numFmtId="49" fontId="7" fillId="2" borderId="0" xfId="5" applyNumberFormat="1" applyFill="1" applyAlignment="1">
      <alignment horizontal="center"/>
    </xf>
    <xf numFmtId="49" fontId="7" fillId="2" borderId="0" xfId="5" applyNumberFormat="1" applyFill="1" applyAlignment="1">
      <alignment horizontal="center" wrapText="1"/>
    </xf>
    <xf numFmtId="49" fontId="9" fillId="0" borderId="1" xfId="5" applyNumberFormat="1" applyFont="1" applyBorder="1" applyAlignment="1">
      <alignment horizontal="right" vertical="center"/>
    </xf>
    <xf numFmtId="49" fontId="9" fillId="0" borderId="1" xfId="5" applyNumberFormat="1" applyFont="1" applyBorder="1" applyAlignment="1">
      <alignment vertical="center"/>
    </xf>
    <xf numFmtId="49" fontId="7" fillId="0" borderId="0" xfId="5" applyNumberFormat="1" applyAlignment="1">
      <alignment horizontal="center"/>
    </xf>
    <xf numFmtId="0" fontId="7" fillId="0" borderId="2" xfId="5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12" fillId="0" borderId="0" xfId="0" applyFont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49" fontId="7" fillId="0" borderId="1" xfId="0" applyNumberFormat="1" applyFont="1" applyBorder="1"/>
    <xf numFmtId="49" fontId="7" fillId="0" borderId="1" xfId="0" applyNumberFormat="1" applyFont="1" applyFill="1" applyBorder="1"/>
    <xf numFmtId="164" fontId="7" fillId="0" borderId="1" xfId="4" applyNumberFormat="1" applyFont="1" applyBorder="1"/>
    <xf numFmtId="49" fontId="7" fillId="7" borderId="1" xfId="0" applyNumberFormat="1" applyFont="1" applyFill="1" applyBorder="1"/>
    <xf numFmtId="164" fontId="7" fillId="7" borderId="1" xfId="4" applyNumberFormat="1" applyFont="1" applyFill="1" applyBorder="1"/>
    <xf numFmtId="164" fontId="7" fillId="0" borderId="0" xfId="4" applyNumberFormat="1" applyFont="1"/>
    <xf numFmtId="0" fontId="13" fillId="0" borderId="0" xfId="0" applyFont="1" applyAlignment="1">
      <alignment horizontal="left" vertical="center"/>
    </xf>
    <xf numFmtId="49" fontId="7" fillId="0" borderId="0" xfId="0" applyNumberFormat="1" applyFont="1"/>
    <xf numFmtId="22" fontId="7" fillId="0" borderId="0" xfId="0" applyNumberFormat="1" applyFont="1"/>
    <xf numFmtId="164" fontId="7" fillId="0" borderId="0" xfId="0" applyNumberFormat="1" applyFont="1"/>
    <xf numFmtId="49" fontId="7" fillId="0" borderId="1" xfId="0" applyNumberFormat="1" applyFont="1" applyBorder="1" applyAlignment="1">
      <alignment wrapText="1"/>
    </xf>
    <xf numFmtId="49" fontId="7" fillId="3" borderId="1" xfId="0" applyNumberFormat="1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13" fillId="0" borderId="0" xfId="7" applyFont="1" applyAlignment="1">
      <alignment vertical="center"/>
    </xf>
    <xf numFmtId="0" fontId="13" fillId="0" borderId="0" xfId="7" applyFont="1"/>
    <xf numFmtId="3" fontId="13" fillId="0" borderId="0" xfId="7" applyNumberFormat="1" applyFont="1" applyAlignment="1">
      <alignment horizontal="left" vertical="center"/>
    </xf>
    <xf numFmtId="166" fontId="13" fillId="0" borderId="0" xfId="7" applyNumberFormat="1" applyFont="1" applyAlignment="1">
      <alignment horizontal="left" vertical="center"/>
    </xf>
    <xf numFmtId="167" fontId="13" fillId="0" borderId="0" xfId="7" applyNumberFormat="1" applyFont="1" applyAlignment="1">
      <alignment horizontal="left" vertical="center"/>
    </xf>
    <xf numFmtId="4" fontId="13" fillId="0" borderId="0" xfId="7" applyNumberFormat="1" applyFont="1"/>
    <xf numFmtId="0" fontId="13" fillId="0" borderId="0" xfId="7" applyFont="1" applyAlignment="1">
      <alignment horizontal="left" vertical="center"/>
    </xf>
    <xf numFmtId="0" fontId="13" fillId="0" borderId="0" xfId="7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3" fillId="0" borderId="3" xfId="0" applyNumberFormat="1" applyFont="1" applyBorder="1" applyAlignment="1">
      <alignment vertical="center"/>
    </xf>
    <xf numFmtId="49" fontId="13" fillId="0" borderId="0" xfId="7" applyNumberFormat="1" applyFont="1" applyAlignment="1">
      <alignment vertical="center"/>
    </xf>
    <xf numFmtId="49" fontId="13" fillId="0" borderId="0" xfId="7" applyNumberFormat="1" applyFont="1"/>
    <xf numFmtId="49" fontId="13" fillId="0" borderId="0" xfId="7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14" fontId="7" fillId="0" borderId="1" xfId="0" applyNumberFormat="1" applyFont="1" applyBorder="1"/>
    <xf numFmtId="164" fontId="7" fillId="0" borderId="1" xfId="0" applyNumberFormat="1" applyFont="1" applyBorder="1"/>
    <xf numFmtId="0" fontId="15" fillId="0" borderId="0" xfId="0" applyFont="1" applyAlignment="1">
      <alignment horizontal="left" vertical="center"/>
    </xf>
    <xf numFmtId="43" fontId="15" fillId="9" borderId="0" xfId="4" applyFont="1" applyFill="1" applyAlignment="1">
      <alignment horizontal="right" vertical="center"/>
    </xf>
    <xf numFmtId="43" fontId="15" fillId="0" borderId="0" xfId="4" applyFont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7" fillId="8" borderId="1" xfId="0" applyNumberFormat="1" applyFont="1" applyFill="1" applyBorder="1" applyAlignment="1">
      <alignment horizontal="left" wrapText="1"/>
    </xf>
    <xf numFmtId="165" fontId="7" fillId="0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0" borderId="0" xfId="0" applyNumberFormat="1" applyFont="1" applyAlignment="1">
      <alignment horizontal="left"/>
    </xf>
    <xf numFmtId="164" fontId="7" fillId="10" borderId="1" xfId="4" applyNumberFormat="1" applyFont="1" applyFill="1" applyBorder="1"/>
    <xf numFmtId="49" fontId="7" fillId="0" borderId="1" xfId="2" applyNumberFormat="1" applyFont="1" applyFill="1" applyBorder="1" applyAlignment="1">
      <alignment horizontal="left"/>
    </xf>
    <xf numFmtId="49" fontId="7" fillId="5" borderId="1" xfId="2" applyNumberFormat="1" applyFont="1" applyFill="1" applyBorder="1" applyAlignment="1">
      <alignment horizontal="left"/>
    </xf>
    <xf numFmtId="49" fontId="7" fillId="0" borderId="1" xfId="2" applyNumberFormat="1" applyFont="1" applyBorder="1" applyAlignment="1">
      <alignment horizontal="left"/>
    </xf>
    <xf numFmtId="43" fontId="15" fillId="9" borderId="1" xfId="4" applyFont="1" applyFill="1" applyBorder="1" applyAlignment="1">
      <alignment horizontal="right" vertical="center"/>
    </xf>
    <xf numFmtId="43" fontId="15" fillId="0" borderId="1" xfId="4" applyFont="1" applyBorder="1" applyAlignment="1">
      <alignment vertical="center"/>
    </xf>
    <xf numFmtId="165" fontId="11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/>
    <xf numFmtId="0" fontId="15" fillId="0" borderId="1" xfId="0" applyFont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165" fontId="11" fillId="6" borderId="0" xfId="0" quotePrefix="1" applyNumberFormat="1" applyFont="1" applyFill="1" applyAlignment="1">
      <alignment horizontal="left" vertical="center"/>
    </xf>
    <xf numFmtId="165" fontId="11" fillId="6" borderId="1" xfId="0" quotePrefix="1" applyNumberFormat="1" applyFont="1" applyFill="1" applyBorder="1" applyAlignment="1">
      <alignment horizontal="left" vertical="center"/>
    </xf>
    <xf numFmtId="165" fontId="7" fillId="5" borderId="1" xfId="0" applyNumberFormat="1" applyFont="1" applyFill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8" fillId="12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17" fillId="0" borderId="1" xfId="0" applyFont="1" applyBorder="1"/>
    <xf numFmtId="0" fontId="19" fillId="0" borderId="1" xfId="0" applyFont="1" applyBorder="1"/>
    <xf numFmtId="0" fontId="20" fillId="0" borderId="1" xfId="0" applyFont="1" applyBorder="1"/>
  </cellXfs>
  <cellStyles count="8">
    <cellStyle name="Hipervínculo" xfId="1" builtinId="8"/>
    <cellStyle name="Millares" xfId="4" builtinId="3"/>
    <cellStyle name="Normal" xfId="0" builtinId="0"/>
    <cellStyle name="Normal 2" xfId="3" xr:uid="{36260B3A-DF64-4AE4-A4E4-CF1384D17298}"/>
    <cellStyle name="Normal 2 2" xfId="2" xr:uid="{06F6B14C-8B3C-4D92-849A-04E10BCC4D66}"/>
    <cellStyle name="Normal 2 3" xfId="5" xr:uid="{2AD37924-6E17-49ED-BFAE-BA873A1A86D7}"/>
    <cellStyle name="Normal 3" xfId="6" xr:uid="{315B6510-F234-490F-AC70-FFAF916B4627}"/>
    <cellStyle name="Normal 4" xfId="7" xr:uid="{9D3A5603-E3CA-4AD0-9B25-04BD2B3574E2}"/>
  </cellStyles>
  <dxfs count="0"/>
  <tableStyles count="1" defaultTableStyle="TableStyleMedium2" defaultPivotStyle="PivotStyleLight16">
    <tableStyle name="Invisible" pivot="0" table="0" count="0" xr9:uid="{5B6E7943-1A5E-415D-8166-563588F045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7</xdr:col>
      <xdr:colOff>228600</xdr:colOff>
      <xdr:row>21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5DB853-6F18-432A-B537-05B1E2A84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3419475"/>
          <a:ext cx="24098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2</xdr:row>
      <xdr:rowOff>9525</xdr:rowOff>
    </xdr:from>
    <xdr:to>
      <xdr:col>5</xdr:col>
      <xdr:colOff>628650</xdr:colOff>
      <xdr:row>2</xdr:row>
      <xdr:rowOff>161925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69CB4AE1-D8ED-4A89-AAFF-665CB9B3CCA5}"/>
            </a:ext>
          </a:extLst>
        </xdr:cNvPr>
        <xdr:cNvSpPr/>
      </xdr:nvSpPr>
      <xdr:spPr>
        <a:xfrm>
          <a:off x="6810375" y="371475"/>
          <a:ext cx="209550" cy="152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447675</xdr:colOff>
      <xdr:row>2</xdr:row>
      <xdr:rowOff>0</xdr:rowOff>
    </xdr:from>
    <xdr:to>
      <xdr:col>6</xdr:col>
      <xdr:colOff>657225</xdr:colOff>
      <xdr:row>2</xdr:row>
      <xdr:rowOff>152400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28DB38F7-AAFB-4492-8987-DD66760CE156}"/>
            </a:ext>
          </a:extLst>
        </xdr:cNvPr>
        <xdr:cNvSpPr/>
      </xdr:nvSpPr>
      <xdr:spPr>
        <a:xfrm>
          <a:off x="7924800" y="361950"/>
          <a:ext cx="209550" cy="152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ortilla/Desktop/Fondos/Proyecto%20Spectrum/Equivalencias%20Plan%20de%20cuentas%20DOMINO%20SPECTR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uperado_Hoja1"/>
    </sheetNames>
    <sheetDataSet>
      <sheetData sheetId="0">
        <row r="4">
          <cell r="A4" t="str">
            <v>CUENTAS DOMINO</v>
          </cell>
          <cell r="E4" t="str">
            <v>CUENTAS SPECTRUM</v>
          </cell>
        </row>
        <row r="7">
          <cell r="A7" t="str">
            <v>Cuenta</v>
          </cell>
          <cell r="B7" t="str">
            <v>Descripción</v>
          </cell>
          <cell r="C7" t="str">
            <v>Sld. Final S/.</v>
          </cell>
          <cell r="D7" t="str">
            <v>Sld. Final US$</v>
          </cell>
          <cell r="E7" t="str">
            <v>Cuenta</v>
          </cell>
          <cell r="F7" t="str">
            <v>Descripción</v>
          </cell>
          <cell r="G7" t="str">
            <v>moneda</v>
          </cell>
          <cell r="H7" t="str">
            <v>FAC</v>
          </cell>
        </row>
        <row r="8">
          <cell r="A8" t="str">
            <v>103101</v>
          </cell>
          <cell r="B8" t="str">
            <v>REMESA EN TRANSITO - MN</v>
          </cell>
          <cell r="C8"/>
          <cell r="D8"/>
          <cell r="E8" t="str">
            <v>103111</v>
          </cell>
          <cell r="F8" t="str">
            <v>EFECTIVO EN TRANSITO M.N.</v>
          </cell>
          <cell r="G8"/>
          <cell r="H8" t="str">
            <v>X</v>
          </cell>
        </row>
        <row r="9">
          <cell r="A9" t="str">
            <v>103102</v>
          </cell>
          <cell r="B9" t="str">
            <v>REMESA EN TRANSITO - ME</v>
          </cell>
          <cell r="C9">
            <v>0</v>
          </cell>
          <cell r="D9">
            <v>0</v>
          </cell>
          <cell r="E9" t="str">
            <v xml:space="preserve">103112    </v>
          </cell>
          <cell r="F9" t="str">
            <v>EFECTIVO EN TRANSITO M.E.</v>
          </cell>
          <cell r="G9" t="str">
            <v>02</v>
          </cell>
          <cell r="H9" t="str">
            <v>X</v>
          </cell>
        </row>
        <row r="10">
          <cell r="A10" t="str">
            <v>1041812</v>
          </cell>
          <cell r="B10" t="str">
            <v>BANCO DE CREDITO  AC  MN 193-2524670-0-16</v>
          </cell>
          <cell r="C10">
            <v>135467.12</v>
          </cell>
          <cell r="D10">
            <v>36408.32</v>
          </cell>
          <cell r="E10" t="str">
            <v xml:space="preserve">104111    </v>
          </cell>
          <cell r="F10" t="str">
            <v>CUENTAS CORRIENTES OPERATIVAS M.N.</v>
          </cell>
          <cell r="G10" t="str">
            <v>01</v>
          </cell>
          <cell r="H10" t="str">
            <v>X</v>
          </cell>
        </row>
        <row r="11">
          <cell r="A11" t="str">
            <v>1041822</v>
          </cell>
          <cell r="B11" t="str">
            <v>BANCO DE CREDITO AC ME 1938741691117</v>
          </cell>
          <cell r="C11">
            <v>3468.3200000001489</v>
          </cell>
          <cell r="D11">
            <v>958.63</v>
          </cell>
          <cell r="E11" t="str">
            <v xml:space="preserve">104121    </v>
          </cell>
          <cell r="F11" t="str">
            <v>CUENTAS CORRIENTES OPERATIVAS M.E.</v>
          </cell>
          <cell r="G11" t="str">
            <v>02</v>
          </cell>
          <cell r="H11" t="str">
            <v>X</v>
          </cell>
        </row>
        <row r="12">
          <cell r="A12" t="str">
            <v>1041826</v>
          </cell>
          <cell r="B12" t="str">
            <v>BANCO DE CREDITO ACR ME 193-2552604-1-87</v>
          </cell>
          <cell r="C12">
            <v>0</v>
          </cell>
          <cell r="D12">
            <v>0</v>
          </cell>
          <cell r="E12" t="str">
            <v xml:space="preserve">104121    </v>
          </cell>
          <cell r="F12" t="str">
            <v>CUENTAS CORRIENTES OPERATIVAS M.E.</v>
          </cell>
          <cell r="G12" t="str">
            <v>02</v>
          </cell>
          <cell r="H12" t="str">
            <v>X</v>
          </cell>
        </row>
        <row r="13">
          <cell r="A13" t="str">
            <v>107101</v>
          </cell>
          <cell r="B13" t="str">
            <v>BANCO DE LA NACION</v>
          </cell>
          <cell r="C13">
            <v>0</v>
          </cell>
          <cell r="D13">
            <v>1.6400000000000001</v>
          </cell>
          <cell r="E13" t="str">
            <v xml:space="preserve">107111    </v>
          </cell>
          <cell r="F13" t="str">
            <v>FONDOS SUJETOS A RESTRICCION M.N.</v>
          </cell>
          <cell r="G13" t="str">
            <v>01</v>
          </cell>
          <cell r="H13" t="str">
            <v>X</v>
          </cell>
        </row>
        <row r="14">
          <cell r="A14" t="str">
            <v>111412</v>
          </cell>
          <cell r="B14" t="str">
            <v>FACTURA NEGOCIABLE- M.E.-COSTO</v>
          </cell>
          <cell r="C14">
            <v>0</v>
          </cell>
          <cell r="D14">
            <v>0</v>
          </cell>
          <cell r="E14"/>
          <cell r="F14"/>
          <cell r="G14" t="str">
            <v>02</v>
          </cell>
          <cell r="H14" t="str">
            <v>X</v>
          </cell>
        </row>
        <row r="15">
          <cell r="A15" t="str">
            <v>112312</v>
          </cell>
          <cell r="B15" t="str">
            <v>COSTO-ME</v>
          </cell>
          <cell r="C15">
            <v>3169615.7600000002</v>
          </cell>
          <cell r="D15">
            <v>876068.48</v>
          </cell>
          <cell r="E15" t="str">
            <v xml:space="preserve">112314041 </v>
          </cell>
          <cell r="F15" t="str">
            <v>ACCIONES COMUNES - ME</v>
          </cell>
          <cell r="G15" t="str">
            <v>02</v>
          </cell>
          <cell r="H15" t="str">
            <v>X</v>
          </cell>
        </row>
        <row r="16">
          <cell r="A16" t="str">
            <v>112322</v>
          </cell>
          <cell r="B16" t="str">
            <v>VALOR RAZONABLE-ME</v>
          </cell>
          <cell r="C16">
            <v>-758504.58</v>
          </cell>
          <cell r="D16">
            <v>-209647.48</v>
          </cell>
          <cell r="E16" t="str">
            <v xml:space="preserve">11232204  </v>
          </cell>
          <cell r="F16" t="str">
            <v>PROV. ACCIONES REPRESENTATIVAS DE CAPITAL SOCIAL - ME</v>
          </cell>
          <cell r="G16" t="str">
            <v>02</v>
          </cell>
          <cell r="H16" t="str">
            <v>X</v>
          </cell>
        </row>
        <row r="17">
          <cell r="A17" t="str">
            <v>121112</v>
          </cell>
          <cell r="B17" t="str">
            <v>FACTURAS POR COBRAR NO EMITIDAS ME</v>
          </cell>
          <cell r="C17">
            <v>0</v>
          </cell>
          <cell r="D17">
            <v>0</v>
          </cell>
          <cell r="E17" t="str">
            <v xml:space="preserve">121112    </v>
          </cell>
          <cell r="F17" t="str">
            <v>CAPITAL - NO EMITIDAS M.E.</v>
          </cell>
          <cell r="G17" t="str">
            <v>02</v>
          </cell>
          <cell r="H17" t="str">
            <v>X</v>
          </cell>
        </row>
        <row r="18">
          <cell r="A18" t="str">
            <v>121211</v>
          </cell>
          <cell r="B18" t="str">
            <v>FACTURAS POR COBRAR - MN</v>
          </cell>
          <cell r="C18"/>
          <cell r="D18"/>
          <cell r="E18" t="str">
            <v>121211</v>
          </cell>
          <cell r="F18" t="str">
            <v>CAPITAL - EMITIDAS M.N.</v>
          </cell>
          <cell r="H18" t="str">
            <v>X</v>
          </cell>
        </row>
        <row r="19">
          <cell r="A19" t="str">
            <v>121212</v>
          </cell>
          <cell r="B19" t="str">
            <v>FACTURAS POR COBRAR - ME</v>
          </cell>
          <cell r="C19">
            <v>0</v>
          </cell>
          <cell r="D19">
            <v>0</v>
          </cell>
          <cell r="E19" t="str">
            <v xml:space="preserve">121212    </v>
          </cell>
          <cell r="F19" t="str">
            <v>CAPITAL - EMITIDAS M.E.</v>
          </cell>
          <cell r="G19" t="str">
            <v>02</v>
          </cell>
          <cell r="H19" t="str">
            <v>X</v>
          </cell>
        </row>
        <row r="20">
          <cell r="A20">
            <v>122111</v>
          </cell>
          <cell r="B20" t="str">
            <v>ANTICIPOS - MN</v>
          </cell>
          <cell r="C20"/>
          <cell r="D20"/>
          <cell r="E20" t="str">
            <v>122111</v>
          </cell>
          <cell r="F20" t="str">
            <v>ANTICIPO DE CLIENTES M.N.</v>
          </cell>
          <cell r="H20" t="str">
            <v>X</v>
          </cell>
        </row>
        <row r="21">
          <cell r="A21" t="str">
            <v>122112</v>
          </cell>
          <cell r="B21" t="str">
            <v>ANTICIPOS - ME</v>
          </cell>
          <cell r="C21">
            <v>0</v>
          </cell>
          <cell r="D21">
            <v>0</v>
          </cell>
          <cell r="E21" t="str">
            <v xml:space="preserve">122112    </v>
          </cell>
          <cell r="F21" t="str">
            <v>ANTICIPO DE CLIENTES M.E.</v>
          </cell>
          <cell r="G21" t="str">
            <v>02</v>
          </cell>
          <cell r="H21" t="str">
            <v>X</v>
          </cell>
        </row>
        <row r="22">
          <cell r="A22" t="str">
            <v>131211</v>
          </cell>
          <cell r="B22" t="str">
            <v>FACTURAS POR COBRAR MATRIZ - MN</v>
          </cell>
          <cell r="C22">
            <v>0</v>
          </cell>
          <cell r="D22">
            <v>-0.6</v>
          </cell>
          <cell r="E22" t="str">
            <v xml:space="preserve">131211    </v>
          </cell>
          <cell r="F22" t="str">
            <v>CAPITAL - EMITIDAS M.N.</v>
          </cell>
          <cell r="G22" t="str">
            <v>01</v>
          </cell>
          <cell r="H22" t="str">
            <v>X</v>
          </cell>
        </row>
        <row r="23">
          <cell r="A23" t="str">
            <v>131212</v>
          </cell>
          <cell r="B23" t="str">
            <v>FACTURAS POR COBRAR MATRIZ - ME</v>
          </cell>
          <cell r="C23"/>
          <cell r="D23"/>
          <cell r="E23" t="str">
            <v>131212</v>
          </cell>
          <cell r="F23" t="str">
            <v>CAPITAL - EMITIDAS M.E.</v>
          </cell>
          <cell r="H23" t="str">
            <v>X</v>
          </cell>
        </row>
        <row r="24">
          <cell r="A24" t="str">
            <v>131252</v>
          </cell>
          <cell r="B24" t="str">
            <v>FACTURAS POR COBRAR RELACIONADAS ME</v>
          </cell>
          <cell r="C24"/>
          <cell r="D24"/>
          <cell r="E24" t="str">
            <v>131252</v>
          </cell>
          <cell r="F24" t="str">
            <v>FACTURAS POR COBRAR RELACIONADAS ME</v>
          </cell>
          <cell r="H24" t="str">
            <v>X</v>
          </cell>
        </row>
        <row r="25">
          <cell r="A25" t="str">
            <v>132152</v>
          </cell>
          <cell r="B25" t="str">
            <v>ANTICIPOS RECIBIDOS RELACIONAD - ME</v>
          </cell>
          <cell r="C25"/>
          <cell r="D25"/>
          <cell r="E25" t="str">
            <v>132152</v>
          </cell>
          <cell r="F25" t="str">
            <v>ANTICIPOS RECIBIDOS RELACIONAD - ME</v>
          </cell>
          <cell r="H25" t="str">
            <v>X</v>
          </cell>
        </row>
        <row r="26">
          <cell r="A26" t="str">
            <v>161111</v>
          </cell>
          <cell r="B26" t="str">
            <v>PRÉSTAMOS POR COBRAR CON GARANTÍA - MN</v>
          </cell>
          <cell r="C26">
            <v>261871.53</v>
          </cell>
          <cell r="D26">
            <v>72354.89</v>
          </cell>
          <cell r="E26" t="str">
            <v xml:space="preserve">161111    </v>
          </cell>
          <cell r="F26" t="str">
            <v>PRESTAMOS CON GARANTIA M.N.</v>
          </cell>
          <cell r="G26" t="str">
            <v>01</v>
          </cell>
          <cell r="H26" t="str">
            <v>X</v>
          </cell>
        </row>
        <row r="27">
          <cell r="A27" t="str">
            <v>162911</v>
          </cell>
          <cell r="B27" t="str">
            <v>OTRAS RECLAMACIONES A TERCEROS - MN</v>
          </cell>
          <cell r="C27">
            <v>678.91</v>
          </cell>
          <cell r="D27">
            <v>187.84</v>
          </cell>
          <cell r="E27" t="str">
            <v xml:space="preserve">162911    </v>
          </cell>
          <cell r="F27" t="str">
            <v>OTRAS RECLAMACIONES M.N.</v>
          </cell>
          <cell r="G27" t="str">
            <v>01</v>
          </cell>
          <cell r="H27" t="str">
            <v>X</v>
          </cell>
        </row>
        <row r="28">
          <cell r="A28" t="str">
            <v>163111</v>
          </cell>
          <cell r="B28" t="str">
            <v>INTERESES POR COBRAR - MN</v>
          </cell>
          <cell r="C28">
            <v>94589.28</v>
          </cell>
          <cell r="D28">
            <v>26133.56</v>
          </cell>
          <cell r="E28" t="str">
            <v xml:space="preserve">163111    </v>
          </cell>
          <cell r="F28" t="str">
            <v>INTERESES POR COBRAR DIVERSAS M.N.</v>
          </cell>
          <cell r="G28" t="str">
            <v>01</v>
          </cell>
          <cell r="H28" t="str">
            <v>X</v>
          </cell>
        </row>
        <row r="29">
          <cell r="A29" t="str">
            <v>171231</v>
          </cell>
          <cell r="B29" t="str">
            <v>PRÉSTAMOS SIN GARANTÍA ASOCIADAS - MN</v>
          </cell>
          <cell r="C29">
            <v>1419000</v>
          </cell>
          <cell r="D29">
            <v>394026.68</v>
          </cell>
          <cell r="E29" t="str">
            <v>171231</v>
          </cell>
          <cell r="F29" t="str">
            <v>PRÉSTAMOS SIN GARANTÍA ASOCIADAS - MN</v>
          </cell>
          <cell r="G29" t="str">
            <v>01</v>
          </cell>
          <cell r="H29" t="str">
            <v>X</v>
          </cell>
        </row>
        <row r="30">
          <cell r="A30" t="str">
            <v>171232</v>
          </cell>
          <cell r="B30" t="str">
            <v>PRÉSTAMOS SIN GARANTÍA ASOCIADAS - ME</v>
          </cell>
          <cell r="C30"/>
          <cell r="D30"/>
          <cell r="E30" t="str">
            <v>171232</v>
          </cell>
          <cell r="F30" t="str">
            <v>PRÉSTAMOS SIN GARANTÍA ASOCIADAS - ME</v>
          </cell>
          <cell r="G30" t="str">
            <v>02</v>
          </cell>
          <cell r="H30" t="str">
            <v>X</v>
          </cell>
        </row>
        <row r="31">
          <cell r="A31" t="str">
            <v>173131</v>
          </cell>
          <cell r="B31" t="str">
            <v>INTERESES POR COBRAR ASOCIADAS - MN</v>
          </cell>
          <cell r="C31">
            <v>3837.12</v>
          </cell>
          <cell r="D31">
            <v>1054.8399999999999</v>
          </cell>
          <cell r="E31" t="str">
            <v>173131</v>
          </cell>
          <cell r="F31" t="str">
            <v>INTERESES POR COBRAR ASOCIADAS - MN</v>
          </cell>
          <cell r="G31" t="str">
            <v>01</v>
          </cell>
          <cell r="H31" t="str">
            <v>X</v>
          </cell>
        </row>
        <row r="32">
          <cell r="A32" t="str">
            <v>173132</v>
          </cell>
          <cell r="B32" t="str">
            <v>INTERESES POR COBRAR ASOCIADAS - ME</v>
          </cell>
          <cell r="C32"/>
          <cell r="D32"/>
          <cell r="E32" t="str">
            <v>173132</v>
          </cell>
          <cell r="F32" t="str">
            <v>INTERESES POR COBRAR ASOCIADAS - ME</v>
          </cell>
          <cell r="G32" t="str">
            <v>02</v>
          </cell>
          <cell r="H32" t="str">
            <v>X</v>
          </cell>
        </row>
        <row r="33">
          <cell r="A33" t="str">
            <v>178111</v>
          </cell>
          <cell r="B33" t="str">
            <v>OTRAS CTAS.X COBRAR A RELACIONADAS MN</v>
          </cell>
          <cell r="C33"/>
          <cell r="D33"/>
          <cell r="E33" t="str">
            <v>178111</v>
          </cell>
          <cell r="F33" t="str">
            <v>OTRAS CTAS.X COBRAR A RELACIONADAS MN</v>
          </cell>
          <cell r="G33"/>
          <cell r="H33" t="str">
            <v>X</v>
          </cell>
        </row>
        <row r="34">
          <cell r="A34" t="str">
            <v>189111</v>
          </cell>
          <cell r="B34" t="str">
            <v>OTROS GASTOS CONTRATADOS POR ANTICIPADO - MN</v>
          </cell>
          <cell r="C34">
            <v>43152</v>
          </cell>
          <cell r="D34">
            <v>12015.62</v>
          </cell>
          <cell r="E34" t="str">
            <v xml:space="preserve">189111    </v>
          </cell>
          <cell r="F34" t="str">
            <v>OTROS GASTOS CONTRATADOS POR ANTICIPADO M.N.</v>
          </cell>
          <cell r="G34" t="str">
            <v>01</v>
          </cell>
          <cell r="H34" t="str">
            <v>X</v>
          </cell>
        </row>
        <row r="35">
          <cell r="A35" t="str">
            <v>189114</v>
          </cell>
          <cell r="B35" t="str">
            <v>OTROS GASTOS CONTRATADOS POR ANTICIPADO IGV</v>
          </cell>
          <cell r="C35">
            <v>12461.91</v>
          </cell>
          <cell r="D35">
            <v>3483.16</v>
          </cell>
          <cell r="E35" t="str">
            <v>189114</v>
          </cell>
          <cell r="F35" t="str">
            <v>OTROS GASTOS CONTRATADOS POR ANTICIPADO IGV</v>
          </cell>
          <cell r="G35" t="str">
            <v>01</v>
          </cell>
          <cell r="H35" t="str">
            <v>X</v>
          </cell>
        </row>
        <row r="36">
          <cell r="A36" t="str">
            <v>401111</v>
          </cell>
          <cell r="B36" t="str">
            <v>IGV – CUENTA PROPIA</v>
          </cell>
          <cell r="C36">
            <v>28187.279999999999</v>
          </cell>
          <cell r="D36">
            <v>8195.2800000000007</v>
          </cell>
          <cell r="E36" t="str">
            <v xml:space="preserve">401111    </v>
          </cell>
          <cell r="F36" t="str">
            <v>IGV - CRÉDITO/DÉBITO FISCAL</v>
          </cell>
          <cell r="G36" t="str">
            <v>01</v>
          </cell>
          <cell r="H36" t="str">
            <v>X</v>
          </cell>
        </row>
        <row r="37">
          <cell r="A37" t="str">
            <v>401711</v>
          </cell>
          <cell r="B37" t="str">
            <v>RENTA DE TERCERA CATEGORÍA</v>
          </cell>
          <cell r="C37">
            <v>0</v>
          </cell>
          <cell r="D37">
            <v>0</v>
          </cell>
          <cell r="E37" t="str">
            <v>401711</v>
          </cell>
          <cell r="F37" t="str">
            <v>RENTA DE TERCERA CATEGORÍA</v>
          </cell>
          <cell r="G37" t="str">
            <v>01</v>
          </cell>
          <cell r="H37" t="str">
            <v>X</v>
          </cell>
        </row>
        <row r="38">
          <cell r="A38" t="str">
            <v>401721</v>
          </cell>
          <cell r="B38" t="str">
            <v>RENTA DE CUARTA CATEGORÍA</v>
          </cell>
          <cell r="C38">
            <v>0</v>
          </cell>
          <cell r="D38">
            <v>0.21</v>
          </cell>
          <cell r="E38" t="str">
            <v xml:space="preserve">401721    </v>
          </cell>
          <cell r="F38" t="str">
            <v>RENTA DE CUARTA CATEGORIA</v>
          </cell>
          <cell r="G38" t="str">
            <v>01</v>
          </cell>
          <cell r="H38" t="str">
            <v>X</v>
          </cell>
        </row>
        <row r="39">
          <cell r="A39" t="str">
            <v>421111</v>
          </cell>
          <cell r="B39" t="str">
            <v>FACT. B/S Y OTROS  COMPR. POR PAGAR MN-NO EMIT</v>
          </cell>
          <cell r="C39">
            <v>-13000</v>
          </cell>
          <cell r="D39">
            <v>-3626.9</v>
          </cell>
          <cell r="E39" t="str">
            <v xml:space="preserve">421111    </v>
          </cell>
          <cell r="F39" t="str">
            <v>DOCUMENTOS NO EMITIDAS M.N.</v>
          </cell>
          <cell r="G39" t="str">
            <v>01</v>
          </cell>
          <cell r="H39" t="str">
            <v>X</v>
          </cell>
        </row>
        <row r="40">
          <cell r="A40" t="str">
            <v>421112</v>
          </cell>
          <cell r="B40" t="str">
            <v>FACTURAS, B/S Y OTROS COMPROBANTES ME-NO EMITID</v>
          </cell>
          <cell r="C40">
            <v>0</v>
          </cell>
          <cell r="D40">
            <v>0</v>
          </cell>
          <cell r="E40" t="str">
            <v xml:space="preserve">421112    </v>
          </cell>
          <cell r="F40" t="str">
            <v>DOCUMENTOS NO EMITIDAS M.E.</v>
          </cell>
          <cell r="G40" t="str">
            <v>02</v>
          </cell>
          <cell r="H40" t="str">
            <v>X</v>
          </cell>
        </row>
        <row r="41">
          <cell r="A41" t="str">
            <v>421211</v>
          </cell>
          <cell r="B41" t="str">
            <v>FACT,BOLETAS Y OTRS COMPROB POR PAGAR - EMIT MN</v>
          </cell>
          <cell r="C41">
            <v>0</v>
          </cell>
          <cell r="D41">
            <v>-97.210000000000008</v>
          </cell>
          <cell r="E41" t="str">
            <v xml:space="preserve">421211    </v>
          </cell>
          <cell r="F41" t="str">
            <v>DOCUMENTOS POR PAGAR M.N.</v>
          </cell>
          <cell r="G41" t="str">
            <v>01</v>
          </cell>
          <cell r="H41" t="str">
            <v>X</v>
          </cell>
        </row>
        <row r="42">
          <cell r="A42" t="str">
            <v>421212</v>
          </cell>
          <cell r="B42" t="str">
            <v>FACT,BOLETAS Y OTRS COMPROB POR PAGAR - EMIT ME</v>
          </cell>
          <cell r="C42">
            <v>0</v>
          </cell>
          <cell r="D42">
            <v>0</v>
          </cell>
          <cell r="E42" t="str">
            <v xml:space="preserve">421212    </v>
          </cell>
          <cell r="F42" t="str">
            <v>DOCUMENTOS POR PAGAR M.E.</v>
          </cell>
          <cell r="G42" t="str">
            <v>02</v>
          </cell>
          <cell r="H42" t="str">
            <v>X</v>
          </cell>
        </row>
        <row r="43">
          <cell r="A43" t="str">
            <v>421215</v>
          </cell>
          <cell r="B43" t="str">
            <v>DETRACCIONES POR PAGAR</v>
          </cell>
          <cell r="C43">
            <v>0</v>
          </cell>
          <cell r="D43">
            <v>7.8900000000000006</v>
          </cell>
          <cell r="E43" t="str">
            <v>421215</v>
          </cell>
          <cell r="F43" t="str">
            <v>DETRACCIONES POR PAGAR</v>
          </cell>
          <cell r="G43" t="str">
            <v>01</v>
          </cell>
          <cell r="H43" t="str">
            <v>X</v>
          </cell>
        </row>
        <row r="44">
          <cell r="A44" t="str">
            <v>422111</v>
          </cell>
          <cell r="B44" t="str">
            <v>ANTICIPOS A PROVEEDORES - MN</v>
          </cell>
          <cell r="C44">
            <v>0</v>
          </cell>
          <cell r="D44">
            <v>2.2999999999999998</v>
          </cell>
          <cell r="E44" t="str">
            <v xml:space="preserve">422111    </v>
          </cell>
          <cell r="F44" t="str">
            <v>ANTICIPO PROVEEDORES M.N.</v>
          </cell>
          <cell r="G44" t="str">
            <v>01</v>
          </cell>
          <cell r="H44" t="str">
            <v>X</v>
          </cell>
        </row>
        <row r="45">
          <cell r="A45" t="str">
            <v>431151</v>
          </cell>
          <cell r="B45" t="str">
            <v>FACTURAS POR PAGAR RELACIONADAS NO EMITADAS M.N</v>
          </cell>
          <cell r="C45"/>
          <cell r="D45"/>
          <cell r="E45" t="str">
            <v>431151</v>
          </cell>
          <cell r="F45" t="str">
            <v>FACTURAS POR PAGAR RELACIONADAS NO EMITADAS M.N</v>
          </cell>
          <cell r="H45" t="str">
            <v>X</v>
          </cell>
        </row>
        <row r="46">
          <cell r="A46" t="str">
            <v>431152</v>
          </cell>
          <cell r="B46" t="str">
            <v>FACTURAS POR PAGAR RELACIONADAS NO EMITIDAS - ME</v>
          </cell>
          <cell r="C46">
            <v>0</v>
          </cell>
          <cell r="D46">
            <v>0</v>
          </cell>
          <cell r="E46">
            <v>431152</v>
          </cell>
          <cell r="F46" t="str">
            <v>FACTURAS POR PAGAR RELACIONADAS NO EMITIDAS - ME</v>
          </cell>
          <cell r="G46" t="str">
            <v>02</v>
          </cell>
          <cell r="H46" t="str">
            <v>X</v>
          </cell>
        </row>
        <row r="47">
          <cell r="A47" t="str">
            <v>431211</v>
          </cell>
          <cell r="B47" t="str">
            <v>FACTURAS POR PAGAR MATRIZ - MN</v>
          </cell>
          <cell r="C47">
            <v>0</v>
          </cell>
          <cell r="D47">
            <v>-28.940000000002328</v>
          </cell>
          <cell r="E47" t="str">
            <v>431211</v>
          </cell>
          <cell r="F47" t="str">
            <v>FACTURAS POR PAGAR MATRIZ - MN</v>
          </cell>
          <cell r="G47" t="str">
            <v>01</v>
          </cell>
          <cell r="H47" t="str">
            <v>X</v>
          </cell>
        </row>
        <row r="48">
          <cell r="A48" t="str">
            <v>431212</v>
          </cell>
          <cell r="B48" t="str">
            <v>FACTURAS POR PAGAR MATRIZ - ME</v>
          </cell>
          <cell r="C48">
            <v>-5017.54</v>
          </cell>
          <cell r="D48">
            <v>-1384.53</v>
          </cell>
          <cell r="E48" t="str">
            <v>431212</v>
          </cell>
          <cell r="F48" t="str">
            <v>FACTURAS POR PAGAR MATRIZ - ME</v>
          </cell>
          <cell r="G48" t="str">
            <v>02</v>
          </cell>
          <cell r="H48" t="str">
            <v>X</v>
          </cell>
        </row>
        <row r="49">
          <cell r="A49" t="str">
            <v>431215</v>
          </cell>
          <cell r="B49" t="str">
            <v>DETRACCIONES POR PAGAR-RELAC.</v>
          </cell>
          <cell r="C49">
            <v>-2730.7400000000002</v>
          </cell>
          <cell r="D49">
            <v>-771.71000000000049</v>
          </cell>
          <cell r="E49" t="str">
            <v>431215</v>
          </cell>
          <cell r="F49" t="str">
            <v>DETRACCIONES POR PAGAR-RELAC.</v>
          </cell>
          <cell r="G49" t="str">
            <v>01</v>
          </cell>
          <cell r="H49" t="str">
            <v>X</v>
          </cell>
        </row>
        <row r="50">
          <cell r="A50" t="str">
            <v>431251</v>
          </cell>
          <cell r="B50" t="str">
            <v>FACT POR PAGAR / RELACIONADAS EMIT M.N</v>
          </cell>
          <cell r="C50">
            <v>-4672.8</v>
          </cell>
          <cell r="D50">
            <v>-1364.32</v>
          </cell>
          <cell r="E50" t="str">
            <v>431251</v>
          </cell>
          <cell r="F50" t="str">
            <v>FACT POR PAGAR / RELACIONADAS EMIT M.N</v>
          </cell>
          <cell r="G50" t="str">
            <v>01</v>
          </cell>
          <cell r="H50" t="str">
            <v>X</v>
          </cell>
        </row>
        <row r="51">
          <cell r="A51">
            <v>431252</v>
          </cell>
          <cell r="B51" t="str">
            <v>FACT POR PAGAR / RELACIONADAS EMIT M.E</v>
          </cell>
          <cell r="C51"/>
          <cell r="D51"/>
          <cell r="E51">
            <v>431252</v>
          </cell>
          <cell r="F51" t="str">
            <v>FACT POR PAGAR / RELACIONADAS EMIT M.E</v>
          </cell>
          <cell r="G51"/>
          <cell r="H51" t="str">
            <v>X</v>
          </cell>
        </row>
        <row r="52">
          <cell r="A52" t="str">
            <v>432152</v>
          </cell>
          <cell r="B52" t="str">
            <v>ANTICIPOS OTORGADOS RELACIONADAS ME</v>
          </cell>
          <cell r="C52">
            <v>2783.67</v>
          </cell>
          <cell r="D52">
            <v>768.12</v>
          </cell>
          <cell r="E52" t="str">
            <v>432152</v>
          </cell>
          <cell r="F52" t="str">
            <v>ANTICIPOS OTORGADOS RELACIONADAS ME</v>
          </cell>
          <cell r="G52" t="str">
            <v>02</v>
          </cell>
          <cell r="H52" t="str">
            <v>X</v>
          </cell>
        </row>
        <row r="53">
          <cell r="A53" t="str">
            <v>454911</v>
          </cell>
          <cell r="B53" t="str">
            <v>COMPRA VALORES MN</v>
          </cell>
          <cell r="C53">
            <v>0</v>
          </cell>
          <cell r="D53">
            <v>3442.73</v>
          </cell>
          <cell r="E53" t="str">
            <v xml:space="preserve">454971    </v>
          </cell>
          <cell r="F53" t="str">
            <v>COMPRA DE ACCIONES COMUNES - MN</v>
          </cell>
          <cell r="G53" t="str">
            <v>01</v>
          </cell>
          <cell r="H53" t="str">
            <v>X</v>
          </cell>
        </row>
        <row r="54">
          <cell r="A54" t="str">
            <v>454912</v>
          </cell>
          <cell r="B54" t="str">
            <v>COMPRA VALORES ME</v>
          </cell>
          <cell r="C54">
            <v>261608.77000000002</v>
          </cell>
          <cell r="D54">
            <v>72187.850000000006</v>
          </cell>
          <cell r="E54" t="str">
            <v xml:space="preserve">454972    </v>
          </cell>
          <cell r="F54" t="str">
            <v>COMPRA DE ACCIONES COMUNES - ME</v>
          </cell>
          <cell r="G54" t="str">
            <v>02</v>
          </cell>
          <cell r="H54" t="str">
            <v>X</v>
          </cell>
        </row>
        <row r="55">
          <cell r="A55" t="str">
            <v>461111</v>
          </cell>
          <cell r="B55" t="str">
            <v>CUENTAS POR PAGAR - RECLAMACIONES DE TERCEROS - MN</v>
          </cell>
          <cell r="C55">
            <v>-346</v>
          </cell>
          <cell r="D55">
            <v>-95.69</v>
          </cell>
          <cell r="E55" t="str">
            <v xml:space="preserve">461111    </v>
          </cell>
          <cell r="F55" t="str">
            <v>RECLAMACIONES DE TERCEROS POR PAGAR M.N.</v>
          </cell>
          <cell r="G55" t="str">
            <v>01</v>
          </cell>
          <cell r="H55" t="str">
            <v>X</v>
          </cell>
        </row>
        <row r="56">
          <cell r="A56" t="str">
            <v>471211</v>
          </cell>
          <cell r="B56" t="str">
            <v>PRÉSTAMOS POR PAGAR DIVERSAS SUBSIDIARIAS - MN</v>
          </cell>
          <cell r="C56"/>
          <cell r="D56"/>
          <cell r="E56" t="str">
            <v>471211</v>
          </cell>
          <cell r="F56" t="str">
            <v>SUBSIDIARIAS M.N.</v>
          </cell>
          <cell r="H56" t="str">
            <v>X</v>
          </cell>
        </row>
        <row r="57">
          <cell r="A57" t="str">
            <v>471511</v>
          </cell>
          <cell r="B57" t="str">
            <v>PRESTAMOS CON GARANTIA RELACIONADAS MN</v>
          </cell>
          <cell r="C57">
            <v>-4339000</v>
          </cell>
          <cell r="D57">
            <v>-1199985.31</v>
          </cell>
          <cell r="E57" t="str">
            <v xml:space="preserve">471311    </v>
          </cell>
          <cell r="F57" t="str">
            <v>ASOCIADAS M.N.</v>
          </cell>
          <cell r="G57" t="str">
            <v>01</v>
          </cell>
          <cell r="H57" t="str">
            <v>X</v>
          </cell>
        </row>
        <row r="58">
          <cell r="A58" t="str">
            <v>471512</v>
          </cell>
          <cell r="B58" t="str">
            <v>PRESTAMOS CON GARANTIA RELACIONADAS - ME</v>
          </cell>
          <cell r="C58">
            <v>0</v>
          </cell>
          <cell r="D58">
            <v>0</v>
          </cell>
          <cell r="E58" t="str">
            <v xml:space="preserve">471312    </v>
          </cell>
          <cell r="F58" t="str">
            <v>ASOCIADAS M.E.</v>
          </cell>
          <cell r="G58" t="str">
            <v>02</v>
          </cell>
          <cell r="H58" t="str">
            <v>X</v>
          </cell>
        </row>
        <row r="59">
          <cell r="A59" t="str">
            <v>472311</v>
          </cell>
          <cell r="B59" t="str">
            <v>COSTOS DE FINANCIACIÓN POR PAGAR ASOCIADAS - MN</v>
          </cell>
          <cell r="C59">
            <v>-5148.42</v>
          </cell>
          <cell r="D59">
            <v>-1421.83</v>
          </cell>
          <cell r="E59" t="str">
            <v>472311</v>
          </cell>
          <cell r="F59" t="str">
            <v>COSTOS DE FINANCIACIÓN POR PAGAR ASOCIADAS - MN</v>
          </cell>
          <cell r="G59" t="str">
            <v>01</v>
          </cell>
          <cell r="H59" t="str">
            <v>X</v>
          </cell>
        </row>
        <row r="60">
          <cell r="A60" t="str">
            <v>472312</v>
          </cell>
          <cell r="B60" t="str">
            <v>COSTOS DE FINANCIACIÓN POR PAGAR ASOCIADAS - ME</v>
          </cell>
          <cell r="C60">
            <v>-2312.8000000000002</v>
          </cell>
          <cell r="D60">
            <v>-638.19000000000005</v>
          </cell>
          <cell r="E60" t="str">
            <v>472312</v>
          </cell>
          <cell r="F60" t="str">
            <v>COSTOS DE FINANCIACIÓN POR PAGAR ASOCIADAS - ME</v>
          </cell>
          <cell r="G60" t="str">
            <v>02</v>
          </cell>
          <cell r="H60" t="str">
            <v>X</v>
          </cell>
        </row>
        <row r="61">
          <cell r="A61" t="str">
            <v>479151</v>
          </cell>
          <cell r="B61" t="str">
            <v>OTRAS CTAS X PAGAR DIVERSAS A RELACIONADAS- MN</v>
          </cell>
          <cell r="C61"/>
          <cell r="D61"/>
          <cell r="E61" t="str">
            <v>479151</v>
          </cell>
          <cell r="F61" t="str">
            <v>OTRAS CTAS X PAGAR DIVERSAS A RELACIONADAS- MN</v>
          </cell>
          <cell r="G61"/>
          <cell r="H61" t="str">
            <v>X</v>
          </cell>
        </row>
        <row r="62">
          <cell r="A62" t="str">
            <v>479152</v>
          </cell>
          <cell r="B62" t="str">
            <v>OTRAS CTAS X PAGAR DIVERSAS A RELACIONADAS ME</v>
          </cell>
          <cell r="C62"/>
          <cell r="D62"/>
          <cell r="E62" t="str">
            <v>479152</v>
          </cell>
          <cell r="F62" t="str">
            <v>OTRAS CTAS X PAGAR DIVERSAS A RELACIONADAS ME</v>
          </cell>
          <cell r="G62"/>
          <cell r="H62" t="str">
            <v>X</v>
          </cell>
        </row>
        <row r="63">
          <cell r="A63" t="str">
            <v>493111</v>
          </cell>
          <cell r="B63" t="str">
            <v>INT NO DEV EN TRANS CON TERC - MN OP.COMERC</v>
          </cell>
          <cell r="C63">
            <v>-93948.28</v>
          </cell>
          <cell r="D63">
            <v>-25956.49</v>
          </cell>
          <cell r="E63" t="str">
            <v xml:space="preserve">493111    </v>
          </cell>
          <cell r="F63" t="str">
            <v>INTERESES NO DEVENGADOS M.N.</v>
          </cell>
          <cell r="G63" t="str">
            <v>01</v>
          </cell>
          <cell r="H63" t="str">
            <v>X</v>
          </cell>
        </row>
        <row r="64">
          <cell r="A64" t="str">
            <v>493112</v>
          </cell>
          <cell r="B64" t="str">
            <v>INT NO DEV EN TRANS CON TERC - ME OP.COMERC</v>
          </cell>
          <cell r="C64"/>
          <cell r="D64"/>
          <cell r="E64" t="str">
            <v>493112</v>
          </cell>
          <cell r="F64" t="str">
            <v>INTERESES NO DEVENGADOS M.E.</v>
          </cell>
          <cell r="H64" t="str">
            <v>X</v>
          </cell>
        </row>
        <row r="65">
          <cell r="A65" t="str">
            <v>493216</v>
          </cell>
          <cell r="B65" t="str">
            <v>INT NO DEVENG A VD FACTURAS ME</v>
          </cell>
          <cell r="C65">
            <v>0</v>
          </cell>
          <cell r="D65">
            <v>0</v>
          </cell>
          <cell r="E65" t="str">
            <v>493216</v>
          </cell>
          <cell r="F65" t="str">
            <v>INT NO DEVENG A VD FACTURAS ME</v>
          </cell>
          <cell r="G65" t="str">
            <v>02</v>
          </cell>
          <cell r="H65" t="str">
            <v>X</v>
          </cell>
        </row>
        <row r="66">
          <cell r="A66" t="str">
            <v>501111</v>
          </cell>
          <cell r="B66" t="str">
            <v>CAPITAL SOCIAL - ACCIONES</v>
          </cell>
          <cell r="C66">
            <v>-1010000</v>
          </cell>
          <cell r="D66">
            <v>-282585.23</v>
          </cell>
          <cell r="E66" t="str">
            <v xml:space="preserve">501211    </v>
          </cell>
          <cell r="F66" t="str">
            <v>PARTICIPACIONES M.N.</v>
          </cell>
          <cell r="G66" t="str">
            <v>01</v>
          </cell>
          <cell r="H66" t="str">
            <v>X</v>
          </cell>
        </row>
        <row r="67">
          <cell r="A67" t="str">
            <v>591111</v>
          </cell>
          <cell r="B67" t="str">
            <v>UTILIDADES ACUMULADAS</v>
          </cell>
          <cell r="C67">
            <v>88220.180000000008</v>
          </cell>
          <cell r="D67">
            <v>25602.31</v>
          </cell>
          <cell r="E67" t="str">
            <v xml:space="preserve">591111    </v>
          </cell>
          <cell r="F67" t="str">
            <v>UTILIDAD DEL EJERCICIO</v>
          </cell>
          <cell r="G67" t="str">
            <v>01</v>
          </cell>
          <cell r="H67" t="str">
            <v>X</v>
          </cell>
        </row>
        <row r="68">
          <cell r="A68" t="str">
            <v>632313</v>
          </cell>
          <cell r="B68" t="str">
            <v>SERVICIO DE AUDITORIA EXTERNA</v>
          </cell>
          <cell r="C68">
            <v>13000</v>
          </cell>
          <cell r="D68">
            <v>3780.1</v>
          </cell>
          <cell r="E68" t="str">
            <v>632313</v>
          </cell>
          <cell r="F68" t="str">
            <v>SERVICIO DE AUDITORIA EXTERNA</v>
          </cell>
          <cell r="G68" t="str">
            <v>01</v>
          </cell>
          <cell r="H68" t="str">
            <v>X</v>
          </cell>
        </row>
        <row r="69">
          <cell r="A69" t="str">
            <v>632412</v>
          </cell>
          <cell r="B69" t="str">
            <v>COMERCIAL</v>
          </cell>
          <cell r="C69"/>
          <cell r="D69"/>
          <cell r="E69" t="str">
            <v>632412</v>
          </cell>
          <cell r="F69" t="str">
            <v>COMERCIAL</v>
          </cell>
          <cell r="H69" t="str">
            <v>X</v>
          </cell>
        </row>
        <row r="70">
          <cell r="A70" t="str">
            <v>632914</v>
          </cell>
          <cell r="B70" t="str">
            <v>COMITE DE VIGILANCIA</v>
          </cell>
          <cell r="C70">
            <v>6616.49</v>
          </cell>
          <cell r="D70">
            <v>1833.33</v>
          </cell>
          <cell r="E70" t="str">
            <v xml:space="preserve">632916    </v>
          </cell>
          <cell r="F70" t="str">
            <v>HONORARIOS - MIEMBROS DEL COMITÉ DE VIGILANCIA</v>
          </cell>
          <cell r="G70" t="str">
            <v>01</v>
          </cell>
          <cell r="H70" t="str">
            <v>X</v>
          </cell>
        </row>
        <row r="71">
          <cell r="A71" t="str">
            <v>632916</v>
          </cell>
          <cell r="B71" t="str">
            <v>COMISION FIJA</v>
          </cell>
          <cell r="C71">
            <v>7486.88</v>
          </cell>
          <cell r="D71">
            <v>2121.4299999999998</v>
          </cell>
          <cell r="E71" t="str">
            <v xml:space="preserve">632919    </v>
          </cell>
          <cell r="F71" t="str">
            <v>COMISIONES VARIAS</v>
          </cell>
          <cell r="G71" t="str">
            <v>01</v>
          </cell>
          <cell r="H71" t="str">
            <v>X</v>
          </cell>
        </row>
        <row r="72">
          <cell r="A72" t="str">
            <v>639111</v>
          </cell>
          <cell r="B72" t="str">
            <v>MANTENIMIENTO Y PORTES DE CUENTA</v>
          </cell>
          <cell r="C72">
            <v>24</v>
          </cell>
          <cell r="D72">
            <v>7.1400000000000006</v>
          </cell>
          <cell r="E72" t="str">
            <v>63910100</v>
          </cell>
          <cell r="F72" t="str">
            <v>GASTOS BANCARIOS</v>
          </cell>
          <cell r="G72" t="str">
            <v>01</v>
          </cell>
          <cell r="H72" t="str">
            <v>X</v>
          </cell>
        </row>
        <row r="73">
          <cell r="A73" t="str">
            <v>639112</v>
          </cell>
          <cell r="B73" t="str">
            <v>COMISIONES BANCARIAS</v>
          </cell>
          <cell r="C73">
            <v>481.49</v>
          </cell>
          <cell r="D73">
            <v>136.99</v>
          </cell>
          <cell r="E73" t="str">
            <v>63910100</v>
          </cell>
          <cell r="F73" t="str">
            <v>GASTOS BANCARIOS</v>
          </cell>
          <cell r="G73" t="str">
            <v>01</v>
          </cell>
          <cell r="H73" t="str">
            <v>X</v>
          </cell>
        </row>
        <row r="74">
          <cell r="A74" t="str">
            <v>639315</v>
          </cell>
          <cell r="B74" t="str">
            <v>COMISIONES Y CORRETAJES</v>
          </cell>
          <cell r="C74">
            <v>71111.240000000005</v>
          </cell>
          <cell r="D74">
            <v>19687.36</v>
          </cell>
          <cell r="E74" t="str">
            <v>639315</v>
          </cell>
          <cell r="F74" t="str">
            <v>COMISIONES Y CORRETAJES</v>
          </cell>
          <cell r="G74" t="str">
            <v>01</v>
          </cell>
          <cell r="H74" t="str">
            <v>X</v>
          </cell>
        </row>
        <row r="75">
          <cell r="A75" t="str">
            <v>641211</v>
          </cell>
          <cell r="B75" t="str">
            <v>IMPUESTO A LAS TRANSACCIONES FINANCIERAS</v>
          </cell>
          <cell r="C75">
            <v>832.57</v>
          </cell>
          <cell r="D75">
            <v>230.59</v>
          </cell>
          <cell r="E75" t="str">
            <v>64120100</v>
          </cell>
          <cell r="F75" t="str">
            <v>ITF</v>
          </cell>
          <cell r="G75" t="str">
            <v>01</v>
          </cell>
          <cell r="H75" t="str">
            <v>X</v>
          </cell>
        </row>
        <row r="76">
          <cell r="A76" t="str">
            <v>659331</v>
          </cell>
          <cell r="B76" t="str">
            <v>GASTOS POR REDONDEOS</v>
          </cell>
          <cell r="C76">
            <v>0.84</v>
          </cell>
          <cell r="D76">
            <v>0.23</v>
          </cell>
          <cell r="E76" t="str">
            <v xml:space="preserve">659331    </v>
          </cell>
          <cell r="F76" t="str">
            <v>REDONDEO</v>
          </cell>
          <cell r="G76" t="str">
            <v>01</v>
          </cell>
          <cell r="H76" t="str">
            <v>X</v>
          </cell>
        </row>
        <row r="77">
          <cell r="A77" t="str">
            <v>671111</v>
          </cell>
          <cell r="B77" t="str">
            <v>GASTOS RELACIONADOS CON PRÉSTAMOS</v>
          </cell>
          <cell r="C77">
            <v>7458.67</v>
          </cell>
          <cell r="D77">
            <v>2060.02</v>
          </cell>
          <cell r="E77" t="str">
            <v xml:space="preserve">671111    </v>
          </cell>
          <cell r="F77" t="str">
            <v>PRÉSTAMOS DE INSTITUCIONES BANCARIAS</v>
          </cell>
          <cell r="G77" t="str">
            <v>01</v>
          </cell>
          <cell r="H77" t="str">
            <v>X</v>
          </cell>
        </row>
        <row r="78">
          <cell r="A78" t="str">
            <v>671611</v>
          </cell>
          <cell r="B78" t="str">
            <v>INTERESES PRESTAMOS MN DEUDA PRIVADA</v>
          </cell>
          <cell r="C78"/>
          <cell r="D78"/>
          <cell r="E78" t="str">
            <v>671611</v>
          </cell>
          <cell r="F78" t="str">
            <v>INTERESES PRESTAMOS MN DEUDA PRIVADA</v>
          </cell>
          <cell r="H78" t="str">
            <v>X</v>
          </cell>
        </row>
        <row r="79">
          <cell r="A79" t="str">
            <v>671612</v>
          </cell>
          <cell r="B79" t="str">
            <v>INTERESES PRESTAMOS ME DEUDA PRIVADA</v>
          </cell>
          <cell r="C79"/>
          <cell r="D79"/>
          <cell r="E79" t="str">
            <v>671612</v>
          </cell>
          <cell r="F79" t="str">
            <v>INTERESES PRESTAMOS ME DEUDA PRIVADA</v>
          </cell>
          <cell r="H79" t="str">
            <v>X</v>
          </cell>
        </row>
        <row r="80">
          <cell r="A80" t="str">
            <v>673181</v>
          </cell>
          <cell r="B80" t="str">
            <v>INTERESES X PTMOS DE OTRAS ENTIDADES -RELACIONADAS</v>
          </cell>
          <cell r="C80">
            <v>12408.720000000001</v>
          </cell>
          <cell r="D80">
            <v>3449.7400000000002</v>
          </cell>
          <cell r="E80" t="str">
            <v>673181</v>
          </cell>
          <cell r="F80" t="str">
            <v>INTERESES X PTMOS DE OTRAS ENTIDADES -RELACIONADAS</v>
          </cell>
          <cell r="G80" t="str">
            <v>01</v>
          </cell>
          <cell r="H80" t="str">
            <v>X</v>
          </cell>
        </row>
        <row r="81">
          <cell r="A81" t="str">
            <v>676111</v>
          </cell>
          <cell r="B81" t="str">
            <v>PERDIDA POR DIFERENCIA DE CAMBIO</v>
          </cell>
          <cell r="C81">
            <v>14884.710000000001</v>
          </cell>
          <cell r="D81">
            <v>0</v>
          </cell>
          <cell r="E81" t="str">
            <v xml:space="preserve">676111    </v>
          </cell>
          <cell r="F81" t="str">
            <v>PÉRDIDAS POR DIFERENCIA DE CAMBIO</v>
          </cell>
          <cell r="G81" t="str">
            <v>01</v>
          </cell>
          <cell r="H81" t="str">
            <v>X</v>
          </cell>
        </row>
        <row r="82">
          <cell r="A82" t="str">
            <v>677111</v>
          </cell>
          <cell r="B82" t="str">
            <v>PERDIDA POR INVERSIONES PARA NEGOCIACIÓN</v>
          </cell>
          <cell r="C82"/>
          <cell r="D82"/>
          <cell r="E82" t="str">
            <v>677111</v>
          </cell>
          <cell r="F82" t="str">
            <v>PERDIDA POR INVERSIONES MANTENIDAS PARA NEGOCIACION - MN</v>
          </cell>
          <cell r="H82" t="str">
            <v>X</v>
          </cell>
        </row>
        <row r="83">
          <cell r="A83" t="str">
            <v>677119</v>
          </cell>
          <cell r="B83" t="str">
            <v>FLUCTUAC - PERDID POR INVERSIONES MANT PARA NEGOCI</v>
          </cell>
          <cell r="C83">
            <v>873267.48</v>
          </cell>
          <cell r="D83">
            <v>241167.49</v>
          </cell>
          <cell r="E83" t="str">
            <v xml:space="preserve">677114    </v>
          </cell>
          <cell r="F83" t="str">
            <v>PERDIDA POR FLUCTUACION DE MERCADO DE INVERSIONES MANTENIDAS PARA NEGOCIACION - ME</v>
          </cell>
          <cell r="G83" t="str">
            <v>01</v>
          </cell>
          <cell r="H83" t="str">
            <v>X</v>
          </cell>
        </row>
        <row r="84">
          <cell r="A84" t="str">
            <v>759911</v>
          </cell>
          <cell r="B84" t="str">
            <v>INGRESOS POR REDONDEOS</v>
          </cell>
          <cell r="C84">
            <v>-5.5200000000000005</v>
          </cell>
          <cell r="D84">
            <v>-1.56</v>
          </cell>
          <cell r="E84" t="str">
            <v>759911</v>
          </cell>
          <cell r="F84" t="str">
            <v>INGRESOS POR REDONDEOS</v>
          </cell>
          <cell r="G84" t="str">
            <v>01</v>
          </cell>
          <cell r="H84" t="str">
            <v>X</v>
          </cell>
        </row>
        <row r="85">
          <cell r="A85" t="str">
            <v>772311</v>
          </cell>
          <cell r="B85" t="str">
            <v>INTERESES POR PRÉSTAMOS OTORGADOS  MN</v>
          </cell>
          <cell r="C85">
            <v>-4811.79</v>
          </cell>
          <cell r="D85">
            <v>-1337.07</v>
          </cell>
          <cell r="E85" t="str">
            <v>772311</v>
          </cell>
          <cell r="F85" t="str">
            <v>INTERESES POR PRÉSTAMOS OTORGADOS  MN</v>
          </cell>
          <cell r="G85" t="str">
            <v>01</v>
          </cell>
          <cell r="H85" t="str">
            <v>X</v>
          </cell>
        </row>
        <row r="86">
          <cell r="A86" t="str">
            <v>772312</v>
          </cell>
          <cell r="B86" t="str">
            <v>INTERESES POR PRESTAMOS OTOGADOS ME</v>
          </cell>
          <cell r="C86"/>
          <cell r="D86"/>
          <cell r="E86" t="str">
            <v>772312</v>
          </cell>
          <cell r="F86" t="str">
            <v>INTERESES POR PRESTAMOS OTOGADOS ME</v>
          </cell>
          <cell r="H86" t="str">
            <v>X</v>
          </cell>
        </row>
        <row r="87">
          <cell r="A87" t="str">
            <v>772413</v>
          </cell>
          <cell r="B87" t="str">
            <v>INTERESES VALOR DESCONTADO FACT.NEGOCIABLES ME</v>
          </cell>
          <cell r="C87">
            <v>-546.08000000000004</v>
          </cell>
          <cell r="D87">
            <v>0</v>
          </cell>
          <cell r="E87" t="str">
            <v>772413</v>
          </cell>
          <cell r="F87" t="str">
            <v>INTERESES VALOR DESCONTADO FACT.NEGOCIABLES ME</v>
          </cell>
          <cell r="G87" t="str">
            <v>01</v>
          </cell>
          <cell r="H87" t="str">
            <v>X</v>
          </cell>
        </row>
        <row r="88">
          <cell r="A88" t="str">
            <v>776111</v>
          </cell>
          <cell r="B88" t="str">
            <v>GANANCIA POR DIFERENCIA EN CAMBIO</v>
          </cell>
          <cell r="C88">
            <v>-8469.16</v>
          </cell>
          <cell r="D88">
            <v>0</v>
          </cell>
          <cell r="E88" t="str">
            <v xml:space="preserve">776111    </v>
          </cell>
          <cell r="F88" t="str">
            <v>GANANCIAS POR DIFERENCIA DE CAMBIO</v>
          </cell>
          <cell r="G88" t="str">
            <v>01</v>
          </cell>
          <cell r="H88" t="str">
            <v>X</v>
          </cell>
        </row>
        <row r="89">
          <cell r="A89" t="str">
            <v>777111</v>
          </cell>
          <cell r="B89" t="str">
            <v>GANANCIA POR INVERSIONES MANTENIDAS PARA NEGOCIACI</v>
          </cell>
          <cell r="C89">
            <v>-284001.23</v>
          </cell>
          <cell r="D89">
            <v>-78431.710000000006</v>
          </cell>
          <cell r="E89" t="str">
            <v xml:space="preserve">777111    </v>
          </cell>
          <cell r="F89" t="str">
            <v>INTERESES GANADOS POR INVERSIONES MANTENIDAS PARA NEGOCIACION - MN</v>
          </cell>
          <cell r="G89" t="str">
            <v>01</v>
          </cell>
          <cell r="H89" t="str">
            <v>X</v>
          </cell>
        </row>
        <row r="90">
          <cell r="A90" t="str">
            <v>777119</v>
          </cell>
          <cell r="B90" t="str">
            <v>FLUCTUAC COSTO DE VENTA RENTA VARIABLE</v>
          </cell>
          <cell r="C90"/>
          <cell r="D90"/>
          <cell r="E90" t="str">
            <v>777114</v>
          </cell>
          <cell r="F90" t="str">
            <v>GANANCIA POR FLUCTUACION DE MERCADO DE INVERSIONES MANTENIDAS PARA NEGOCIACION - ME</v>
          </cell>
          <cell r="H90" t="str">
            <v>X</v>
          </cell>
        </row>
        <row r="91">
          <cell r="A91" t="str">
            <v>791111</v>
          </cell>
          <cell r="B91" t="str">
            <v>CARGAS IMPUTABLES - ADMINISTRATIVAS</v>
          </cell>
          <cell r="C91">
            <v>-99553.510000000009</v>
          </cell>
          <cell r="D91">
            <v>-27797.170000000002</v>
          </cell>
          <cell r="E91" t="str">
            <v>791111</v>
          </cell>
          <cell r="F91" t="str">
            <v>CARGAS IMPUTABLES - ADMINISTRATIVAS</v>
          </cell>
          <cell r="H91" t="str">
            <v>X</v>
          </cell>
        </row>
        <row r="92">
          <cell r="A92" t="str">
            <v>791113</v>
          </cell>
          <cell r="B92" t="str">
            <v>CARGAS IMPUTABLES - FINANCIERAS</v>
          </cell>
          <cell r="C92">
            <v>-908019.58000000007</v>
          </cell>
          <cell r="D92">
            <v>-246677.25</v>
          </cell>
          <cell r="E92" t="str">
            <v>791113</v>
          </cell>
          <cell r="F92" t="str">
            <v>CARGAS IMPUTABLES - FINANCIERAS</v>
          </cell>
          <cell r="H92" t="str">
            <v>X</v>
          </cell>
        </row>
        <row r="93">
          <cell r="A93" t="str">
            <v>941111</v>
          </cell>
          <cell r="B93" t="str">
            <v>GASTOS ADMINISTRATIVOS</v>
          </cell>
          <cell r="C93">
            <v>99553.510000000009</v>
          </cell>
          <cell r="D93">
            <v>27797.170000000002</v>
          </cell>
          <cell r="E93" t="str">
            <v>941111</v>
          </cell>
          <cell r="F93" t="str">
            <v>GASTOS ADMINISTRATIVOS</v>
          </cell>
          <cell r="H93" t="str">
            <v>X</v>
          </cell>
        </row>
        <row r="94">
          <cell r="A94" t="str">
            <v>961111</v>
          </cell>
          <cell r="B94" t="str">
            <v>GASTOS FINANCIEROS</v>
          </cell>
          <cell r="C94">
            <v>908019.58000000007</v>
          </cell>
          <cell r="D94">
            <v>246677.25</v>
          </cell>
          <cell r="E94" t="str">
            <v>961111</v>
          </cell>
          <cell r="F94" t="str">
            <v>GASTOS FINANCIEROS</v>
          </cell>
          <cell r="H94" t="str">
            <v>X</v>
          </cell>
        </row>
        <row r="95">
          <cell r="B95" t="str">
            <v>TOTAL</v>
          </cell>
          <cell r="C95">
            <v>0</v>
          </cell>
          <cell r="D95">
            <v>0</v>
          </cell>
          <cell r="G95"/>
        </row>
        <row r="96">
          <cell r="B96" t="str">
            <v>TOTAL GENERAL</v>
          </cell>
          <cell r="C96">
            <v>0</v>
          </cell>
          <cell r="D96">
            <v>0</v>
          </cell>
          <cell r="G96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879A-28E3-4DFA-B8CA-66294AB9DDF0}">
  <dimension ref="A1:L133"/>
  <sheetViews>
    <sheetView workbookViewId="0">
      <pane xSplit="3" ySplit="6" topLeftCell="F63" activePane="bottomRight" state="frozen"/>
      <selection pane="topRight" activeCell="D1" sqref="D1"/>
      <selection pane="bottomLeft" activeCell="A7" sqref="A7"/>
      <selection pane="bottomRight" activeCell="A68" sqref="A68"/>
    </sheetView>
  </sheetViews>
  <sheetFormatPr baseColWidth="10" defaultRowHeight="12.75" x14ac:dyDescent="0.2"/>
  <cols>
    <col min="1" max="1" width="11.42578125" style="50"/>
    <col min="2" max="2" width="11.7109375" style="62" bestFit="1" customWidth="1"/>
    <col min="3" max="3" width="43.5703125" style="50" customWidth="1"/>
    <col min="4" max="4" width="16" style="50" bestFit="1" customWidth="1"/>
    <col min="5" max="6" width="14.85546875" style="50" bestFit="1" customWidth="1"/>
    <col min="7" max="7" width="16" style="50" bestFit="1" customWidth="1"/>
    <col min="8" max="8" width="3.7109375" style="50" customWidth="1"/>
    <col min="9" max="9" width="16" style="50" bestFit="1" customWidth="1"/>
    <col min="10" max="11" width="14.7109375" style="50" bestFit="1" customWidth="1"/>
    <col min="12" max="12" width="16" style="50" bestFit="1" customWidth="1"/>
    <col min="13" max="248" width="11.42578125" style="50"/>
    <col min="249" max="249" width="52.140625" style="50" bestFit="1" customWidth="1"/>
    <col min="250" max="504" width="11.42578125" style="50"/>
    <col min="505" max="505" width="52.140625" style="50" bestFit="1" customWidth="1"/>
    <col min="506" max="760" width="11.42578125" style="50"/>
    <col min="761" max="761" width="52.140625" style="50" bestFit="1" customWidth="1"/>
    <col min="762" max="1016" width="11.42578125" style="50"/>
    <col min="1017" max="1017" width="52.140625" style="50" bestFit="1" customWidth="1"/>
    <col min="1018" max="1272" width="11.42578125" style="50"/>
    <col min="1273" max="1273" width="52.140625" style="50" bestFit="1" customWidth="1"/>
    <col min="1274" max="1528" width="11.42578125" style="50"/>
    <col min="1529" max="1529" width="52.140625" style="50" bestFit="1" customWidth="1"/>
    <col min="1530" max="1784" width="11.42578125" style="50"/>
    <col min="1785" max="1785" width="52.140625" style="50" bestFit="1" customWidth="1"/>
    <col min="1786" max="2040" width="11.42578125" style="50"/>
    <col min="2041" max="2041" width="52.140625" style="50" bestFit="1" customWidth="1"/>
    <col min="2042" max="2296" width="11.42578125" style="50"/>
    <col min="2297" max="2297" width="52.140625" style="50" bestFit="1" customWidth="1"/>
    <col min="2298" max="2552" width="11.42578125" style="50"/>
    <col min="2553" max="2553" width="52.140625" style="50" bestFit="1" customWidth="1"/>
    <col min="2554" max="2808" width="11.42578125" style="50"/>
    <col min="2809" max="2809" width="52.140625" style="50" bestFit="1" customWidth="1"/>
    <col min="2810" max="3064" width="11.42578125" style="50"/>
    <col min="3065" max="3065" width="52.140625" style="50" bestFit="1" customWidth="1"/>
    <col min="3066" max="3320" width="11.42578125" style="50"/>
    <col min="3321" max="3321" width="52.140625" style="50" bestFit="1" customWidth="1"/>
    <col min="3322" max="3576" width="11.42578125" style="50"/>
    <col min="3577" max="3577" width="52.140625" style="50" bestFit="1" customWidth="1"/>
    <col min="3578" max="3832" width="11.42578125" style="50"/>
    <col min="3833" max="3833" width="52.140625" style="50" bestFit="1" customWidth="1"/>
    <col min="3834" max="4088" width="11.42578125" style="50"/>
    <col min="4089" max="4089" width="52.140625" style="50" bestFit="1" customWidth="1"/>
    <col min="4090" max="4344" width="11.42578125" style="50"/>
    <col min="4345" max="4345" width="52.140625" style="50" bestFit="1" customWidth="1"/>
    <col min="4346" max="4600" width="11.42578125" style="50"/>
    <col min="4601" max="4601" width="52.140625" style="50" bestFit="1" customWidth="1"/>
    <col min="4602" max="4856" width="11.42578125" style="50"/>
    <col min="4857" max="4857" width="52.140625" style="50" bestFit="1" customWidth="1"/>
    <col min="4858" max="5112" width="11.42578125" style="50"/>
    <col min="5113" max="5113" width="52.140625" style="50" bestFit="1" customWidth="1"/>
    <col min="5114" max="5368" width="11.42578125" style="50"/>
    <col min="5369" max="5369" width="52.140625" style="50" bestFit="1" customWidth="1"/>
    <col min="5370" max="5624" width="11.42578125" style="50"/>
    <col min="5625" max="5625" width="52.140625" style="50" bestFit="1" customWidth="1"/>
    <col min="5626" max="5880" width="11.42578125" style="50"/>
    <col min="5881" max="5881" width="52.140625" style="50" bestFit="1" customWidth="1"/>
    <col min="5882" max="6136" width="11.42578125" style="50"/>
    <col min="6137" max="6137" width="52.140625" style="50" bestFit="1" customWidth="1"/>
    <col min="6138" max="6392" width="11.42578125" style="50"/>
    <col min="6393" max="6393" width="52.140625" style="50" bestFit="1" customWidth="1"/>
    <col min="6394" max="6648" width="11.42578125" style="50"/>
    <col min="6649" max="6649" width="52.140625" style="50" bestFit="1" customWidth="1"/>
    <col min="6650" max="6904" width="11.42578125" style="50"/>
    <col min="6905" max="6905" width="52.140625" style="50" bestFit="1" customWidth="1"/>
    <col min="6906" max="7160" width="11.42578125" style="50"/>
    <col min="7161" max="7161" width="52.140625" style="50" bestFit="1" customWidth="1"/>
    <col min="7162" max="7416" width="11.42578125" style="50"/>
    <col min="7417" max="7417" width="52.140625" style="50" bestFit="1" customWidth="1"/>
    <col min="7418" max="7672" width="11.42578125" style="50"/>
    <col min="7673" max="7673" width="52.140625" style="50" bestFit="1" customWidth="1"/>
    <col min="7674" max="7928" width="11.42578125" style="50"/>
    <col min="7929" max="7929" width="52.140625" style="50" bestFit="1" customWidth="1"/>
    <col min="7930" max="8184" width="11.42578125" style="50"/>
    <col min="8185" max="8185" width="52.140625" style="50" bestFit="1" customWidth="1"/>
    <col min="8186" max="8440" width="11.42578125" style="50"/>
    <col min="8441" max="8441" width="52.140625" style="50" bestFit="1" customWidth="1"/>
    <col min="8442" max="8696" width="11.42578125" style="50"/>
    <col min="8697" max="8697" width="52.140625" style="50" bestFit="1" customWidth="1"/>
    <col min="8698" max="8952" width="11.42578125" style="50"/>
    <col min="8953" max="8953" width="52.140625" style="50" bestFit="1" customWidth="1"/>
    <col min="8954" max="9208" width="11.42578125" style="50"/>
    <col min="9209" max="9209" width="52.140625" style="50" bestFit="1" customWidth="1"/>
    <col min="9210" max="9464" width="11.42578125" style="50"/>
    <col min="9465" max="9465" width="52.140625" style="50" bestFit="1" customWidth="1"/>
    <col min="9466" max="9720" width="11.42578125" style="50"/>
    <col min="9721" max="9721" width="52.140625" style="50" bestFit="1" customWidth="1"/>
    <col min="9722" max="9976" width="11.42578125" style="50"/>
    <col min="9977" max="9977" width="52.140625" style="50" bestFit="1" customWidth="1"/>
    <col min="9978" max="10232" width="11.42578125" style="50"/>
    <col min="10233" max="10233" width="52.140625" style="50" bestFit="1" customWidth="1"/>
    <col min="10234" max="10488" width="11.42578125" style="50"/>
    <col min="10489" max="10489" width="52.140625" style="50" bestFit="1" customWidth="1"/>
    <col min="10490" max="10744" width="11.42578125" style="50"/>
    <col min="10745" max="10745" width="52.140625" style="50" bestFit="1" customWidth="1"/>
    <col min="10746" max="11000" width="11.42578125" style="50"/>
    <col min="11001" max="11001" width="52.140625" style="50" bestFit="1" customWidth="1"/>
    <col min="11002" max="11256" width="11.42578125" style="50"/>
    <col min="11257" max="11257" width="52.140625" style="50" bestFit="1" customWidth="1"/>
    <col min="11258" max="11512" width="11.42578125" style="50"/>
    <col min="11513" max="11513" width="52.140625" style="50" bestFit="1" customWidth="1"/>
    <col min="11514" max="11768" width="11.42578125" style="50"/>
    <col min="11769" max="11769" width="52.140625" style="50" bestFit="1" customWidth="1"/>
    <col min="11770" max="12024" width="11.42578125" style="50"/>
    <col min="12025" max="12025" width="52.140625" style="50" bestFit="1" customWidth="1"/>
    <col min="12026" max="12280" width="11.42578125" style="50"/>
    <col min="12281" max="12281" width="52.140625" style="50" bestFit="1" customWidth="1"/>
    <col min="12282" max="12536" width="11.42578125" style="50"/>
    <col min="12537" max="12537" width="52.140625" style="50" bestFit="1" customWidth="1"/>
    <col min="12538" max="12792" width="11.42578125" style="50"/>
    <col min="12793" max="12793" width="52.140625" style="50" bestFit="1" customWidth="1"/>
    <col min="12794" max="13048" width="11.42578125" style="50"/>
    <col min="13049" max="13049" width="52.140625" style="50" bestFit="1" customWidth="1"/>
    <col min="13050" max="13304" width="11.42578125" style="50"/>
    <col min="13305" max="13305" width="52.140625" style="50" bestFit="1" customWidth="1"/>
    <col min="13306" max="13560" width="11.42578125" style="50"/>
    <col min="13561" max="13561" width="52.140625" style="50" bestFit="1" customWidth="1"/>
    <col min="13562" max="13816" width="11.42578125" style="50"/>
    <col min="13817" max="13817" width="52.140625" style="50" bestFit="1" customWidth="1"/>
    <col min="13818" max="14072" width="11.42578125" style="50"/>
    <col min="14073" max="14073" width="52.140625" style="50" bestFit="1" customWidth="1"/>
    <col min="14074" max="14328" width="11.42578125" style="50"/>
    <col min="14329" max="14329" width="52.140625" style="50" bestFit="1" customWidth="1"/>
    <col min="14330" max="14584" width="11.42578125" style="50"/>
    <col min="14585" max="14585" width="52.140625" style="50" bestFit="1" customWidth="1"/>
    <col min="14586" max="14840" width="11.42578125" style="50"/>
    <col min="14841" max="14841" width="52.140625" style="50" bestFit="1" customWidth="1"/>
    <col min="14842" max="15096" width="11.42578125" style="50"/>
    <col min="15097" max="15097" width="52.140625" style="50" bestFit="1" customWidth="1"/>
    <col min="15098" max="15352" width="11.42578125" style="50"/>
    <col min="15353" max="15353" width="52.140625" style="50" bestFit="1" customWidth="1"/>
    <col min="15354" max="15608" width="11.42578125" style="50"/>
    <col min="15609" max="15609" width="52.140625" style="50" bestFit="1" customWidth="1"/>
    <col min="15610" max="15864" width="11.42578125" style="50"/>
    <col min="15865" max="15865" width="52.140625" style="50" bestFit="1" customWidth="1"/>
    <col min="15866" max="16120" width="11.42578125" style="50"/>
    <col min="16121" max="16121" width="52.140625" style="50" bestFit="1" customWidth="1"/>
    <col min="16122" max="16384" width="11.42578125" style="50"/>
  </cols>
  <sheetData>
    <row r="1" spans="1:12" x14ac:dyDescent="0.2">
      <c r="B1" s="61" t="s">
        <v>195</v>
      </c>
      <c r="F1" s="51">
        <v>1</v>
      </c>
    </row>
    <row r="2" spans="1:12" x14ac:dyDescent="0.2">
      <c r="F2" s="52"/>
    </row>
    <row r="3" spans="1:12" x14ac:dyDescent="0.2">
      <c r="F3" s="53"/>
    </row>
    <row r="4" spans="1:12" x14ac:dyDescent="0.2">
      <c r="I4" s="54"/>
    </row>
    <row r="6" spans="1:12" x14ac:dyDescent="0.2">
      <c r="A6" s="50" t="s">
        <v>356</v>
      </c>
      <c r="B6" s="63" t="s">
        <v>196</v>
      </c>
      <c r="C6" s="55" t="s">
        <v>197</v>
      </c>
      <c r="D6" s="56" t="s">
        <v>198</v>
      </c>
      <c r="E6" s="56" t="s">
        <v>199</v>
      </c>
      <c r="F6" s="56" t="s">
        <v>200</v>
      </c>
      <c r="G6" s="56" t="s">
        <v>201</v>
      </c>
      <c r="I6" s="57" t="s">
        <v>202</v>
      </c>
      <c r="J6" s="57" t="s">
        <v>203</v>
      </c>
      <c r="K6" s="57" t="s">
        <v>204</v>
      </c>
      <c r="L6" s="57" t="s">
        <v>205</v>
      </c>
    </row>
    <row r="7" spans="1:12" x14ac:dyDescent="0.2">
      <c r="A7" s="50" t="str">
        <f>VLOOKUP(B7,[1]Recuperado_Hoja1!$A:$H,5,FALSE)</f>
        <v>103111</v>
      </c>
      <c r="B7" s="61" t="s">
        <v>206</v>
      </c>
      <c r="C7" s="49" t="s">
        <v>207</v>
      </c>
      <c r="D7" s="58">
        <v>0</v>
      </c>
      <c r="E7" s="58">
        <v>6965</v>
      </c>
      <c r="F7" s="58">
        <v>6965</v>
      </c>
      <c r="G7" s="58">
        <v>0</v>
      </c>
      <c r="I7" s="58">
        <v>0</v>
      </c>
      <c r="J7" s="58">
        <v>1896.15</v>
      </c>
      <c r="K7" s="58">
        <v>1896.15</v>
      </c>
      <c r="L7" s="58">
        <v>0</v>
      </c>
    </row>
    <row r="8" spans="1:12" x14ac:dyDescent="0.2">
      <c r="A8" s="50" t="str">
        <f>VLOOKUP(B8,[1]Recuperado_Hoja1!$A:$H,5,FALSE)</f>
        <v xml:space="preserve">103112    </v>
      </c>
      <c r="B8" s="61" t="s">
        <v>208</v>
      </c>
      <c r="C8" s="49" t="s">
        <v>209</v>
      </c>
      <c r="D8" s="58">
        <v>0</v>
      </c>
      <c r="E8" s="58">
        <v>0</v>
      </c>
      <c r="F8" s="58">
        <v>0</v>
      </c>
      <c r="G8" s="58">
        <v>0</v>
      </c>
      <c r="I8" s="58">
        <v>0</v>
      </c>
      <c r="J8" s="58">
        <v>0</v>
      </c>
      <c r="K8" s="58">
        <v>0</v>
      </c>
      <c r="L8" s="58">
        <v>0</v>
      </c>
    </row>
    <row r="9" spans="1:12" x14ac:dyDescent="0.2">
      <c r="A9" s="50" t="str">
        <f>VLOOKUP(B9,[1]Recuperado_Hoja1!$A:$H,5,FALSE)</f>
        <v xml:space="preserve">104111    </v>
      </c>
      <c r="B9" s="61" t="s">
        <v>210</v>
      </c>
      <c r="C9" s="49" t="s">
        <v>211</v>
      </c>
      <c r="D9" s="58">
        <v>1298.1999999994039</v>
      </c>
      <c r="E9" s="58">
        <v>16148.42</v>
      </c>
      <c r="F9" s="58">
        <v>13985.2</v>
      </c>
      <c r="G9" s="58">
        <v>3461.4199999994039</v>
      </c>
      <c r="I9" s="58">
        <v>5502.92</v>
      </c>
      <c r="J9" s="58">
        <v>4353.43</v>
      </c>
      <c r="K9" s="58">
        <v>3823.37</v>
      </c>
      <c r="L9" s="58">
        <v>6032.9800000000005</v>
      </c>
    </row>
    <row r="10" spans="1:12" x14ac:dyDescent="0.2">
      <c r="A10" s="50" t="str">
        <f>VLOOKUP(B10,[1]Recuperado_Hoja1!$A:$H,5,FALSE)</f>
        <v xml:space="preserve">104121    </v>
      </c>
      <c r="B10" s="61" t="s">
        <v>212</v>
      </c>
      <c r="C10" s="49" t="s">
        <v>213</v>
      </c>
      <c r="D10" s="58">
        <v>943.08</v>
      </c>
      <c r="E10" s="58">
        <v>71357.22</v>
      </c>
      <c r="F10" s="58">
        <v>72276.09</v>
      </c>
      <c r="G10" s="58">
        <v>24.21</v>
      </c>
      <c r="I10" s="58">
        <v>251.22</v>
      </c>
      <c r="J10" s="58">
        <v>18674.8</v>
      </c>
      <c r="K10" s="58">
        <v>18919.62</v>
      </c>
      <c r="L10" s="58">
        <v>6.4</v>
      </c>
    </row>
    <row r="11" spans="1:12" x14ac:dyDescent="0.2">
      <c r="A11" s="50" t="str">
        <f>VLOOKUP(B11,[1]Recuperado_Hoja1!$A:$H,5,FALSE)</f>
        <v xml:space="preserve">104121    </v>
      </c>
      <c r="B11" s="61" t="s">
        <v>214</v>
      </c>
      <c r="C11" s="49" t="s">
        <v>215</v>
      </c>
      <c r="D11" s="58">
        <v>0</v>
      </c>
      <c r="E11" s="58">
        <v>0</v>
      </c>
      <c r="F11" s="58">
        <v>0</v>
      </c>
      <c r="G11" s="58">
        <v>0</v>
      </c>
      <c r="I11" s="58">
        <v>0</v>
      </c>
      <c r="J11" s="58">
        <v>0</v>
      </c>
      <c r="K11" s="58">
        <v>0</v>
      </c>
      <c r="L11" s="58">
        <v>0</v>
      </c>
    </row>
    <row r="12" spans="1:12" x14ac:dyDescent="0.2">
      <c r="A12" s="50" t="str">
        <f>VLOOKUP(B12,[1]Recuperado_Hoja1!$A:$H,5,FALSE)</f>
        <v xml:space="preserve">107111    </v>
      </c>
      <c r="B12" s="61" t="s">
        <v>216</v>
      </c>
      <c r="C12" s="49" t="s">
        <v>217</v>
      </c>
      <c r="D12" s="58">
        <v>0</v>
      </c>
      <c r="E12" s="58">
        <v>4045</v>
      </c>
      <c r="F12" s="58">
        <v>0</v>
      </c>
      <c r="G12" s="58">
        <v>4045</v>
      </c>
      <c r="I12" s="58">
        <v>1.6400000000000001</v>
      </c>
      <c r="J12" s="58">
        <v>1123.92</v>
      </c>
      <c r="K12" s="58">
        <v>0</v>
      </c>
      <c r="L12" s="58">
        <v>1125.56</v>
      </c>
    </row>
    <row r="13" spans="1:12" x14ac:dyDescent="0.2">
      <c r="A13" s="50">
        <f>VLOOKUP(B13,[1]Recuperado_Hoja1!$A:$H,5,FALSE)</f>
        <v>0</v>
      </c>
      <c r="B13" s="61" t="s">
        <v>218</v>
      </c>
      <c r="C13" s="49" t="s">
        <v>219</v>
      </c>
      <c r="D13" s="58">
        <v>0</v>
      </c>
      <c r="E13" s="58">
        <v>0</v>
      </c>
      <c r="F13" s="58">
        <v>0</v>
      </c>
      <c r="G13" s="58">
        <v>0</v>
      </c>
      <c r="I13" s="58">
        <v>0</v>
      </c>
      <c r="J13" s="58">
        <v>0</v>
      </c>
      <c r="K13" s="58">
        <v>0</v>
      </c>
      <c r="L13" s="58">
        <v>0</v>
      </c>
    </row>
    <row r="14" spans="1:12" x14ac:dyDescent="0.2">
      <c r="A14" s="50" t="str">
        <f>VLOOKUP(B14,[1]Recuperado_Hoja1!$A:$H,5,FALSE)</f>
        <v xml:space="preserve">112314041 </v>
      </c>
      <c r="B14" s="63" t="s">
        <v>352</v>
      </c>
      <c r="C14" s="49" t="s">
        <v>220</v>
      </c>
      <c r="D14" s="58">
        <v>169868.5</v>
      </c>
      <c r="E14" s="58">
        <v>95025.72</v>
      </c>
      <c r="F14" s="58">
        <v>264894.21999999997</v>
      </c>
      <c r="G14" s="58">
        <v>3.7252902984619141E-11</v>
      </c>
      <c r="I14" s="58">
        <v>45250</v>
      </c>
      <c r="J14" s="58">
        <v>24570</v>
      </c>
      <c r="K14" s="58">
        <v>69820</v>
      </c>
      <c r="L14" s="58">
        <v>0</v>
      </c>
    </row>
    <row r="15" spans="1:12" x14ac:dyDescent="0.2">
      <c r="A15" s="50" t="str">
        <f>VLOOKUP(B15,[1]Recuperado_Hoja1!$A:$H,5,FALSE)</f>
        <v xml:space="preserve">11232204  </v>
      </c>
      <c r="B15" s="61" t="s">
        <v>221</v>
      </c>
      <c r="C15" s="49" t="s">
        <v>222</v>
      </c>
      <c r="D15" s="58">
        <v>-54433</v>
      </c>
      <c r="E15" s="58">
        <v>55694.5</v>
      </c>
      <c r="F15" s="58">
        <v>1261.5</v>
      </c>
      <c r="G15" s="58">
        <v>0</v>
      </c>
      <c r="I15" s="58">
        <v>-14500</v>
      </c>
      <c r="J15" s="58">
        <v>14500</v>
      </c>
      <c r="K15" s="58">
        <v>0</v>
      </c>
      <c r="L15" s="58">
        <v>0</v>
      </c>
    </row>
    <row r="16" spans="1:12" x14ac:dyDescent="0.2">
      <c r="A16" s="50" t="str">
        <f>VLOOKUP(B16,[1]Recuperado_Hoja1!$A:$H,5,FALSE)</f>
        <v xml:space="preserve">121112    </v>
      </c>
      <c r="B16" s="61" t="s">
        <v>223</v>
      </c>
      <c r="C16" s="49" t="s">
        <v>224</v>
      </c>
      <c r="D16" s="58">
        <v>0</v>
      </c>
      <c r="E16" s="58">
        <v>0</v>
      </c>
      <c r="F16" s="58">
        <v>0</v>
      </c>
      <c r="G16" s="58">
        <v>0</v>
      </c>
      <c r="I16" s="58">
        <v>0</v>
      </c>
      <c r="J16" s="58">
        <v>0</v>
      </c>
      <c r="K16" s="58">
        <v>0</v>
      </c>
      <c r="L16" s="58">
        <v>0</v>
      </c>
    </row>
    <row r="17" spans="1:12" x14ac:dyDescent="0.2">
      <c r="A17" s="50" t="str">
        <f>VLOOKUP(B17,[1]Recuperado_Hoja1!$A:$H,5,FALSE)</f>
        <v>121211</v>
      </c>
      <c r="B17" s="61" t="s">
        <v>225</v>
      </c>
      <c r="C17" s="49" t="s">
        <v>226</v>
      </c>
      <c r="D17" s="58">
        <v>2194.3200000000002</v>
      </c>
      <c r="E17" s="58">
        <v>5705.92</v>
      </c>
      <c r="F17" s="58">
        <v>2684.94</v>
      </c>
      <c r="G17" s="58">
        <v>5215.3</v>
      </c>
      <c r="I17" s="58">
        <v>594.55999999999972</v>
      </c>
      <c r="J17" s="58">
        <v>1535.24</v>
      </c>
      <c r="K17" s="58">
        <v>722.03</v>
      </c>
      <c r="L17" s="58">
        <v>1407.7699999999998</v>
      </c>
    </row>
    <row r="18" spans="1:12" x14ac:dyDescent="0.2">
      <c r="A18" s="50" t="str">
        <f>VLOOKUP(B18,[1]Recuperado_Hoja1!$A:$H,5,FALSE)</f>
        <v xml:space="preserve">121212    </v>
      </c>
      <c r="B18" s="61" t="s">
        <v>227</v>
      </c>
      <c r="C18" s="49" t="s">
        <v>228</v>
      </c>
      <c r="D18" s="58">
        <v>0</v>
      </c>
      <c r="E18" s="58">
        <v>0</v>
      </c>
      <c r="F18" s="58">
        <v>0</v>
      </c>
      <c r="G18" s="58">
        <v>0</v>
      </c>
      <c r="I18" s="58">
        <v>0</v>
      </c>
      <c r="J18" s="58">
        <v>0</v>
      </c>
      <c r="K18" s="58">
        <v>0</v>
      </c>
      <c r="L18" s="58">
        <v>0</v>
      </c>
    </row>
    <row r="19" spans="1:12" x14ac:dyDescent="0.2">
      <c r="A19" s="50" t="str">
        <f>VLOOKUP(B19,[1]Recuperado_Hoja1!$A:$H,5,FALSE)</f>
        <v>122111</v>
      </c>
      <c r="B19" s="63">
        <v>122111</v>
      </c>
      <c r="C19" s="49" t="s">
        <v>229</v>
      </c>
      <c r="D19" s="58">
        <v>0</v>
      </c>
      <c r="E19" s="58">
        <v>237.82</v>
      </c>
      <c r="F19" s="58">
        <v>237.82</v>
      </c>
      <c r="G19" s="58">
        <v>0</v>
      </c>
      <c r="I19" s="58">
        <v>0</v>
      </c>
      <c r="J19" s="58">
        <v>62.68</v>
      </c>
      <c r="K19" s="58">
        <v>63.910000000000004</v>
      </c>
      <c r="L19" s="58">
        <v>-1.23</v>
      </c>
    </row>
    <row r="20" spans="1:12" x14ac:dyDescent="0.2">
      <c r="A20" s="50" t="str">
        <f>VLOOKUP(B20,[1]Recuperado_Hoja1!$A:$H,5,FALSE)</f>
        <v xml:space="preserve">122112    </v>
      </c>
      <c r="B20" s="61" t="s">
        <v>230</v>
      </c>
      <c r="C20" s="49" t="s">
        <v>231</v>
      </c>
      <c r="D20" s="58">
        <v>0</v>
      </c>
      <c r="E20" s="58">
        <v>0</v>
      </c>
      <c r="F20" s="58">
        <v>0</v>
      </c>
      <c r="G20" s="58">
        <v>0</v>
      </c>
      <c r="I20" s="58">
        <v>0</v>
      </c>
      <c r="J20" s="58">
        <v>0</v>
      </c>
      <c r="K20" s="58">
        <v>0</v>
      </c>
      <c r="L20" s="58">
        <v>0</v>
      </c>
    </row>
    <row r="21" spans="1:12" x14ac:dyDescent="0.2">
      <c r="A21" s="50" t="str">
        <f>VLOOKUP(B21,[1]Recuperado_Hoja1!$A:$H,5,FALSE)</f>
        <v xml:space="preserve">131211    </v>
      </c>
      <c r="B21" s="61" t="s">
        <v>232</v>
      </c>
      <c r="C21" s="49" t="s">
        <v>233</v>
      </c>
      <c r="D21" s="58">
        <v>0</v>
      </c>
      <c r="E21" s="58">
        <v>0</v>
      </c>
      <c r="F21" s="58">
        <v>0</v>
      </c>
      <c r="G21" s="58">
        <v>0</v>
      </c>
      <c r="I21" s="58">
        <v>-0.6</v>
      </c>
      <c r="J21" s="58">
        <v>0</v>
      </c>
      <c r="K21" s="58">
        <v>0</v>
      </c>
      <c r="L21" s="58">
        <v>-0.6</v>
      </c>
    </row>
    <row r="22" spans="1:12" x14ac:dyDescent="0.2">
      <c r="A22" s="50" t="str">
        <f>VLOOKUP(B22,[1]Recuperado_Hoja1!$A:$H,5,FALSE)</f>
        <v>131212</v>
      </c>
      <c r="B22" s="61" t="s">
        <v>234</v>
      </c>
      <c r="C22" s="49" t="s">
        <v>235</v>
      </c>
      <c r="D22" s="58">
        <v>0</v>
      </c>
      <c r="E22" s="58">
        <v>0</v>
      </c>
      <c r="F22" s="58">
        <v>0</v>
      </c>
      <c r="G22" s="58">
        <v>0</v>
      </c>
      <c r="I22" s="58">
        <v>0</v>
      </c>
      <c r="J22" s="58">
        <v>0</v>
      </c>
      <c r="K22" s="58">
        <v>0</v>
      </c>
      <c r="L22" s="58">
        <v>0</v>
      </c>
    </row>
    <row r="23" spans="1:12" x14ac:dyDescent="0.2">
      <c r="A23" s="50" t="str">
        <f>VLOOKUP(B23,[1]Recuperado_Hoja1!$A:$H,5,FALSE)</f>
        <v>131252</v>
      </c>
      <c r="B23" s="61" t="s">
        <v>236</v>
      </c>
      <c r="C23" s="49" t="s">
        <v>237</v>
      </c>
      <c r="D23" s="58">
        <v>0</v>
      </c>
      <c r="E23" s="58">
        <v>20578.91</v>
      </c>
      <c r="F23" s="58">
        <v>20578.91</v>
      </c>
      <c r="G23" s="58">
        <v>0</v>
      </c>
      <c r="I23" s="58">
        <v>0</v>
      </c>
      <c r="J23" s="58">
        <v>5468.75</v>
      </c>
      <c r="K23" s="58">
        <v>5468.75</v>
      </c>
      <c r="L23" s="58">
        <v>0</v>
      </c>
    </row>
    <row r="24" spans="1:12" x14ac:dyDescent="0.2">
      <c r="A24" s="50" t="str">
        <f>VLOOKUP(B24,[1]Recuperado_Hoja1!$A:$H,5,FALSE)</f>
        <v>132152</v>
      </c>
      <c r="B24" s="61" t="s">
        <v>238</v>
      </c>
      <c r="C24" s="49" t="s">
        <v>239</v>
      </c>
      <c r="D24" s="58">
        <v>-20578.91</v>
      </c>
      <c r="E24" s="58">
        <v>20578.91</v>
      </c>
      <c r="F24" s="58">
        <v>0</v>
      </c>
      <c r="G24" s="58">
        <v>0</v>
      </c>
      <c r="I24" s="58">
        <v>-5468.75</v>
      </c>
      <c r="J24" s="58">
        <v>5468.75</v>
      </c>
      <c r="K24" s="58">
        <v>0</v>
      </c>
      <c r="L24" s="58">
        <v>0</v>
      </c>
    </row>
    <row r="25" spans="1:12" x14ac:dyDescent="0.2">
      <c r="A25" s="50" t="str">
        <f>VLOOKUP(B25,[1]Recuperado_Hoja1!$A:$H,5,FALSE)</f>
        <v xml:space="preserve">161111    </v>
      </c>
      <c r="B25" s="61" t="s">
        <v>240</v>
      </c>
      <c r="C25" s="49" t="s">
        <v>241</v>
      </c>
      <c r="D25" s="58">
        <v>353396.01</v>
      </c>
      <c r="E25" s="58">
        <v>0</v>
      </c>
      <c r="F25" s="58">
        <v>2450.09</v>
      </c>
      <c r="G25" s="58">
        <v>350945.92</v>
      </c>
      <c r="I25" s="58">
        <v>97756.85</v>
      </c>
      <c r="J25" s="58">
        <v>0</v>
      </c>
      <c r="K25" s="58">
        <v>657.02</v>
      </c>
      <c r="L25" s="58">
        <v>97099.83</v>
      </c>
    </row>
    <row r="26" spans="1:12" x14ac:dyDescent="0.2">
      <c r="A26" s="50" t="str">
        <f>VLOOKUP(B26,[1]Recuperado_Hoja1!$A:$H,5,FALSE)</f>
        <v xml:space="preserve">162911    </v>
      </c>
      <c r="B26" s="61" t="s">
        <v>242</v>
      </c>
      <c r="C26" s="49" t="s">
        <v>243</v>
      </c>
      <c r="D26" s="58">
        <v>39</v>
      </c>
      <c r="E26" s="58">
        <v>0</v>
      </c>
      <c r="F26" s="58">
        <v>0</v>
      </c>
      <c r="G26" s="58">
        <v>39</v>
      </c>
      <c r="I26" s="58">
        <v>11.26</v>
      </c>
      <c r="J26" s="58">
        <v>0</v>
      </c>
      <c r="K26" s="58">
        <v>0</v>
      </c>
      <c r="L26" s="58">
        <v>11.26</v>
      </c>
    </row>
    <row r="27" spans="1:12" x14ac:dyDescent="0.2">
      <c r="A27" s="50" t="str">
        <f>VLOOKUP(B27,[1]Recuperado_Hoja1!$A:$H,5,FALSE)</f>
        <v xml:space="preserve">163111    </v>
      </c>
      <c r="B27" s="61" t="s">
        <v>244</v>
      </c>
      <c r="C27" s="49" t="s">
        <v>245</v>
      </c>
      <c r="D27" s="58">
        <v>145736.12</v>
      </c>
      <c r="E27" s="58">
        <v>0</v>
      </c>
      <c r="F27" s="58">
        <v>140413.53</v>
      </c>
      <c r="G27" s="58">
        <v>5322.59</v>
      </c>
      <c r="I27" s="58">
        <v>39938.639999999999</v>
      </c>
      <c r="J27" s="58">
        <v>0</v>
      </c>
      <c r="K27" s="58">
        <v>37033.769999999997</v>
      </c>
      <c r="L27" s="58">
        <v>2904.8700000000049</v>
      </c>
    </row>
    <row r="28" spans="1:12" x14ac:dyDescent="0.2">
      <c r="A28" s="50" t="str">
        <f>VLOOKUP(B28,[1]Recuperado_Hoja1!$A:$H,5,FALSE)</f>
        <v>171231</v>
      </c>
      <c r="B28" s="61" t="s">
        <v>110</v>
      </c>
      <c r="C28" s="49" t="s">
        <v>246</v>
      </c>
      <c r="D28" s="58">
        <v>2133000</v>
      </c>
      <c r="E28" s="58">
        <v>0</v>
      </c>
      <c r="F28" s="58">
        <v>4605.28</v>
      </c>
      <c r="G28" s="58">
        <v>2128394.7200000002</v>
      </c>
      <c r="I28" s="58">
        <v>590901.76000000001</v>
      </c>
      <c r="J28" s="58">
        <v>0</v>
      </c>
      <c r="K28" s="58">
        <v>1267.6199999999999</v>
      </c>
      <c r="L28" s="58">
        <v>589634.14</v>
      </c>
    </row>
    <row r="29" spans="1:12" x14ac:dyDescent="0.2">
      <c r="A29" s="50" t="str">
        <f>VLOOKUP(B29,[1]Recuperado_Hoja1!$A:$H,5,FALSE)</f>
        <v>171232</v>
      </c>
      <c r="B29" s="61" t="s">
        <v>247</v>
      </c>
      <c r="C29" s="49" t="s">
        <v>248</v>
      </c>
      <c r="D29" s="58">
        <v>7398485.8700000001</v>
      </c>
      <c r="E29" s="58">
        <v>118114</v>
      </c>
      <c r="F29" s="58">
        <v>432</v>
      </c>
      <c r="G29" s="58">
        <v>7516167.8700000001</v>
      </c>
      <c r="I29" s="58">
        <v>1970827.35</v>
      </c>
      <c r="J29" s="58">
        <v>16000</v>
      </c>
      <c r="K29" s="58">
        <v>0</v>
      </c>
      <c r="L29" s="58">
        <v>1986827.35</v>
      </c>
    </row>
    <row r="30" spans="1:12" x14ac:dyDescent="0.2">
      <c r="A30" s="50" t="str">
        <f>VLOOKUP(B30,[1]Recuperado_Hoja1!$A:$H,5,FALSE)</f>
        <v>173131</v>
      </c>
      <c r="B30" s="61" t="s">
        <v>111</v>
      </c>
      <c r="C30" s="49" t="s">
        <v>249</v>
      </c>
      <c r="D30" s="58">
        <v>252218.91</v>
      </c>
      <c r="E30" s="58">
        <v>0</v>
      </c>
      <c r="F30" s="58">
        <v>171634.84</v>
      </c>
      <c r="G30" s="58">
        <v>80584.070000000007</v>
      </c>
      <c r="I30" s="58">
        <v>68605.710000000006</v>
      </c>
      <c r="J30" s="58">
        <v>0</v>
      </c>
      <c r="K30" s="58">
        <v>45240.62</v>
      </c>
      <c r="L30" s="58">
        <v>23365.09</v>
      </c>
    </row>
    <row r="31" spans="1:12" x14ac:dyDescent="0.2">
      <c r="A31" s="50" t="str">
        <f>VLOOKUP(B31,[1]Recuperado_Hoja1!$A:$H,5,FALSE)</f>
        <v>173132</v>
      </c>
      <c r="B31" s="61" t="s">
        <v>250</v>
      </c>
      <c r="C31" s="49" t="s">
        <v>251</v>
      </c>
      <c r="D31" s="58">
        <v>1220873.6000000001</v>
      </c>
      <c r="E31" s="58">
        <v>21679.52</v>
      </c>
      <c r="F31" s="58">
        <v>1010413.5700000001</v>
      </c>
      <c r="G31" s="58">
        <v>232139.55000000002</v>
      </c>
      <c r="I31" s="58">
        <v>325219.39</v>
      </c>
      <c r="J31" s="58">
        <v>2435.75</v>
      </c>
      <c r="K31" s="58">
        <v>266291.26</v>
      </c>
      <c r="L31" s="58">
        <v>61363.880000000005</v>
      </c>
    </row>
    <row r="32" spans="1:12" x14ac:dyDescent="0.2">
      <c r="A32" s="50" t="str">
        <f>VLOOKUP(B32,[1]Recuperado_Hoja1!$A:$H,5,FALSE)</f>
        <v>178111</v>
      </c>
      <c r="B32" s="61" t="s">
        <v>252</v>
      </c>
      <c r="C32" s="49" t="s">
        <v>253</v>
      </c>
      <c r="D32" s="58">
        <v>2308.1</v>
      </c>
      <c r="E32" s="58">
        <v>0</v>
      </c>
      <c r="F32" s="58">
        <v>2308.1</v>
      </c>
      <c r="G32" s="58">
        <v>0</v>
      </c>
      <c r="I32" s="58">
        <v>734.33</v>
      </c>
      <c r="J32" s="58">
        <v>0</v>
      </c>
      <c r="K32" s="58">
        <v>620.29</v>
      </c>
      <c r="L32" s="58">
        <v>114.04</v>
      </c>
    </row>
    <row r="33" spans="1:12" x14ac:dyDescent="0.2">
      <c r="A33" s="50" t="str">
        <f>VLOOKUP(B33,[1]Recuperado_Hoja1!$A:$H,5,FALSE)</f>
        <v xml:space="preserve">189111    </v>
      </c>
      <c r="B33" s="61" t="s">
        <v>254</v>
      </c>
      <c r="C33" s="49" t="s">
        <v>255</v>
      </c>
      <c r="D33" s="58">
        <v>31722</v>
      </c>
      <c r="E33" s="58">
        <v>0</v>
      </c>
      <c r="F33" s="58">
        <v>3810</v>
      </c>
      <c r="G33" s="58">
        <v>27912</v>
      </c>
      <c r="I33" s="58">
        <v>8913.4600000000009</v>
      </c>
      <c r="J33" s="58">
        <v>0</v>
      </c>
      <c r="K33" s="58">
        <v>1004.21</v>
      </c>
      <c r="L33" s="58">
        <v>7909.25</v>
      </c>
    </row>
    <row r="34" spans="1:12" x14ac:dyDescent="0.2">
      <c r="A34" s="50" t="str">
        <f>VLOOKUP(B34,[1]Recuperado_Hoja1!$A:$H,5,FALSE)</f>
        <v>189114</v>
      </c>
      <c r="B34" s="61" t="s">
        <v>113</v>
      </c>
      <c r="C34" s="49" t="s">
        <v>256</v>
      </c>
      <c r="D34" s="58">
        <v>2852.4700000000003</v>
      </c>
      <c r="E34" s="58">
        <v>2084.7600000000002</v>
      </c>
      <c r="F34" s="58">
        <v>0</v>
      </c>
      <c r="G34" s="58">
        <v>4937.2300000000005</v>
      </c>
      <c r="I34" s="58">
        <v>859.18000000000006</v>
      </c>
      <c r="J34" s="58">
        <v>568.05999999999995</v>
      </c>
      <c r="K34" s="58">
        <v>0</v>
      </c>
      <c r="L34" s="58">
        <v>1427.24</v>
      </c>
    </row>
    <row r="35" spans="1:12" x14ac:dyDescent="0.2">
      <c r="A35" s="50" t="str">
        <f>VLOOKUP(B35,[1]Recuperado_Hoja1!$A:$H,5,FALSE)</f>
        <v xml:space="preserve">401111    </v>
      </c>
      <c r="B35" s="61" t="s">
        <v>257</v>
      </c>
      <c r="C35" s="49" t="s">
        <v>258</v>
      </c>
      <c r="D35" s="58">
        <v>135386.76999999999</v>
      </c>
      <c r="E35" s="58">
        <v>1305.1400000000001</v>
      </c>
      <c r="F35" s="58">
        <v>4089.39</v>
      </c>
      <c r="G35" s="58">
        <v>132602.51999999999</v>
      </c>
      <c r="I35" s="58">
        <v>37591.53</v>
      </c>
      <c r="J35" s="58">
        <v>346.82</v>
      </c>
      <c r="K35" s="58">
        <v>1099.95</v>
      </c>
      <c r="L35" s="58">
        <v>36838.400000000001</v>
      </c>
    </row>
    <row r="36" spans="1:12" x14ac:dyDescent="0.2">
      <c r="A36" s="50" t="str">
        <f>VLOOKUP(B36,[1]Recuperado_Hoja1!$A:$H,5,FALSE)</f>
        <v xml:space="preserve">401721    </v>
      </c>
      <c r="B36" s="61" t="s">
        <v>259</v>
      </c>
      <c r="C36" s="49" t="s">
        <v>260</v>
      </c>
      <c r="D36" s="58">
        <v>0</v>
      </c>
      <c r="E36" s="58">
        <v>0</v>
      </c>
      <c r="F36" s="58">
        <v>0</v>
      </c>
      <c r="G36" s="58">
        <v>0</v>
      </c>
      <c r="I36" s="58">
        <v>0.21</v>
      </c>
      <c r="J36" s="58">
        <v>0</v>
      </c>
      <c r="K36" s="58">
        <v>0</v>
      </c>
      <c r="L36" s="58">
        <v>0.21</v>
      </c>
    </row>
    <row r="37" spans="1:12" x14ac:dyDescent="0.2">
      <c r="A37" s="50" t="str">
        <f>VLOOKUP(B37,[1]Recuperado_Hoja1!$A:$H,5,FALSE)</f>
        <v xml:space="preserve">421111    </v>
      </c>
      <c r="B37" s="61" t="s">
        <v>261</v>
      </c>
      <c r="C37" s="49" t="s">
        <v>262</v>
      </c>
      <c r="D37" s="58">
        <v>-13000</v>
      </c>
      <c r="E37" s="58">
        <v>0</v>
      </c>
      <c r="F37" s="58">
        <v>0</v>
      </c>
      <c r="G37" s="58">
        <v>-13000</v>
      </c>
      <c r="I37" s="58">
        <v>-3626.9</v>
      </c>
      <c r="J37" s="58">
        <v>0</v>
      </c>
      <c r="K37" s="58">
        <v>0</v>
      </c>
      <c r="L37" s="58">
        <v>-3626.9</v>
      </c>
    </row>
    <row r="38" spans="1:12" x14ac:dyDescent="0.2">
      <c r="A38" s="50" t="str">
        <f>VLOOKUP(B38,[1]Recuperado_Hoja1!$A:$H,5,FALSE)</f>
        <v xml:space="preserve">421112    </v>
      </c>
      <c r="B38" s="61" t="s">
        <v>263</v>
      </c>
      <c r="C38" s="49" t="s">
        <v>264</v>
      </c>
      <c r="D38" s="58">
        <v>0</v>
      </c>
      <c r="E38" s="58">
        <v>0</v>
      </c>
      <c r="F38" s="58">
        <v>0</v>
      </c>
      <c r="G38" s="58">
        <v>0</v>
      </c>
      <c r="I38" s="58">
        <v>0</v>
      </c>
      <c r="J38" s="58">
        <v>0</v>
      </c>
      <c r="K38" s="58">
        <v>0</v>
      </c>
      <c r="L38" s="58">
        <v>0</v>
      </c>
    </row>
    <row r="39" spans="1:12" x14ac:dyDescent="0.2">
      <c r="A39" s="50" t="str">
        <f>VLOOKUP(B39,[1]Recuperado_Hoja1!$A:$H,5,FALSE)</f>
        <v xml:space="preserve">421211    </v>
      </c>
      <c r="B39" s="61" t="s">
        <v>265</v>
      </c>
      <c r="C39" s="49" t="s">
        <v>266</v>
      </c>
      <c r="D39" s="58">
        <v>0</v>
      </c>
      <c r="E39" s="58">
        <v>5192</v>
      </c>
      <c r="F39" s="58">
        <v>5192</v>
      </c>
      <c r="G39" s="58">
        <v>0</v>
      </c>
      <c r="I39" s="58">
        <v>-97.210000000000008</v>
      </c>
      <c r="J39" s="58">
        <v>1429.1200000000001</v>
      </c>
      <c r="K39" s="58">
        <v>1432.67</v>
      </c>
      <c r="L39" s="58">
        <v>-100.76</v>
      </c>
    </row>
    <row r="40" spans="1:12" x14ac:dyDescent="0.2">
      <c r="A40" s="50" t="str">
        <f>VLOOKUP(B40,[1]Recuperado_Hoja1!$A:$H,5,FALSE)</f>
        <v xml:space="preserve">421212    </v>
      </c>
      <c r="B40" s="61" t="s">
        <v>267</v>
      </c>
      <c r="C40" s="49" t="s">
        <v>268</v>
      </c>
      <c r="D40" s="58">
        <v>0</v>
      </c>
      <c r="E40" s="58">
        <v>774.5</v>
      </c>
      <c r="F40" s="58">
        <v>774.5</v>
      </c>
      <c r="G40" s="58">
        <v>0</v>
      </c>
      <c r="I40" s="58">
        <v>0</v>
      </c>
      <c r="J40" s="58">
        <v>205.84</v>
      </c>
      <c r="K40" s="58">
        <v>205.84</v>
      </c>
      <c r="L40" s="58">
        <v>0</v>
      </c>
    </row>
    <row r="41" spans="1:12" x14ac:dyDescent="0.2">
      <c r="A41" s="50" t="str">
        <f>VLOOKUP(B41,[1]Recuperado_Hoja1!$A:$H,5,FALSE)</f>
        <v>421215</v>
      </c>
      <c r="B41" s="61" t="s">
        <v>269</v>
      </c>
      <c r="C41" s="49" t="s">
        <v>270</v>
      </c>
      <c r="D41" s="58">
        <v>0</v>
      </c>
      <c r="E41" s="58">
        <v>1861.88</v>
      </c>
      <c r="F41" s="58">
        <v>2569.88</v>
      </c>
      <c r="G41" s="58">
        <v>-708</v>
      </c>
      <c r="I41" s="58">
        <v>-9.73</v>
      </c>
      <c r="J41" s="58">
        <v>492.59000000000003</v>
      </c>
      <c r="K41" s="58">
        <v>693.81000000000006</v>
      </c>
      <c r="L41" s="58">
        <v>-210.95000000000002</v>
      </c>
    </row>
    <row r="42" spans="1:12" x14ac:dyDescent="0.2">
      <c r="A42" s="50" t="str">
        <f>VLOOKUP(B42,[1]Recuperado_Hoja1!$A:$H,5,FALSE)</f>
        <v xml:space="preserve">422111    </v>
      </c>
      <c r="B42" s="61" t="s">
        <v>271</v>
      </c>
      <c r="C42" s="49" t="s">
        <v>272</v>
      </c>
      <c r="D42" s="58">
        <v>0</v>
      </c>
      <c r="E42" s="58">
        <v>0</v>
      </c>
      <c r="F42" s="58">
        <v>0</v>
      </c>
      <c r="G42" s="58">
        <v>0</v>
      </c>
      <c r="I42" s="58">
        <v>2.2999999999999998</v>
      </c>
      <c r="J42" s="58">
        <v>0</v>
      </c>
      <c r="K42" s="58">
        <v>0</v>
      </c>
      <c r="L42" s="58">
        <v>2.2999999999999998</v>
      </c>
    </row>
    <row r="43" spans="1:12" x14ac:dyDescent="0.2">
      <c r="A43" s="50" t="str">
        <f>VLOOKUP(B43,[1]Recuperado_Hoja1!$A:$H,5,FALSE)</f>
        <v>431151</v>
      </c>
      <c r="B43" s="61" t="s">
        <v>273</v>
      </c>
      <c r="C43" s="49" t="s">
        <v>274</v>
      </c>
      <c r="D43" s="58">
        <v>-3344.9300000000003</v>
      </c>
      <c r="E43" s="58">
        <v>3344.9300000000003</v>
      </c>
      <c r="F43" s="58">
        <v>0</v>
      </c>
      <c r="G43" s="58">
        <v>0</v>
      </c>
      <c r="I43" s="58">
        <v>-923</v>
      </c>
      <c r="J43" s="58">
        <v>923</v>
      </c>
      <c r="K43" s="58">
        <v>0</v>
      </c>
      <c r="L43" s="58">
        <v>0</v>
      </c>
    </row>
    <row r="44" spans="1:12" x14ac:dyDescent="0.2">
      <c r="A44" s="50">
        <f>VLOOKUP(B44,[1]Recuperado_Hoja1!$A:$H,5,FALSE)</f>
        <v>431152</v>
      </c>
      <c r="B44" s="61" t="s">
        <v>275</v>
      </c>
      <c r="C44" s="49" t="s">
        <v>276</v>
      </c>
      <c r="D44" s="58">
        <v>0</v>
      </c>
      <c r="E44" s="58">
        <v>0</v>
      </c>
      <c r="F44" s="58">
        <v>0</v>
      </c>
      <c r="G44" s="58">
        <v>0</v>
      </c>
      <c r="I44" s="58">
        <v>0</v>
      </c>
      <c r="J44" s="58">
        <v>0</v>
      </c>
      <c r="K44" s="58">
        <v>0</v>
      </c>
      <c r="L44" s="58">
        <v>0</v>
      </c>
    </row>
    <row r="45" spans="1:12" x14ac:dyDescent="0.2">
      <c r="A45" s="50" t="str">
        <f>VLOOKUP(B45,[1]Recuperado_Hoja1!$A:$H,5,FALSE)</f>
        <v>431211</v>
      </c>
      <c r="B45" s="61" t="s">
        <v>277</v>
      </c>
      <c r="C45" s="49" t="s">
        <v>278</v>
      </c>
      <c r="D45" s="58">
        <v>0</v>
      </c>
      <c r="E45" s="58">
        <v>0</v>
      </c>
      <c r="F45" s="58">
        <v>0</v>
      </c>
      <c r="G45" s="58">
        <v>0</v>
      </c>
      <c r="I45" s="58">
        <v>94.23</v>
      </c>
      <c r="J45" s="58">
        <v>0</v>
      </c>
      <c r="K45" s="58">
        <v>0</v>
      </c>
      <c r="L45" s="58">
        <v>94.23</v>
      </c>
    </row>
    <row r="46" spans="1:12" x14ac:dyDescent="0.2">
      <c r="A46" s="50" t="str">
        <f>VLOOKUP(B46,[1]Recuperado_Hoja1!$A:$H,5,FALSE)</f>
        <v>431212</v>
      </c>
      <c r="B46" s="61" t="s">
        <v>116</v>
      </c>
      <c r="C46" s="49" t="s">
        <v>279</v>
      </c>
      <c r="D46" s="58">
        <v>-7154.22</v>
      </c>
      <c r="E46" s="58">
        <v>0</v>
      </c>
      <c r="F46" s="58">
        <v>64.72</v>
      </c>
      <c r="G46" s="58">
        <v>-7218.9400000000005</v>
      </c>
      <c r="I46" s="58">
        <v>-1903.73</v>
      </c>
      <c r="J46" s="58">
        <v>0</v>
      </c>
      <c r="K46" s="58">
        <v>0</v>
      </c>
      <c r="L46" s="58">
        <v>-1903.73</v>
      </c>
    </row>
    <row r="47" spans="1:12" x14ac:dyDescent="0.2">
      <c r="A47" s="50" t="str">
        <f>VLOOKUP(B47,[1]Recuperado_Hoja1!$A:$H,5,FALSE)</f>
        <v>431215</v>
      </c>
      <c r="B47" s="61" t="s">
        <v>117</v>
      </c>
      <c r="C47" s="49" t="s">
        <v>280</v>
      </c>
      <c r="D47" s="58">
        <v>-1384.14</v>
      </c>
      <c r="E47" s="58">
        <v>1384.14</v>
      </c>
      <c r="F47" s="58">
        <v>932</v>
      </c>
      <c r="G47" s="58">
        <v>-932</v>
      </c>
      <c r="I47" s="58">
        <v>-357.49000000000018</v>
      </c>
      <c r="J47" s="58">
        <v>383.27</v>
      </c>
      <c r="K47" s="58">
        <v>245.65</v>
      </c>
      <c r="L47" s="58">
        <v>-219.87000000000015</v>
      </c>
    </row>
    <row r="48" spans="1:12" x14ac:dyDescent="0.2">
      <c r="A48" s="50" t="str">
        <f>VLOOKUP(B48,[1]Recuperado_Hoja1!$A:$H,5,FALSE)</f>
        <v>431251</v>
      </c>
      <c r="B48" s="61" t="s">
        <v>118</v>
      </c>
      <c r="C48" s="49" t="s">
        <v>281</v>
      </c>
      <c r="D48" s="58">
        <v>-7963.1700000000028</v>
      </c>
      <c r="E48" s="58">
        <v>1030.4100000000001</v>
      </c>
      <c r="F48" s="58">
        <v>7189.1900000000005</v>
      </c>
      <c r="G48" s="58">
        <v>-14121.95</v>
      </c>
      <c r="I48" s="58">
        <v>-2389.39</v>
      </c>
      <c r="J48" s="58">
        <v>282.76</v>
      </c>
      <c r="K48" s="58">
        <v>1939.49</v>
      </c>
      <c r="L48" s="58">
        <v>-4046.12</v>
      </c>
    </row>
    <row r="49" spans="1:12" x14ac:dyDescent="0.2">
      <c r="A49" s="50">
        <f>VLOOKUP(B49,[1]Recuperado_Hoja1!$A:$H,5,FALSE)</f>
        <v>431252</v>
      </c>
      <c r="B49" s="63">
        <v>431252</v>
      </c>
      <c r="C49" s="49" t="s">
        <v>282</v>
      </c>
      <c r="D49" s="58">
        <v>0</v>
      </c>
      <c r="E49" s="58">
        <v>6819.4000000000005</v>
      </c>
      <c r="F49" s="58">
        <v>6819.4000000000005</v>
      </c>
      <c r="G49" s="58">
        <v>0</v>
      </c>
      <c r="I49" s="58">
        <v>0</v>
      </c>
      <c r="J49" s="58">
        <v>1810.88</v>
      </c>
      <c r="K49" s="58">
        <v>1810.88</v>
      </c>
      <c r="L49" s="58">
        <v>0</v>
      </c>
    </row>
    <row r="50" spans="1:12" x14ac:dyDescent="0.2">
      <c r="A50" s="50" t="str">
        <f>VLOOKUP(B50,[1]Recuperado_Hoja1!$A:$H,5,FALSE)</f>
        <v>432152</v>
      </c>
      <c r="B50" s="61" t="s">
        <v>119</v>
      </c>
      <c r="C50" s="49" t="s">
        <v>283</v>
      </c>
      <c r="D50" s="58">
        <v>7733.29</v>
      </c>
      <c r="E50" s="58">
        <v>31.94</v>
      </c>
      <c r="F50" s="58">
        <v>7765.2300000000005</v>
      </c>
      <c r="G50" s="58">
        <v>0</v>
      </c>
      <c r="I50" s="58">
        <v>2057.8200000000002</v>
      </c>
      <c r="J50" s="58">
        <v>0</v>
      </c>
      <c r="K50" s="58">
        <v>2057.8200000000002</v>
      </c>
      <c r="L50" s="58">
        <v>0</v>
      </c>
    </row>
    <row r="51" spans="1:12" x14ac:dyDescent="0.2">
      <c r="A51" s="50" t="str">
        <f>VLOOKUP(B51,[1]Recuperado_Hoja1!$A:$H,5,FALSE)</f>
        <v xml:space="preserve">454971    </v>
      </c>
      <c r="B51" s="61" t="s">
        <v>284</v>
      </c>
      <c r="C51" s="49" t="s">
        <v>285</v>
      </c>
      <c r="D51" s="58">
        <v>0</v>
      </c>
      <c r="E51" s="58">
        <v>0</v>
      </c>
      <c r="F51" s="58">
        <v>0</v>
      </c>
      <c r="G51" s="58">
        <v>0</v>
      </c>
      <c r="I51" s="58">
        <v>4576.24</v>
      </c>
      <c r="J51" s="58">
        <v>0</v>
      </c>
      <c r="K51" s="58">
        <v>0</v>
      </c>
      <c r="L51" s="58">
        <v>4576.24</v>
      </c>
    </row>
    <row r="52" spans="1:12" x14ac:dyDescent="0.2">
      <c r="A52" s="50" t="str">
        <f>VLOOKUP(B52,[1]Recuperado_Hoja1!$A:$H,5,FALSE)</f>
        <v xml:space="preserve">454972    </v>
      </c>
      <c r="B52" s="61" t="s">
        <v>286</v>
      </c>
      <c r="C52" s="49" t="s">
        <v>287</v>
      </c>
      <c r="D52" s="58">
        <v>716.42</v>
      </c>
      <c r="E52" s="58">
        <v>1537709.6300000001</v>
      </c>
      <c r="F52" s="58">
        <v>1538426.05</v>
      </c>
      <c r="G52" s="58">
        <v>0</v>
      </c>
      <c r="I52" s="58">
        <v>190.63999998092652</v>
      </c>
      <c r="J52" s="58">
        <v>408495.17</v>
      </c>
      <c r="K52" s="58">
        <v>408685.81</v>
      </c>
      <c r="L52" s="58">
        <v>-1.9073486328125E-8</v>
      </c>
    </row>
    <row r="53" spans="1:12" x14ac:dyDescent="0.2">
      <c r="A53" s="50" t="str">
        <f>VLOOKUP(B53,[1]Recuperado_Hoja1!$A:$H,5,FALSE)</f>
        <v xml:space="preserve">461111    </v>
      </c>
      <c r="B53" s="61" t="s">
        <v>288</v>
      </c>
      <c r="C53" s="49" t="s">
        <v>289</v>
      </c>
      <c r="D53" s="58">
        <v>-346</v>
      </c>
      <c r="E53" s="58">
        <v>0</v>
      </c>
      <c r="F53" s="58">
        <v>0</v>
      </c>
      <c r="G53" s="58">
        <v>-346</v>
      </c>
      <c r="I53" s="58">
        <v>-95.69</v>
      </c>
      <c r="J53" s="58">
        <v>0</v>
      </c>
      <c r="K53" s="58">
        <v>0</v>
      </c>
      <c r="L53" s="58">
        <v>-95.69</v>
      </c>
    </row>
    <row r="54" spans="1:12" x14ac:dyDescent="0.2">
      <c r="A54" s="50" t="str">
        <f>VLOOKUP(B54,[1]Recuperado_Hoja1!$A:$H,5,FALSE)</f>
        <v>471211</v>
      </c>
      <c r="B54" s="61" t="s">
        <v>290</v>
      </c>
      <c r="C54" s="49" t="s">
        <v>291</v>
      </c>
      <c r="D54" s="58">
        <v>2075.23</v>
      </c>
      <c r="E54" s="58">
        <v>0</v>
      </c>
      <c r="F54" s="58">
        <v>2075.23</v>
      </c>
      <c r="G54" s="58">
        <v>0</v>
      </c>
      <c r="I54" s="58">
        <v>569.96</v>
      </c>
      <c r="J54" s="58">
        <v>0</v>
      </c>
      <c r="K54" s="58">
        <v>546.97</v>
      </c>
      <c r="L54" s="58">
        <v>22.990000000000002</v>
      </c>
    </row>
    <row r="55" spans="1:12" x14ac:dyDescent="0.2">
      <c r="A55" s="50" t="str">
        <f>VLOOKUP(B55,[1]Recuperado_Hoja1!$A:$H,5,FALSE)</f>
        <v xml:space="preserve">471311    </v>
      </c>
      <c r="B55" s="61" t="s">
        <v>292</v>
      </c>
      <c r="C55" s="49" t="s">
        <v>293</v>
      </c>
      <c r="D55" s="58">
        <v>-2719318.1</v>
      </c>
      <c r="E55" s="58">
        <v>6006.42</v>
      </c>
      <c r="F55" s="58">
        <v>0</v>
      </c>
      <c r="G55" s="58">
        <v>-2713311.68</v>
      </c>
      <c r="I55" s="58">
        <v>-755862.68</v>
      </c>
      <c r="J55" s="58">
        <v>1645.5900000000001</v>
      </c>
      <c r="K55" s="58">
        <v>0</v>
      </c>
      <c r="L55" s="58">
        <v>-754217.09</v>
      </c>
    </row>
    <row r="56" spans="1:12" x14ac:dyDescent="0.2">
      <c r="A56" s="50" t="str">
        <f>VLOOKUP(B56,[1]Recuperado_Hoja1!$A:$H,5,FALSE)</f>
        <v xml:space="preserve">471312    </v>
      </c>
      <c r="B56" s="61" t="s">
        <v>294</v>
      </c>
      <c r="C56" s="49" t="s">
        <v>295</v>
      </c>
      <c r="D56" s="58">
        <v>-332544.28999999998</v>
      </c>
      <c r="E56" s="58">
        <v>0</v>
      </c>
      <c r="F56" s="58">
        <v>3008.65</v>
      </c>
      <c r="G56" s="58">
        <v>-335552.94</v>
      </c>
      <c r="I56" s="58">
        <v>-88489.7</v>
      </c>
      <c r="J56" s="58">
        <v>0</v>
      </c>
      <c r="K56" s="58">
        <v>0</v>
      </c>
      <c r="L56" s="58">
        <v>-88489.7</v>
      </c>
    </row>
    <row r="57" spans="1:12" x14ac:dyDescent="0.2">
      <c r="A57" s="50" t="str">
        <f>VLOOKUP(B57,[1]Recuperado_Hoja1!$A:$H,5,FALSE)</f>
        <v>472311</v>
      </c>
      <c r="B57" s="61" t="s">
        <v>122</v>
      </c>
      <c r="C57" s="49" t="s">
        <v>296</v>
      </c>
      <c r="D57" s="58">
        <v>-69555.72</v>
      </c>
      <c r="E57" s="58">
        <v>2297.52</v>
      </c>
      <c r="F57" s="58">
        <v>23679.81</v>
      </c>
      <c r="G57" s="58">
        <v>-90938.01</v>
      </c>
      <c r="I57" s="58">
        <v>-18899.27</v>
      </c>
      <c r="J57" s="58">
        <v>606.97</v>
      </c>
      <c r="K57" s="58">
        <v>6248.4000000000005</v>
      </c>
      <c r="L57" s="58">
        <v>-24540.7</v>
      </c>
    </row>
    <row r="58" spans="1:12" x14ac:dyDescent="0.2">
      <c r="A58" s="50" t="str">
        <f>VLOOKUP(B58,[1]Recuperado_Hoja1!$A:$H,5,FALSE)</f>
        <v>472312</v>
      </c>
      <c r="B58" s="61" t="s">
        <v>123</v>
      </c>
      <c r="C58" s="49" t="s">
        <v>297</v>
      </c>
      <c r="D58" s="58">
        <v>-6634.83</v>
      </c>
      <c r="E58" s="58">
        <v>6595.82</v>
      </c>
      <c r="F58" s="58">
        <v>4023.78</v>
      </c>
      <c r="G58" s="58">
        <v>-4062.79</v>
      </c>
      <c r="I58" s="58">
        <v>-1765.52</v>
      </c>
      <c r="J58" s="58">
        <v>1731.16</v>
      </c>
      <c r="K58" s="58">
        <v>1037.05</v>
      </c>
      <c r="L58" s="58">
        <v>-1071.4100000000001</v>
      </c>
    </row>
    <row r="59" spans="1:12" x14ac:dyDescent="0.2">
      <c r="A59" s="50" t="str">
        <f>VLOOKUP(B59,[1]Recuperado_Hoja1!$A:$H,5,FALSE)</f>
        <v>479151</v>
      </c>
      <c r="B59" s="61" t="s">
        <v>298</v>
      </c>
      <c r="C59" s="49" t="s">
        <v>299</v>
      </c>
      <c r="D59" s="58">
        <v>-120.8</v>
      </c>
      <c r="E59" s="58">
        <v>0</v>
      </c>
      <c r="F59" s="58">
        <v>0</v>
      </c>
      <c r="G59" s="58">
        <v>-120.8</v>
      </c>
      <c r="I59" s="58">
        <v>-33.090000000000003</v>
      </c>
      <c r="J59" s="58">
        <v>0</v>
      </c>
      <c r="K59" s="58">
        <v>0</v>
      </c>
      <c r="L59" s="58">
        <v>-33.090000000000003</v>
      </c>
    </row>
    <row r="60" spans="1:12" x14ac:dyDescent="0.2">
      <c r="A60" s="50" t="str">
        <f>VLOOKUP(B60,[1]Recuperado_Hoja1!$A:$H,5,FALSE)</f>
        <v>479152</v>
      </c>
      <c r="B60" s="61" t="s">
        <v>300</v>
      </c>
      <c r="C60" s="49" t="s">
        <v>301</v>
      </c>
      <c r="D60" s="58">
        <v>-3758</v>
      </c>
      <c r="E60" s="58">
        <v>3758</v>
      </c>
      <c r="F60" s="58">
        <v>0</v>
      </c>
      <c r="G60" s="58">
        <v>0</v>
      </c>
      <c r="I60" s="58">
        <v>-1000</v>
      </c>
      <c r="J60" s="58">
        <v>1000</v>
      </c>
      <c r="K60" s="58">
        <v>0</v>
      </c>
      <c r="L60" s="58">
        <v>0</v>
      </c>
    </row>
    <row r="61" spans="1:12" x14ac:dyDescent="0.2">
      <c r="A61" s="50" t="str">
        <f>VLOOKUP(B61,[1]Recuperado_Hoja1!$A:$H,5,FALSE)</f>
        <v xml:space="preserve">493111    </v>
      </c>
      <c r="B61" s="61" t="s">
        <v>302</v>
      </c>
      <c r="C61" s="49" t="s">
        <v>303</v>
      </c>
      <c r="D61" s="58">
        <v>-332071.71000000002</v>
      </c>
      <c r="E61" s="58">
        <v>332071.71000000002</v>
      </c>
      <c r="F61" s="58">
        <v>0</v>
      </c>
      <c r="G61" s="58">
        <v>0</v>
      </c>
      <c r="I61" s="58">
        <v>-90675.11</v>
      </c>
      <c r="J61" s="58">
        <v>87525.48</v>
      </c>
      <c r="K61" s="58">
        <v>0</v>
      </c>
      <c r="L61" s="58">
        <v>-3149.63</v>
      </c>
    </row>
    <row r="62" spans="1:12" x14ac:dyDescent="0.2">
      <c r="A62" s="50" t="str">
        <f>VLOOKUP(B62,[1]Recuperado_Hoja1!$A:$H,5,FALSE)</f>
        <v>493112</v>
      </c>
      <c r="B62" s="61" t="s">
        <v>304</v>
      </c>
      <c r="C62" s="49" t="s">
        <v>305</v>
      </c>
      <c r="D62" s="58">
        <v>-1062606.07</v>
      </c>
      <c r="E62" s="58">
        <v>2074272.79</v>
      </c>
      <c r="F62" s="58">
        <v>1011666.72</v>
      </c>
      <c r="G62" s="58">
        <v>0</v>
      </c>
      <c r="I62" s="58">
        <v>-282758.40000000002</v>
      </c>
      <c r="J62" s="58">
        <v>546850.88</v>
      </c>
      <c r="K62" s="58">
        <v>264092.48</v>
      </c>
      <c r="L62" s="58">
        <v>0</v>
      </c>
    </row>
    <row r="63" spans="1:12" x14ac:dyDescent="0.2">
      <c r="A63" s="50" t="str">
        <f>VLOOKUP(B63,[1]Recuperado_Hoja1!$A:$H,5,FALSE)</f>
        <v>493216</v>
      </c>
      <c r="B63" s="61" t="s">
        <v>306</v>
      </c>
      <c r="C63" s="49" t="s">
        <v>307</v>
      </c>
      <c r="D63" s="58">
        <v>0</v>
      </c>
      <c r="E63" s="58">
        <v>0</v>
      </c>
      <c r="F63" s="58">
        <v>0</v>
      </c>
      <c r="G63" s="58">
        <v>0</v>
      </c>
      <c r="I63" s="58">
        <v>0</v>
      </c>
      <c r="J63" s="58">
        <v>0</v>
      </c>
      <c r="K63" s="58">
        <v>0</v>
      </c>
      <c r="L63" s="58">
        <v>0</v>
      </c>
    </row>
    <row r="64" spans="1:12" x14ac:dyDescent="0.2">
      <c r="A64" s="50" t="str">
        <f>VLOOKUP(B64,[1]Recuperado_Hoja1!$A:$H,5,FALSE)</f>
        <v xml:space="preserve">501211    </v>
      </c>
      <c r="B64" s="61" t="s">
        <v>308</v>
      </c>
      <c r="C64" s="49" t="s">
        <v>309</v>
      </c>
      <c r="D64" s="58">
        <v>-1885200</v>
      </c>
      <c r="E64" s="58">
        <v>0</v>
      </c>
      <c r="F64" s="58">
        <v>0</v>
      </c>
      <c r="G64" s="58">
        <v>-1885200</v>
      </c>
      <c r="I64" s="58">
        <v>-522871.81</v>
      </c>
      <c r="J64" s="58">
        <v>0</v>
      </c>
      <c r="K64" s="58">
        <v>0</v>
      </c>
      <c r="L64" s="58">
        <v>-522871.81</v>
      </c>
    </row>
    <row r="65" spans="1:12" x14ac:dyDescent="0.2">
      <c r="A65" s="50" t="str">
        <f>VLOOKUP(B65,[1]Recuperado_Hoja1!$A:$H,5,FALSE)</f>
        <v xml:space="preserve">591111    </v>
      </c>
      <c r="B65" s="61" t="s">
        <v>310</v>
      </c>
      <c r="C65" s="49" t="s">
        <v>311</v>
      </c>
      <c r="D65" s="58">
        <v>797959.49</v>
      </c>
      <c r="E65" s="58">
        <v>0</v>
      </c>
      <c r="F65" s="58">
        <v>0</v>
      </c>
      <c r="G65" s="58">
        <v>797959.49</v>
      </c>
      <c r="I65" s="58">
        <v>220306.39</v>
      </c>
      <c r="J65" s="58">
        <v>0</v>
      </c>
      <c r="K65" s="58">
        <v>0</v>
      </c>
      <c r="L65" s="58">
        <v>220306.39</v>
      </c>
    </row>
    <row r="66" spans="1:12" x14ac:dyDescent="0.2">
      <c r="A66" s="50" t="str">
        <f>VLOOKUP(B66,[1]Recuperado_Hoja1!$A:$H,5,FALSE)</f>
        <v>632412</v>
      </c>
      <c r="B66" s="64" t="s">
        <v>312</v>
      </c>
      <c r="C66" s="59" t="s">
        <v>313</v>
      </c>
      <c r="D66" s="58">
        <v>0</v>
      </c>
      <c r="E66" s="58">
        <v>5000</v>
      </c>
      <c r="F66" s="58">
        <v>0</v>
      </c>
      <c r="G66" s="58">
        <v>5000</v>
      </c>
      <c r="I66" s="58">
        <v>0</v>
      </c>
      <c r="J66" s="58">
        <v>1379.69</v>
      </c>
      <c r="K66" s="58">
        <v>0</v>
      </c>
      <c r="L66" s="58">
        <v>1379.69</v>
      </c>
    </row>
    <row r="67" spans="1:12" x14ac:dyDescent="0.2">
      <c r="A67" s="50" t="str">
        <f>VLOOKUP(B67,[1]Recuperado_Hoja1!$A:$H,5,FALSE)</f>
        <v xml:space="preserve">632919    </v>
      </c>
      <c r="B67" s="61" t="s">
        <v>314</v>
      </c>
      <c r="C67" s="49" t="s">
        <v>315</v>
      </c>
      <c r="D67" s="58">
        <v>18191.46</v>
      </c>
      <c r="E67" s="58">
        <v>10391.959999999999</v>
      </c>
      <c r="F67" s="58">
        <v>3344.9300000000003</v>
      </c>
      <c r="G67" s="58">
        <v>25238.49</v>
      </c>
      <c r="I67" s="58">
        <v>4960.5200000000004</v>
      </c>
      <c r="J67" s="58">
        <v>2780.41</v>
      </c>
      <c r="K67" s="58">
        <v>923</v>
      </c>
      <c r="L67" s="58">
        <v>6817.93</v>
      </c>
    </row>
    <row r="68" spans="1:12" x14ac:dyDescent="0.2">
      <c r="A68" s="50" t="str">
        <f>VLOOKUP(B68,[1]Recuperado_Hoja1!$A:$H,5,FALSE)</f>
        <v>63910100</v>
      </c>
      <c r="B68" s="61" t="s">
        <v>316</v>
      </c>
      <c r="C68" s="49" t="s">
        <v>317</v>
      </c>
      <c r="D68" s="58">
        <v>260.14999999999998</v>
      </c>
      <c r="E68" s="58">
        <v>97.95</v>
      </c>
      <c r="F68" s="58">
        <v>0</v>
      </c>
      <c r="G68" s="58">
        <v>358.1</v>
      </c>
      <c r="I68" s="58">
        <v>70.59</v>
      </c>
      <c r="J68" s="58">
        <v>26.18</v>
      </c>
      <c r="K68" s="58">
        <v>0</v>
      </c>
      <c r="L68" s="58">
        <v>96.77</v>
      </c>
    </row>
    <row r="69" spans="1:12" x14ac:dyDescent="0.2">
      <c r="A69" s="50" t="str">
        <f>VLOOKUP(B69,[1]Recuperado_Hoja1!$A:$H,5,FALSE)</f>
        <v>639315</v>
      </c>
      <c r="B69" s="61" t="s">
        <v>128</v>
      </c>
      <c r="C69" s="49" t="s">
        <v>318</v>
      </c>
      <c r="D69" s="58">
        <v>610075.03</v>
      </c>
      <c r="E69" s="58">
        <v>682.62</v>
      </c>
      <c r="F69" s="58">
        <v>0</v>
      </c>
      <c r="G69" s="58">
        <v>610757.65</v>
      </c>
      <c r="I69" s="58">
        <v>167338.87</v>
      </c>
      <c r="J69" s="58">
        <v>181.42000000000002</v>
      </c>
      <c r="K69" s="58">
        <v>0</v>
      </c>
      <c r="L69" s="58">
        <v>167520.29</v>
      </c>
    </row>
    <row r="70" spans="1:12" x14ac:dyDescent="0.2">
      <c r="A70" s="50" t="str">
        <f>VLOOKUP(B70,[1]Recuperado_Hoja1!$A:$H,5,FALSE)</f>
        <v>64120100</v>
      </c>
      <c r="B70" s="61" t="s">
        <v>319</v>
      </c>
      <c r="C70" s="49" t="s">
        <v>320</v>
      </c>
      <c r="D70" s="58">
        <v>705.54</v>
      </c>
      <c r="E70" s="58">
        <v>7.87</v>
      </c>
      <c r="F70" s="58">
        <v>0</v>
      </c>
      <c r="G70" s="58">
        <v>713.41</v>
      </c>
      <c r="I70" s="58">
        <v>192.37</v>
      </c>
      <c r="J70" s="58">
        <v>2.08</v>
      </c>
      <c r="K70" s="58">
        <v>0</v>
      </c>
      <c r="L70" s="58">
        <v>194.45000000000002</v>
      </c>
    </row>
    <row r="71" spans="1:12" x14ac:dyDescent="0.2">
      <c r="A71" s="50" t="str">
        <f>VLOOKUP(B71,[1]Recuperado_Hoja1!$A:$H,5,FALSE)</f>
        <v xml:space="preserve">659331    </v>
      </c>
      <c r="B71" s="61" t="s">
        <v>321</v>
      </c>
      <c r="C71" s="49" t="s">
        <v>322</v>
      </c>
      <c r="D71" s="58">
        <v>0.09</v>
      </c>
      <c r="E71" s="58">
        <v>0.13</v>
      </c>
      <c r="F71" s="58">
        <v>0</v>
      </c>
      <c r="G71" s="58">
        <v>0.22</v>
      </c>
      <c r="I71" s="58">
        <v>0.02</v>
      </c>
      <c r="J71" s="58">
        <v>0.04</v>
      </c>
      <c r="K71" s="58">
        <v>0</v>
      </c>
      <c r="L71" s="58">
        <v>0.06</v>
      </c>
    </row>
    <row r="72" spans="1:12" x14ac:dyDescent="0.2">
      <c r="A72" s="50" t="str">
        <f>VLOOKUP(B72,[1]Recuperado_Hoja1!$A:$H,5,FALSE)</f>
        <v>671611</v>
      </c>
      <c r="B72" s="61" t="s">
        <v>323</v>
      </c>
      <c r="C72" s="49" t="s">
        <v>324</v>
      </c>
      <c r="D72" s="58">
        <v>79199.45</v>
      </c>
      <c r="E72" s="58">
        <v>23041.62</v>
      </c>
      <c r="F72" s="58">
        <v>15.05</v>
      </c>
      <c r="G72" s="58">
        <v>102226.02</v>
      </c>
      <c r="I72" s="58">
        <v>21533.47</v>
      </c>
      <c r="J72" s="58">
        <v>6073.17</v>
      </c>
      <c r="K72" s="58">
        <v>4.13</v>
      </c>
      <c r="L72" s="58">
        <v>27602.510000000002</v>
      </c>
    </row>
    <row r="73" spans="1:12" x14ac:dyDescent="0.2">
      <c r="A73" s="50" t="str">
        <f>VLOOKUP(B73,[1]Recuperado_Hoja1!$A:$H,5,FALSE)</f>
        <v>671612</v>
      </c>
      <c r="B73" s="61" t="s">
        <v>325</v>
      </c>
      <c r="C73" s="49" t="s">
        <v>326</v>
      </c>
      <c r="D73" s="58">
        <v>4242.1400000000003</v>
      </c>
      <c r="E73" s="58">
        <v>3992.38</v>
      </c>
      <c r="F73" s="58">
        <v>0</v>
      </c>
      <c r="G73" s="58">
        <v>8234.52</v>
      </c>
      <c r="I73" s="58">
        <v>1127.33</v>
      </c>
      <c r="J73" s="58">
        <v>1052.0999999999999</v>
      </c>
      <c r="K73" s="58">
        <v>0</v>
      </c>
      <c r="L73" s="58">
        <v>2179.4299999999998</v>
      </c>
    </row>
    <row r="74" spans="1:12" x14ac:dyDescent="0.2">
      <c r="A74" s="50" t="str">
        <f>VLOOKUP(B74,[1]Recuperado_Hoja1!$A:$H,5,FALSE)</f>
        <v xml:space="preserve">676111    </v>
      </c>
      <c r="B74" s="61" t="s">
        <v>327</v>
      </c>
      <c r="C74" s="49" t="s">
        <v>328</v>
      </c>
      <c r="D74" s="58">
        <v>832117.64</v>
      </c>
      <c r="E74" s="58">
        <v>38085.9</v>
      </c>
      <c r="F74" s="58">
        <v>0</v>
      </c>
      <c r="G74" s="58">
        <v>870203.54</v>
      </c>
      <c r="I74" s="58">
        <v>0</v>
      </c>
      <c r="J74" s="58">
        <v>0</v>
      </c>
      <c r="K74" s="58">
        <v>0</v>
      </c>
      <c r="L74" s="58">
        <v>0</v>
      </c>
    </row>
    <row r="75" spans="1:12" x14ac:dyDescent="0.2">
      <c r="A75" s="50" t="str">
        <f>VLOOKUP(B75,[1]Recuperado_Hoja1!$A:$H,5,FALSE)</f>
        <v>677111</v>
      </c>
      <c r="B75" s="61" t="s">
        <v>329</v>
      </c>
      <c r="C75" s="49" t="s">
        <v>330</v>
      </c>
      <c r="D75" s="58">
        <v>1024536.85</v>
      </c>
      <c r="E75" s="58">
        <v>46322.46</v>
      </c>
      <c r="F75" s="58">
        <v>0</v>
      </c>
      <c r="G75" s="58">
        <v>1070859.31</v>
      </c>
      <c r="I75" s="58">
        <v>280771.95</v>
      </c>
      <c r="J75" s="58">
        <v>12060</v>
      </c>
      <c r="K75" s="58">
        <v>0</v>
      </c>
      <c r="L75" s="58">
        <v>292831.95</v>
      </c>
    </row>
    <row r="76" spans="1:12" x14ac:dyDescent="0.2">
      <c r="A76" s="50" t="str">
        <f>VLOOKUP(B76,[1]Recuperado_Hoja1!$A:$H,5,FALSE)</f>
        <v xml:space="preserve">677114    </v>
      </c>
      <c r="B76" s="61" t="s">
        <v>331</v>
      </c>
      <c r="C76" s="49" t="s">
        <v>332</v>
      </c>
      <c r="D76" s="58">
        <v>63190.630000000005</v>
      </c>
      <c r="E76" s="58">
        <v>0</v>
      </c>
      <c r="F76" s="58">
        <v>0</v>
      </c>
      <c r="G76" s="58">
        <v>63190.630000000005</v>
      </c>
      <c r="I76" s="58">
        <v>16862.95</v>
      </c>
      <c r="J76" s="58">
        <v>0</v>
      </c>
      <c r="K76" s="58">
        <v>0</v>
      </c>
      <c r="L76" s="58">
        <v>16862.95</v>
      </c>
    </row>
    <row r="77" spans="1:12" x14ac:dyDescent="0.2">
      <c r="A77" s="50" t="str">
        <f>VLOOKUP(B77,[1]Recuperado_Hoja1!$A:$H,5,FALSE)</f>
        <v>759911</v>
      </c>
      <c r="B77" s="61" t="s">
        <v>132</v>
      </c>
      <c r="C77" s="49" t="s">
        <v>333</v>
      </c>
      <c r="D77" s="58">
        <v>-51.82</v>
      </c>
      <c r="E77" s="58">
        <v>0</v>
      </c>
      <c r="F77" s="58">
        <v>0.1</v>
      </c>
      <c r="G77" s="58">
        <v>-51.92</v>
      </c>
      <c r="I77" s="58">
        <v>-14.06</v>
      </c>
      <c r="J77" s="58">
        <v>0</v>
      </c>
      <c r="K77" s="58">
        <v>0.02</v>
      </c>
      <c r="L77" s="58">
        <v>-14.08</v>
      </c>
    </row>
    <row r="78" spans="1:12" x14ac:dyDescent="0.2">
      <c r="A78" s="50" t="str">
        <f>VLOOKUP(B78,[1]Recuperado_Hoja1!$A:$H,5,FALSE)</f>
        <v>772311</v>
      </c>
      <c r="B78" s="61" t="s">
        <v>133</v>
      </c>
      <c r="C78" s="49" t="s">
        <v>334</v>
      </c>
      <c r="D78" s="58">
        <v>-69410.86</v>
      </c>
      <c r="E78" s="58">
        <v>0</v>
      </c>
      <c r="F78" s="58">
        <v>24858.87</v>
      </c>
      <c r="G78" s="58">
        <v>-94269.73</v>
      </c>
      <c r="I78" s="58">
        <v>-18817.14</v>
      </c>
      <c r="J78" s="58">
        <v>0</v>
      </c>
      <c r="K78" s="58">
        <v>6552.14</v>
      </c>
      <c r="L78" s="58">
        <v>-25369.279999999999</v>
      </c>
    </row>
    <row r="79" spans="1:12" x14ac:dyDescent="0.2">
      <c r="A79" s="50" t="str">
        <f>VLOOKUP(B79,[1]Recuperado_Hoja1!$A:$H,5,FALSE)</f>
        <v>772312</v>
      </c>
      <c r="B79" s="61" t="s">
        <v>335</v>
      </c>
      <c r="C79" s="49" t="s">
        <v>336</v>
      </c>
      <c r="D79" s="58">
        <v>-169070.19</v>
      </c>
      <c r="E79" s="58">
        <v>0</v>
      </c>
      <c r="F79" s="58">
        <v>89300.99</v>
      </c>
      <c r="G79" s="58">
        <v>-258371.18</v>
      </c>
      <c r="I79" s="58">
        <v>-45559.040000000001</v>
      </c>
      <c r="J79" s="58">
        <v>0</v>
      </c>
      <c r="K79" s="58">
        <v>23537.420000000002</v>
      </c>
      <c r="L79" s="58">
        <v>-69096.460000000006</v>
      </c>
    </row>
    <row r="80" spans="1:12" x14ac:dyDescent="0.2">
      <c r="A80" s="50" t="str">
        <f>VLOOKUP(B80,[1]Recuperado_Hoja1!$A:$H,5,FALSE)</f>
        <v xml:space="preserve">776111    </v>
      </c>
      <c r="B80" s="61" t="s">
        <v>337</v>
      </c>
      <c r="C80" s="49" t="s">
        <v>338</v>
      </c>
      <c r="D80" s="58">
        <v>-1029855.51</v>
      </c>
      <c r="E80" s="58">
        <v>0</v>
      </c>
      <c r="F80" s="58">
        <v>95547.24</v>
      </c>
      <c r="G80" s="58">
        <v>-1125402.75</v>
      </c>
      <c r="I80" s="58">
        <v>0</v>
      </c>
      <c r="J80" s="58">
        <v>0</v>
      </c>
      <c r="K80" s="58">
        <v>0</v>
      </c>
      <c r="L80" s="58">
        <v>0</v>
      </c>
    </row>
    <row r="81" spans="1:12" x14ac:dyDescent="0.2">
      <c r="A81" s="50" t="str">
        <f>VLOOKUP(B81,[1]Recuperado_Hoja1!$A:$H,5,FALSE)</f>
        <v xml:space="preserve">777111    </v>
      </c>
      <c r="B81" s="61" t="s">
        <v>339</v>
      </c>
      <c r="C81" s="49" t="s">
        <v>340</v>
      </c>
      <c r="D81" s="58">
        <v>-6069258.6600000001</v>
      </c>
      <c r="E81" s="58">
        <v>0</v>
      </c>
      <c r="F81" s="58">
        <v>0</v>
      </c>
      <c r="G81" s="58">
        <v>-6069258.6600000001</v>
      </c>
      <c r="I81" s="58">
        <v>-1663849.51</v>
      </c>
      <c r="J81" s="58">
        <v>0</v>
      </c>
      <c r="K81" s="58">
        <v>0</v>
      </c>
      <c r="L81" s="58">
        <v>-1663849.51</v>
      </c>
    </row>
    <row r="82" spans="1:12" x14ac:dyDescent="0.2">
      <c r="A82" s="50" t="str">
        <f>VLOOKUP(B82,[1]Recuperado_Hoja1!$A:$H,5,FALSE)</f>
        <v>777114</v>
      </c>
      <c r="B82" s="61" t="s">
        <v>341</v>
      </c>
      <c r="C82" s="49" t="s">
        <v>342</v>
      </c>
      <c r="D82" s="58">
        <v>-1433665.43</v>
      </c>
      <c r="E82" s="58">
        <v>0</v>
      </c>
      <c r="F82" s="58">
        <v>0</v>
      </c>
      <c r="G82" s="58">
        <v>-1433665.43</v>
      </c>
      <c r="I82" s="58">
        <v>-393647.84</v>
      </c>
      <c r="J82" s="58">
        <v>0</v>
      </c>
      <c r="K82" s="58">
        <v>0</v>
      </c>
      <c r="L82" s="58">
        <v>-393647.84</v>
      </c>
    </row>
    <row r="83" spans="1:12" x14ac:dyDescent="0.2">
      <c r="A83" s="50" t="str">
        <f>VLOOKUP(B83,[1]Recuperado_Hoja1!$A:$H,5,FALSE)</f>
        <v>791111</v>
      </c>
      <c r="B83" s="61" t="s">
        <v>343</v>
      </c>
      <c r="C83" s="49" t="s">
        <v>344</v>
      </c>
      <c r="D83" s="58">
        <v>-1653769.12</v>
      </c>
      <c r="E83" s="58">
        <v>3344.9300000000003</v>
      </c>
      <c r="F83" s="58">
        <v>62502.99</v>
      </c>
      <c r="G83" s="58">
        <v>-1712927.18</v>
      </c>
      <c r="I83" s="58">
        <v>-453334.32</v>
      </c>
      <c r="J83" s="58">
        <v>923</v>
      </c>
      <c r="K83" s="58">
        <v>16429.82</v>
      </c>
      <c r="L83" s="58">
        <v>-468841.14</v>
      </c>
    </row>
    <row r="84" spans="1:12" x14ac:dyDescent="0.2">
      <c r="A84" s="50" t="str">
        <f>VLOOKUP(B84,[1]Recuperado_Hoja1!$A:$H,5,FALSE)</f>
        <v>791113</v>
      </c>
      <c r="B84" s="61" t="s">
        <v>345</v>
      </c>
      <c r="C84" s="49" t="s">
        <v>346</v>
      </c>
      <c r="D84" s="58">
        <v>-978749.86</v>
      </c>
      <c r="E84" s="58">
        <v>15.05</v>
      </c>
      <c r="F84" s="58">
        <v>65119.9</v>
      </c>
      <c r="G84" s="58">
        <v>-1043854.7100000001</v>
      </c>
      <c r="I84" s="58">
        <v>-39523.75</v>
      </c>
      <c r="J84" s="58">
        <v>4.13</v>
      </c>
      <c r="K84" s="58">
        <v>7125.27</v>
      </c>
      <c r="L84" s="58">
        <v>-46644.89</v>
      </c>
    </row>
    <row r="85" spans="1:12" x14ac:dyDescent="0.2">
      <c r="A85" s="50" t="str">
        <f>VLOOKUP(B85,[1]Recuperado_Hoja1!$A:$H,5,FALSE)</f>
        <v>941111</v>
      </c>
      <c r="B85" s="61" t="s">
        <v>347</v>
      </c>
      <c r="C85" s="49" t="s">
        <v>348</v>
      </c>
      <c r="D85" s="58">
        <v>629232.27</v>
      </c>
      <c r="E85" s="58">
        <v>16180.53</v>
      </c>
      <c r="F85" s="58">
        <v>3344.9300000000003</v>
      </c>
      <c r="G85" s="58">
        <v>642067.87</v>
      </c>
      <c r="I85" s="58">
        <v>172562.37</v>
      </c>
      <c r="J85" s="58">
        <v>4369.82</v>
      </c>
      <c r="K85" s="58">
        <v>923</v>
      </c>
      <c r="L85" s="58">
        <v>176009.19</v>
      </c>
    </row>
    <row r="86" spans="1:12" x14ac:dyDescent="0.2">
      <c r="A86" s="50" t="str">
        <f>VLOOKUP(B86,[1]Recuperado_Hoja1!$A:$H,5,FALSE)</f>
        <v>961111</v>
      </c>
      <c r="B86" s="61" t="s">
        <v>349</v>
      </c>
      <c r="C86" s="49" t="s">
        <v>350</v>
      </c>
      <c r="D86" s="58">
        <v>2003286.71</v>
      </c>
      <c r="E86" s="58">
        <v>111442.36</v>
      </c>
      <c r="F86" s="58">
        <v>15.05</v>
      </c>
      <c r="G86" s="58">
        <v>2114714.02</v>
      </c>
      <c r="I86" s="58">
        <v>320295.7</v>
      </c>
      <c r="J86" s="58">
        <v>19185.27</v>
      </c>
      <c r="K86" s="58">
        <v>4.13</v>
      </c>
      <c r="L86" s="58">
        <v>339476.84</v>
      </c>
    </row>
    <row r="87" spans="1:12" ht="13.5" thickBot="1" x14ac:dyDescent="0.25">
      <c r="C87" s="42" t="s">
        <v>351</v>
      </c>
      <c r="D87" s="58">
        <v>0</v>
      </c>
      <c r="E87" s="60">
        <v>4681277.6900000004</v>
      </c>
      <c r="F87" s="60">
        <v>4681277.6900000004</v>
      </c>
      <c r="G87" s="58">
        <v>0</v>
      </c>
      <c r="I87" s="58">
        <v>-1.9073486328125E-8</v>
      </c>
      <c r="J87" s="60">
        <v>1198424.3700000001</v>
      </c>
      <c r="K87" s="60">
        <v>1198424.3700000001</v>
      </c>
      <c r="L87" s="58">
        <v>-1.9073486328125E-8</v>
      </c>
    </row>
    <row r="88" spans="1:12" ht="13.5" thickTop="1" x14ac:dyDescent="0.2">
      <c r="I88" s="30"/>
      <c r="J88" s="30"/>
      <c r="K88" s="30"/>
      <c r="L88" s="30"/>
    </row>
    <row r="89" spans="1:12" x14ac:dyDescent="0.2">
      <c r="I89" s="30"/>
      <c r="J89" s="30"/>
      <c r="K89" s="30"/>
      <c r="L89" s="30"/>
    </row>
    <row r="90" spans="1:12" x14ac:dyDescent="0.2">
      <c r="I90" s="30"/>
      <c r="J90" s="30"/>
      <c r="K90" s="30"/>
      <c r="L90" s="30"/>
    </row>
    <row r="91" spans="1:12" x14ac:dyDescent="0.2">
      <c r="I91" s="30"/>
      <c r="J91" s="30"/>
      <c r="K91" s="30"/>
      <c r="L91" s="30"/>
    </row>
    <row r="92" spans="1:12" x14ac:dyDescent="0.2">
      <c r="I92" s="30"/>
      <c r="J92" s="30"/>
      <c r="K92" s="30"/>
      <c r="L92" s="30"/>
    </row>
    <row r="93" spans="1:12" x14ac:dyDescent="0.2">
      <c r="I93" s="30"/>
      <c r="J93" s="30"/>
      <c r="K93" s="30"/>
      <c r="L93" s="30"/>
    </row>
    <row r="94" spans="1:12" x14ac:dyDescent="0.2">
      <c r="I94" s="30"/>
      <c r="J94" s="30"/>
      <c r="K94" s="30"/>
      <c r="L94" s="30"/>
    </row>
    <row r="95" spans="1:12" x14ac:dyDescent="0.2">
      <c r="I95" s="30"/>
      <c r="J95" s="30"/>
      <c r="K95" s="30"/>
      <c r="L95" s="30"/>
    </row>
    <row r="96" spans="1:12" x14ac:dyDescent="0.2">
      <c r="I96" s="30"/>
      <c r="J96" s="30"/>
      <c r="K96" s="30"/>
      <c r="L96" s="30"/>
    </row>
    <row r="97" spans="9:12" x14ac:dyDescent="0.2">
      <c r="I97" s="30"/>
      <c r="J97" s="30"/>
      <c r="K97" s="30"/>
      <c r="L97" s="30"/>
    </row>
    <row r="98" spans="9:12" x14ac:dyDescent="0.2">
      <c r="I98" s="30"/>
      <c r="J98" s="30"/>
      <c r="K98" s="30"/>
      <c r="L98" s="30"/>
    </row>
    <row r="99" spans="9:12" x14ac:dyDescent="0.2">
      <c r="I99" s="30"/>
      <c r="J99" s="30"/>
      <c r="K99" s="30"/>
      <c r="L99" s="30"/>
    </row>
    <row r="100" spans="9:12" x14ac:dyDescent="0.2">
      <c r="I100" s="30"/>
      <c r="J100" s="30"/>
      <c r="K100" s="30"/>
      <c r="L100" s="30"/>
    </row>
    <row r="101" spans="9:12" x14ac:dyDescent="0.2">
      <c r="I101" s="30"/>
      <c r="J101" s="30"/>
      <c r="K101" s="30"/>
      <c r="L101" s="30"/>
    </row>
    <row r="102" spans="9:12" x14ac:dyDescent="0.2">
      <c r="I102" s="30"/>
      <c r="J102" s="30"/>
      <c r="K102" s="30"/>
      <c r="L102" s="30"/>
    </row>
    <row r="103" spans="9:12" x14ac:dyDescent="0.2">
      <c r="I103" s="30"/>
      <c r="J103" s="30"/>
      <c r="K103" s="30"/>
      <c r="L103" s="30"/>
    </row>
    <row r="104" spans="9:12" x14ac:dyDescent="0.2">
      <c r="I104" s="30"/>
      <c r="J104" s="30"/>
      <c r="K104" s="30"/>
      <c r="L104" s="30"/>
    </row>
    <row r="105" spans="9:12" x14ac:dyDescent="0.2">
      <c r="I105" s="30"/>
      <c r="J105" s="30"/>
      <c r="K105" s="30"/>
      <c r="L105" s="30"/>
    </row>
    <row r="106" spans="9:12" x14ac:dyDescent="0.2">
      <c r="I106" s="30"/>
      <c r="J106" s="30"/>
      <c r="K106" s="30"/>
      <c r="L106" s="30"/>
    </row>
    <row r="107" spans="9:12" x14ac:dyDescent="0.2">
      <c r="I107" s="30"/>
      <c r="J107" s="30"/>
      <c r="K107" s="30"/>
      <c r="L107" s="30"/>
    </row>
    <row r="108" spans="9:12" x14ac:dyDescent="0.2">
      <c r="I108" s="30"/>
      <c r="J108" s="30"/>
      <c r="K108" s="30"/>
      <c r="L108" s="30"/>
    </row>
    <row r="109" spans="9:12" x14ac:dyDescent="0.2">
      <c r="I109" s="30"/>
      <c r="J109" s="30"/>
      <c r="K109" s="30"/>
      <c r="L109" s="30"/>
    </row>
    <row r="110" spans="9:12" x14ac:dyDescent="0.2">
      <c r="I110" s="30"/>
      <c r="J110" s="30"/>
      <c r="K110" s="30"/>
      <c r="L110" s="30"/>
    </row>
    <row r="111" spans="9:12" x14ac:dyDescent="0.2">
      <c r="I111" s="30"/>
      <c r="J111" s="30"/>
      <c r="K111" s="30"/>
      <c r="L111" s="30"/>
    </row>
    <row r="112" spans="9:12" x14ac:dyDescent="0.2">
      <c r="I112" s="30"/>
      <c r="J112" s="30"/>
      <c r="K112" s="30"/>
      <c r="L112" s="30"/>
    </row>
    <row r="113" spans="9:12" x14ac:dyDescent="0.2">
      <c r="I113" s="30"/>
      <c r="J113" s="30"/>
      <c r="K113" s="30"/>
      <c r="L113" s="30"/>
    </row>
    <row r="114" spans="9:12" x14ac:dyDescent="0.2">
      <c r="I114" s="30"/>
      <c r="J114" s="30"/>
      <c r="K114" s="30"/>
      <c r="L114" s="30"/>
    </row>
    <row r="115" spans="9:12" x14ac:dyDescent="0.2">
      <c r="I115" s="30"/>
      <c r="J115" s="30"/>
      <c r="K115" s="30"/>
      <c r="L115" s="30"/>
    </row>
    <row r="116" spans="9:12" x14ac:dyDescent="0.2">
      <c r="I116" s="30"/>
      <c r="J116" s="30"/>
      <c r="K116" s="30"/>
      <c r="L116" s="30"/>
    </row>
    <row r="117" spans="9:12" x14ac:dyDescent="0.2">
      <c r="I117" s="30"/>
      <c r="J117" s="30"/>
      <c r="K117" s="30"/>
      <c r="L117" s="30"/>
    </row>
    <row r="118" spans="9:12" x14ac:dyDescent="0.2">
      <c r="I118" s="30"/>
      <c r="J118" s="30"/>
      <c r="K118" s="30"/>
      <c r="L118" s="30"/>
    </row>
    <row r="119" spans="9:12" x14ac:dyDescent="0.2">
      <c r="I119" s="30"/>
      <c r="J119" s="30"/>
      <c r="K119" s="30"/>
      <c r="L119" s="30"/>
    </row>
    <row r="120" spans="9:12" x14ac:dyDescent="0.2">
      <c r="I120" s="30"/>
      <c r="J120" s="30"/>
      <c r="K120" s="30"/>
      <c r="L120" s="30"/>
    </row>
    <row r="121" spans="9:12" x14ac:dyDescent="0.2">
      <c r="I121" s="30"/>
      <c r="J121" s="30"/>
      <c r="K121" s="30"/>
      <c r="L121" s="30"/>
    </row>
    <row r="122" spans="9:12" x14ac:dyDescent="0.2">
      <c r="I122" s="30"/>
      <c r="J122" s="30"/>
      <c r="K122" s="30"/>
      <c r="L122" s="30"/>
    </row>
    <row r="123" spans="9:12" x14ac:dyDescent="0.2">
      <c r="I123" s="30"/>
      <c r="J123" s="30"/>
      <c r="K123" s="30"/>
      <c r="L123" s="30"/>
    </row>
    <row r="124" spans="9:12" x14ac:dyDescent="0.2">
      <c r="I124" s="30"/>
      <c r="J124" s="30"/>
      <c r="K124" s="30"/>
      <c r="L124" s="30"/>
    </row>
    <row r="125" spans="9:12" x14ac:dyDescent="0.2">
      <c r="I125" s="30"/>
      <c r="J125" s="30"/>
      <c r="K125" s="30"/>
      <c r="L125" s="30"/>
    </row>
    <row r="126" spans="9:12" x14ac:dyDescent="0.2">
      <c r="I126" s="30"/>
      <c r="J126" s="30"/>
      <c r="K126" s="30"/>
      <c r="L126" s="30"/>
    </row>
    <row r="127" spans="9:12" x14ac:dyDescent="0.2">
      <c r="I127" s="30"/>
      <c r="J127" s="30"/>
      <c r="K127" s="30"/>
      <c r="L127" s="30"/>
    </row>
    <row r="128" spans="9:12" x14ac:dyDescent="0.2">
      <c r="I128" s="30"/>
      <c r="J128" s="30"/>
      <c r="K128" s="30"/>
      <c r="L128" s="30"/>
    </row>
    <row r="129" spans="9:12" x14ac:dyDescent="0.2">
      <c r="I129" s="30"/>
      <c r="J129" s="30"/>
      <c r="K129" s="30"/>
      <c r="L129" s="30"/>
    </row>
    <row r="130" spans="9:12" x14ac:dyDescent="0.2">
      <c r="I130" s="30"/>
      <c r="J130" s="30"/>
      <c r="K130" s="30"/>
      <c r="L130" s="30"/>
    </row>
    <row r="131" spans="9:12" x14ac:dyDescent="0.2">
      <c r="I131" s="30"/>
      <c r="J131" s="30"/>
      <c r="K131" s="30"/>
      <c r="L131" s="30"/>
    </row>
    <row r="132" spans="9:12" x14ac:dyDescent="0.2">
      <c r="I132" s="30"/>
      <c r="J132" s="30"/>
      <c r="K132" s="30"/>
      <c r="L132" s="30"/>
    </row>
    <row r="133" spans="9:12" x14ac:dyDescent="0.2">
      <c r="I133" s="30"/>
      <c r="J133" s="30"/>
      <c r="K133" s="30"/>
      <c r="L133" s="30"/>
    </row>
  </sheetData>
  <autoFilter ref="A6:WVA133" xr:uid="{78199768-A9A9-4944-B34E-C344396597A0}"/>
  <pageMargins left="0.1180408004554986" right="4.1661458984293617E-3" top="0.39370078740157471" bottom="0.51174158785707335" header="1.1126244605560126E-308" footer="0.51174158785707335"/>
  <pageSetup paperSize="0" scale="1" orientation="portrait" blackAndWhite="1" errors="NA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B624-C26D-4E61-9253-D1926D49E238}">
  <sheetPr>
    <tabColor rgb="FFFF0000"/>
  </sheetPr>
  <dimension ref="B2:V225"/>
  <sheetViews>
    <sheetView showGridLines="0" zoomScaleNormal="100" workbookViewId="0">
      <selection sqref="A1:XFD4"/>
    </sheetView>
  </sheetViews>
  <sheetFormatPr baseColWidth="10" defaultRowHeight="12.75" x14ac:dyDescent="0.2"/>
  <cols>
    <col min="1" max="1" width="2.7109375" style="30" customWidth="1"/>
    <col min="2" max="2" width="11.140625" style="30" bestFit="1" customWidth="1"/>
    <col min="3" max="3" width="18.28515625" style="30" bestFit="1" customWidth="1"/>
    <col min="4" max="4" width="16.140625" style="30" hidden="1" customWidth="1"/>
    <col min="5" max="5" width="9.28515625" style="30" hidden="1" customWidth="1"/>
    <col min="6" max="6" width="11.140625" style="30" bestFit="1" customWidth="1"/>
    <col min="7" max="7" width="11.140625" style="73" bestFit="1" customWidth="1"/>
    <col min="8" max="8" width="12.140625" style="73" bestFit="1" customWidth="1"/>
    <col min="9" max="9" width="11.5703125" style="30" customWidth="1"/>
    <col min="10" max="10" width="21.140625" style="30" customWidth="1"/>
    <col min="11" max="11" width="22.140625" style="30" bestFit="1" customWidth="1"/>
    <col min="12" max="12" width="18.28515625" style="30" customWidth="1"/>
    <col min="13" max="13" width="11.42578125" style="30"/>
    <col min="14" max="14" width="43" style="30" customWidth="1"/>
    <col min="15" max="15" width="12.5703125" style="30" customWidth="1"/>
    <col min="16" max="16" width="45.85546875" style="30" bestFit="1" customWidth="1"/>
    <col min="17" max="16384" width="11.42578125" style="30"/>
  </cols>
  <sheetData>
    <row r="2" spans="2:22" x14ac:dyDescent="0.2">
      <c r="M2" s="30" t="s">
        <v>136</v>
      </c>
      <c r="N2" s="31">
        <v>3.7829999999999999</v>
      </c>
    </row>
    <row r="3" spans="2:22" x14ac:dyDescent="0.2">
      <c r="J3" s="32" t="s">
        <v>46</v>
      </c>
      <c r="M3" s="30" t="s">
        <v>137</v>
      </c>
      <c r="N3" s="31">
        <v>3.7919999999999998</v>
      </c>
    </row>
    <row r="4" spans="2:22" x14ac:dyDescent="0.2">
      <c r="J4" s="46" t="s">
        <v>8</v>
      </c>
      <c r="K4" s="33" t="s">
        <v>13</v>
      </c>
      <c r="L4" s="33" t="s">
        <v>16</v>
      </c>
    </row>
    <row r="5" spans="2:22" x14ac:dyDescent="0.2">
      <c r="H5" s="73" t="s">
        <v>105</v>
      </c>
    </row>
    <row r="6" spans="2:22" x14ac:dyDescent="0.2">
      <c r="B6" s="32" t="s">
        <v>43</v>
      </c>
      <c r="C6" s="32" t="s">
        <v>43</v>
      </c>
      <c r="D6" s="32" t="s">
        <v>45</v>
      </c>
      <c r="E6" s="32" t="s">
        <v>46</v>
      </c>
      <c r="F6" s="32" t="s">
        <v>47</v>
      </c>
      <c r="G6" s="74" t="s">
        <v>43</v>
      </c>
      <c r="H6" s="74" t="s">
        <v>48</v>
      </c>
      <c r="I6" s="32" t="s">
        <v>46</v>
      </c>
      <c r="J6" s="32" t="s">
        <v>49</v>
      </c>
      <c r="K6" s="32" t="s">
        <v>44</v>
      </c>
      <c r="L6" s="32" t="s">
        <v>44</v>
      </c>
      <c r="N6" s="41"/>
    </row>
    <row r="7" spans="2:22" s="35" customFormat="1" ht="25.5" x14ac:dyDescent="0.2">
      <c r="B7" s="46" t="s">
        <v>0</v>
      </c>
      <c r="C7" s="46" t="s">
        <v>1</v>
      </c>
      <c r="D7" s="46" t="s">
        <v>2</v>
      </c>
      <c r="E7" s="46" t="s">
        <v>3</v>
      </c>
      <c r="F7" s="46" t="s">
        <v>4</v>
      </c>
      <c r="G7" s="75" t="s">
        <v>5</v>
      </c>
      <c r="H7" s="75" t="s">
        <v>6</v>
      </c>
      <c r="I7" s="47" t="s">
        <v>7</v>
      </c>
      <c r="J7" s="48" t="s">
        <v>9</v>
      </c>
      <c r="K7" s="34" t="s">
        <v>51</v>
      </c>
      <c r="L7" s="34" t="s">
        <v>52</v>
      </c>
      <c r="N7" s="41"/>
      <c r="O7" s="30"/>
      <c r="P7" s="30"/>
      <c r="Q7" s="30"/>
      <c r="R7" s="30"/>
      <c r="S7" s="30"/>
      <c r="T7" s="30"/>
    </row>
    <row r="8" spans="2:22" x14ac:dyDescent="0.2">
      <c r="B8" s="36" t="s">
        <v>11</v>
      </c>
      <c r="C8" s="36" t="s">
        <v>11</v>
      </c>
      <c r="D8" s="36"/>
      <c r="E8" s="36"/>
      <c r="F8" s="37" t="s">
        <v>32</v>
      </c>
      <c r="G8" s="80" t="s">
        <v>10</v>
      </c>
      <c r="H8" s="76" t="s">
        <v>15</v>
      </c>
      <c r="I8" s="36" t="s">
        <v>13</v>
      </c>
      <c r="J8" s="65">
        <v>44316</v>
      </c>
      <c r="K8" s="38">
        <v>3461.4199999994039</v>
      </c>
      <c r="L8" s="79">
        <f t="shared" ref="L8" si="0">ROUND(K8/$N$2,2)</f>
        <v>914.99</v>
      </c>
      <c r="M8" s="35"/>
      <c r="N8" s="41"/>
    </row>
    <row r="9" spans="2:22" x14ac:dyDescent="0.2">
      <c r="B9" s="36" t="s">
        <v>11</v>
      </c>
      <c r="C9" s="36" t="s">
        <v>11</v>
      </c>
      <c r="D9" s="36"/>
      <c r="E9" s="36"/>
      <c r="F9" s="37" t="s">
        <v>106</v>
      </c>
      <c r="G9" s="80" t="s">
        <v>10</v>
      </c>
      <c r="H9" s="76" t="s">
        <v>33</v>
      </c>
      <c r="I9" s="39" t="s">
        <v>16</v>
      </c>
      <c r="J9" s="65">
        <v>44316</v>
      </c>
      <c r="K9" s="38">
        <v>24.21</v>
      </c>
      <c r="L9" s="40">
        <v>6.4</v>
      </c>
      <c r="M9" s="35"/>
      <c r="N9" s="41"/>
    </row>
    <row r="10" spans="2:22" ht="15" x14ac:dyDescent="0.25">
      <c r="B10" s="36" t="s">
        <v>11</v>
      </c>
      <c r="C10" s="36" t="s">
        <v>11</v>
      </c>
      <c r="D10" s="36"/>
      <c r="E10" s="36"/>
      <c r="F10" s="37" t="s">
        <v>353</v>
      </c>
      <c r="G10" s="80" t="s">
        <v>10</v>
      </c>
      <c r="H10" s="88" t="s">
        <v>182</v>
      </c>
      <c r="I10" s="36" t="s">
        <v>13</v>
      </c>
      <c r="J10" s="65">
        <v>44316</v>
      </c>
      <c r="K10" s="38">
        <v>4045</v>
      </c>
      <c r="L10" s="79">
        <f t="shared" ref="L10:L52" si="1">ROUND(K10/$N$2,2)</f>
        <v>1069.26</v>
      </c>
      <c r="M10" s="35"/>
      <c r="N10" s="41"/>
    </row>
    <row r="11" spans="2:22" x14ac:dyDescent="0.2">
      <c r="B11" s="36" t="s">
        <v>11</v>
      </c>
      <c r="C11" s="36" t="s">
        <v>11</v>
      </c>
      <c r="D11" s="36"/>
      <c r="E11" s="36"/>
      <c r="F11" s="86" t="s">
        <v>225</v>
      </c>
      <c r="G11" s="80" t="s">
        <v>81</v>
      </c>
      <c r="H11" s="89" t="s">
        <v>383</v>
      </c>
      <c r="I11" s="36" t="s">
        <v>13</v>
      </c>
      <c r="J11" s="65">
        <v>44316</v>
      </c>
      <c r="K11" s="38">
        <v>1014.83</v>
      </c>
      <c r="L11" s="79">
        <f t="shared" si="1"/>
        <v>268.26</v>
      </c>
      <c r="M11" s="35"/>
      <c r="N11" s="30" t="s">
        <v>362</v>
      </c>
      <c r="O11" s="87" t="s">
        <v>172</v>
      </c>
      <c r="P11" s="87" t="s">
        <v>173</v>
      </c>
      <c r="Q11" s="87" t="s">
        <v>371</v>
      </c>
      <c r="R11" s="38">
        <v>474.34</v>
      </c>
      <c r="S11" s="30">
        <v>125.39</v>
      </c>
      <c r="T11" s="87" t="s">
        <v>372</v>
      </c>
      <c r="U11" s="38">
        <v>540.49</v>
      </c>
      <c r="V11" s="30">
        <v>142.87</v>
      </c>
    </row>
    <row r="12" spans="2:22" x14ac:dyDescent="0.2">
      <c r="B12" s="36" t="s">
        <v>11</v>
      </c>
      <c r="C12" s="36" t="s">
        <v>11</v>
      </c>
      <c r="D12" s="36"/>
      <c r="E12" s="36"/>
      <c r="F12" s="86" t="s">
        <v>225</v>
      </c>
      <c r="G12" s="80" t="s">
        <v>81</v>
      </c>
      <c r="H12" s="89" t="s">
        <v>384</v>
      </c>
      <c r="I12" s="36" t="s">
        <v>13</v>
      </c>
      <c r="J12" s="65">
        <v>44316</v>
      </c>
      <c r="K12" s="38">
        <v>1997.67</v>
      </c>
      <c r="L12" s="79">
        <f>ROUND(K12/$N$2,2)-0.01</f>
        <v>528.06000000000006</v>
      </c>
      <c r="M12" s="35"/>
      <c r="N12" s="30" t="s">
        <v>362</v>
      </c>
      <c r="O12" s="87">
        <v>42059444</v>
      </c>
      <c r="P12" s="87" t="s">
        <v>360</v>
      </c>
      <c r="Q12" s="87" t="s">
        <v>373</v>
      </c>
      <c r="R12" s="38">
        <v>953.44</v>
      </c>
      <c r="S12" s="30">
        <v>252.03</v>
      </c>
      <c r="T12" s="87" t="s">
        <v>374</v>
      </c>
      <c r="U12" s="38">
        <v>1044.23</v>
      </c>
      <c r="V12" s="30">
        <v>276.02999999999997</v>
      </c>
    </row>
    <row r="13" spans="2:22" x14ac:dyDescent="0.2">
      <c r="B13" s="36" t="s">
        <v>11</v>
      </c>
      <c r="C13" s="36" t="s">
        <v>11</v>
      </c>
      <c r="D13" s="36"/>
      <c r="E13" s="36"/>
      <c r="F13" s="86" t="s">
        <v>225</v>
      </c>
      <c r="G13" s="80" t="s">
        <v>81</v>
      </c>
      <c r="H13" s="89" t="s">
        <v>385</v>
      </c>
      <c r="I13" s="36" t="s">
        <v>13</v>
      </c>
      <c r="J13" s="65">
        <v>44316</v>
      </c>
      <c r="K13" s="38">
        <v>289.23</v>
      </c>
      <c r="L13" s="79">
        <f t="shared" si="1"/>
        <v>76.459999999999994</v>
      </c>
      <c r="M13" s="35"/>
      <c r="N13" s="30" t="s">
        <v>362</v>
      </c>
      <c r="O13" s="87" t="s">
        <v>381</v>
      </c>
      <c r="P13" s="87" t="s">
        <v>359</v>
      </c>
      <c r="Q13" s="87" t="s">
        <v>375</v>
      </c>
      <c r="R13" s="38">
        <v>289.23</v>
      </c>
      <c r="S13" s="30">
        <v>76.459999999999994</v>
      </c>
    </row>
    <row r="14" spans="2:22" x14ac:dyDescent="0.2">
      <c r="B14" s="36" t="s">
        <v>11</v>
      </c>
      <c r="C14" s="36" t="s">
        <v>11</v>
      </c>
      <c r="D14" s="36"/>
      <c r="E14" s="36"/>
      <c r="F14" s="86" t="s">
        <v>225</v>
      </c>
      <c r="G14" s="80" t="s">
        <v>81</v>
      </c>
      <c r="H14" s="89" t="s">
        <v>386</v>
      </c>
      <c r="I14" s="36" t="s">
        <v>13</v>
      </c>
      <c r="J14" s="65">
        <v>44316</v>
      </c>
      <c r="K14" s="38">
        <v>547.66999999999996</v>
      </c>
      <c r="L14" s="79">
        <f t="shared" si="1"/>
        <v>144.77000000000001</v>
      </c>
      <c r="M14" s="35"/>
      <c r="N14" s="30" t="s">
        <v>362</v>
      </c>
      <c r="O14" s="87">
        <v>15681905</v>
      </c>
      <c r="P14" s="87" t="s">
        <v>175</v>
      </c>
      <c r="Q14" s="87" t="s">
        <v>376</v>
      </c>
      <c r="R14" s="38">
        <v>547.66999999999996</v>
      </c>
      <c r="S14" s="30">
        <v>144.77000000000001</v>
      </c>
    </row>
    <row r="15" spans="2:22" x14ac:dyDescent="0.2">
      <c r="B15" s="36" t="s">
        <v>11</v>
      </c>
      <c r="C15" s="36" t="s">
        <v>11</v>
      </c>
      <c r="D15" s="36"/>
      <c r="E15" s="36"/>
      <c r="F15" s="86" t="s">
        <v>225</v>
      </c>
      <c r="G15" s="80" t="s">
        <v>81</v>
      </c>
      <c r="H15" s="89" t="s">
        <v>387</v>
      </c>
      <c r="I15" s="36" t="s">
        <v>13</v>
      </c>
      <c r="J15" s="65">
        <v>44316</v>
      </c>
      <c r="K15" s="38">
        <v>290.02</v>
      </c>
      <c r="L15" s="79">
        <f t="shared" si="1"/>
        <v>76.66</v>
      </c>
      <c r="M15" s="35"/>
      <c r="N15" s="30" t="s">
        <v>362</v>
      </c>
      <c r="O15" s="87" t="s">
        <v>170</v>
      </c>
      <c r="P15" s="87" t="s">
        <v>171</v>
      </c>
      <c r="Q15" s="87" t="s">
        <v>377</v>
      </c>
      <c r="R15" s="38">
        <v>290.02</v>
      </c>
      <c r="S15" s="30">
        <v>76.66</v>
      </c>
    </row>
    <row r="16" spans="2:22" x14ac:dyDescent="0.2">
      <c r="B16" s="36" t="s">
        <v>11</v>
      </c>
      <c r="C16" s="36" t="s">
        <v>11</v>
      </c>
      <c r="D16" s="36"/>
      <c r="E16" s="36"/>
      <c r="F16" s="86" t="s">
        <v>225</v>
      </c>
      <c r="G16" s="80" t="s">
        <v>81</v>
      </c>
      <c r="H16" s="89" t="s">
        <v>388</v>
      </c>
      <c r="I16" s="36" t="s">
        <v>13</v>
      </c>
      <c r="J16" s="65">
        <v>44316</v>
      </c>
      <c r="K16" s="38">
        <v>187.18</v>
      </c>
      <c r="L16" s="79">
        <f t="shared" si="1"/>
        <v>49.48</v>
      </c>
      <c r="M16" s="35"/>
      <c r="N16" s="30" t="s">
        <v>362</v>
      </c>
      <c r="O16" s="87">
        <v>43862429</v>
      </c>
      <c r="P16" s="87" t="s">
        <v>382</v>
      </c>
      <c r="Q16" s="87" t="s">
        <v>378</v>
      </c>
      <c r="R16" s="38">
        <v>187.18</v>
      </c>
      <c r="S16" s="30">
        <v>49.48</v>
      </c>
    </row>
    <row r="17" spans="2:19" x14ac:dyDescent="0.2">
      <c r="B17" s="36" t="s">
        <v>11</v>
      </c>
      <c r="C17" s="36" t="s">
        <v>11</v>
      </c>
      <c r="D17" s="36"/>
      <c r="E17" s="36"/>
      <c r="F17" s="86" t="s">
        <v>225</v>
      </c>
      <c r="G17" s="80" t="s">
        <v>81</v>
      </c>
      <c r="H17" s="89" t="s">
        <v>389</v>
      </c>
      <c r="I17" s="36" t="s">
        <v>13</v>
      </c>
      <c r="J17" s="65">
        <v>44316</v>
      </c>
      <c r="K17" s="38">
        <v>452.68</v>
      </c>
      <c r="L17" s="79">
        <f t="shared" si="1"/>
        <v>119.66</v>
      </c>
      <c r="M17" s="35"/>
      <c r="N17" s="30" t="s">
        <v>362</v>
      </c>
      <c r="O17" s="87" t="s">
        <v>168</v>
      </c>
      <c r="P17" s="87" t="s">
        <v>169</v>
      </c>
      <c r="Q17" s="87" t="s">
        <v>379</v>
      </c>
      <c r="R17" s="38">
        <v>452.68</v>
      </c>
      <c r="S17" s="30">
        <v>119.66</v>
      </c>
    </row>
    <row r="18" spans="2:19" x14ac:dyDescent="0.2">
      <c r="B18" s="36" t="s">
        <v>11</v>
      </c>
      <c r="C18" s="36" t="s">
        <v>11</v>
      </c>
      <c r="D18" s="36"/>
      <c r="E18" s="36"/>
      <c r="F18" s="86" t="s">
        <v>225</v>
      </c>
      <c r="G18" s="80" t="s">
        <v>81</v>
      </c>
      <c r="H18" s="89" t="s">
        <v>390</v>
      </c>
      <c r="I18" s="36" t="s">
        <v>13</v>
      </c>
      <c r="J18" s="65">
        <v>44316</v>
      </c>
      <c r="K18" s="38">
        <v>436.02</v>
      </c>
      <c r="L18" s="79">
        <f t="shared" si="1"/>
        <v>115.26</v>
      </c>
      <c r="M18" s="35"/>
      <c r="N18" s="30" t="s">
        <v>362</v>
      </c>
      <c r="O18" s="87" t="s">
        <v>357</v>
      </c>
      <c r="P18" s="87" t="s">
        <v>358</v>
      </c>
      <c r="Q18" s="87" t="s">
        <v>380</v>
      </c>
      <c r="R18" s="38">
        <v>436.02</v>
      </c>
      <c r="S18" s="30">
        <v>115.26</v>
      </c>
    </row>
    <row r="19" spans="2:19" x14ac:dyDescent="0.2">
      <c r="B19" s="36" t="s">
        <v>11</v>
      </c>
      <c r="C19" s="36" t="s">
        <v>11</v>
      </c>
      <c r="D19" s="36"/>
      <c r="E19" s="36"/>
      <c r="F19" s="37" t="s">
        <v>107</v>
      </c>
      <c r="G19" s="80" t="s">
        <v>81</v>
      </c>
      <c r="H19" s="90" t="s">
        <v>391</v>
      </c>
      <c r="I19" s="36" t="s">
        <v>13</v>
      </c>
      <c r="J19" s="65">
        <v>44316</v>
      </c>
      <c r="K19" s="83">
        <v>13982.84</v>
      </c>
      <c r="L19" s="79">
        <f t="shared" si="1"/>
        <v>3696.23</v>
      </c>
      <c r="M19" s="35"/>
      <c r="N19" s="30" t="s">
        <v>362</v>
      </c>
      <c r="O19" s="67" t="s">
        <v>164</v>
      </c>
      <c r="P19" s="70" t="s">
        <v>165</v>
      </c>
      <c r="Q19" s="68"/>
      <c r="R19" s="45"/>
      <c r="S19" s="45"/>
    </row>
    <row r="20" spans="2:19" x14ac:dyDescent="0.2">
      <c r="B20" s="36" t="s">
        <v>11</v>
      </c>
      <c r="C20" s="36" t="s">
        <v>11</v>
      </c>
      <c r="D20" s="36"/>
      <c r="E20" s="36"/>
      <c r="F20" s="37" t="s">
        <v>107</v>
      </c>
      <c r="G20" s="80" t="s">
        <v>81</v>
      </c>
      <c r="H20" s="90" t="s">
        <v>392</v>
      </c>
      <c r="I20" s="36" t="s">
        <v>13</v>
      </c>
      <c r="J20" s="65">
        <v>44316</v>
      </c>
      <c r="K20" s="84">
        <v>1021.25</v>
      </c>
      <c r="L20" s="79">
        <f t="shared" si="1"/>
        <v>269.95999999999998</v>
      </c>
      <c r="M20" s="35"/>
      <c r="N20" s="30" t="s">
        <v>362</v>
      </c>
      <c r="O20" s="67" t="s">
        <v>166</v>
      </c>
      <c r="P20" s="70" t="s">
        <v>167</v>
      </c>
      <c r="Q20" s="69"/>
    </row>
    <row r="21" spans="2:19" x14ac:dyDescent="0.2">
      <c r="B21" s="36" t="s">
        <v>11</v>
      </c>
      <c r="C21" s="36" t="s">
        <v>11</v>
      </c>
      <c r="D21" s="36"/>
      <c r="E21" s="36"/>
      <c r="F21" s="37" t="s">
        <v>107</v>
      </c>
      <c r="G21" s="80" t="s">
        <v>81</v>
      </c>
      <c r="H21" s="90" t="s">
        <v>389</v>
      </c>
      <c r="I21" s="36" t="s">
        <v>13</v>
      </c>
      <c r="J21" s="65">
        <v>44316</v>
      </c>
      <c r="K21" s="84">
        <v>33809.64</v>
      </c>
      <c r="L21" s="79">
        <f t="shared" si="1"/>
        <v>8937.26</v>
      </c>
      <c r="M21" s="35"/>
      <c r="N21" s="30" t="s">
        <v>362</v>
      </c>
      <c r="O21" s="67" t="s">
        <v>168</v>
      </c>
      <c r="P21" s="67" t="s">
        <v>169</v>
      </c>
      <c r="Q21" s="69"/>
    </row>
    <row r="22" spans="2:19" x14ac:dyDescent="0.2">
      <c r="B22" s="36" t="s">
        <v>11</v>
      </c>
      <c r="C22" s="36" t="s">
        <v>11</v>
      </c>
      <c r="D22" s="36"/>
      <c r="E22" s="36"/>
      <c r="F22" s="37" t="s">
        <v>107</v>
      </c>
      <c r="G22" s="80" t="s">
        <v>81</v>
      </c>
      <c r="H22" s="90" t="s">
        <v>387</v>
      </c>
      <c r="I22" s="36" t="s">
        <v>13</v>
      </c>
      <c r="J22" s="65">
        <v>44316</v>
      </c>
      <c r="K22" s="84">
        <v>21281.55</v>
      </c>
      <c r="L22" s="79">
        <f t="shared" si="1"/>
        <v>5625.57</v>
      </c>
      <c r="M22" s="35"/>
      <c r="N22" s="30" t="s">
        <v>362</v>
      </c>
      <c r="O22" s="67" t="s">
        <v>170</v>
      </c>
      <c r="P22" s="70" t="s">
        <v>171</v>
      </c>
      <c r="Q22" s="69"/>
    </row>
    <row r="23" spans="2:19" x14ac:dyDescent="0.2">
      <c r="B23" s="36" t="s">
        <v>11</v>
      </c>
      <c r="C23" s="36" t="s">
        <v>11</v>
      </c>
      <c r="D23" s="36"/>
      <c r="E23" s="36"/>
      <c r="F23" s="37" t="s">
        <v>107</v>
      </c>
      <c r="G23" s="80" t="s">
        <v>81</v>
      </c>
      <c r="H23" s="90" t="s">
        <v>383</v>
      </c>
      <c r="I23" s="36" t="s">
        <v>13</v>
      </c>
      <c r="J23" s="65">
        <v>44316</v>
      </c>
      <c r="K23" s="84">
        <v>39243.68</v>
      </c>
      <c r="L23" s="79">
        <f t="shared" si="1"/>
        <v>10373.69</v>
      </c>
      <c r="M23" s="35"/>
      <c r="N23" s="30" t="s">
        <v>362</v>
      </c>
      <c r="O23" s="67" t="s">
        <v>172</v>
      </c>
      <c r="P23" s="67" t="s">
        <v>173</v>
      </c>
      <c r="Q23" s="69"/>
    </row>
    <row r="24" spans="2:19" x14ac:dyDescent="0.2">
      <c r="B24" s="36" t="s">
        <v>11</v>
      </c>
      <c r="C24" s="36" t="s">
        <v>11</v>
      </c>
      <c r="D24" s="36"/>
      <c r="E24" s="36"/>
      <c r="F24" s="37" t="s">
        <v>107</v>
      </c>
      <c r="G24" s="80" t="s">
        <v>81</v>
      </c>
      <c r="H24" s="90" t="s">
        <v>386</v>
      </c>
      <c r="I24" s="36" t="s">
        <v>13</v>
      </c>
      <c r="J24" s="65">
        <v>44316</v>
      </c>
      <c r="K24" s="84">
        <v>40899.99</v>
      </c>
      <c r="L24" s="79">
        <f t="shared" si="1"/>
        <v>10811.52</v>
      </c>
      <c r="M24" s="35"/>
      <c r="N24" s="30" t="s">
        <v>362</v>
      </c>
      <c r="O24" s="67" t="s">
        <v>174</v>
      </c>
      <c r="P24" s="67" t="s">
        <v>175</v>
      </c>
      <c r="Q24" s="69"/>
    </row>
    <row r="25" spans="2:19" x14ac:dyDescent="0.2">
      <c r="B25" s="36" t="s">
        <v>11</v>
      </c>
      <c r="C25" s="36" t="s">
        <v>11</v>
      </c>
      <c r="D25" s="36"/>
      <c r="E25" s="36"/>
      <c r="F25" s="37" t="s">
        <v>107</v>
      </c>
      <c r="G25" s="80" t="s">
        <v>81</v>
      </c>
      <c r="H25" s="90" t="s">
        <v>388</v>
      </c>
      <c r="I25" s="36" t="s">
        <v>13</v>
      </c>
      <c r="J25" s="65">
        <v>44316</v>
      </c>
      <c r="K25" s="84">
        <v>13541.06</v>
      </c>
      <c r="L25" s="79">
        <f t="shared" si="1"/>
        <v>3579.45</v>
      </c>
      <c r="M25" s="35"/>
      <c r="N25" s="30" t="s">
        <v>362</v>
      </c>
      <c r="O25" s="67" t="s">
        <v>176</v>
      </c>
      <c r="P25" s="67" t="s">
        <v>177</v>
      </c>
      <c r="Q25" s="69"/>
    </row>
    <row r="26" spans="2:19" x14ac:dyDescent="0.2">
      <c r="B26" s="36" t="s">
        <v>11</v>
      </c>
      <c r="C26" s="36" t="s">
        <v>11</v>
      </c>
      <c r="D26" s="36"/>
      <c r="E26" s="36"/>
      <c r="F26" s="37" t="s">
        <v>107</v>
      </c>
      <c r="G26" s="80" t="s">
        <v>81</v>
      </c>
      <c r="H26" s="90" t="s">
        <v>393</v>
      </c>
      <c r="I26" s="36" t="s">
        <v>13</v>
      </c>
      <c r="J26" s="65">
        <v>44316</v>
      </c>
      <c r="K26" s="84">
        <v>22063.07</v>
      </c>
      <c r="L26" s="79">
        <f t="shared" si="1"/>
        <v>5832.16</v>
      </c>
      <c r="M26" s="35"/>
      <c r="N26" s="30" t="s">
        <v>362</v>
      </c>
      <c r="O26" s="67" t="s">
        <v>178</v>
      </c>
      <c r="P26" s="70" t="s">
        <v>179</v>
      </c>
      <c r="Q26" s="69"/>
    </row>
    <row r="27" spans="2:19" x14ac:dyDescent="0.2">
      <c r="B27" s="36" t="s">
        <v>11</v>
      </c>
      <c r="C27" s="36" t="s">
        <v>11</v>
      </c>
      <c r="D27" s="36"/>
      <c r="E27" s="36"/>
      <c r="F27" s="37" t="s">
        <v>107</v>
      </c>
      <c r="G27" s="80" t="s">
        <v>81</v>
      </c>
      <c r="H27" s="90" t="s">
        <v>394</v>
      </c>
      <c r="I27" s="36" t="s">
        <v>13</v>
      </c>
      <c r="J27" s="65">
        <v>44316</v>
      </c>
      <c r="K27" s="84">
        <v>10565.94</v>
      </c>
      <c r="L27" s="79">
        <f t="shared" si="1"/>
        <v>2793.01</v>
      </c>
      <c r="M27" s="35"/>
      <c r="N27" s="30" t="s">
        <v>362</v>
      </c>
      <c r="O27" s="67" t="s">
        <v>180</v>
      </c>
      <c r="P27" s="70" t="s">
        <v>181</v>
      </c>
      <c r="Q27" s="69"/>
    </row>
    <row r="28" spans="2:19" x14ac:dyDescent="0.2">
      <c r="B28" s="36" t="s">
        <v>11</v>
      </c>
      <c r="C28" s="36" t="s">
        <v>11</v>
      </c>
      <c r="D28" s="36"/>
      <c r="E28" s="36"/>
      <c r="F28" s="37" t="s">
        <v>107</v>
      </c>
      <c r="G28" s="80" t="s">
        <v>81</v>
      </c>
      <c r="H28" s="90" t="s">
        <v>390</v>
      </c>
      <c r="I28" s="36" t="s">
        <v>13</v>
      </c>
      <c r="J28" s="65">
        <v>44316</v>
      </c>
      <c r="K28" s="84">
        <v>31541.37</v>
      </c>
      <c r="L28" s="79">
        <f t="shared" si="1"/>
        <v>8337.66</v>
      </c>
      <c r="M28" s="35"/>
      <c r="N28" s="30" t="s">
        <v>362</v>
      </c>
      <c r="O28" s="67" t="s">
        <v>357</v>
      </c>
      <c r="P28" s="70" t="s">
        <v>358</v>
      </c>
      <c r="Q28" s="69"/>
    </row>
    <row r="29" spans="2:19" x14ac:dyDescent="0.2">
      <c r="B29" s="36" t="s">
        <v>11</v>
      </c>
      <c r="C29" s="36" t="s">
        <v>11</v>
      </c>
      <c r="D29" s="36"/>
      <c r="E29" s="36"/>
      <c r="F29" s="37" t="s">
        <v>107</v>
      </c>
      <c r="G29" s="80" t="s">
        <v>81</v>
      </c>
      <c r="H29" s="90" t="s">
        <v>385</v>
      </c>
      <c r="I29" s="36" t="s">
        <v>13</v>
      </c>
      <c r="J29" s="65">
        <v>44316</v>
      </c>
      <c r="K29" s="84">
        <v>20922.45</v>
      </c>
      <c r="L29" s="79">
        <f t="shared" si="1"/>
        <v>5530.65</v>
      </c>
      <c r="M29" s="35"/>
      <c r="N29" s="30" t="s">
        <v>362</v>
      </c>
      <c r="O29" s="67">
        <v>40493895</v>
      </c>
      <c r="P29" s="67" t="s">
        <v>359</v>
      </c>
      <c r="Q29" s="69"/>
    </row>
    <row r="30" spans="2:19" x14ac:dyDescent="0.2">
      <c r="B30" s="36" t="s">
        <v>11</v>
      </c>
      <c r="C30" s="36" t="s">
        <v>11</v>
      </c>
      <c r="D30" s="36"/>
      <c r="E30" s="36"/>
      <c r="F30" s="37" t="s">
        <v>107</v>
      </c>
      <c r="G30" s="80" t="s">
        <v>81</v>
      </c>
      <c r="H30" s="90" t="s">
        <v>384</v>
      </c>
      <c r="I30" s="36" t="s">
        <v>13</v>
      </c>
      <c r="J30" s="65">
        <v>44316</v>
      </c>
      <c r="K30" s="84">
        <v>62682.080000000002</v>
      </c>
      <c r="L30" s="79">
        <f t="shared" si="1"/>
        <v>16569.41</v>
      </c>
      <c r="M30" s="35"/>
      <c r="N30" s="30" t="s">
        <v>362</v>
      </c>
      <c r="O30" s="67">
        <v>42059444</v>
      </c>
      <c r="P30" s="67" t="s">
        <v>360</v>
      </c>
      <c r="Q30" s="69"/>
    </row>
    <row r="31" spans="2:19" x14ac:dyDescent="0.2">
      <c r="B31" s="36" t="s">
        <v>11</v>
      </c>
      <c r="C31" s="36" t="s">
        <v>11</v>
      </c>
      <c r="D31" s="36"/>
      <c r="E31" s="36"/>
      <c r="F31" s="37" t="s">
        <v>107</v>
      </c>
      <c r="G31" s="80" t="s">
        <v>81</v>
      </c>
      <c r="H31" s="90" t="s">
        <v>395</v>
      </c>
      <c r="I31" s="36" t="s">
        <v>13</v>
      </c>
      <c r="J31" s="65">
        <v>44316</v>
      </c>
      <c r="K31" s="84">
        <v>39391</v>
      </c>
      <c r="L31" s="79">
        <f t="shared" si="1"/>
        <v>10412.64</v>
      </c>
      <c r="M31" s="35"/>
      <c r="N31" s="30" t="s">
        <v>362</v>
      </c>
      <c r="O31" s="67">
        <v>46807775</v>
      </c>
      <c r="P31" s="67" t="s">
        <v>361</v>
      </c>
      <c r="Q31" s="69"/>
    </row>
    <row r="32" spans="2:19" x14ac:dyDescent="0.2">
      <c r="B32" s="36" t="s">
        <v>11</v>
      </c>
      <c r="C32" s="36" t="s">
        <v>11</v>
      </c>
      <c r="D32" s="36"/>
      <c r="E32" s="36"/>
      <c r="F32" s="37" t="s">
        <v>108</v>
      </c>
      <c r="G32" s="81" t="s">
        <v>18</v>
      </c>
      <c r="H32" s="91" t="s">
        <v>19</v>
      </c>
      <c r="I32" s="36" t="s">
        <v>13</v>
      </c>
      <c r="J32" s="65">
        <v>44316</v>
      </c>
      <c r="K32" s="38">
        <v>39</v>
      </c>
      <c r="L32" s="79">
        <f t="shared" si="1"/>
        <v>10.31</v>
      </c>
      <c r="M32" s="35"/>
      <c r="N32" s="41"/>
    </row>
    <row r="33" spans="2:16" x14ac:dyDescent="0.2">
      <c r="B33" s="36" t="s">
        <v>11</v>
      </c>
      <c r="C33" s="36" t="s">
        <v>11</v>
      </c>
      <c r="D33" s="36"/>
      <c r="E33" s="36"/>
      <c r="F33" s="37" t="s">
        <v>109</v>
      </c>
      <c r="G33" s="80" t="s">
        <v>81</v>
      </c>
      <c r="H33" s="90" t="s">
        <v>391</v>
      </c>
      <c r="I33" s="36" t="s">
        <v>13</v>
      </c>
      <c r="J33" s="65">
        <v>44316</v>
      </c>
      <c r="K33" s="38">
        <v>218.34999999999991</v>
      </c>
      <c r="L33" s="79">
        <f t="shared" si="1"/>
        <v>57.72</v>
      </c>
      <c r="M33" s="35"/>
      <c r="N33" s="30" t="s">
        <v>362</v>
      </c>
      <c r="O33" s="67" t="s">
        <v>164</v>
      </c>
      <c r="P33" s="70" t="s">
        <v>165</v>
      </c>
    </row>
    <row r="34" spans="2:16" x14ac:dyDescent="0.2">
      <c r="B34" s="36" t="s">
        <v>11</v>
      </c>
      <c r="C34" s="36" t="s">
        <v>11</v>
      </c>
      <c r="D34" s="36"/>
      <c r="E34" s="36"/>
      <c r="F34" s="37" t="s">
        <v>109</v>
      </c>
      <c r="G34" s="80" t="s">
        <v>81</v>
      </c>
      <c r="H34" s="90" t="s">
        <v>392</v>
      </c>
      <c r="I34" s="36" t="s">
        <v>13</v>
      </c>
      <c r="J34" s="65">
        <v>44316</v>
      </c>
      <c r="K34" s="38">
        <v>37.400000000000006</v>
      </c>
      <c r="L34" s="79">
        <f t="shared" si="1"/>
        <v>9.89</v>
      </c>
      <c r="M34" s="35"/>
      <c r="N34" s="30" t="s">
        <v>362</v>
      </c>
      <c r="O34" s="67" t="s">
        <v>166</v>
      </c>
      <c r="P34" s="70" t="s">
        <v>167</v>
      </c>
    </row>
    <row r="35" spans="2:16" x14ac:dyDescent="0.2">
      <c r="B35" s="36" t="s">
        <v>11</v>
      </c>
      <c r="C35" s="36" t="s">
        <v>11</v>
      </c>
      <c r="D35" s="36"/>
      <c r="E35" s="36"/>
      <c r="F35" s="37" t="s">
        <v>109</v>
      </c>
      <c r="G35" s="80" t="s">
        <v>81</v>
      </c>
      <c r="H35" s="90" t="s">
        <v>389</v>
      </c>
      <c r="I35" s="36" t="s">
        <v>13</v>
      </c>
      <c r="J35" s="65">
        <v>44316</v>
      </c>
      <c r="K35" s="38">
        <v>308.61000000000058</v>
      </c>
      <c r="L35" s="79">
        <f t="shared" si="1"/>
        <v>81.58</v>
      </c>
      <c r="M35" s="35"/>
      <c r="N35" s="30" t="s">
        <v>362</v>
      </c>
      <c r="O35" s="67" t="s">
        <v>168</v>
      </c>
      <c r="P35" s="67" t="s">
        <v>169</v>
      </c>
    </row>
    <row r="36" spans="2:16" x14ac:dyDescent="0.2">
      <c r="B36" s="36" t="s">
        <v>11</v>
      </c>
      <c r="C36" s="36" t="s">
        <v>11</v>
      </c>
      <c r="D36" s="36"/>
      <c r="E36" s="36"/>
      <c r="F36" s="37" t="s">
        <v>109</v>
      </c>
      <c r="G36" s="80" t="s">
        <v>81</v>
      </c>
      <c r="H36" s="90" t="s">
        <v>387</v>
      </c>
      <c r="I36" s="36" t="s">
        <v>13</v>
      </c>
      <c r="J36" s="65">
        <v>44316</v>
      </c>
      <c r="K36" s="38">
        <v>30.090000000000146</v>
      </c>
      <c r="L36" s="79">
        <f t="shared" si="1"/>
        <v>7.95</v>
      </c>
      <c r="M36" s="35"/>
      <c r="N36" s="30" t="s">
        <v>362</v>
      </c>
      <c r="O36" s="67" t="s">
        <v>170</v>
      </c>
      <c r="P36" s="70" t="s">
        <v>171</v>
      </c>
    </row>
    <row r="37" spans="2:16" x14ac:dyDescent="0.2">
      <c r="B37" s="36" t="s">
        <v>11</v>
      </c>
      <c r="C37" s="36" t="s">
        <v>11</v>
      </c>
      <c r="D37" s="36"/>
      <c r="E37" s="36"/>
      <c r="F37" s="37" t="s">
        <v>109</v>
      </c>
      <c r="G37" s="80" t="s">
        <v>81</v>
      </c>
      <c r="H37" s="90" t="s">
        <v>383</v>
      </c>
      <c r="I37" s="36" t="s">
        <v>13</v>
      </c>
      <c r="J37" s="65">
        <v>44316</v>
      </c>
      <c r="K37" s="38">
        <v>56.849999999998545</v>
      </c>
      <c r="L37" s="79">
        <f t="shared" si="1"/>
        <v>15.03</v>
      </c>
      <c r="M37" s="35"/>
      <c r="N37" s="30" t="s">
        <v>362</v>
      </c>
      <c r="O37" s="67" t="s">
        <v>172</v>
      </c>
      <c r="P37" s="67" t="s">
        <v>173</v>
      </c>
    </row>
    <row r="38" spans="2:16" x14ac:dyDescent="0.2">
      <c r="B38" s="36" t="s">
        <v>11</v>
      </c>
      <c r="C38" s="36" t="s">
        <v>11</v>
      </c>
      <c r="D38" s="36"/>
      <c r="E38" s="36"/>
      <c r="F38" s="37" t="s">
        <v>109</v>
      </c>
      <c r="G38" s="80" t="s">
        <v>81</v>
      </c>
      <c r="H38" s="90" t="s">
        <v>386</v>
      </c>
      <c r="I38" s="36" t="s">
        <v>13</v>
      </c>
      <c r="J38" s="65">
        <v>44316</v>
      </c>
      <c r="K38" s="38">
        <v>369.5</v>
      </c>
      <c r="L38" s="79">
        <f t="shared" si="1"/>
        <v>97.67</v>
      </c>
      <c r="M38" s="35"/>
      <c r="N38" s="30" t="s">
        <v>362</v>
      </c>
      <c r="O38" s="67" t="s">
        <v>174</v>
      </c>
      <c r="P38" s="67" t="s">
        <v>175</v>
      </c>
    </row>
    <row r="39" spans="2:16" x14ac:dyDescent="0.2">
      <c r="B39" s="36" t="s">
        <v>11</v>
      </c>
      <c r="C39" s="36" t="s">
        <v>11</v>
      </c>
      <c r="D39" s="36"/>
      <c r="E39" s="36"/>
      <c r="F39" s="37" t="s">
        <v>109</v>
      </c>
      <c r="G39" s="80" t="s">
        <v>81</v>
      </c>
      <c r="H39" s="90" t="s">
        <v>388</v>
      </c>
      <c r="I39" s="36" t="s">
        <v>13</v>
      </c>
      <c r="J39" s="65">
        <v>44316</v>
      </c>
      <c r="K39" s="38">
        <v>19.139999999999873</v>
      </c>
      <c r="L39" s="79">
        <f t="shared" si="1"/>
        <v>5.0599999999999996</v>
      </c>
      <c r="M39" s="35"/>
      <c r="N39" s="30" t="s">
        <v>362</v>
      </c>
      <c r="O39" s="67" t="s">
        <v>176</v>
      </c>
      <c r="P39" s="67" t="s">
        <v>177</v>
      </c>
    </row>
    <row r="40" spans="2:16" x14ac:dyDescent="0.2">
      <c r="B40" s="36" t="s">
        <v>11</v>
      </c>
      <c r="C40" s="36" t="s">
        <v>11</v>
      </c>
      <c r="D40" s="36"/>
      <c r="E40" s="36"/>
      <c r="F40" s="37" t="s">
        <v>109</v>
      </c>
      <c r="G40" s="80" t="s">
        <v>81</v>
      </c>
      <c r="H40" s="90" t="s">
        <v>393</v>
      </c>
      <c r="I40" s="36" t="s">
        <v>13</v>
      </c>
      <c r="J40" s="65">
        <v>44316</v>
      </c>
      <c r="K40" s="38">
        <v>2007.3100000000013</v>
      </c>
      <c r="L40" s="79">
        <f t="shared" si="1"/>
        <v>530.61</v>
      </c>
      <c r="M40" s="35"/>
      <c r="N40" s="30" t="s">
        <v>362</v>
      </c>
      <c r="O40" s="67" t="s">
        <v>178</v>
      </c>
      <c r="P40" s="70" t="s">
        <v>179</v>
      </c>
    </row>
    <row r="41" spans="2:16" x14ac:dyDescent="0.2">
      <c r="B41" s="36" t="s">
        <v>11</v>
      </c>
      <c r="C41" s="36" t="s">
        <v>11</v>
      </c>
      <c r="D41" s="36"/>
      <c r="E41" s="36"/>
      <c r="F41" s="37" t="s">
        <v>109</v>
      </c>
      <c r="G41" s="80" t="s">
        <v>81</v>
      </c>
      <c r="H41" s="90" t="s">
        <v>394</v>
      </c>
      <c r="I41" s="36" t="s">
        <v>13</v>
      </c>
      <c r="J41" s="65">
        <v>44316</v>
      </c>
      <c r="K41" s="38">
        <v>758.19</v>
      </c>
      <c r="L41" s="79">
        <f t="shared" si="1"/>
        <v>200.42</v>
      </c>
      <c r="M41" s="35"/>
      <c r="N41" s="30" t="s">
        <v>362</v>
      </c>
      <c r="O41" s="67" t="s">
        <v>180</v>
      </c>
      <c r="P41" s="70" t="s">
        <v>181</v>
      </c>
    </row>
    <row r="42" spans="2:16" x14ac:dyDescent="0.2">
      <c r="B42" s="36" t="s">
        <v>11</v>
      </c>
      <c r="C42" s="36" t="s">
        <v>11</v>
      </c>
      <c r="D42" s="36"/>
      <c r="E42" s="36"/>
      <c r="F42" s="37" t="s">
        <v>109</v>
      </c>
      <c r="G42" s="80" t="s">
        <v>81</v>
      </c>
      <c r="H42" s="90" t="s">
        <v>390</v>
      </c>
      <c r="I42" s="36" t="s">
        <v>13</v>
      </c>
      <c r="J42" s="65">
        <v>44316</v>
      </c>
      <c r="K42" s="38">
        <v>45.850000000000364</v>
      </c>
      <c r="L42" s="79">
        <f t="shared" si="1"/>
        <v>12.12</v>
      </c>
      <c r="M42" s="35"/>
      <c r="N42" s="30" t="s">
        <v>362</v>
      </c>
      <c r="O42" s="67" t="s">
        <v>357</v>
      </c>
      <c r="P42" s="70" t="s">
        <v>358</v>
      </c>
    </row>
    <row r="43" spans="2:16" x14ac:dyDescent="0.2">
      <c r="B43" s="36" t="s">
        <v>11</v>
      </c>
      <c r="C43" s="36" t="s">
        <v>11</v>
      </c>
      <c r="D43" s="36"/>
      <c r="E43" s="36"/>
      <c r="F43" s="37" t="s">
        <v>109</v>
      </c>
      <c r="G43" s="80" t="s">
        <v>81</v>
      </c>
      <c r="H43" s="90" t="s">
        <v>385</v>
      </c>
      <c r="I43" s="36" t="s">
        <v>13</v>
      </c>
      <c r="J43" s="65">
        <v>44316</v>
      </c>
      <c r="K43" s="38">
        <v>30.149999999999636</v>
      </c>
      <c r="L43" s="79">
        <f t="shared" si="1"/>
        <v>7.97</v>
      </c>
      <c r="M43" s="35"/>
      <c r="N43" s="30" t="s">
        <v>362</v>
      </c>
      <c r="O43" s="67">
        <v>40493895</v>
      </c>
      <c r="P43" s="67" t="s">
        <v>359</v>
      </c>
    </row>
    <row r="44" spans="2:16" x14ac:dyDescent="0.2">
      <c r="B44" s="36" t="s">
        <v>11</v>
      </c>
      <c r="C44" s="36" t="s">
        <v>11</v>
      </c>
      <c r="D44" s="36"/>
      <c r="E44" s="36"/>
      <c r="F44" s="37" t="s">
        <v>109</v>
      </c>
      <c r="G44" s="80" t="s">
        <v>81</v>
      </c>
      <c r="H44" s="90" t="s">
        <v>384</v>
      </c>
      <c r="I44" s="36" t="s">
        <v>13</v>
      </c>
      <c r="J44" s="65">
        <v>44316</v>
      </c>
      <c r="K44" s="38">
        <v>112.27999999999884</v>
      </c>
      <c r="L44" s="79">
        <f t="shared" si="1"/>
        <v>29.68</v>
      </c>
      <c r="M44" s="35"/>
      <c r="N44" s="30" t="s">
        <v>362</v>
      </c>
      <c r="O44" s="67">
        <v>42059444</v>
      </c>
      <c r="P44" s="67" t="s">
        <v>360</v>
      </c>
    </row>
    <row r="45" spans="2:16" x14ac:dyDescent="0.2">
      <c r="B45" s="36" t="s">
        <v>11</v>
      </c>
      <c r="C45" s="36" t="s">
        <v>11</v>
      </c>
      <c r="D45" s="36"/>
      <c r="E45" s="36"/>
      <c r="F45" s="37" t="s">
        <v>109</v>
      </c>
      <c r="G45" s="80" t="s">
        <v>81</v>
      </c>
      <c r="H45" s="90" t="s">
        <v>395</v>
      </c>
      <c r="I45" s="36" t="s">
        <v>13</v>
      </c>
      <c r="J45" s="65">
        <v>44316</v>
      </c>
      <c r="K45" s="38">
        <v>1328.869999999999</v>
      </c>
      <c r="L45" s="79">
        <f t="shared" si="1"/>
        <v>351.27</v>
      </c>
      <c r="M45" s="35"/>
      <c r="N45" s="30" t="s">
        <v>362</v>
      </c>
      <c r="O45" s="67">
        <v>46807775</v>
      </c>
      <c r="P45" s="67" t="s">
        <v>361</v>
      </c>
    </row>
    <row r="46" spans="2:16" x14ac:dyDescent="0.2">
      <c r="B46" s="36" t="s">
        <v>11</v>
      </c>
      <c r="C46" s="36" t="s">
        <v>11</v>
      </c>
      <c r="D46" s="36"/>
      <c r="E46" s="36"/>
      <c r="F46" s="37" t="s">
        <v>110</v>
      </c>
      <c r="G46" s="80" t="s">
        <v>81</v>
      </c>
      <c r="H46" s="90" t="s">
        <v>15</v>
      </c>
      <c r="I46" s="36" t="s">
        <v>13</v>
      </c>
      <c r="J46" s="65">
        <v>44316</v>
      </c>
      <c r="K46" s="38">
        <v>3000</v>
      </c>
      <c r="L46" s="79">
        <f t="shared" si="1"/>
        <v>793.02</v>
      </c>
      <c r="M46" s="35"/>
      <c r="N46" s="30" t="s">
        <v>362</v>
      </c>
      <c r="O46" s="67" t="s">
        <v>184</v>
      </c>
      <c r="P46" s="70" t="s">
        <v>185</v>
      </c>
    </row>
    <row r="47" spans="2:16" x14ac:dyDescent="0.2">
      <c r="B47" s="36" t="s">
        <v>11</v>
      </c>
      <c r="C47" s="36" t="s">
        <v>11</v>
      </c>
      <c r="D47" s="36"/>
      <c r="E47" s="36"/>
      <c r="F47" s="37" t="s">
        <v>110</v>
      </c>
      <c r="G47" s="80" t="s">
        <v>81</v>
      </c>
      <c r="H47" s="90" t="s">
        <v>33</v>
      </c>
      <c r="I47" s="36" t="s">
        <v>13</v>
      </c>
      <c r="J47" s="65">
        <v>44316</v>
      </c>
      <c r="K47" s="38">
        <v>50000</v>
      </c>
      <c r="L47" s="79">
        <f t="shared" si="1"/>
        <v>13217.02</v>
      </c>
      <c r="M47" s="35"/>
      <c r="N47" s="30" t="s">
        <v>362</v>
      </c>
      <c r="O47" s="67">
        <v>20546990690</v>
      </c>
      <c r="P47" s="70" t="s">
        <v>156</v>
      </c>
    </row>
    <row r="48" spans="2:16" x14ac:dyDescent="0.2">
      <c r="B48" s="36" t="s">
        <v>11</v>
      </c>
      <c r="C48" s="36" t="s">
        <v>11</v>
      </c>
      <c r="D48" s="36"/>
      <c r="E48" s="36"/>
      <c r="F48" s="37" t="s">
        <v>110</v>
      </c>
      <c r="G48" s="80" t="s">
        <v>81</v>
      </c>
      <c r="H48" s="90" t="s">
        <v>182</v>
      </c>
      <c r="I48" s="36" t="s">
        <v>13</v>
      </c>
      <c r="J48" s="65">
        <v>44316</v>
      </c>
      <c r="K48" s="38">
        <v>766000</v>
      </c>
      <c r="L48" s="79">
        <f t="shared" si="1"/>
        <v>202484.8</v>
      </c>
      <c r="M48" s="35"/>
      <c r="N48" s="30" t="s">
        <v>362</v>
      </c>
      <c r="O48" s="67" t="s">
        <v>155</v>
      </c>
      <c r="P48" s="70" t="s">
        <v>156</v>
      </c>
    </row>
    <row r="49" spans="2:16" x14ac:dyDescent="0.2">
      <c r="B49" s="36" t="s">
        <v>11</v>
      </c>
      <c r="C49" s="36" t="s">
        <v>11</v>
      </c>
      <c r="D49" s="36"/>
      <c r="E49" s="36"/>
      <c r="F49" s="37" t="s">
        <v>110</v>
      </c>
      <c r="G49" s="80" t="s">
        <v>81</v>
      </c>
      <c r="H49" s="90" t="s">
        <v>183</v>
      </c>
      <c r="I49" s="36" t="s">
        <v>13</v>
      </c>
      <c r="J49" s="65">
        <v>44316</v>
      </c>
      <c r="K49" s="38">
        <v>600000</v>
      </c>
      <c r="L49" s="79">
        <f t="shared" si="1"/>
        <v>158604.28</v>
      </c>
      <c r="M49" s="35"/>
      <c r="N49" s="30" t="s">
        <v>362</v>
      </c>
      <c r="O49" s="67" t="s">
        <v>155</v>
      </c>
      <c r="P49" s="70" t="s">
        <v>156</v>
      </c>
    </row>
    <row r="50" spans="2:16" x14ac:dyDescent="0.2">
      <c r="B50" s="36" t="s">
        <v>11</v>
      </c>
      <c r="C50" s="36" t="s">
        <v>11</v>
      </c>
      <c r="D50" s="36"/>
      <c r="E50" s="36"/>
      <c r="F50" s="37" t="s">
        <v>110</v>
      </c>
      <c r="G50" s="80" t="s">
        <v>81</v>
      </c>
      <c r="H50" s="90" t="s">
        <v>188</v>
      </c>
      <c r="I50" s="36" t="s">
        <v>13</v>
      </c>
      <c r="J50" s="65">
        <v>44316</v>
      </c>
      <c r="K50" s="38">
        <v>560000</v>
      </c>
      <c r="L50" s="79">
        <f t="shared" si="1"/>
        <v>148030.66</v>
      </c>
      <c r="M50" s="35"/>
      <c r="N50" s="30" t="s">
        <v>362</v>
      </c>
      <c r="O50" s="67" t="s">
        <v>363</v>
      </c>
      <c r="P50" s="70" t="s">
        <v>364</v>
      </c>
    </row>
    <row r="51" spans="2:16" x14ac:dyDescent="0.2">
      <c r="B51" s="36" t="s">
        <v>11</v>
      </c>
      <c r="C51" s="36" t="s">
        <v>11</v>
      </c>
      <c r="D51" s="36"/>
      <c r="E51" s="36"/>
      <c r="F51" s="37" t="s">
        <v>110</v>
      </c>
      <c r="G51" s="80" t="s">
        <v>81</v>
      </c>
      <c r="H51" s="90" t="s">
        <v>189</v>
      </c>
      <c r="I51" s="36" t="s">
        <v>13</v>
      </c>
      <c r="J51" s="65">
        <v>44316</v>
      </c>
      <c r="K51" s="38">
        <v>4394.72</v>
      </c>
      <c r="L51" s="79">
        <f t="shared" si="1"/>
        <v>1161.7</v>
      </c>
      <c r="M51" s="35"/>
      <c r="N51" s="30" t="s">
        <v>362</v>
      </c>
      <c r="O51" s="67" t="s">
        <v>363</v>
      </c>
      <c r="P51" s="70" t="s">
        <v>364</v>
      </c>
    </row>
    <row r="52" spans="2:16" x14ac:dyDescent="0.2">
      <c r="B52" s="36" t="s">
        <v>11</v>
      </c>
      <c r="C52" s="36" t="s">
        <v>11</v>
      </c>
      <c r="D52" s="36"/>
      <c r="E52" s="36"/>
      <c r="F52" s="37" t="s">
        <v>110</v>
      </c>
      <c r="G52" s="80" t="s">
        <v>81</v>
      </c>
      <c r="H52" s="90" t="s">
        <v>191</v>
      </c>
      <c r="I52" s="36" t="s">
        <v>13</v>
      </c>
      <c r="J52" s="65">
        <v>44316</v>
      </c>
      <c r="K52" s="38">
        <v>145000</v>
      </c>
      <c r="L52" s="79">
        <f t="shared" si="1"/>
        <v>38329.370000000003</v>
      </c>
      <c r="M52" s="35"/>
      <c r="N52" s="30" t="s">
        <v>362</v>
      </c>
      <c r="O52" s="67" t="s">
        <v>363</v>
      </c>
      <c r="P52" s="70" t="s">
        <v>364</v>
      </c>
    </row>
    <row r="53" spans="2:16" x14ac:dyDescent="0.2">
      <c r="B53" s="36" t="s">
        <v>11</v>
      </c>
      <c r="C53" s="36" t="s">
        <v>11</v>
      </c>
      <c r="D53" s="36"/>
      <c r="E53" s="36"/>
      <c r="F53" s="37" t="s">
        <v>247</v>
      </c>
      <c r="G53" s="80" t="s">
        <v>81</v>
      </c>
      <c r="H53" s="90" t="s">
        <v>190</v>
      </c>
      <c r="I53" s="39" t="s">
        <v>16</v>
      </c>
      <c r="J53" s="65">
        <v>44316</v>
      </c>
      <c r="K53" s="38">
        <v>416961.47</v>
      </c>
      <c r="L53" s="40">
        <v>110219.79</v>
      </c>
      <c r="M53" s="35"/>
      <c r="N53" s="30" t="s">
        <v>362</v>
      </c>
      <c r="O53" s="67" t="s">
        <v>363</v>
      </c>
      <c r="P53" s="67" t="s">
        <v>364</v>
      </c>
    </row>
    <row r="54" spans="2:16" x14ac:dyDescent="0.2">
      <c r="B54" s="36" t="s">
        <v>11</v>
      </c>
      <c r="C54" s="36" t="s">
        <v>11</v>
      </c>
      <c r="D54" s="36"/>
      <c r="E54" s="36"/>
      <c r="F54" s="37" t="s">
        <v>247</v>
      </c>
      <c r="G54" s="80" t="s">
        <v>81</v>
      </c>
      <c r="H54" s="90" t="s">
        <v>365</v>
      </c>
      <c r="I54" s="39" t="s">
        <v>16</v>
      </c>
      <c r="J54" s="65">
        <v>44316</v>
      </c>
      <c r="K54" s="38">
        <v>1905824.82</v>
      </c>
      <c r="L54" s="40">
        <v>503786.63</v>
      </c>
      <c r="M54" s="35"/>
      <c r="N54" s="30" t="s">
        <v>362</v>
      </c>
      <c r="O54" s="67" t="s">
        <v>363</v>
      </c>
      <c r="P54" s="67" t="s">
        <v>364</v>
      </c>
    </row>
    <row r="55" spans="2:16" x14ac:dyDescent="0.2">
      <c r="B55" s="36" t="s">
        <v>11</v>
      </c>
      <c r="C55" s="36" t="s">
        <v>11</v>
      </c>
      <c r="D55" s="36"/>
      <c r="E55" s="36"/>
      <c r="F55" s="37" t="s">
        <v>247</v>
      </c>
      <c r="G55" s="80" t="s">
        <v>81</v>
      </c>
      <c r="H55" s="90" t="s">
        <v>192</v>
      </c>
      <c r="I55" s="39" t="s">
        <v>16</v>
      </c>
      <c r="J55" s="65">
        <v>44316</v>
      </c>
      <c r="K55" s="38">
        <v>3697225.36</v>
      </c>
      <c r="L55" s="40">
        <v>977326.29</v>
      </c>
      <c r="M55" s="35"/>
      <c r="N55" s="30" t="s">
        <v>362</v>
      </c>
      <c r="O55" s="67" t="s">
        <v>363</v>
      </c>
      <c r="P55" s="67" t="s">
        <v>364</v>
      </c>
    </row>
    <row r="56" spans="2:16" x14ac:dyDescent="0.2">
      <c r="B56" s="36" t="s">
        <v>11</v>
      </c>
      <c r="C56" s="36" t="s">
        <v>11</v>
      </c>
      <c r="D56" s="36"/>
      <c r="E56" s="36"/>
      <c r="F56" s="37" t="s">
        <v>247</v>
      </c>
      <c r="G56" s="80" t="s">
        <v>81</v>
      </c>
      <c r="H56" s="90" t="s">
        <v>193</v>
      </c>
      <c r="I56" s="39" t="s">
        <v>16</v>
      </c>
      <c r="J56" s="65">
        <v>44316</v>
      </c>
      <c r="K56" s="38">
        <v>495670.94</v>
      </c>
      <c r="L56" s="40">
        <v>131025.89</v>
      </c>
      <c r="M56" s="35"/>
      <c r="N56" s="30" t="s">
        <v>362</v>
      </c>
      <c r="O56" s="67" t="s">
        <v>363</v>
      </c>
      <c r="P56" s="67" t="s">
        <v>364</v>
      </c>
    </row>
    <row r="57" spans="2:16" x14ac:dyDescent="0.2">
      <c r="B57" s="36" t="s">
        <v>11</v>
      </c>
      <c r="C57" s="36" t="s">
        <v>11</v>
      </c>
      <c r="D57" s="36"/>
      <c r="E57" s="36"/>
      <c r="F57" s="37" t="s">
        <v>247</v>
      </c>
      <c r="G57" s="80" t="s">
        <v>81</v>
      </c>
      <c r="H57" s="90" t="s">
        <v>194</v>
      </c>
      <c r="I57" s="39" t="s">
        <v>16</v>
      </c>
      <c r="J57" s="65">
        <v>44316</v>
      </c>
      <c r="K57" s="38">
        <v>243885.28</v>
      </c>
      <c r="L57" s="40">
        <v>64468.75</v>
      </c>
      <c r="M57" s="35"/>
      <c r="N57" s="30" t="s">
        <v>362</v>
      </c>
      <c r="O57" s="67" t="s">
        <v>363</v>
      </c>
      <c r="P57" s="67" t="s">
        <v>364</v>
      </c>
    </row>
    <row r="58" spans="2:16" x14ac:dyDescent="0.2">
      <c r="B58" s="36" t="s">
        <v>11</v>
      </c>
      <c r="C58" s="36" t="s">
        <v>11</v>
      </c>
      <c r="D58" s="36"/>
      <c r="E58" s="36"/>
      <c r="F58" s="37" t="s">
        <v>247</v>
      </c>
      <c r="G58" s="80" t="s">
        <v>81</v>
      </c>
      <c r="H58" s="90" t="s">
        <v>396</v>
      </c>
      <c r="I58" s="39" t="s">
        <v>16</v>
      </c>
      <c r="J58" s="65">
        <v>44316</v>
      </c>
      <c r="K58" s="38">
        <v>79443</v>
      </c>
      <c r="L58" s="40">
        <v>21000</v>
      </c>
      <c r="M58" s="35"/>
      <c r="N58" s="30" t="s">
        <v>362</v>
      </c>
      <c r="O58" s="67" t="s">
        <v>363</v>
      </c>
      <c r="P58" s="67" t="s">
        <v>364</v>
      </c>
    </row>
    <row r="59" spans="2:16" x14ac:dyDescent="0.2">
      <c r="B59" s="36" t="s">
        <v>11</v>
      </c>
      <c r="C59" s="36" t="s">
        <v>11</v>
      </c>
      <c r="D59" s="36"/>
      <c r="E59" s="36"/>
      <c r="F59" s="37" t="s">
        <v>247</v>
      </c>
      <c r="G59" s="80" t="s">
        <v>81</v>
      </c>
      <c r="H59" s="90" t="s">
        <v>397</v>
      </c>
      <c r="I59" s="39" t="s">
        <v>16</v>
      </c>
      <c r="J59" s="65">
        <v>44316</v>
      </c>
      <c r="K59" s="38">
        <v>616629</v>
      </c>
      <c r="L59" s="40">
        <v>163000</v>
      </c>
      <c r="M59" s="35"/>
      <c r="N59" s="30" t="s">
        <v>362</v>
      </c>
      <c r="O59" s="67" t="s">
        <v>363</v>
      </c>
      <c r="P59" s="67" t="s">
        <v>364</v>
      </c>
    </row>
    <row r="60" spans="2:16" x14ac:dyDescent="0.2">
      <c r="B60" s="36" t="s">
        <v>11</v>
      </c>
      <c r="C60" s="36" t="s">
        <v>11</v>
      </c>
      <c r="D60" s="36"/>
      <c r="E60" s="36"/>
      <c r="F60" s="37" t="s">
        <v>247</v>
      </c>
      <c r="G60" s="80" t="s">
        <v>81</v>
      </c>
      <c r="H60" s="90" t="s">
        <v>398</v>
      </c>
      <c r="I60" s="39" t="s">
        <v>16</v>
      </c>
      <c r="J60" s="65">
        <v>44316</v>
      </c>
      <c r="K60" s="38">
        <v>60528</v>
      </c>
      <c r="L60" s="40">
        <v>16000</v>
      </c>
      <c r="M60" s="35"/>
      <c r="N60" s="30" t="s">
        <v>362</v>
      </c>
      <c r="O60" s="67" t="s">
        <v>363</v>
      </c>
      <c r="P60" s="67" t="s">
        <v>364</v>
      </c>
    </row>
    <row r="61" spans="2:16" x14ac:dyDescent="0.2">
      <c r="B61" s="36" t="s">
        <v>11</v>
      </c>
      <c r="C61" s="36" t="s">
        <v>11</v>
      </c>
      <c r="D61" s="36"/>
      <c r="E61" s="36"/>
      <c r="F61" s="37" t="s">
        <v>111</v>
      </c>
      <c r="G61" s="80" t="s">
        <v>81</v>
      </c>
      <c r="H61" s="90" t="s">
        <v>15</v>
      </c>
      <c r="I61" s="36" t="s">
        <v>13</v>
      </c>
      <c r="J61" s="65">
        <v>44316</v>
      </c>
      <c r="K61" s="38">
        <v>304.37</v>
      </c>
      <c r="L61" s="79">
        <f t="shared" ref="L61:L67" si="2">ROUND(K61/$N$2,2)</f>
        <v>80.459999999999994</v>
      </c>
      <c r="M61" s="35"/>
      <c r="N61" s="30" t="s">
        <v>362</v>
      </c>
      <c r="O61" s="67" t="s">
        <v>184</v>
      </c>
      <c r="P61" s="70" t="s">
        <v>185</v>
      </c>
    </row>
    <row r="62" spans="2:16" x14ac:dyDescent="0.2">
      <c r="B62" s="36" t="s">
        <v>11</v>
      </c>
      <c r="C62" s="36" t="s">
        <v>11</v>
      </c>
      <c r="D62" s="36"/>
      <c r="E62" s="36"/>
      <c r="F62" s="37" t="s">
        <v>111</v>
      </c>
      <c r="G62" s="80" t="s">
        <v>81</v>
      </c>
      <c r="H62" s="90" t="s">
        <v>33</v>
      </c>
      <c r="I62" s="36" t="s">
        <v>13</v>
      </c>
      <c r="J62" s="65">
        <v>44316</v>
      </c>
      <c r="K62" s="38">
        <v>1846.8400000000001</v>
      </c>
      <c r="L62" s="79">
        <f t="shared" si="2"/>
        <v>488.19</v>
      </c>
      <c r="M62" s="35"/>
      <c r="N62" s="30" t="s">
        <v>362</v>
      </c>
      <c r="O62" s="67">
        <v>20546990690</v>
      </c>
      <c r="P62" s="70" t="s">
        <v>156</v>
      </c>
    </row>
    <row r="63" spans="2:16" x14ac:dyDescent="0.2">
      <c r="B63" s="36" t="s">
        <v>11</v>
      </c>
      <c r="C63" s="36" t="s">
        <v>11</v>
      </c>
      <c r="D63" s="36"/>
      <c r="E63" s="36"/>
      <c r="F63" s="37" t="s">
        <v>111</v>
      </c>
      <c r="G63" s="80" t="s">
        <v>81</v>
      </c>
      <c r="H63" s="90" t="s">
        <v>182</v>
      </c>
      <c r="I63" s="36" t="s">
        <v>13</v>
      </c>
      <c r="J63" s="65">
        <v>44316</v>
      </c>
      <c r="K63" s="38">
        <v>28083.190000000002</v>
      </c>
      <c r="L63" s="79">
        <f t="shared" si="2"/>
        <v>7423.52</v>
      </c>
      <c r="M63" s="35"/>
      <c r="N63" s="30" t="s">
        <v>362</v>
      </c>
      <c r="O63" s="67" t="s">
        <v>155</v>
      </c>
      <c r="P63" s="70" t="s">
        <v>156</v>
      </c>
    </row>
    <row r="64" spans="2:16" x14ac:dyDescent="0.2">
      <c r="B64" s="36" t="s">
        <v>11</v>
      </c>
      <c r="C64" s="36" t="s">
        <v>11</v>
      </c>
      <c r="D64" s="36"/>
      <c r="E64" s="36"/>
      <c r="F64" s="37" t="s">
        <v>111</v>
      </c>
      <c r="G64" s="80" t="s">
        <v>81</v>
      </c>
      <c r="H64" s="90" t="s">
        <v>183</v>
      </c>
      <c r="I64" s="36" t="s">
        <v>13</v>
      </c>
      <c r="J64" s="65">
        <v>44316</v>
      </c>
      <c r="K64" s="38">
        <v>19532.07</v>
      </c>
      <c r="L64" s="79">
        <f t="shared" si="2"/>
        <v>5163.12</v>
      </c>
      <c r="M64" s="35"/>
      <c r="N64" s="30" t="s">
        <v>362</v>
      </c>
      <c r="O64" s="67" t="s">
        <v>155</v>
      </c>
      <c r="P64" s="70" t="s">
        <v>156</v>
      </c>
    </row>
    <row r="65" spans="2:16" x14ac:dyDescent="0.2">
      <c r="B65" s="36" t="s">
        <v>11</v>
      </c>
      <c r="C65" s="36" t="s">
        <v>11</v>
      </c>
      <c r="D65" s="36"/>
      <c r="E65" s="36"/>
      <c r="F65" s="37" t="s">
        <v>111</v>
      </c>
      <c r="G65" s="80" t="s">
        <v>81</v>
      </c>
      <c r="H65" s="90" t="s">
        <v>188</v>
      </c>
      <c r="I65" s="36" t="s">
        <v>13</v>
      </c>
      <c r="J65" s="65">
        <v>44316</v>
      </c>
      <c r="K65" s="38">
        <v>25113.879999999997</v>
      </c>
      <c r="L65" s="79">
        <f t="shared" si="2"/>
        <v>6638.61</v>
      </c>
      <c r="M65" s="35"/>
      <c r="N65" s="30" t="s">
        <v>362</v>
      </c>
      <c r="O65" s="67" t="s">
        <v>363</v>
      </c>
      <c r="P65" s="70" t="s">
        <v>364</v>
      </c>
    </row>
    <row r="66" spans="2:16" x14ac:dyDescent="0.2">
      <c r="B66" s="36" t="s">
        <v>11</v>
      </c>
      <c r="C66" s="36" t="s">
        <v>11</v>
      </c>
      <c r="D66" s="36"/>
      <c r="E66" s="36"/>
      <c r="F66" s="37" t="s">
        <v>111</v>
      </c>
      <c r="G66" s="80" t="s">
        <v>81</v>
      </c>
      <c r="H66" s="90" t="s">
        <v>189</v>
      </c>
      <c r="I66" s="36" t="s">
        <v>13</v>
      </c>
      <c r="J66" s="65">
        <v>44316</v>
      </c>
      <c r="K66" s="38">
        <v>22.229999999999905</v>
      </c>
      <c r="L66" s="79">
        <f t="shared" si="2"/>
        <v>5.88</v>
      </c>
      <c r="M66" s="35"/>
      <c r="N66" s="30" t="s">
        <v>362</v>
      </c>
      <c r="O66" s="67" t="s">
        <v>363</v>
      </c>
      <c r="P66" s="70" t="s">
        <v>364</v>
      </c>
    </row>
    <row r="67" spans="2:16" x14ac:dyDescent="0.2">
      <c r="B67" s="36" t="s">
        <v>11</v>
      </c>
      <c r="C67" s="36" t="s">
        <v>11</v>
      </c>
      <c r="D67" s="36"/>
      <c r="E67" s="36"/>
      <c r="F67" s="37" t="s">
        <v>111</v>
      </c>
      <c r="G67" s="80" t="s">
        <v>81</v>
      </c>
      <c r="H67" s="90" t="s">
        <v>191</v>
      </c>
      <c r="I67" s="36" t="s">
        <v>13</v>
      </c>
      <c r="J67" s="65">
        <v>44316</v>
      </c>
      <c r="K67" s="38">
        <v>5681.4900000000016</v>
      </c>
      <c r="L67" s="79">
        <f t="shared" si="2"/>
        <v>1501.85</v>
      </c>
      <c r="M67" s="35"/>
      <c r="N67" s="30" t="s">
        <v>362</v>
      </c>
      <c r="O67" s="67" t="s">
        <v>363</v>
      </c>
      <c r="P67" s="70" t="s">
        <v>364</v>
      </c>
    </row>
    <row r="68" spans="2:16" x14ac:dyDescent="0.2">
      <c r="B68" s="36" t="s">
        <v>11</v>
      </c>
      <c r="C68" s="36" t="s">
        <v>11</v>
      </c>
      <c r="D68" s="36"/>
      <c r="E68" s="36"/>
      <c r="F68" s="37" t="s">
        <v>250</v>
      </c>
      <c r="G68" s="80" t="s">
        <v>81</v>
      </c>
      <c r="H68" s="90" t="s">
        <v>190</v>
      </c>
      <c r="I68" s="39" t="s">
        <v>16</v>
      </c>
      <c r="J68" s="65">
        <v>44316</v>
      </c>
      <c r="K68" s="38">
        <v>10489.84</v>
      </c>
      <c r="L68" s="40">
        <v>2772.8899999999994</v>
      </c>
      <c r="M68" s="35"/>
      <c r="N68" s="30" t="s">
        <v>362</v>
      </c>
      <c r="O68" s="67" t="s">
        <v>363</v>
      </c>
      <c r="P68" s="67" t="s">
        <v>364</v>
      </c>
    </row>
    <row r="69" spans="2:16" x14ac:dyDescent="0.2">
      <c r="B69" s="36" t="s">
        <v>11</v>
      </c>
      <c r="C69" s="36" t="s">
        <v>11</v>
      </c>
      <c r="D69" s="36"/>
      <c r="E69" s="36"/>
      <c r="F69" s="37" t="s">
        <v>250</v>
      </c>
      <c r="G69" s="80" t="s">
        <v>81</v>
      </c>
      <c r="H69" s="90" t="s">
        <v>365</v>
      </c>
      <c r="I69" s="39" t="s">
        <v>16</v>
      </c>
      <c r="J69" s="65">
        <v>44316</v>
      </c>
      <c r="K69" s="38">
        <v>125525.24</v>
      </c>
      <c r="L69" s="40">
        <v>33181.400000000009</v>
      </c>
      <c r="M69" s="35"/>
      <c r="N69" s="30" t="s">
        <v>362</v>
      </c>
      <c r="O69" s="67" t="s">
        <v>363</v>
      </c>
      <c r="P69" s="67" t="s">
        <v>364</v>
      </c>
    </row>
    <row r="70" spans="2:16" x14ac:dyDescent="0.2">
      <c r="B70" s="36" t="s">
        <v>11</v>
      </c>
      <c r="C70" s="36" t="s">
        <v>11</v>
      </c>
      <c r="D70" s="36"/>
      <c r="E70" s="36"/>
      <c r="F70" s="37" t="s">
        <v>250</v>
      </c>
      <c r="G70" s="80" t="s">
        <v>81</v>
      </c>
      <c r="H70" s="90" t="s">
        <v>192</v>
      </c>
      <c r="I70" s="39" t="s">
        <v>16</v>
      </c>
      <c r="J70" s="65">
        <v>44316</v>
      </c>
      <c r="K70" s="38">
        <v>15834.77</v>
      </c>
      <c r="L70" s="40">
        <v>4185.7700000000004</v>
      </c>
      <c r="M70" s="35"/>
      <c r="N70" s="30" t="s">
        <v>362</v>
      </c>
      <c r="O70" s="67" t="s">
        <v>363</v>
      </c>
      <c r="P70" s="67" t="s">
        <v>364</v>
      </c>
    </row>
    <row r="71" spans="2:16" x14ac:dyDescent="0.2">
      <c r="B71" s="36" t="s">
        <v>11</v>
      </c>
      <c r="C71" s="36" t="s">
        <v>11</v>
      </c>
      <c r="D71" s="36"/>
      <c r="E71" s="36"/>
      <c r="F71" s="37" t="s">
        <v>250</v>
      </c>
      <c r="G71" s="80" t="s">
        <v>81</v>
      </c>
      <c r="H71" s="90" t="s">
        <v>193</v>
      </c>
      <c r="I71" s="39" t="s">
        <v>16</v>
      </c>
      <c r="J71" s="65">
        <v>44316</v>
      </c>
      <c r="K71" s="38">
        <v>2857.1</v>
      </c>
      <c r="L71" s="40">
        <v>755.25</v>
      </c>
      <c r="M71" s="35"/>
      <c r="N71" s="30" t="s">
        <v>362</v>
      </c>
      <c r="O71" s="67" t="s">
        <v>363</v>
      </c>
      <c r="P71" s="67" t="s">
        <v>364</v>
      </c>
    </row>
    <row r="72" spans="2:16" x14ac:dyDescent="0.2">
      <c r="B72" s="36" t="s">
        <v>11</v>
      </c>
      <c r="C72" s="36" t="s">
        <v>11</v>
      </c>
      <c r="D72" s="36"/>
      <c r="E72" s="36"/>
      <c r="F72" s="37" t="s">
        <v>250</v>
      </c>
      <c r="G72" s="80" t="s">
        <v>81</v>
      </c>
      <c r="H72" s="90" t="s">
        <v>194</v>
      </c>
      <c r="I72" s="39" t="s">
        <v>16</v>
      </c>
      <c r="J72" s="65">
        <v>44316</v>
      </c>
      <c r="K72" s="38">
        <v>68533.81</v>
      </c>
      <c r="L72" s="40">
        <v>18116.259999999995</v>
      </c>
      <c r="M72" s="35"/>
      <c r="N72" s="30" t="s">
        <v>362</v>
      </c>
      <c r="O72" s="67" t="s">
        <v>363</v>
      </c>
      <c r="P72" s="67" t="s">
        <v>364</v>
      </c>
    </row>
    <row r="73" spans="2:16" x14ac:dyDescent="0.2">
      <c r="B73" s="36" t="s">
        <v>11</v>
      </c>
      <c r="C73" s="36" t="s">
        <v>11</v>
      </c>
      <c r="D73" s="36"/>
      <c r="E73" s="36"/>
      <c r="F73" s="37" t="s">
        <v>250</v>
      </c>
      <c r="G73" s="80" t="s">
        <v>81</v>
      </c>
      <c r="H73" s="90" t="s">
        <v>396</v>
      </c>
      <c r="I73" s="39" t="s">
        <v>16</v>
      </c>
      <c r="J73" s="65">
        <v>44316</v>
      </c>
      <c r="K73" s="38">
        <v>1650.41</v>
      </c>
      <c r="L73" s="40">
        <v>436.27</v>
      </c>
      <c r="M73" s="35"/>
      <c r="N73" s="30" t="s">
        <v>362</v>
      </c>
      <c r="O73" s="67" t="s">
        <v>363</v>
      </c>
      <c r="P73" s="67" t="s">
        <v>364</v>
      </c>
    </row>
    <row r="74" spans="2:16" x14ac:dyDescent="0.2">
      <c r="B74" s="36" t="s">
        <v>11</v>
      </c>
      <c r="C74" s="36" t="s">
        <v>11</v>
      </c>
      <c r="D74" s="36"/>
      <c r="E74" s="36"/>
      <c r="F74" s="37" t="s">
        <v>250</v>
      </c>
      <c r="G74" s="80" t="s">
        <v>81</v>
      </c>
      <c r="H74" s="90" t="s">
        <v>397</v>
      </c>
      <c r="I74" s="39" t="s">
        <v>16</v>
      </c>
      <c r="J74" s="65">
        <v>44316</v>
      </c>
      <c r="K74" s="38">
        <v>7223.75</v>
      </c>
      <c r="L74" s="40">
        <v>1909.5299999999988</v>
      </c>
      <c r="M74" s="35"/>
      <c r="N74" s="30" t="s">
        <v>362</v>
      </c>
      <c r="O74" s="67" t="s">
        <v>363</v>
      </c>
      <c r="P74" s="67" t="s">
        <v>364</v>
      </c>
    </row>
    <row r="75" spans="2:16" x14ac:dyDescent="0.2">
      <c r="B75" s="36" t="s">
        <v>11</v>
      </c>
      <c r="C75" s="36" t="s">
        <v>11</v>
      </c>
      <c r="D75" s="36"/>
      <c r="E75" s="36"/>
      <c r="F75" s="37" t="s">
        <v>250</v>
      </c>
      <c r="G75" s="80" t="s">
        <v>81</v>
      </c>
      <c r="H75" s="90" t="s">
        <v>398</v>
      </c>
      <c r="I75" s="39" t="s">
        <v>16</v>
      </c>
      <c r="J75" s="65">
        <v>44316</v>
      </c>
      <c r="K75" s="38">
        <v>24.63</v>
      </c>
      <c r="L75" s="40">
        <v>6.5100000000002183</v>
      </c>
      <c r="M75" s="35"/>
      <c r="N75" s="30" t="s">
        <v>362</v>
      </c>
      <c r="O75" s="67" t="s">
        <v>363</v>
      </c>
      <c r="P75" s="67" t="s">
        <v>364</v>
      </c>
    </row>
    <row r="76" spans="2:16" x14ac:dyDescent="0.2">
      <c r="B76" s="36" t="s">
        <v>11</v>
      </c>
      <c r="C76" s="36" t="s">
        <v>11</v>
      </c>
      <c r="D76" s="36"/>
      <c r="E76" s="36"/>
      <c r="F76" s="37" t="s">
        <v>112</v>
      </c>
      <c r="G76" s="82" t="s">
        <v>40</v>
      </c>
      <c r="H76" s="92" t="s">
        <v>194</v>
      </c>
      <c r="I76" s="36" t="s">
        <v>13</v>
      </c>
      <c r="J76" s="65">
        <v>44316</v>
      </c>
      <c r="K76" s="38">
        <v>412</v>
      </c>
      <c r="L76" s="79">
        <f t="shared" ref="L76:L78" si="3">ROUND(K76/$N$2,2)</f>
        <v>108.91</v>
      </c>
      <c r="M76" s="35"/>
      <c r="N76" s="41" t="s">
        <v>366</v>
      </c>
      <c r="O76" s="67" t="s">
        <v>184</v>
      </c>
      <c r="P76" s="70" t="s">
        <v>185</v>
      </c>
    </row>
    <row r="77" spans="2:16" x14ac:dyDescent="0.2">
      <c r="B77" s="36" t="s">
        <v>11</v>
      </c>
      <c r="C77" s="36" t="s">
        <v>11</v>
      </c>
      <c r="D77" s="36"/>
      <c r="E77" s="36"/>
      <c r="F77" s="37" t="s">
        <v>112</v>
      </c>
      <c r="G77" s="82" t="s">
        <v>40</v>
      </c>
      <c r="H77" s="92" t="s">
        <v>365</v>
      </c>
      <c r="I77" s="36" t="s">
        <v>13</v>
      </c>
      <c r="J77" s="65">
        <v>44316</v>
      </c>
      <c r="K77" s="38">
        <v>27500</v>
      </c>
      <c r="L77" s="79">
        <f t="shared" si="3"/>
        <v>7269.36</v>
      </c>
      <c r="M77" s="35"/>
      <c r="N77" s="41" t="s">
        <v>366</v>
      </c>
      <c r="O77" s="67" t="s">
        <v>184</v>
      </c>
      <c r="P77" s="70" t="s">
        <v>185</v>
      </c>
    </row>
    <row r="78" spans="2:16" x14ac:dyDescent="0.2">
      <c r="B78" s="36" t="s">
        <v>11</v>
      </c>
      <c r="C78" s="36" t="s">
        <v>11</v>
      </c>
      <c r="D78" s="36"/>
      <c r="E78" s="36"/>
      <c r="F78" s="37" t="s">
        <v>113</v>
      </c>
      <c r="G78" s="81" t="s">
        <v>18</v>
      </c>
      <c r="H78" s="91" t="s">
        <v>19</v>
      </c>
      <c r="I78" s="36" t="s">
        <v>13</v>
      </c>
      <c r="J78" s="65">
        <v>44316</v>
      </c>
      <c r="K78" s="38">
        <v>4937.2300000000005</v>
      </c>
      <c r="L78" s="79">
        <f t="shared" si="3"/>
        <v>1305.1099999999999</v>
      </c>
      <c r="M78" s="35"/>
      <c r="N78" s="41"/>
    </row>
    <row r="79" spans="2:16" x14ac:dyDescent="0.2">
      <c r="B79" s="36" t="s">
        <v>11</v>
      </c>
      <c r="C79" s="36" t="s">
        <v>11</v>
      </c>
      <c r="D79" s="36"/>
      <c r="E79" s="36"/>
      <c r="F79" s="37" t="s">
        <v>114</v>
      </c>
      <c r="G79" s="81" t="s">
        <v>18</v>
      </c>
      <c r="H79" s="91" t="s">
        <v>19</v>
      </c>
      <c r="I79" s="36" t="s">
        <v>13</v>
      </c>
      <c r="J79" s="65">
        <v>44316</v>
      </c>
      <c r="K79" s="38">
        <v>132602.51999999999</v>
      </c>
      <c r="L79" s="79">
        <f>ROUND(K79/$N$3,2)</f>
        <v>34969.019999999997</v>
      </c>
      <c r="M79" s="35"/>
      <c r="N79" s="41"/>
    </row>
    <row r="80" spans="2:16" x14ac:dyDescent="0.2">
      <c r="B80" s="36" t="s">
        <v>11</v>
      </c>
      <c r="C80" s="36" t="s">
        <v>11</v>
      </c>
      <c r="D80" s="36"/>
      <c r="E80" s="36"/>
      <c r="F80" s="37" t="s">
        <v>115</v>
      </c>
      <c r="G80" s="82" t="s">
        <v>40</v>
      </c>
      <c r="H80" s="92" t="s">
        <v>15</v>
      </c>
      <c r="I80" s="36" t="s">
        <v>13</v>
      </c>
      <c r="J80" s="65">
        <v>44316</v>
      </c>
      <c r="K80" s="38">
        <v>-13000</v>
      </c>
      <c r="L80" s="79">
        <f t="shared" ref="L80:L81" si="4">ROUND(K80/$N$3,2)</f>
        <v>-3428.27</v>
      </c>
      <c r="M80" s="35"/>
      <c r="N80" s="41" t="s">
        <v>366</v>
      </c>
      <c r="O80" s="67" t="s">
        <v>186</v>
      </c>
      <c r="P80" s="70" t="s">
        <v>187</v>
      </c>
    </row>
    <row r="81" spans="2:16" x14ac:dyDescent="0.2">
      <c r="B81" s="36" t="s">
        <v>11</v>
      </c>
      <c r="C81" s="36" t="s">
        <v>11</v>
      </c>
      <c r="D81" s="36"/>
      <c r="E81" s="36"/>
      <c r="F81" s="37" t="s">
        <v>269</v>
      </c>
      <c r="G81" s="82" t="s">
        <v>40</v>
      </c>
      <c r="H81" s="92" t="s">
        <v>183</v>
      </c>
      <c r="I81" s="36" t="s">
        <v>13</v>
      </c>
      <c r="J81" s="65">
        <v>44316</v>
      </c>
      <c r="K81" s="38">
        <v>-708</v>
      </c>
      <c r="L81" s="79">
        <f t="shared" si="4"/>
        <v>-186.71</v>
      </c>
      <c r="M81" s="35"/>
      <c r="N81" s="41" t="s">
        <v>366</v>
      </c>
      <c r="O81" s="67">
        <v>10423894577</v>
      </c>
      <c r="P81" s="70" t="s">
        <v>367</v>
      </c>
    </row>
    <row r="82" spans="2:16" x14ac:dyDescent="0.2">
      <c r="B82" s="36" t="s">
        <v>11</v>
      </c>
      <c r="C82" s="36" t="s">
        <v>11</v>
      </c>
      <c r="D82" s="36"/>
      <c r="E82" s="36"/>
      <c r="F82" s="37" t="s">
        <v>116</v>
      </c>
      <c r="G82" s="82" t="s">
        <v>40</v>
      </c>
      <c r="H82" s="92" t="s">
        <v>33</v>
      </c>
      <c r="I82" s="39" t="s">
        <v>16</v>
      </c>
      <c r="J82" s="65">
        <v>44316</v>
      </c>
      <c r="K82" s="38">
        <v>-7218.9400000000005</v>
      </c>
      <c r="L82" s="40">
        <v>-1903.73</v>
      </c>
      <c r="M82" s="35"/>
      <c r="N82" s="41" t="s">
        <v>366</v>
      </c>
      <c r="O82" s="67" t="s">
        <v>184</v>
      </c>
      <c r="P82" s="70" t="s">
        <v>185</v>
      </c>
    </row>
    <row r="83" spans="2:16" x14ac:dyDescent="0.2">
      <c r="B83" s="36" t="s">
        <v>11</v>
      </c>
      <c r="C83" s="36" t="s">
        <v>11</v>
      </c>
      <c r="D83" s="36"/>
      <c r="E83" s="36"/>
      <c r="F83" s="37" t="s">
        <v>117</v>
      </c>
      <c r="G83" s="82" t="s">
        <v>40</v>
      </c>
      <c r="H83" s="92" t="s">
        <v>188</v>
      </c>
      <c r="I83" s="36" t="s">
        <v>13</v>
      </c>
      <c r="J83" s="65">
        <v>44316</v>
      </c>
      <c r="K83" s="38">
        <v>-473.64</v>
      </c>
      <c r="L83" s="79">
        <f t="shared" ref="L83:L97" si="5">ROUND(K83/$N$3,2)</f>
        <v>-124.91</v>
      </c>
      <c r="M83" s="35"/>
      <c r="N83" s="41" t="s">
        <v>366</v>
      </c>
      <c r="O83" s="71" t="s">
        <v>184</v>
      </c>
      <c r="P83" s="72" t="s">
        <v>185</v>
      </c>
    </row>
    <row r="84" spans="2:16" x14ac:dyDescent="0.2">
      <c r="B84" s="36" t="s">
        <v>11</v>
      </c>
      <c r="C84" s="36" t="s">
        <v>11</v>
      </c>
      <c r="D84" s="36"/>
      <c r="E84" s="36"/>
      <c r="F84" s="37" t="s">
        <v>117</v>
      </c>
      <c r="G84" s="82" t="s">
        <v>40</v>
      </c>
      <c r="H84" s="92" t="s">
        <v>189</v>
      </c>
      <c r="I84" s="36" t="s">
        <v>13</v>
      </c>
      <c r="J84" s="65">
        <v>44316</v>
      </c>
      <c r="K84" s="38">
        <v>-458.36</v>
      </c>
      <c r="L84" s="79">
        <f t="shared" si="5"/>
        <v>-120.88</v>
      </c>
      <c r="M84" s="35"/>
      <c r="N84" s="41" t="s">
        <v>366</v>
      </c>
      <c r="O84" s="71" t="s">
        <v>184</v>
      </c>
      <c r="P84" s="71" t="s">
        <v>185</v>
      </c>
    </row>
    <row r="85" spans="2:16" x14ac:dyDescent="0.2">
      <c r="B85" s="36" t="s">
        <v>11</v>
      </c>
      <c r="C85" s="36" t="s">
        <v>11</v>
      </c>
      <c r="D85" s="36"/>
      <c r="E85" s="36"/>
      <c r="F85" s="37" t="s">
        <v>118</v>
      </c>
      <c r="G85" s="82" t="s">
        <v>40</v>
      </c>
      <c r="H85" s="92" t="s">
        <v>182</v>
      </c>
      <c r="I85" s="36" t="s">
        <v>13</v>
      </c>
      <c r="J85" s="65">
        <v>44316</v>
      </c>
      <c r="K85" s="38">
        <v>-4672.8</v>
      </c>
      <c r="L85" s="79">
        <f t="shared" si="5"/>
        <v>-1232.28</v>
      </c>
      <c r="M85" s="35"/>
      <c r="N85" s="41" t="s">
        <v>366</v>
      </c>
      <c r="O85" s="71" t="s">
        <v>184</v>
      </c>
      <c r="P85" s="72" t="s">
        <v>185</v>
      </c>
    </row>
    <row r="86" spans="2:16" x14ac:dyDescent="0.2">
      <c r="B86" s="36" t="s">
        <v>11</v>
      </c>
      <c r="C86" s="36" t="s">
        <v>11</v>
      </c>
      <c r="D86" s="36"/>
      <c r="E86" s="36"/>
      <c r="F86" s="37" t="s">
        <v>118</v>
      </c>
      <c r="G86" s="82" t="s">
        <v>40</v>
      </c>
      <c r="H86" s="92" t="s">
        <v>190</v>
      </c>
      <c r="I86" s="36" t="s">
        <v>13</v>
      </c>
      <c r="J86" s="65">
        <v>44316</v>
      </c>
      <c r="K86" s="38">
        <v>-2603.87</v>
      </c>
      <c r="L86" s="79">
        <f t="shared" si="5"/>
        <v>-686.67</v>
      </c>
      <c r="M86" s="35"/>
      <c r="N86" s="41" t="s">
        <v>366</v>
      </c>
      <c r="O86" s="71" t="s">
        <v>184</v>
      </c>
      <c r="P86" s="72" t="s">
        <v>185</v>
      </c>
    </row>
    <row r="87" spans="2:16" x14ac:dyDescent="0.2">
      <c r="B87" s="36" t="s">
        <v>11</v>
      </c>
      <c r="C87" s="36" t="s">
        <v>11</v>
      </c>
      <c r="D87" s="36"/>
      <c r="E87" s="36"/>
      <c r="F87" s="37" t="s">
        <v>118</v>
      </c>
      <c r="G87" s="82" t="s">
        <v>40</v>
      </c>
      <c r="H87" s="92" t="s">
        <v>191</v>
      </c>
      <c r="I87" s="36" t="s">
        <v>13</v>
      </c>
      <c r="J87" s="65">
        <v>44316</v>
      </c>
      <c r="K87" s="38">
        <v>-10.56</v>
      </c>
      <c r="L87" s="79">
        <f t="shared" si="5"/>
        <v>-2.78</v>
      </c>
      <c r="M87" s="35"/>
      <c r="N87" s="41" t="s">
        <v>366</v>
      </c>
      <c r="O87" s="71" t="s">
        <v>184</v>
      </c>
      <c r="P87" s="72" t="s">
        <v>185</v>
      </c>
    </row>
    <row r="88" spans="2:16" x14ac:dyDescent="0.2">
      <c r="B88" s="36" t="s">
        <v>11</v>
      </c>
      <c r="C88" s="36" t="s">
        <v>11</v>
      </c>
      <c r="D88" s="36"/>
      <c r="E88" s="36"/>
      <c r="F88" s="37" t="s">
        <v>118</v>
      </c>
      <c r="G88" s="82" t="s">
        <v>40</v>
      </c>
      <c r="H88" s="92" t="s">
        <v>192</v>
      </c>
      <c r="I88" s="36" t="s">
        <v>13</v>
      </c>
      <c r="J88" s="65">
        <v>44316</v>
      </c>
      <c r="K88" s="38">
        <v>-3473.38</v>
      </c>
      <c r="L88" s="79">
        <f t="shared" si="5"/>
        <v>-915.98</v>
      </c>
      <c r="M88" s="35"/>
      <c r="N88" s="41" t="s">
        <v>366</v>
      </c>
      <c r="O88" s="71" t="s">
        <v>184</v>
      </c>
      <c r="P88" s="72" t="s">
        <v>185</v>
      </c>
    </row>
    <row r="89" spans="2:16" x14ac:dyDescent="0.2">
      <c r="B89" s="36" t="s">
        <v>11</v>
      </c>
      <c r="C89" s="36" t="s">
        <v>11</v>
      </c>
      <c r="D89" s="36"/>
      <c r="E89" s="36"/>
      <c r="F89" s="37" t="s">
        <v>118</v>
      </c>
      <c r="G89" s="82" t="s">
        <v>40</v>
      </c>
      <c r="H89" s="92" t="s">
        <v>193</v>
      </c>
      <c r="I89" s="36" t="s">
        <v>13</v>
      </c>
      <c r="J89" s="65">
        <v>44316</v>
      </c>
      <c r="K89" s="38">
        <v>-3361.34</v>
      </c>
      <c r="L89" s="79">
        <f t="shared" si="5"/>
        <v>-886.43</v>
      </c>
      <c r="M89" s="35"/>
      <c r="N89" s="41" t="s">
        <v>366</v>
      </c>
      <c r="O89" s="71" t="s">
        <v>184</v>
      </c>
      <c r="P89" s="72" t="s">
        <v>185</v>
      </c>
    </row>
    <row r="90" spans="2:16" x14ac:dyDescent="0.2">
      <c r="B90" s="36" t="s">
        <v>11</v>
      </c>
      <c r="C90" s="36" t="s">
        <v>11</v>
      </c>
      <c r="D90" s="36"/>
      <c r="E90" s="36"/>
      <c r="F90" s="37" t="s">
        <v>120</v>
      </c>
      <c r="G90" s="81" t="s">
        <v>18</v>
      </c>
      <c r="H90" s="91" t="s">
        <v>19</v>
      </c>
      <c r="I90" s="36" t="s">
        <v>13</v>
      </c>
      <c r="J90" s="65">
        <v>44316</v>
      </c>
      <c r="K90" s="38">
        <v>-346</v>
      </c>
      <c r="L90" s="79">
        <f t="shared" si="5"/>
        <v>-91.24</v>
      </c>
      <c r="M90" s="35"/>
      <c r="N90" s="41"/>
    </row>
    <row r="91" spans="2:16" x14ac:dyDescent="0.2">
      <c r="B91" s="36" t="s">
        <v>11</v>
      </c>
      <c r="C91" s="36" t="s">
        <v>11</v>
      </c>
      <c r="D91" s="36"/>
      <c r="E91" s="36"/>
      <c r="F91" s="37" t="s">
        <v>121</v>
      </c>
      <c r="G91" s="82" t="s">
        <v>101</v>
      </c>
      <c r="H91" s="85" t="s">
        <v>188</v>
      </c>
      <c r="I91" s="36" t="s">
        <v>13</v>
      </c>
      <c r="J91" s="65">
        <v>44316</v>
      </c>
      <c r="K91" s="38">
        <v>-1810000</v>
      </c>
      <c r="L91" s="79">
        <f t="shared" si="5"/>
        <v>-477320.68</v>
      </c>
      <c r="M91" s="35"/>
      <c r="N91" s="41" t="s">
        <v>368</v>
      </c>
      <c r="O91" s="67">
        <v>20546990690</v>
      </c>
      <c r="P91" s="70" t="s">
        <v>156</v>
      </c>
    </row>
    <row r="92" spans="2:16" x14ac:dyDescent="0.2">
      <c r="B92" s="36" t="s">
        <v>11</v>
      </c>
      <c r="C92" s="36" t="s">
        <v>11</v>
      </c>
      <c r="D92" s="36"/>
      <c r="E92" s="36"/>
      <c r="F92" s="37" t="s">
        <v>121</v>
      </c>
      <c r="G92" s="82" t="s">
        <v>101</v>
      </c>
      <c r="H92" s="85" t="s">
        <v>189</v>
      </c>
      <c r="I92" s="36" t="s">
        <v>13</v>
      </c>
      <c r="J92" s="65">
        <v>44316</v>
      </c>
      <c r="K92" s="38">
        <v>-15411.68</v>
      </c>
      <c r="L92" s="79">
        <f t="shared" si="5"/>
        <v>-4064.26</v>
      </c>
      <c r="M92" s="35"/>
      <c r="N92" s="41" t="s">
        <v>368</v>
      </c>
      <c r="O92" s="67" t="s">
        <v>363</v>
      </c>
      <c r="P92" s="67" t="s">
        <v>364</v>
      </c>
    </row>
    <row r="93" spans="2:16" x14ac:dyDescent="0.2">
      <c r="B93" s="36" t="s">
        <v>11</v>
      </c>
      <c r="C93" s="36" t="s">
        <v>11</v>
      </c>
      <c r="D93" s="36"/>
      <c r="E93" s="36"/>
      <c r="F93" s="37" t="s">
        <v>121</v>
      </c>
      <c r="G93" s="82" t="s">
        <v>101</v>
      </c>
      <c r="H93" s="76" t="s">
        <v>15</v>
      </c>
      <c r="I93" s="36" t="s">
        <v>13</v>
      </c>
      <c r="J93" s="65">
        <v>44316</v>
      </c>
      <c r="K93" s="38">
        <v>-300000</v>
      </c>
      <c r="L93" s="79">
        <f t="shared" si="5"/>
        <v>-79113.919999999998</v>
      </c>
      <c r="M93" s="35"/>
      <c r="N93" s="41" t="s">
        <v>368</v>
      </c>
      <c r="O93" s="67" t="s">
        <v>369</v>
      </c>
      <c r="P93" s="70" t="s">
        <v>151</v>
      </c>
    </row>
    <row r="94" spans="2:16" x14ac:dyDescent="0.2">
      <c r="B94" s="36" t="s">
        <v>11</v>
      </c>
      <c r="C94" s="36" t="s">
        <v>11</v>
      </c>
      <c r="D94" s="36"/>
      <c r="E94" s="36"/>
      <c r="F94" s="37" t="s">
        <v>121</v>
      </c>
      <c r="G94" s="82" t="s">
        <v>101</v>
      </c>
      <c r="H94" s="76" t="s">
        <v>33</v>
      </c>
      <c r="I94" s="36" t="s">
        <v>13</v>
      </c>
      <c r="J94" s="65">
        <v>44316</v>
      </c>
      <c r="K94" s="38">
        <v>-125000</v>
      </c>
      <c r="L94" s="79">
        <f t="shared" si="5"/>
        <v>-32964.14</v>
      </c>
      <c r="M94" s="35"/>
      <c r="N94" s="41" t="s">
        <v>368</v>
      </c>
      <c r="O94" s="67" t="s">
        <v>369</v>
      </c>
      <c r="P94" s="70" t="s">
        <v>151</v>
      </c>
    </row>
    <row r="95" spans="2:16" x14ac:dyDescent="0.2">
      <c r="B95" s="36" t="s">
        <v>11</v>
      </c>
      <c r="C95" s="36" t="s">
        <v>11</v>
      </c>
      <c r="D95" s="36"/>
      <c r="E95" s="36"/>
      <c r="F95" s="37" t="s">
        <v>121</v>
      </c>
      <c r="G95" s="82" t="s">
        <v>101</v>
      </c>
      <c r="H95" s="76" t="s">
        <v>182</v>
      </c>
      <c r="I95" s="36" t="s">
        <v>13</v>
      </c>
      <c r="J95" s="65">
        <v>44316</v>
      </c>
      <c r="K95" s="38">
        <v>-350000</v>
      </c>
      <c r="L95" s="79">
        <f t="shared" si="5"/>
        <v>-92299.58</v>
      </c>
      <c r="M95" s="35"/>
      <c r="N95" s="41" t="s">
        <v>368</v>
      </c>
      <c r="O95" s="67" t="s">
        <v>369</v>
      </c>
      <c r="P95" s="70" t="s">
        <v>151</v>
      </c>
    </row>
    <row r="96" spans="2:16" x14ac:dyDescent="0.2">
      <c r="B96" s="36" t="s">
        <v>11</v>
      </c>
      <c r="C96" s="36" t="s">
        <v>11</v>
      </c>
      <c r="D96" s="36"/>
      <c r="E96" s="36"/>
      <c r="F96" s="37" t="s">
        <v>121</v>
      </c>
      <c r="G96" s="82" t="s">
        <v>101</v>
      </c>
      <c r="H96" s="76" t="s">
        <v>183</v>
      </c>
      <c r="I96" s="36" t="s">
        <v>13</v>
      </c>
      <c r="J96" s="65">
        <v>44316</v>
      </c>
      <c r="K96" s="38">
        <v>-63000</v>
      </c>
      <c r="L96" s="79">
        <f t="shared" si="5"/>
        <v>-16613.919999999998</v>
      </c>
      <c r="M96" s="35"/>
      <c r="N96" s="41" t="s">
        <v>368</v>
      </c>
      <c r="O96" s="67" t="s">
        <v>369</v>
      </c>
      <c r="P96" s="70" t="s">
        <v>151</v>
      </c>
    </row>
    <row r="97" spans="2:16" x14ac:dyDescent="0.2">
      <c r="B97" s="36" t="s">
        <v>11</v>
      </c>
      <c r="C97" s="36" t="s">
        <v>11</v>
      </c>
      <c r="D97" s="36"/>
      <c r="E97" s="36"/>
      <c r="F97" s="37" t="s">
        <v>121</v>
      </c>
      <c r="G97" s="82" t="s">
        <v>101</v>
      </c>
      <c r="H97" s="76" t="s">
        <v>190</v>
      </c>
      <c r="I97" s="36" t="s">
        <v>13</v>
      </c>
      <c r="J97" s="65">
        <v>44316</v>
      </c>
      <c r="K97" s="38">
        <v>-49900</v>
      </c>
      <c r="L97" s="79">
        <f t="shared" si="5"/>
        <v>-13159.28</v>
      </c>
      <c r="M97" s="35"/>
      <c r="N97" s="41" t="s">
        <v>368</v>
      </c>
      <c r="O97" s="67" t="s">
        <v>184</v>
      </c>
      <c r="P97" s="70" t="s">
        <v>185</v>
      </c>
    </row>
    <row r="98" spans="2:16" x14ac:dyDescent="0.2">
      <c r="B98" s="36" t="s">
        <v>11</v>
      </c>
      <c r="C98" s="36" t="s">
        <v>11</v>
      </c>
      <c r="D98" s="36"/>
      <c r="E98" s="36"/>
      <c r="F98" s="37" t="s">
        <v>354</v>
      </c>
      <c r="G98" s="82" t="s">
        <v>101</v>
      </c>
      <c r="H98" s="85" t="s">
        <v>191</v>
      </c>
      <c r="I98" s="39" t="s">
        <v>16</v>
      </c>
      <c r="J98" s="65">
        <v>44316</v>
      </c>
      <c r="K98" s="38">
        <v>-335552.94</v>
      </c>
      <c r="L98" s="40">
        <v>-88489.7</v>
      </c>
      <c r="M98" s="35"/>
      <c r="N98" s="41" t="s">
        <v>368</v>
      </c>
      <c r="O98" s="71" t="s">
        <v>370</v>
      </c>
      <c r="P98" s="72" t="s">
        <v>153</v>
      </c>
    </row>
    <row r="99" spans="2:16" x14ac:dyDescent="0.2">
      <c r="B99" s="36" t="s">
        <v>11</v>
      </c>
      <c r="C99" s="36" t="s">
        <v>11</v>
      </c>
      <c r="D99" s="36"/>
      <c r="E99" s="36"/>
      <c r="F99" s="36" t="s">
        <v>122</v>
      </c>
      <c r="G99" s="82" t="s">
        <v>101</v>
      </c>
      <c r="H99" s="85" t="s">
        <v>188</v>
      </c>
      <c r="I99" s="36" t="s">
        <v>13</v>
      </c>
      <c r="J99" s="65">
        <v>44316</v>
      </c>
      <c r="K99" s="66">
        <v>-61892.89</v>
      </c>
      <c r="L99" s="79">
        <f t="shared" ref="L99:L105" si="6">ROUND(K99/$N$3,2)</f>
        <v>-16321.96</v>
      </c>
      <c r="M99" s="35"/>
      <c r="N99" s="41" t="s">
        <v>368</v>
      </c>
      <c r="O99" s="67">
        <v>20546990690</v>
      </c>
      <c r="P99" s="70" t="s">
        <v>156</v>
      </c>
    </row>
    <row r="100" spans="2:16" x14ac:dyDescent="0.2">
      <c r="B100" s="36" t="s">
        <v>11</v>
      </c>
      <c r="C100" s="36" t="s">
        <v>11</v>
      </c>
      <c r="D100" s="36"/>
      <c r="E100" s="36"/>
      <c r="F100" s="36" t="s">
        <v>122</v>
      </c>
      <c r="G100" s="82" t="s">
        <v>101</v>
      </c>
      <c r="H100" s="85" t="s">
        <v>189</v>
      </c>
      <c r="I100" s="36" t="s">
        <v>13</v>
      </c>
      <c r="J100" s="65">
        <v>44316</v>
      </c>
      <c r="K100" s="66">
        <v>-73.62</v>
      </c>
      <c r="L100" s="79">
        <f t="shared" si="6"/>
        <v>-19.41</v>
      </c>
      <c r="M100" s="35"/>
      <c r="N100" s="41" t="s">
        <v>368</v>
      </c>
      <c r="O100" s="67" t="s">
        <v>363</v>
      </c>
      <c r="P100" s="67" t="s">
        <v>364</v>
      </c>
    </row>
    <row r="101" spans="2:16" x14ac:dyDescent="0.2">
      <c r="B101" s="36" t="s">
        <v>11</v>
      </c>
      <c r="C101" s="36" t="s">
        <v>11</v>
      </c>
      <c r="D101" s="36"/>
      <c r="E101" s="36"/>
      <c r="F101" s="36" t="s">
        <v>122</v>
      </c>
      <c r="G101" s="82" t="s">
        <v>101</v>
      </c>
      <c r="H101" s="76" t="s">
        <v>15</v>
      </c>
      <c r="I101" s="36" t="s">
        <v>13</v>
      </c>
      <c r="J101" s="65">
        <v>44316</v>
      </c>
      <c r="K101" s="66">
        <v>-9930.1</v>
      </c>
      <c r="L101" s="79">
        <f t="shared" si="6"/>
        <v>-2618.6999999999998</v>
      </c>
      <c r="M101" s="35"/>
      <c r="N101" s="41" t="s">
        <v>368</v>
      </c>
      <c r="O101" s="67" t="s">
        <v>369</v>
      </c>
      <c r="P101" s="70" t="s">
        <v>151</v>
      </c>
    </row>
    <row r="102" spans="2:16" x14ac:dyDescent="0.2">
      <c r="B102" s="36" t="s">
        <v>11</v>
      </c>
      <c r="C102" s="36" t="s">
        <v>11</v>
      </c>
      <c r="D102" s="36"/>
      <c r="E102" s="36"/>
      <c r="F102" s="36" t="s">
        <v>122</v>
      </c>
      <c r="G102" s="82" t="s">
        <v>101</v>
      </c>
      <c r="H102" s="76" t="s">
        <v>33</v>
      </c>
      <c r="I102" s="36" t="s">
        <v>13</v>
      </c>
      <c r="J102" s="65">
        <v>44316</v>
      </c>
      <c r="K102" s="66">
        <v>-4103.3599999999997</v>
      </c>
      <c r="L102" s="79">
        <f t="shared" si="6"/>
        <v>-1082.1099999999999</v>
      </c>
      <c r="M102" s="35"/>
      <c r="N102" s="41" t="s">
        <v>368</v>
      </c>
      <c r="O102" s="67" t="s">
        <v>369</v>
      </c>
      <c r="P102" s="70" t="s">
        <v>151</v>
      </c>
    </row>
    <row r="103" spans="2:16" x14ac:dyDescent="0.2">
      <c r="B103" s="36" t="s">
        <v>11</v>
      </c>
      <c r="C103" s="36" t="s">
        <v>11</v>
      </c>
      <c r="D103" s="36"/>
      <c r="E103" s="36"/>
      <c r="F103" s="36" t="s">
        <v>122</v>
      </c>
      <c r="G103" s="82" t="s">
        <v>101</v>
      </c>
      <c r="H103" s="76" t="s">
        <v>182</v>
      </c>
      <c r="I103" s="36" t="s">
        <v>13</v>
      </c>
      <c r="J103" s="65">
        <v>44316</v>
      </c>
      <c r="K103" s="66">
        <v>-11393.71</v>
      </c>
      <c r="L103" s="79">
        <f t="shared" si="6"/>
        <v>-3004.67</v>
      </c>
      <c r="M103" s="35"/>
      <c r="N103" s="41" t="s">
        <v>368</v>
      </c>
      <c r="O103" s="67" t="s">
        <v>369</v>
      </c>
      <c r="P103" s="70" t="s">
        <v>151</v>
      </c>
    </row>
    <row r="104" spans="2:16" x14ac:dyDescent="0.2">
      <c r="B104" s="36" t="s">
        <v>11</v>
      </c>
      <c r="C104" s="36" t="s">
        <v>11</v>
      </c>
      <c r="D104" s="36"/>
      <c r="E104" s="36"/>
      <c r="F104" s="36" t="s">
        <v>122</v>
      </c>
      <c r="G104" s="82" t="s">
        <v>101</v>
      </c>
      <c r="H104" s="76" t="s">
        <v>183</v>
      </c>
      <c r="I104" s="36" t="s">
        <v>13</v>
      </c>
      <c r="J104" s="65">
        <v>44316</v>
      </c>
      <c r="K104" s="66">
        <v>-2544.8000000000002</v>
      </c>
      <c r="L104" s="79">
        <f t="shared" si="6"/>
        <v>-671.1</v>
      </c>
      <c r="M104" s="35"/>
      <c r="N104" s="41" t="s">
        <v>368</v>
      </c>
      <c r="O104" s="67" t="s">
        <v>369</v>
      </c>
      <c r="P104" s="70" t="s">
        <v>151</v>
      </c>
    </row>
    <row r="105" spans="2:16" x14ac:dyDescent="0.2">
      <c r="B105" s="36" t="s">
        <v>11</v>
      </c>
      <c r="C105" s="36" t="s">
        <v>11</v>
      </c>
      <c r="D105" s="36"/>
      <c r="E105" s="36"/>
      <c r="F105" s="36" t="s">
        <v>122</v>
      </c>
      <c r="G105" s="82" t="s">
        <v>101</v>
      </c>
      <c r="H105" s="76" t="s">
        <v>190</v>
      </c>
      <c r="I105" s="36" t="s">
        <v>13</v>
      </c>
      <c r="J105" s="65">
        <v>44316</v>
      </c>
      <c r="K105" s="66">
        <v>-999.53</v>
      </c>
      <c r="L105" s="79">
        <f t="shared" si="6"/>
        <v>-263.58999999999997</v>
      </c>
      <c r="M105" s="35"/>
      <c r="N105" s="41" t="s">
        <v>368</v>
      </c>
      <c r="O105" s="67" t="s">
        <v>184</v>
      </c>
      <c r="P105" s="70" t="s">
        <v>185</v>
      </c>
    </row>
    <row r="106" spans="2:16" x14ac:dyDescent="0.2">
      <c r="B106" s="36" t="s">
        <v>11</v>
      </c>
      <c r="C106" s="36" t="s">
        <v>11</v>
      </c>
      <c r="D106" s="36"/>
      <c r="E106" s="36"/>
      <c r="F106" s="36" t="s">
        <v>123</v>
      </c>
      <c r="G106" s="82" t="s">
        <v>101</v>
      </c>
      <c r="H106" s="85" t="s">
        <v>191</v>
      </c>
      <c r="I106" s="39" t="s">
        <v>16</v>
      </c>
      <c r="J106" s="65">
        <v>44316</v>
      </c>
      <c r="K106" s="66">
        <v>-4062.79</v>
      </c>
      <c r="L106" s="66">
        <v>-1071.4100000000001</v>
      </c>
      <c r="M106" s="35"/>
      <c r="N106" s="41" t="s">
        <v>368</v>
      </c>
      <c r="O106" s="71" t="s">
        <v>370</v>
      </c>
      <c r="P106" s="72" t="s">
        <v>153</v>
      </c>
    </row>
    <row r="107" spans="2:16" x14ac:dyDescent="0.2">
      <c r="B107" s="36" t="s">
        <v>11</v>
      </c>
      <c r="C107" s="36" t="s">
        <v>11</v>
      </c>
      <c r="D107" s="36"/>
      <c r="E107" s="36"/>
      <c r="F107" s="36" t="s">
        <v>298</v>
      </c>
      <c r="G107" s="77" t="s">
        <v>18</v>
      </c>
      <c r="H107" s="91" t="s">
        <v>19</v>
      </c>
      <c r="I107" s="36" t="s">
        <v>13</v>
      </c>
      <c r="J107" s="65">
        <v>44316</v>
      </c>
      <c r="K107" s="66">
        <v>-120.8</v>
      </c>
      <c r="L107" s="79">
        <f t="shared" ref="L107:L130" si="7">ROUND(K107/$N$3,2)</f>
        <v>-31.86</v>
      </c>
      <c r="M107" s="35"/>
      <c r="N107" s="41"/>
    </row>
    <row r="108" spans="2:16" x14ac:dyDescent="0.2">
      <c r="B108" s="36" t="s">
        <v>11</v>
      </c>
      <c r="C108" s="36" t="s">
        <v>11</v>
      </c>
      <c r="D108" s="36"/>
      <c r="E108" s="36"/>
      <c r="F108" s="36" t="s">
        <v>124</v>
      </c>
      <c r="G108" s="77" t="s">
        <v>18</v>
      </c>
      <c r="H108" s="91" t="s">
        <v>19</v>
      </c>
      <c r="I108" s="36" t="s">
        <v>13</v>
      </c>
      <c r="J108" s="65">
        <v>44316</v>
      </c>
      <c r="K108" s="66">
        <v>-1885200</v>
      </c>
      <c r="L108" s="79">
        <f t="shared" si="7"/>
        <v>-497151.9</v>
      </c>
      <c r="M108" s="35"/>
      <c r="N108" s="41"/>
    </row>
    <row r="109" spans="2:16" x14ac:dyDescent="0.2">
      <c r="B109" s="36" t="s">
        <v>11</v>
      </c>
      <c r="C109" s="36" t="s">
        <v>11</v>
      </c>
      <c r="D109" s="36"/>
      <c r="E109" s="36"/>
      <c r="F109" s="36" t="s">
        <v>125</v>
      </c>
      <c r="G109" s="77" t="s">
        <v>18</v>
      </c>
      <c r="H109" s="91" t="s">
        <v>19</v>
      </c>
      <c r="I109" s="36" t="s">
        <v>13</v>
      </c>
      <c r="J109" s="65">
        <v>44316</v>
      </c>
      <c r="K109" s="66">
        <v>797959.49</v>
      </c>
      <c r="L109" s="79">
        <f>ROUND(K109/$N$3,2)+864.92</f>
        <v>211297.27000000002</v>
      </c>
      <c r="M109" s="35"/>
      <c r="N109" s="41"/>
    </row>
    <row r="110" spans="2:16" x14ac:dyDescent="0.2">
      <c r="B110" s="36" t="s">
        <v>11</v>
      </c>
      <c r="C110" s="36" t="s">
        <v>11</v>
      </c>
      <c r="D110" s="36"/>
      <c r="E110" s="36"/>
      <c r="F110" s="36" t="s">
        <v>312</v>
      </c>
      <c r="G110" s="77" t="s">
        <v>18</v>
      </c>
      <c r="H110" s="91" t="s">
        <v>19</v>
      </c>
      <c r="I110" s="36" t="s">
        <v>13</v>
      </c>
      <c r="J110" s="65">
        <v>44316</v>
      </c>
      <c r="K110" s="66">
        <v>5000</v>
      </c>
      <c r="L110" s="79">
        <f t="shared" si="7"/>
        <v>1318.57</v>
      </c>
      <c r="M110" s="35"/>
      <c r="N110" s="41"/>
    </row>
    <row r="111" spans="2:16" x14ac:dyDescent="0.2">
      <c r="B111" s="36" t="s">
        <v>11</v>
      </c>
      <c r="C111" s="36" t="s">
        <v>11</v>
      </c>
      <c r="D111" s="36"/>
      <c r="E111" s="36"/>
      <c r="F111" s="36" t="s">
        <v>126</v>
      </c>
      <c r="G111" s="77" t="s">
        <v>18</v>
      </c>
      <c r="H111" s="91" t="s">
        <v>19</v>
      </c>
      <c r="I111" s="36" t="s">
        <v>13</v>
      </c>
      <c r="J111" s="65">
        <v>44316</v>
      </c>
      <c r="K111" s="66">
        <v>25238.49</v>
      </c>
      <c r="L111" s="79">
        <f t="shared" si="7"/>
        <v>6655.72</v>
      </c>
      <c r="M111" s="35"/>
      <c r="N111" s="41"/>
    </row>
    <row r="112" spans="2:16" x14ac:dyDescent="0.2">
      <c r="B112" s="36" t="s">
        <v>11</v>
      </c>
      <c r="C112" s="36" t="s">
        <v>11</v>
      </c>
      <c r="D112" s="36"/>
      <c r="E112" s="36"/>
      <c r="F112" s="36" t="s">
        <v>127</v>
      </c>
      <c r="G112" s="77" t="s">
        <v>18</v>
      </c>
      <c r="H112" s="91" t="s">
        <v>19</v>
      </c>
      <c r="I112" s="36" t="s">
        <v>13</v>
      </c>
      <c r="J112" s="65">
        <v>44316</v>
      </c>
      <c r="K112" s="66">
        <v>358.1</v>
      </c>
      <c r="L112" s="79">
        <f t="shared" si="7"/>
        <v>94.44</v>
      </c>
      <c r="M112" s="35"/>
      <c r="N112" s="41"/>
    </row>
    <row r="113" spans="2:14" x14ac:dyDescent="0.2">
      <c r="B113" s="36" t="s">
        <v>11</v>
      </c>
      <c r="C113" s="36" t="s">
        <v>11</v>
      </c>
      <c r="D113" s="36"/>
      <c r="E113" s="36"/>
      <c r="F113" s="36" t="s">
        <v>128</v>
      </c>
      <c r="G113" s="77" t="s">
        <v>18</v>
      </c>
      <c r="H113" s="91" t="s">
        <v>19</v>
      </c>
      <c r="I113" s="36" t="s">
        <v>13</v>
      </c>
      <c r="J113" s="65">
        <v>44316</v>
      </c>
      <c r="K113" s="66">
        <v>610757.65</v>
      </c>
      <c r="L113" s="79">
        <f t="shared" si="7"/>
        <v>161064.78</v>
      </c>
      <c r="M113" s="35"/>
      <c r="N113" s="41"/>
    </row>
    <row r="114" spans="2:14" x14ac:dyDescent="0.2">
      <c r="B114" s="36" t="s">
        <v>11</v>
      </c>
      <c r="C114" s="36" t="s">
        <v>11</v>
      </c>
      <c r="D114" s="36"/>
      <c r="E114" s="36"/>
      <c r="F114" s="36" t="s">
        <v>129</v>
      </c>
      <c r="G114" s="77" t="s">
        <v>18</v>
      </c>
      <c r="H114" s="91" t="s">
        <v>19</v>
      </c>
      <c r="I114" s="36" t="s">
        <v>13</v>
      </c>
      <c r="J114" s="65">
        <v>44316</v>
      </c>
      <c r="K114" s="66">
        <v>713.41</v>
      </c>
      <c r="L114" s="79">
        <f t="shared" si="7"/>
        <v>188.14</v>
      </c>
      <c r="M114" s="35"/>
      <c r="N114" s="41"/>
    </row>
    <row r="115" spans="2:14" x14ac:dyDescent="0.2">
      <c r="B115" s="36" t="s">
        <v>11</v>
      </c>
      <c r="C115" s="36" t="s">
        <v>11</v>
      </c>
      <c r="D115" s="36"/>
      <c r="E115" s="36"/>
      <c r="F115" s="36" t="s">
        <v>130</v>
      </c>
      <c r="G115" s="77" t="s">
        <v>18</v>
      </c>
      <c r="H115" s="91" t="s">
        <v>19</v>
      </c>
      <c r="I115" s="36" t="s">
        <v>13</v>
      </c>
      <c r="J115" s="65">
        <v>44316</v>
      </c>
      <c r="K115" s="66">
        <v>0.22</v>
      </c>
      <c r="L115" s="79">
        <f t="shared" si="7"/>
        <v>0.06</v>
      </c>
      <c r="M115" s="35"/>
      <c r="N115" s="41"/>
    </row>
    <row r="116" spans="2:14" x14ac:dyDescent="0.2">
      <c r="B116" s="36" t="s">
        <v>11</v>
      </c>
      <c r="C116" s="36" t="s">
        <v>11</v>
      </c>
      <c r="D116" s="36"/>
      <c r="E116" s="36"/>
      <c r="F116" s="36" t="s">
        <v>323</v>
      </c>
      <c r="G116" s="77" t="s">
        <v>18</v>
      </c>
      <c r="H116" s="91" t="s">
        <v>19</v>
      </c>
      <c r="I116" s="36" t="s">
        <v>13</v>
      </c>
      <c r="J116" s="65">
        <v>44316</v>
      </c>
      <c r="K116" s="66">
        <v>102226.02</v>
      </c>
      <c r="L116" s="79">
        <f t="shared" si="7"/>
        <v>26958.34</v>
      </c>
      <c r="M116" s="35"/>
      <c r="N116" s="41"/>
    </row>
    <row r="117" spans="2:14" x14ac:dyDescent="0.2">
      <c r="B117" s="36" t="s">
        <v>11</v>
      </c>
      <c r="C117" s="36" t="s">
        <v>11</v>
      </c>
      <c r="D117" s="36"/>
      <c r="E117" s="36"/>
      <c r="F117" s="36" t="s">
        <v>325</v>
      </c>
      <c r="G117" s="77" t="s">
        <v>18</v>
      </c>
      <c r="H117" s="91" t="s">
        <v>19</v>
      </c>
      <c r="I117" s="36" t="s">
        <v>13</v>
      </c>
      <c r="J117" s="65">
        <v>44316</v>
      </c>
      <c r="K117" s="66">
        <v>8234.52</v>
      </c>
      <c r="L117" s="79">
        <f t="shared" si="7"/>
        <v>2171.5500000000002</v>
      </c>
      <c r="M117" s="35"/>
      <c r="N117" s="41"/>
    </row>
    <row r="118" spans="2:14" x14ac:dyDescent="0.2">
      <c r="B118" s="36" t="s">
        <v>11</v>
      </c>
      <c r="C118" s="36" t="s">
        <v>11</v>
      </c>
      <c r="D118" s="36"/>
      <c r="E118" s="36"/>
      <c r="F118" s="36" t="s">
        <v>17</v>
      </c>
      <c r="G118" s="77" t="s">
        <v>18</v>
      </c>
      <c r="H118" s="91" t="s">
        <v>19</v>
      </c>
      <c r="I118" s="36" t="s">
        <v>13</v>
      </c>
      <c r="J118" s="65">
        <v>44316</v>
      </c>
      <c r="K118" s="66">
        <v>870203.54</v>
      </c>
      <c r="L118" s="79">
        <f t="shared" si="7"/>
        <v>229484.06</v>
      </c>
      <c r="M118" s="35"/>
      <c r="N118" s="41"/>
    </row>
    <row r="119" spans="2:14" x14ac:dyDescent="0.2">
      <c r="B119" s="36" t="s">
        <v>11</v>
      </c>
      <c r="C119" s="36" t="s">
        <v>11</v>
      </c>
      <c r="D119" s="36"/>
      <c r="E119" s="36"/>
      <c r="F119" s="36" t="s">
        <v>329</v>
      </c>
      <c r="G119" s="77" t="s">
        <v>18</v>
      </c>
      <c r="H119" s="91" t="s">
        <v>19</v>
      </c>
      <c r="I119" s="36" t="s">
        <v>13</v>
      </c>
      <c r="J119" s="65">
        <v>44316</v>
      </c>
      <c r="K119" s="66">
        <v>1070859.31</v>
      </c>
      <c r="L119" s="79">
        <f t="shared" si="7"/>
        <v>282399.61</v>
      </c>
      <c r="M119" s="35"/>
      <c r="N119" s="41"/>
    </row>
    <row r="120" spans="2:14" x14ac:dyDescent="0.2">
      <c r="B120" s="36" t="s">
        <v>11</v>
      </c>
      <c r="C120" s="36" t="s">
        <v>11</v>
      </c>
      <c r="D120" s="36"/>
      <c r="E120" s="36"/>
      <c r="F120" s="36" t="s">
        <v>131</v>
      </c>
      <c r="G120" s="77" t="s">
        <v>18</v>
      </c>
      <c r="H120" s="91" t="s">
        <v>19</v>
      </c>
      <c r="I120" s="36" t="s">
        <v>13</v>
      </c>
      <c r="J120" s="65">
        <v>44316</v>
      </c>
      <c r="K120" s="66">
        <v>63190.630000000005</v>
      </c>
      <c r="L120" s="79">
        <f t="shared" si="7"/>
        <v>16664.2</v>
      </c>
      <c r="M120" s="35"/>
      <c r="N120" s="41"/>
    </row>
    <row r="121" spans="2:14" x14ac:dyDescent="0.2">
      <c r="B121" s="36" t="s">
        <v>11</v>
      </c>
      <c r="C121" s="36" t="s">
        <v>11</v>
      </c>
      <c r="D121" s="36"/>
      <c r="E121" s="36"/>
      <c r="F121" s="36" t="s">
        <v>132</v>
      </c>
      <c r="G121" s="77" t="s">
        <v>18</v>
      </c>
      <c r="H121" s="91" t="s">
        <v>19</v>
      </c>
      <c r="I121" s="36" t="s">
        <v>13</v>
      </c>
      <c r="J121" s="65">
        <v>44316</v>
      </c>
      <c r="K121" s="66">
        <v>-51.92</v>
      </c>
      <c r="L121" s="79">
        <f>ROUND(K121/$N$2,2)</f>
        <v>-13.72</v>
      </c>
      <c r="M121" s="35"/>
      <c r="N121" s="41"/>
    </row>
    <row r="122" spans="2:14" x14ac:dyDescent="0.2">
      <c r="B122" s="36" t="s">
        <v>11</v>
      </c>
      <c r="C122" s="36" t="s">
        <v>11</v>
      </c>
      <c r="D122" s="36"/>
      <c r="E122" s="36"/>
      <c r="F122" s="36" t="s">
        <v>133</v>
      </c>
      <c r="G122" s="77" t="s">
        <v>18</v>
      </c>
      <c r="H122" s="91" t="s">
        <v>19</v>
      </c>
      <c r="I122" s="36" t="s">
        <v>13</v>
      </c>
      <c r="J122" s="65">
        <v>44316</v>
      </c>
      <c r="K122" s="66">
        <v>-94269.73</v>
      </c>
      <c r="L122" s="79">
        <f t="shared" ref="L122:L128" si="8">ROUND(K122/$N$2,2)</f>
        <v>-24919.3</v>
      </c>
      <c r="M122" s="35"/>
      <c r="N122" s="41"/>
    </row>
    <row r="123" spans="2:14" x14ac:dyDescent="0.2">
      <c r="B123" s="36" t="s">
        <v>11</v>
      </c>
      <c r="C123" s="36" t="s">
        <v>11</v>
      </c>
      <c r="D123" s="36"/>
      <c r="E123" s="36"/>
      <c r="F123" s="36" t="s">
        <v>335</v>
      </c>
      <c r="G123" s="77" t="s">
        <v>18</v>
      </c>
      <c r="H123" s="91" t="s">
        <v>19</v>
      </c>
      <c r="I123" s="36" t="s">
        <v>13</v>
      </c>
      <c r="J123" s="65">
        <v>44316</v>
      </c>
      <c r="K123" s="66">
        <v>-258371.18</v>
      </c>
      <c r="L123" s="79">
        <f t="shared" si="8"/>
        <v>-68297.960000000006</v>
      </c>
      <c r="M123" s="35"/>
      <c r="N123" s="41"/>
    </row>
    <row r="124" spans="2:14" x14ac:dyDescent="0.2">
      <c r="B124" s="36" t="s">
        <v>11</v>
      </c>
      <c r="C124" s="36" t="s">
        <v>11</v>
      </c>
      <c r="D124" s="36"/>
      <c r="E124" s="36"/>
      <c r="F124" s="36" t="s">
        <v>134</v>
      </c>
      <c r="G124" s="77" t="s">
        <v>18</v>
      </c>
      <c r="H124" s="91" t="s">
        <v>19</v>
      </c>
      <c r="I124" s="36" t="s">
        <v>13</v>
      </c>
      <c r="J124" s="65">
        <v>44316</v>
      </c>
      <c r="K124" s="66">
        <v>-1125402.75</v>
      </c>
      <c r="L124" s="79">
        <f t="shared" si="8"/>
        <v>-297489.49</v>
      </c>
      <c r="M124" s="35"/>
      <c r="N124" s="41"/>
    </row>
    <row r="125" spans="2:14" x14ac:dyDescent="0.2">
      <c r="B125" s="36" t="s">
        <v>11</v>
      </c>
      <c r="C125" s="36" t="s">
        <v>11</v>
      </c>
      <c r="D125" s="36"/>
      <c r="E125" s="36"/>
      <c r="F125" s="36" t="s">
        <v>135</v>
      </c>
      <c r="G125" s="77" t="s">
        <v>18</v>
      </c>
      <c r="H125" s="91" t="s">
        <v>19</v>
      </c>
      <c r="I125" s="36" t="s">
        <v>13</v>
      </c>
      <c r="J125" s="65">
        <v>44316</v>
      </c>
      <c r="K125" s="66">
        <v>-6069258.6600000001</v>
      </c>
      <c r="L125" s="79">
        <f t="shared" si="8"/>
        <v>-1604350.69</v>
      </c>
      <c r="M125" s="35"/>
      <c r="N125" s="41"/>
    </row>
    <row r="126" spans="2:14" x14ac:dyDescent="0.2">
      <c r="B126" s="36" t="s">
        <v>11</v>
      </c>
      <c r="C126" s="36" t="s">
        <v>11</v>
      </c>
      <c r="D126" s="36"/>
      <c r="E126" s="36"/>
      <c r="F126" s="36" t="s">
        <v>355</v>
      </c>
      <c r="G126" s="77" t="s">
        <v>18</v>
      </c>
      <c r="H126" s="91" t="s">
        <v>19</v>
      </c>
      <c r="I126" s="36" t="s">
        <v>13</v>
      </c>
      <c r="J126" s="65">
        <v>44316</v>
      </c>
      <c r="K126" s="66">
        <v>-1433665.43</v>
      </c>
      <c r="L126" s="79">
        <f t="shared" si="8"/>
        <v>-378975.79</v>
      </c>
      <c r="M126" s="35"/>
      <c r="N126" s="41"/>
    </row>
    <row r="127" spans="2:14" x14ac:dyDescent="0.2">
      <c r="B127" s="36" t="s">
        <v>11</v>
      </c>
      <c r="C127" s="36" t="s">
        <v>11</v>
      </c>
      <c r="D127" s="36"/>
      <c r="E127" s="36"/>
      <c r="F127" s="36" t="s">
        <v>343</v>
      </c>
      <c r="G127" s="77" t="s">
        <v>18</v>
      </c>
      <c r="H127" s="91" t="s">
        <v>19</v>
      </c>
      <c r="I127" s="36" t="s">
        <v>13</v>
      </c>
      <c r="J127" s="65">
        <v>44316</v>
      </c>
      <c r="K127" s="66">
        <v>-1712927.18</v>
      </c>
      <c r="L127" s="79">
        <f t="shared" si="8"/>
        <v>-452795.98</v>
      </c>
      <c r="M127" s="35"/>
      <c r="N127" s="41"/>
    </row>
    <row r="128" spans="2:14" x14ac:dyDescent="0.2">
      <c r="B128" s="36" t="s">
        <v>11</v>
      </c>
      <c r="C128" s="36" t="s">
        <v>11</v>
      </c>
      <c r="D128" s="36"/>
      <c r="E128" s="36"/>
      <c r="F128" s="36" t="s">
        <v>345</v>
      </c>
      <c r="G128" s="77" t="s">
        <v>18</v>
      </c>
      <c r="H128" s="91" t="s">
        <v>19</v>
      </c>
      <c r="I128" s="36" t="s">
        <v>13</v>
      </c>
      <c r="J128" s="65">
        <v>44316</v>
      </c>
      <c r="K128" s="66">
        <v>-1043854.7100000001</v>
      </c>
      <c r="L128" s="79">
        <f t="shared" si="8"/>
        <v>-275933.05</v>
      </c>
      <c r="M128" s="35"/>
      <c r="N128" s="41"/>
    </row>
    <row r="129" spans="2:14" x14ac:dyDescent="0.2">
      <c r="B129" s="36" t="s">
        <v>11</v>
      </c>
      <c r="C129" s="36" t="s">
        <v>11</v>
      </c>
      <c r="D129" s="36"/>
      <c r="E129" s="36"/>
      <c r="F129" s="36" t="s">
        <v>347</v>
      </c>
      <c r="G129" s="77" t="s">
        <v>18</v>
      </c>
      <c r="H129" s="91" t="s">
        <v>19</v>
      </c>
      <c r="I129" s="36" t="s">
        <v>13</v>
      </c>
      <c r="J129" s="65">
        <v>44316</v>
      </c>
      <c r="K129" s="66">
        <v>642067.87</v>
      </c>
      <c r="L129" s="79">
        <f t="shared" si="7"/>
        <v>169321.7</v>
      </c>
      <c r="M129" s="35"/>
      <c r="N129" s="41"/>
    </row>
    <row r="130" spans="2:14" x14ac:dyDescent="0.2">
      <c r="B130" s="36" t="s">
        <v>11</v>
      </c>
      <c r="C130" s="36" t="s">
        <v>11</v>
      </c>
      <c r="D130" s="36"/>
      <c r="E130" s="36"/>
      <c r="F130" s="36" t="s">
        <v>349</v>
      </c>
      <c r="G130" s="77" t="s">
        <v>18</v>
      </c>
      <c r="H130" s="91" t="s">
        <v>19</v>
      </c>
      <c r="I130" s="36" t="s">
        <v>13</v>
      </c>
      <c r="J130" s="65">
        <v>44316</v>
      </c>
      <c r="K130" s="66">
        <v>2114714.02</v>
      </c>
      <c r="L130" s="79">
        <f t="shared" si="7"/>
        <v>557677.75</v>
      </c>
      <c r="M130" s="35"/>
      <c r="N130" s="41"/>
    </row>
    <row r="131" spans="2:14" x14ac:dyDescent="0.2">
      <c r="B131" s="43"/>
      <c r="C131" s="43"/>
      <c r="D131" s="43"/>
      <c r="E131" s="43"/>
      <c r="F131" s="43"/>
      <c r="G131" s="78"/>
      <c r="H131" s="78"/>
      <c r="I131" s="43"/>
      <c r="J131" s="44"/>
      <c r="N131" s="41"/>
    </row>
    <row r="132" spans="2:14" x14ac:dyDescent="0.2">
      <c r="B132" s="43"/>
      <c r="C132" s="43"/>
      <c r="D132" s="43"/>
      <c r="E132" s="43"/>
      <c r="F132" s="43"/>
      <c r="G132" s="78"/>
      <c r="H132" s="78"/>
      <c r="I132" s="43"/>
      <c r="J132" s="44"/>
      <c r="N132" s="41"/>
    </row>
    <row r="133" spans="2:14" x14ac:dyDescent="0.2">
      <c r="B133" s="43"/>
      <c r="C133" s="43"/>
      <c r="D133" s="43"/>
      <c r="E133" s="43"/>
      <c r="F133" s="43"/>
      <c r="G133" s="78"/>
      <c r="H133" s="78"/>
      <c r="I133" s="43"/>
      <c r="J133" s="44"/>
      <c r="N133" s="41"/>
    </row>
    <row r="134" spans="2:14" x14ac:dyDescent="0.2">
      <c r="B134" s="43"/>
      <c r="C134" s="43"/>
      <c r="D134" s="43"/>
      <c r="E134" s="43"/>
      <c r="F134" s="43"/>
      <c r="G134" s="78"/>
      <c r="H134" s="78"/>
      <c r="I134" s="43"/>
      <c r="J134" s="44"/>
      <c r="K134" s="45">
        <f>SUM(K8:K130)</f>
        <v>0</v>
      </c>
      <c r="L134" s="45">
        <f>SUM(L8:L130)</f>
        <v>0</v>
      </c>
      <c r="N134" s="41"/>
    </row>
    <row r="135" spans="2:14" x14ac:dyDescent="0.2">
      <c r="B135" s="43"/>
      <c r="C135" s="43"/>
      <c r="D135" s="43"/>
      <c r="E135" s="43"/>
      <c r="F135" s="43"/>
      <c r="G135" s="78"/>
      <c r="H135" s="78"/>
      <c r="I135" s="43"/>
      <c r="J135" s="44"/>
      <c r="K135" s="45">
        <f>SUM(K110:K130)</f>
        <v>-6224237.7799999993</v>
      </c>
      <c r="L135" s="45">
        <f>SUM(L110:L130)</f>
        <v>-1648777.0599999996</v>
      </c>
      <c r="N135" s="41"/>
    </row>
    <row r="136" spans="2:14" x14ac:dyDescent="0.2">
      <c r="B136" s="43"/>
      <c r="C136" s="43"/>
      <c r="D136" s="43"/>
      <c r="E136" s="43"/>
      <c r="F136" s="43"/>
      <c r="G136" s="78"/>
      <c r="H136" s="78"/>
      <c r="I136" s="43"/>
      <c r="J136" s="44"/>
      <c r="K136" s="45">
        <f>SUM(K8:K109)</f>
        <v>6224237.7800000003</v>
      </c>
      <c r="L136" s="45">
        <f>SUM(L8:L109)</f>
        <v>1648777.0599999996</v>
      </c>
      <c r="N136" s="41"/>
    </row>
    <row r="137" spans="2:14" x14ac:dyDescent="0.2">
      <c r="B137" s="43"/>
      <c r="C137" s="43"/>
      <c r="D137" s="43"/>
      <c r="E137" s="43"/>
      <c r="F137" s="43"/>
      <c r="G137" s="78"/>
      <c r="H137" s="78"/>
      <c r="I137" s="43"/>
      <c r="J137" s="44"/>
      <c r="N137" s="41"/>
    </row>
    <row r="138" spans="2:14" x14ac:dyDescent="0.2">
      <c r="B138" s="43"/>
      <c r="C138" s="43"/>
      <c r="D138" s="43"/>
      <c r="E138" s="43"/>
      <c r="F138" s="43"/>
      <c r="G138" s="78"/>
      <c r="H138" s="78"/>
      <c r="I138" s="43"/>
      <c r="J138" s="44"/>
      <c r="N138" s="41"/>
    </row>
    <row r="139" spans="2:14" x14ac:dyDescent="0.2">
      <c r="B139" s="43"/>
      <c r="C139" s="43"/>
      <c r="D139" s="43"/>
      <c r="E139" s="43"/>
      <c r="F139" s="43"/>
      <c r="G139" s="78"/>
      <c r="H139" s="78"/>
      <c r="I139" s="43"/>
      <c r="J139" s="44"/>
      <c r="N139" s="41"/>
    </row>
    <row r="140" spans="2:14" x14ac:dyDescent="0.2">
      <c r="B140" s="43"/>
      <c r="C140" s="43"/>
      <c r="D140" s="43"/>
      <c r="E140" s="43"/>
      <c r="F140" s="43"/>
      <c r="G140" s="78"/>
      <c r="H140" s="78"/>
      <c r="I140" s="43"/>
      <c r="J140" s="44"/>
      <c r="N140" s="41"/>
    </row>
    <row r="141" spans="2:14" x14ac:dyDescent="0.2">
      <c r="B141" s="43"/>
      <c r="C141" s="43"/>
      <c r="D141" s="43"/>
      <c r="E141" s="43"/>
      <c r="F141" s="43"/>
      <c r="G141" s="78"/>
      <c r="H141" s="78"/>
      <c r="I141" s="43"/>
      <c r="J141" s="44"/>
      <c r="N141" s="41"/>
    </row>
    <row r="142" spans="2:14" x14ac:dyDescent="0.2">
      <c r="B142" s="43"/>
      <c r="C142" s="43"/>
      <c r="D142" s="43"/>
      <c r="E142" s="43"/>
      <c r="F142" s="43"/>
      <c r="G142" s="78"/>
      <c r="H142" s="78"/>
      <c r="I142" s="43"/>
      <c r="J142" s="44"/>
      <c r="N142" s="41"/>
    </row>
    <row r="143" spans="2:14" x14ac:dyDescent="0.2">
      <c r="B143" s="43"/>
      <c r="C143" s="43"/>
      <c r="D143" s="43"/>
      <c r="E143" s="43"/>
      <c r="F143" s="43"/>
      <c r="G143" s="78"/>
      <c r="H143" s="78"/>
      <c r="I143" s="43"/>
      <c r="J143" s="44"/>
      <c r="N143" s="41"/>
    </row>
    <row r="144" spans="2:14" x14ac:dyDescent="0.2">
      <c r="B144" s="43"/>
      <c r="C144" s="43"/>
      <c r="D144" s="43"/>
      <c r="E144" s="43"/>
      <c r="F144" s="43"/>
      <c r="G144" s="78"/>
      <c r="H144" s="78"/>
      <c r="I144" s="43"/>
      <c r="J144" s="44"/>
      <c r="N144" s="41"/>
    </row>
    <row r="145" spans="2:14" x14ac:dyDescent="0.2">
      <c r="B145" s="43"/>
      <c r="C145" s="43"/>
      <c r="D145" s="43"/>
      <c r="E145" s="43"/>
      <c r="F145" s="43"/>
      <c r="G145" s="78"/>
      <c r="H145" s="78"/>
      <c r="I145" s="43"/>
      <c r="J145" s="44"/>
      <c r="N145" s="41"/>
    </row>
    <row r="146" spans="2:14" x14ac:dyDescent="0.2">
      <c r="B146" s="43"/>
      <c r="C146" s="43"/>
      <c r="D146" s="43"/>
      <c r="E146" s="43"/>
      <c r="F146" s="43"/>
      <c r="G146" s="78"/>
      <c r="H146" s="78"/>
      <c r="I146" s="43"/>
      <c r="J146" s="44"/>
      <c r="N146" s="41"/>
    </row>
    <row r="147" spans="2:14" x14ac:dyDescent="0.2">
      <c r="B147" s="43"/>
      <c r="C147" s="43"/>
      <c r="D147" s="43"/>
      <c r="E147" s="43"/>
      <c r="F147" s="43"/>
      <c r="G147" s="78"/>
      <c r="H147" s="78"/>
      <c r="I147" s="43"/>
      <c r="J147" s="44"/>
      <c r="N147" s="41"/>
    </row>
    <row r="148" spans="2:14" x14ac:dyDescent="0.2">
      <c r="B148" s="43"/>
      <c r="C148" s="43"/>
      <c r="D148" s="43"/>
      <c r="E148" s="43"/>
      <c r="F148" s="43"/>
      <c r="G148" s="78"/>
      <c r="H148" s="78"/>
      <c r="I148" s="43"/>
      <c r="J148" s="44"/>
      <c r="N148" s="41"/>
    </row>
    <row r="149" spans="2:14" x14ac:dyDescent="0.2">
      <c r="B149" s="43"/>
      <c r="C149" s="43"/>
      <c r="D149" s="43"/>
      <c r="E149" s="43"/>
      <c r="F149" s="43"/>
      <c r="G149" s="78"/>
      <c r="H149" s="78"/>
      <c r="I149" s="43"/>
      <c r="J149" s="44"/>
    </row>
    <row r="150" spans="2:14" x14ac:dyDescent="0.2">
      <c r="B150" s="43"/>
      <c r="C150" s="43"/>
      <c r="D150" s="43"/>
      <c r="E150" s="43"/>
      <c r="F150" s="43"/>
      <c r="G150" s="78"/>
      <c r="H150" s="78"/>
      <c r="I150" s="43"/>
      <c r="J150" s="44"/>
    </row>
    <row r="151" spans="2:14" x14ac:dyDescent="0.2">
      <c r="B151" s="43"/>
      <c r="C151" s="43"/>
      <c r="D151" s="43"/>
      <c r="E151" s="43"/>
      <c r="F151" s="43"/>
      <c r="G151" s="78"/>
      <c r="H151" s="78"/>
      <c r="I151" s="43"/>
      <c r="J151" s="44"/>
    </row>
    <row r="152" spans="2:14" x14ac:dyDescent="0.2">
      <c r="B152" s="43"/>
      <c r="C152" s="43"/>
      <c r="D152" s="43"/>
      <c r="E152" s="43"/>
      <c r="F152" s="43"/>
      <c r="G152" s="78"/>
      <c r="H152" s="78"/>
      <c r="I152" s="43"/>
      <c r="J152" s="44"/>
    </row>
    <row r="153" spans="2:14" x14ac:dyDescent="0.2">
      <c r="B153" s="43"/>
      <c r="C153" s="43"/>
      <c r="D153" s="43"/>
      <c r="E153" s="43"/>
      <c r="F153" s="43"/>
      <c r="G153" s="78"/>
      <c r="H153" s="78"/>
      <c r="I153" s="43"/>
      <c r="J153" s="44"/>
    </row>
    <row r="154" spans="2:14" x14ac:dyDescent="0.2">
      <c r="B154" s="43"/>
      <c r="C154" s="43"/>
      <c r="D154" s="43"/>
      <c r="E154" s="43"/>
      <c r="F154" s="43"/>
      <c r="G154" s="78"/>
      <c r="H154" s="78"/>
      <c r="I154" s="43"/>
      <c r="J154" s="44"/>
    </row>
    <row r="155" spans="2:14" x14ac:dyDescent="0.2">
      <c r="B155" s="43"/>
      <c r="C155" s="43"/>
      <c r="D155" s="43"/>
      <c r="E155" s="43"/>
      <c r="F155" s="43"/>
      <c r="G155" s="78"/>
      <c r="H155" s="78"/>
      <c r="I155" s="43"/>
      <c r="J155" s="44"/>
    </row>
    <row r="156" spans="2:14" x14ac:dyDescent="0.2">
      <c r="B156" s="43"/>
      <c r="C156" s="43"/>
      <c r="D156" s="43"/>
      <c r="E156" s="43"/>
      <c r="F156" s="43"/>
      <c r="G156" s="78"/>
      <c r="H156" s="78"/>
      <c r="I156" s="43"/>
      <c r="J156" s="44"/>
    </row>
    <row r="157" spans="2:14" x14ac:dyDescent="0.2">
      <c r="B157" s="43"/>
      <c r="C157" s="43"/>
      <c r="D157" s="43"/>
      <c r="E157" s="43"/>
      <c r="F157" s="43"/>
      <c r="G157" s="78"/>
      <c r="H157" s="78"/>
      <c r="I157" s="43"/>
      <c r="J157" s="44"/>
    </row>
    <row r="158" spans="2:14" x14ac:dyDescent="0.2">
      <c r="B158" s="43"/>
      <c r="C158" s="43"/>
      <c r="D158" s="43"/>
      <c r="E158" s="43"/>
      <c r="F158" s="43"/>
      <c r="G158" s="78"/>
      <c r="H158" s="78"/>
      <c r="I158" s="43"/>
      <c r="J158" s="44"/>
    </row>
    <row r="159" spans="2:14" x14ac:dyDescent="0.2">
      <c r="B159" s="43"/>
      <c r="C159" s="43"/>
      <c r="D159" s="43"/>
      <c r="E159" s="43"/>
      <c r="F159" s="43"/>
      <c r="G159" s="78"/>
      <c r="H159" s="78"/>
      <c r="I159" s="43"/>
      <c r="J159" s="44"/>
    </row>
    <row r="160" spans="2:14" x14ac:dyDescent="0.2">
      <c r="B160" s="43"/>
      <c r="C160" s="43"/>
      <c r="D160" s="43"/>
      <c r="E160" s="43"/>
      <c r="F160" s="43"/>
      <c r="G160" s="78"/>
      <c r="H160" s="78"/>
      <c r="I160" s="43"/>
      <c r="J160" s="44"/>
    </row>
    <row r="161" spans="2:10" x14ac:dyDescent="0.2">
      <c r="B161" s="43"/>
      <c r="C161" s="43"/>
      <c r="D161" s="43"/>
      <c r="E161" s="43"/>
      <c r="F161" s="43"/>
      <c r="G161" s="78"/>
      <c r="H161" s="78"/>
      <c r="I161" s="43"/>
      <c r="J161" s="44"/>
    </row>
    <row r="162" spans="2:10" x14ac:dyDescent="0.2">
      <c r="B162" s="43"/>
      <c r="C162" s="43"/>
      <c r="D162" s="43"/>
      <c r="E162" s="43"/>
      <c r="F162" s="43"/>
      <c r="G162" s="78"/>
      <c r="H162" s="78"/>
      <c r="I162" s="43"/>
      <c r="J162" s="44"/>
    </row>
    <row r="163" spans="2:10" x14ac:dyDescent="0.2">
      <c r="B163" s="43"/>
      <c r="C163" s="43"/>
      <c r="D163" s="43"/>
      <c r="E163" s="43"/>
      <c r="F163" s="43"/>
      <c r="G163" s="78"/>
      <c r="H163" s="78"/>
      <c r="I163" s="43"/>
      <c r="J163" s="44"/>
    </row>
    <row r="164" spans="2:10" x14ac:dyDescent="0.2">
      <c r="B164" s="43"/>
      <c r="C164" s="43"/>
      <c r="D164" s="43"/>
      <c r="E164" s="43"/>
      <c r="F164" s="43"/>
      <c r="G164" s="78"/>
      <c r="H164" s="78"/>
      <c r="I164" s="43"/>
      <c r="J164" s="44"/>
    </row>
    <row r="165" spans="2:10" x14ac:dyDescent="0.2">
      <c r="B165" s="43"/>
      <c r="C165" s="43"/>
      <c r="D165" s="43"/>
      <c r="E165" s="43"/>
      <c r="F165" s="43"/>
      <c r="G165" s="78"/>
      <c r="H165" s="78"/>
      <c r="I165" s="43"/>
      <c r="J165" s="44"/>
    </row>
    <row r="166" spans="2:10" x14ac:dyDescent="0.2">
      <c r="B166" s="43"/>
      <c r="C166" s="43"/>
      <c r="D166" s="43"/>
      <c r="E166" s="43"/>
      <c r="F166" s="43"/>
      <c r="G166" s="78"/>
      <c r="H166" s="78"/>
      <c r="I166" s="43"/>
      <c r="J166" s="44"/>
    </row>
    <row r="167" spans="2:10" x14ac:dyDescent="0.2">
      <c r="B167" s="43"/>
      <c r="C167" s="43"/>
      <c r="D167" s="43"/>
      <c r="E167" s="43"/>
      <c r="F167" s="43"/>
      <c r="G167" s="78"/>
      <c r="H167" s="78"/>
      <c r="I167" s="43"/>
      <c r="J167" s="44"/>
    </row>
    <row r="168" spans="2:10" x14ac:dyDescent="0.2">
      <c r="B168" s="43"/>
      <c r="C168" s="43"/>
      <c r="D168" s="43"/>
      <c r="E168" s="43"/>
      <c r="F168" s="43"/>
      <c r="G168" s="78"/>
      <c r="H168" s="78"/>
      <c r="I168" s="43"/>
      <c r="J168" s="44"/>
    </row>
    <row r="169" spans="2:10" x14ac:dyDescent="0.2">
      <c r="B169" s="43"/>
      <c r="C169" s="43"/>
      <c r="D169" s="43"/>
      <c r="E169" s="43"/>
      <c r="F169" s="43"/>
      <c r="G169" s="78"/>
      <c r="H169" s="78"/>
      <c r="I169" s="43"/>
      <c r="J169" s="44"/>
    </row>
    <row r="170" spans="2:10" x14ac:dyDescent="0.2">
      <c r="B170" s="43"/>
      <c r="C170" s="43"/>
      <c r="D170" s="43"/>
      <c r="E170" s="43"/>
      <c r="F170" s="43"/>
      <c r="G170" s="78"/>
      <c r="H170" s="78"/>
      <c r="I170" s="43"/>
      <c r="J170" s="44"/>
    </row>
    <row r="171" spans="2:10" x14ac:dyDescent="0.2">
      <c r="B171" s="43"/>
      <c r="C171" s="43"/>
      <c r="D171" s="43"/>
      <c r="E171" s="43"/>
      <c r="F171" s="43"/>
      <c r="G171" s="78"/>
      <c r="H171" s="78"/>
      <c r="I171" s="43"/>
      <c r="J171" s="44"/>
    </row>
    <row r="172" spans="2:10" x14ac:dyDescent="0.2">
      <c r="B172" s="43"/>
      <c r="C172" s="43"/>
      <c r="D172" s="43"/>
      <c r="E172" s="43"/>
      <c r="F172" s="43"/>
      <c r="G172" s="78"/>
      <c r="H172" s="78"/>
      <c r="I172" s="43"/>
      <c r="J172" s="44"/>
    </row>
    <row r="173" spans="2:10" x14ac:dyDescent="0.2">
      <c r="B173" s="43"/>
      <c r="C173" s="43"/>
      <c r="D173" s="43"/>
      <c r="E173" s="43"/>
      <c r="F173" s="43"/>
      <c r="G173" s="78"/>
      <c r="H173" s="78"/>
      <c r="I173" s="43"/>
      <c r="J173" s="44"/>
    </row>
    <row r="174" spans="2:10" x14ac:dyDescent="0.2">
      <c r="B174" s="43"/>
      <c r="C174" s="43"/>
      <c r="D174" s="43"/>
      <c r="E174" s="43"/>
      <c r="F174" s="43"/>
      <c r="G174" s="78"/>
      <c r="H174" s="78"/>
      <c r="I174" s="43"/>
      <c r="J174" s="44"/>
    </row>
    <row r="175" spans="2:10" x14ac:dyDescent="0.2">
      <c r="B175" s="43"/>
      <c r="C175" s="43"/>
      <c r="D175" s="43"/>
      <c r="E175" s="43"/>
      <c r="F175" s="43"/>
      <c r="G175" s="78"/>
      <c r="H175" s="78"/>
      <c r="I175" s="43"/>
      <c r="J175" s="44"/>
    </row>
    <row r="176" spans="2:10" x14ac:dyDescent="0.2">
      <c r="B176" s="43"/>
      <c r="C176" s="43"/>
      <c r="D176" s="43"/>
      <c r="E176" s="43"/>
      <c r="F176" s="43"/>
      <c r="G176" s="78"/>
      <c r="H176" s="78"/>
      <c r="I176" s="43"/>
      <c r="J176" s="44"/>
    </row>
    <row r="177" spans="2:10" x14ac:dyDescent="0.2">
      <c r="B177" s="43"/>
      <c r="C177" s="43"/>
      <c r="D177" s="43"/>
      <c r="E177" s="43"/>
      <c r="F177" s="43"/>
      <c r="G177" s="78"/>
      <c r="H177" s="78"/>
      <c r="I177" s="43"/>
      <c r="J177" s="44"/>
    </row>
    <row r="178" spans="2:10" x14ac:dyDescent="0.2">
      <c r="B178" s="43"/>
      <c r="C178" s="43"/>
      <c r="D178" s="43"/>
      <c r="E178" s="43"/>
      <c r="F178" s="43"/>
      <c r="G178" s="78"/>
      <c r="H178" s="78"/>
      <c r="I178" s="43"/>
      <c r="J178" s="44"/>
    </row>
    <row r="179" spans="2:10" x14ac:dyDescent="0.2">
      <c r="B179" s="43"/>
      <c r="C179" s="43"/>
      <c r="D179" s="43"/>
      <c r="E179" s="43"/>
      <c r="F179" s="43"/>
      <c r="G179" s="78"/>
      <c r="H179" s="78"/>
      <c r="I179" s="43"/>
      <c r="J179" s="44"/>
    </row>
    <row r="180" spans="2:10" x14ac:dyDescent="0.2">
      <c r="B180" s="43"/>
      <c r="C180" s="43"/>
      <c r="D180" s="43"/>
      <c r="E180" s="43"/>
      <c r="F180" s="43"/>
      <c r="G180" s="78"/>
      <c r="H180" s="78"/>
      <c r="I180" s="43"/>
      <c r="J180" s="44"/>
    </row>
    <row r="181" spans="2:10" x14ac:dyDescent="0.2">
      <c r="B181" s="43"/>
      <c r="C181" s="43"/>
      <c r="D181" s="43"/>
      <c r="E181" s="43"/>
      <c r="F181" s="43"/>
      <c r="G181" s="78"/>
      <c r="H181" s="78"/>
      <c r="I181" s="43"/>
      <c r="J181" s="44"/>
    </row>
    <row r="182" spans="2:10" x14ac:dyDescent="0.2">
      <c r="B182" s="43"/>
      <c r="C182" s="43"/>
      <c r="D182" s="43"/>
      <c r="E182" s="43"/>
      <c r="F182" s="43"/>
      <c r="G182" s="78"/>
      <c r="H182" s="78"/>
      <c r="I182" s="43"/>
      <c r="J182" s="44"/>
    </row>
    <row r="183" spans="2:10" x14ac:dyDescent="0.2">
      <c r="B183" s="43"/>
      <c r="C183" s="43"/>
      <c r="D183" s="43"/>
      <c r="E183" s="43"/>
      <c r="F183" s="43"/>
      <c r="G183" s="78"/>
      <c r="H183" s="78"/>
      <c r="I183" s="43"/>
      <c r="J183" s="44"/>
    </row>
    <row r="184" spans="2:10" x14ac:dyDescent="0.2">
      <c r="B184" s="43"/>
      <c r="C184" s="43"/>
      <c r="D184" s="43"/>
      <c r="E184" s="43"/>
      <c r="F184" s="43"/>
      <c r="G184" s="78"/>
      <c r="H184" s="78"/>
      <c r="I184" s="43"/>
      <c r="J184" s="44"/>
    </row>
    <row r="185" spans="2:10" x14ac:dyDescent="0.2">
      <c r="B185" s="43"/>
      <c r="C185" s="43"/>
      <c r="D185" s="43"/>
      <c r="E185" s="43"/>
      <c r="F185" s="43"/>
      <c r="G185" s="78"/>
      <c r="H185" s="78"/>
      <c r="I185" s="43"/>
      <c r="J185" s="44"/>
    </row>
    <row r="186" spans="2:10" x14ac:dyDescent="0.2">
      <c r="B186" s="43"/>
      <c r="C186" s="43"/>
      <c r="D186" s="43"/>
      <c r="E186" s="43"/>
      <c r="F186" s="43"/>
      <c r="G186" s="78"/>
      <c r="H186" s="78"/>
      <c r="I186" s="43"/>
      <c r="J186" s="44"/>
    </row>
    <row r="187" spans="2:10" x14ac:dyDescent="0.2">
      <c r="B187" s="43"/>
      <c r="C187" s="43"/>
      <c r="D187" s="43"/>
      <c r="E187" s="43"/>
      <c r="F187" s="43"/>
      <c r="G187" s="78"/>
      <c r="H187" s="78"/>
      <c r="I187" s="43"/>
      <c r="J187" s="44"/>
    </row>
    <row r="188" spans="2:10" x14ac:dyDescent="0.2">
      <c r="B188" s="43"/>
      <c r="C188" s="43"/>
      <c r="D188" s="43"/>
      <c r="E188" s="43"/>
      <c r="F188" s="43"/>
      <c r="G188" s="78"/>
      <c r="H188" s="78"/>
      <c r="I188" s="43"/>
      <c r="J188" s="44"/>
    </row>
    <row r="189" spans="2:10" x14ac:dyDescent="0.2">
      <c r="B189" s="43"/>
      <c r="C189" s="43"/>
      <c r="D189" s="43"/>
      <c r="E189" s="43"/>
      <c r="F189" s="43"/>
      <c r="G189" s="78"/>
      <c r="H189" s="78"/>
      <c r="I189" s="43"/>
      <c r="J189" s="44"/>
    </row>
    <row r="190" spans="2:10" x14ac:dyDescent="0.2">
      <c r="B190" s="43"/>
      <c r="C190" s="43"/>
      <c r="D190" s="43"/>
      <c r="E190" s="43"/>
      <c r="F190" s="43"/>
      <c r="G190" s="78"/>
      <c r="H190" s="78"/>
      <c r="I190" s="43"/>
      <c r="J190" s="44"/>
    </row>
    <row r="191" spans="2:10" x14ac:dyDescent="0.2">
      <c r="B191" s="43"/>
      <c r="C191" s="43"/>
      <c r="D191" s="43"/>
      <c r="E191" s="43"/>
      <c r="F191" s="43"/>
      <c r="G191" s="78"/>
      <c r="H191" s="78"/>
      <c r="I191" s="43"/>
      <c r="J191" s="44"/>
    </row>
    <row r="192" spans="2:10" x14ac:dyDescent="0.2">
      <c r="B192" s="43"/>
      <c r="C192" s="43"/>
      <c r="D192" s="43"/>
      <c r="E192" s="43"/>
      <c r="F192" s="43"/>
      <c r="G192" s="78"/>
      <c r="H192" s="78"/>
      <c r="I192" s="43"/>
      <c r="J192" s="44"/>
    </row>
    <row r="193" spans="2:10" x14ac:dyDescent="0.2">
      <c r="B193" s="43"/>
      <c r="C193" s="43"/>
      <c r="D193" s="43"/>
      <c r="E193" s="43"/>
      <c r="F193" s="43"/>
      <c r="G193" s="78"/>
      <c r="H193" s="78"/>
      <c r="I193" s="43"/>
      <c r="J193" s="44"/>
    </row>
    <row r="194" spans="2:10" x14ac:dyDescent="0.2">
      <c r="B194" s="43"/>
      <c r="C194" s="43"/>
      <c r="D194" s="43"/>
      <c r="E194" s="43"/>
      <c r="F194" s="43"/>
      <c r="G194" s="78"/>
      <c r="H194" s="78"/>
      <c r="I194" s="43"/>
      <c r="J194" s="44"/>
    </row>
    <row r="195" spans="2:10" x14ac:dyDescent="0.2">
      <c r="B195" s="43"/>
      <c r="C195" s="43"/>
      <c r="D195" s="43"/>
      <c r="E195" s="43"/>
      <c r="F195" s="43"/>
      <c r="G195" s="78"/>
      <c r="H195" s="78"/>
      <c r="I195" s="43"/>
      <c r="J195" s="44"/>
    </row>
    <row r="196" spans="2:10" x14ac:dyDescent="0.2">
      <c r="B196" s="43"/>
      <c r="C196" s="43"/>
      <c r="D196" s="43"/>
      <c r="E196" s="43"/>
      <c r="F196" s="43"/>
      <c r="G196" s="78"/>
      <c r="H196" s="78"/>
      <c r="I196" s="43"/>
      <c r="J196" s="44"/>
    </row>
    <row r="197" spans="2:10" x14ac:dyDescent="0.2">
      <c r="B197" s="43"/>
      <c r="C197" s="43"/>
      <c r="D197" s="43"/>
      <c r="E197" s="43"/>
      <c r="F197" s="43"/>
      <c r="G197" s="78"/>
      <c r="H197" s="78"/>
      <c r="I197" s="43"/>
      <c r="J197" s="44"/>
    </row>
    <row r="198" spans="2:10" x14ac:dyDescent="0.2">
      <c r="B198" s="43"/>
      <c r="C198" s="43"/>
      <c r="D198" s="43"/>
      <c r="E198" s="43"/>
      <c r="F198" s="43"/>
      <c r="G198" s="78"/>
      <c r="H198" s="78"/>
      <c r="I198" s="43"/>
      <c r="J198" s="44"/>
    </row>
    <row r="199" spans="2:10" x14ac:dyDescent="0.2">
      <c r="B199" s="43"/>
      <c r="C199" s="43"/>
      <c r="D199" s="43"/>
      <c r="E199" s="43"/>
      <c r="F199" s="43"/>
      <c r="G199" s="78"/>
      <c r="H199" s="78"/>
      <c r="I199" s="43"/>
      <c r="J199" s="44"/>
    </row>
    <row r="200" spans="2:10" x14ac:dyDescent="0.2">
      <c r="B200" s="43"/>
      <c r="C200" s="43"/>
      <c r="D200" s="43"/>
      <c r="E200" s="43"/>
      <c r="F200" s="43"/>
      <c r="G200" s="78"/>
      <c r="H200" s="78"/>
      <c r="I200" s="43"/>
      <c r="J200" s="44"/>
    </row>
    <row r="201" spans="2:10" x14ac:dyDescent="0.2">
      <c r="B201" s="43"/>
      <c r="C201" s="43"/>
      <c r="D201" s="43"/>
      <c r="E201" s="43"/>
      <c r="F201" s="43"/>
      <c r="G201" s="78"/>
      <c r="H201" s="78"/>
      <c r="I201" s="43"/>
      <c r="J201" s="44"/>
    </row>
    <row r="202" spans="2:10" x14ac:dyDescent="0.2">
      <c r="B202" s="43"/>
      <c r="C202" s="43"/>
      <c r="D202" s="43"/>
      <c r="E202" s="43"/>
      <c r="F202" s="43"/>
      <c r="G202" s="78"/>
      <c r="H202" s="78"/>
      <c r="I202" s="43"/>
      <c r="J202" s="44"/>
    </row>
    <row r="203" spans="2:10" x14ac:dyDescent="0.2">
      <c r="B203" s="43"/>
      <c r="C203" s="43"/>
      <c r="D203" s="43"/>
      <c r="E203" s="43"/>
      <c r="F203" s="43"/>
      <c r="G203" s="78"/>
      <c r="H203" s="78"/>
      <c r="I203" s="43"/>
      <c r="J203" s="44"/>
    </row>
    <row r="204" spans="2:10" x14ac:dyDescent="0.2">
      <c r="B204" s="43"/>
      <c r="C204" s="43"/>
      <c r="D204" s="43"/>
      <c r="E204" s="43"/>
      <c r="F204" s="43"/>
      <c r="G204" s="78"/>
      <c r="H204" s="78"/>
      <c r="I204" s="43"/>
      <c r="J204" s="44"/>
    </row>
    <row r="205" spans="2:10" x14ac:dyDescent="0.2">
      <c r="B205" s="43"/>
      <c r="C205" s="43"/>
      <c r="D205" s="43"/>
      <c r="E205" s="43"/>
      <c r="F205" s="43"/>
      <c r="G205" s="78"/>
      <c r="H205" s="78"/>
      <c r="I205" s="43"/>
      <c r="J205" s="44"/>
    </row>
    <row r="206" spans="2:10" x14ac:dyDescent="0.2">
      <c r="B206" s="43"/>
      <c r="C206" s="43"/>
      <c r="D206" s="43"/>
      <c r="E206" s="43"/>
      <c r="F206" s="43"/>
      <c r="G206" s="78"/>
      <c r="H206" s="78"/>
      <c r="I206" s="43"/>
      <c r="J206" s="44"/>
    </row>
    <row r="207" spans="2:10" x14ac:dyDescent="0.2">
      <c r="B207" s="43"/>
      <c r="C207" s="43"/>
      <c r="D207" s="43"/>
      <c r="E207" s="43"/>
      <c r="F207" s="43"/>
      <c r="G207" s="78"/>
      <c r="H207" s="78"/>
      <c r="I207" s="43"/>
      <c r="J207" s="44"/>
    </row>
    <row r="208" spans="2:10" x14ac:dyDescent="0.2">
      <c r="B208" s="43"/>
      <c r="C208" s="43"/>
      <c r="D208" s="43"/>
      <c r="E208" s="43"/>
      <c r="F208" s="43"/>
      <c r="G208" s="78"/>
      <c r="H208" s="78"/>
      <c r="I208" s="43"/>
      <c r="J208" s="44"/>
    </row>
    <row r="209" spans="2:10" x14ac:dyDescent="0.2">
      <c r="B209" s="43"/>
      <c r="C209" s="43"/>
      <c r="D209" s="43"/>
      <c r="E209" s="43"/>
      <c r="F209" s="43"/>
      <c r="G209" s="78"/>
      <c r="H209" s="78"/>
      <c r="I209" s="43"/>
      <c r="J209" s="44"/>
    </row>
    <row r="210" spans="2:10" x14ac:dyDescent="0.2">
      <c r="B210" s="43"/>
      <c r="C210" s="43"/>
      <c r="D210" s="43"/>
      <c r="E210" s="43"/>
      <c r="F210" s="43"/>
      <c r="G210" s="78"/>
      <c r="H210" s="78"/>
      <c r="I210" s="43"/>
      <c r="J210" s="44"/>
    </row>
    <row r="211" spans="2:10" x14ac:dyDescent="0.2">
      <c r="B211" s="43"/>
      <c r="C211" s="43"/>
      <c r="D211" s="43"/>
      <c r="E211" s="43"/>
      <c r="F211" s="43"/>
      <c r="G211" s="78"/>
      <c r="H211" s="78"/>
      <c r="I211" s="43"/>
      <c r="J211" s="44"/>
    </row>
    <row r="212" spans="2:10" x14ac:dyDescent="0.2">
      <c r="B212" s="43"/>
      <c r="C212" s="43"/>
      <c r="D212" s="43"/>
      <c r="E212" s="43"/>
      <c r="F212" s="43"/>
      <c r="G212" s="78"/>
      <c r="H212" s="78"/>
      <c r="I212" s="43"/>
      <c r="J212" s="44"/>
    </row>
    <row r="213" spans="2:10" x14ac:dyDescent="0.2">
      <c r="B213" s="43"/>
      <c r="C213" s="43"/>
      <c r="D213" s="43"/>
      <c r="E213" s="43"/>
      <c r="F213" s="43"/>
      <c r="G213" s="78"/>
      <c r="H213" s="78"/>
      <c r="I213" s="43"/>
      <c r="J213" s="44"/>
    </row>
    <row r="214" spans="2:10" x14ac:dyDescent="0.2">
      <c r="B214" s="43"/>
      <c r="C214" s="43"/>
      <c r="D214" s="43"/>
      <c r="E214" s="43"/>
      <c r="F214" s="43"/>
      <c r="G214" s="78"/>
      <c r="H214" s="78"/>
      <c r="I214" s="43"/>
      <c r="J214" s="44"/>
    </row>
    <row r="215" spans="2:10" x14ac:dyDescent="0.2">
      <c r="B215" s="43"/>
      <c r="C215" s="43"/>
      <c r="D215" s="43"/>
      <c r="E215" s="43"/>
      <c r="F215" s="43"/>
      <c r="G215" s="78"/>
      <c r="H215" s="78"/>
      <c r="I215" s="43"/>
      <c r="J215" s="44"/>
    </row>
    <row r="216" spans="2:10" x14ac:dyDescent="0.2">
      <c r="B216" s="43"/>
      <c r="C216" s="43"/>
      <c r="D216" s="43"/>
      <c r="E216" s="43"/>
      <c r="F216" s="43"/>
      <c r="G216" s="78"/>
      <c r="H216" s="78"/>
      <c r="I216" s="43"/>
      <c r="J216" s="44"/>
    </row>
    <row r="217" spans="2:10" x14ac:dyDescent="0.2">
      <c r="B217" s="43"/>
      <c r="C217" s="43"/>
      <c r="D217" s="43"/>
      <c r="E217" s="43"/>
      <c r="F217" s="43"/>
      <c r="G217" s="78"/>
      <c r="H217" s="78"/>
      <c r="I217" s="43"/>
      <c r="J217" s="44"/>
    </row>
    <row r="218" spans="2:10" x14ac:dyDescent="0.2">
      <c r="B218" s="43"/>
      <c r="C218" s="43"/>
      <c r="D218" s="43"/>
      <c r="E218" s="43"/>
      <c r="F218" s="43"/>
      <c r="G218" s="78"/>
      <c r="H218" s="78"/>
      <c r="I218" s="43"/>
      <c r="J218" s="44"/>
    </row>
    <row r="219" spans="2:10" x14ac:dyDescent="0.2">
      <c r="B219" s="43"/>
      <c r="C219" s="43"/>
      <c r="D219" s="43"/>
      <c r="E219" s="43"/>
      <c r="F219" s="43"/>
      <c r="G219" s="78"/>
      <c r="H219" s="78"/>
      <c r="I219" s="43"/>
      <c r="J219" s="44"/>
    </row>
    <row r="220" spans="2:10" x14ac:dyDescent="0.2">
      <c r="B220" s="43"/>
      <c r="C220" s="43"/>
      <c r="D220" s="43"/>
      <c r="E220" s="43"/>
      <c r="F220" s="43"/>
      <c r="G220" s="78"/>
      <c r="H220" s="78"/>
      <c r="I220" s="43"/>
      <c r="J220" s="44"/>
    </row>
    <row r="221" spans="2:10" x14ac:dyDescent="0.2">
      <c r="B221" s="43"/>
      <c r="C221" s="43"/>
      <c r="D221" s="43"/>
      <c r="E221" s="43"/>
      <c r="F221" s="43"/>
      <c r="G221" s="78"/>
      <c r="H221" s="78"/>
      <c r="I221" s="43"/>
      <c r="J221" s="44"/>
    </row>
    <row r="222" spans="2:10" x14ac:dyDescent="0.2">
      <c r="B222" s="43"/>
      <c r="C222" s="43"/>
      <c r="D222" s="43"/>
      <c r="E222" s="43"/>
      <c r="F222" s="43"/>
      <c r="G222" s="78"/>
      <c r="H222" s="78"/>
      <c r="I222" s="43"/>
      <c r="J222" s="44"/>
    </row>
    <row r="223" spans="2:10" x14ac:dyDescent="0.2">
      <c r="B223" s="43"/>
      <c r="C223" s="43"/>
      <c r="D223" s="43"/>
      <c r="E223" s="43"/>
      <c r="F223" s="43"/>
      <c r="G223" s="78"/>
      <c r="H223" s="78"/>
      <c r="I223" s="43"/>
      <c r="J223" s="44"/>
    </row>
    <row r="224" spans="2:10" x14ac:dyDescent="0.2">
      <c r="B224" s="43"/>
      <c r="C224" s="43"/>
      <c r="D224" s="43"/>
      <c r="E224" s="43"/>
      <c r="F224" s="43"/>
      <c r="G224" s="78"/>
      <c r="H224" s="78"/>
      <c r="I224" s="43"/>
      <c r="J224" s="44"/>
    </row>
    <row r="225" spans="2:10" x14ac:dyDescent="0.2">
      <c r="B225" s="43"/>
      <c r="C225" s="43"/>
      <c r="D225" s="43"/>
      <c r="E225" s="43"/>
      <c r="F225" s="43"/>
      <c r="G225" s="78"/>
      <c r="H225" s="78"/>
      <c r="I225" s="43"/>
      <c r="J225" s="44"/>
    </row>
  </sheetData>
  <autoFilter ref="B7:L130" xr:uid="{C6A1BA32-B17A-4A99-8F66-4113EC1BB4EC}">
    <sortState xmlns:xlrd2="http://schemas.microsoft.com/office/spreadsheetml/2017/richdata2" ref="B7:L7">
      <sortCondition ref="F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CE65-9080-442F-B4ED-D7BA8445AA69}">
  <dimension ref="A1:AI129"/>
  <sheetViews>
    <sheetView tabSelected="1" topLeftCell="Z11" workbookViewId="0">
      <selection activeCell="AI7" sqref="AI7:AI48"/>
    </sheetView>
  </sheetViews>
  <sheetFormatPr baseColWidth="10" defaultRowHeight="15" x14ac:dyDescent="0.25"/>
  <cols>
    <col min="15" max="16" width="2.5703125" customWidth="1"/>
    <col min="34" max="34" width="69.42578125" customWidth="1"/>
    <col min="35" max="35" width="92.140625" customWidth="1"/>
  </cols>
  <sheetData>
    <row r="1" spans="1:35" s="30" customFormat="1" ht="12.75" x14ac:dyDescent="0.2">
      <c r="G1" s="73"/>
      <c r="H1" s="73"/>
    </row>
    <row r="2" spans="1:35" s="30" customFormat="1" ht="12.75" x14ac:dyDescent="0.2">
      <c r="G2" s="73"/>
      <c r="H2" s="73"/>
      <c r="M2" s="30" t="s">
        <v>136</v>
      </c>
      <c r="N2" s="31">
        <v>3.7829999999999999</v>
      </c>
    </row>
    <row r="3" spans="1:35" s="30" customFormat="1" ht="12.75" x14ac:dyDescent="0.2">
      <c r="G3" s="73"/>
      <c r="H3" s="73"/>
      <c r="J3" s="32" t="s">
        <v>46</v>
      </c>
      <c r="M3" s="30" t="s">
        <v>137</v>
      </c>
      <c r="N3" s="31">
        <v>3.7919999999999998</v>
      </c>
    </row>
    <row r="4" spans="1:35" s="30" customFormat="1" ht="12.75" x14ac:dyDescent="0.2">
      <c r="G4" s="73"/>
      <c r="H4" s="73"/>
      <c r="J4" s="46" t="s">
        <v>8</v>
      </c>
      <c r="K4" s="33" t="s">
        <v>13</v>
      </c>
      <c r="L4" s="33" t="s">
        <v>16</v>
      </c>
    </row>
    <row r="5" spans="1:35" x14ac:dyDescent="0.25">
      <c r="Q5" s="93" t="s">
        <v>399</v>
      </c>
      <c r="R5" s="93"/>
      <c r="S5" s="94" t="s">
        <v>400</v>
      </c>
      <c r="T5" s="94"/>
      <c r="U5" s="94" t="s">
        <v>401</v>
      </c>
      <c r="V5" s="94"/>
      <c r="W5" s="95" t="s">
        <v>402</v>
      </c>
      <c r="X5" s="95"/>
      <c r="Y5" s="96" t="s">
        <v>403</v>
      </c>
      <c r="Z5" s="96"/>
      <c r="AA5" s="97" t="s">
        <v>404</v>
      </c>
      <c r="AB5" s="98" t="s">
        <v>404</v>
      </c>
      <c r="AC5" s="97" t="s">
        <v>405</v>
      </c>
      <c r="AD5" s="97" t="s">
        <v>406</v>
      </c>
      <c r="AE5" s="97"/>
      <c r="AF5" s="97" t="s">
        <v>407</v>
      </c>
      <c r="AG5" s="98" t="s">
        <v>407</v>
      </c>
      <c r="AH5" s="6"/>
      <c r="AI5" s="6"/>
    </row>
    <row r="6" spans="1:35" ht="45" x14ac:dyDescent="0.25">
      <c r="A6" s="46" t="s">
        <v>0</v>
      </c>
      <c r="B6" s="46" t="s">
        <v>1</v>
      </c>
      <c r="C6" s="46" t="s">
        <v>2</v>
      </c>
      <c r="D6" s="46" t="s">
        <v>3</v>
      </c>
      <c r="E6" s="46" t="s">
        <v>4</v>
      </c>
      <c r="F6" s="75" t="s">
        <v>5</v>
      </c>
      <c r="G6" s="75" t="s">
        <v>6</v>
      </c>
      <c r="H6" s="47" t="s">
        <v>7</v>
      </c>
      <c r="I6" s="48" t="s">
        <v>9</v>
      </c>
      <c r="J6" s="34" t="s">
        <v>51</v>
      </c>
      <c r="K6" s="34" t="s">
        <v>52</v>
      </c>
      <c r="Q6" s="99" t="s">
        <v>51</v>
      </c>
      <c r="R6" s="99" t="s">
        <v>52</v>
      </c>
      <c r="S6" s="100" t="s">
        <v>408</v>
      </c>
      <c r="T6" s="100" t="s">
        <v>409</v>
      </c>
      <c r="U6" s="100" t="s">
        <v>408</v>
      </c>
      <c r="V6" s="100" t="s">
        <v>409</v>
      </c>
      <c r="W6" s="100" t="s">
        <v>408</v>
      </c>
      <c r="X6" s="100" t="s">
        <v>409</v>
      </c>
      <c r="Y6" s="101" t="s">
        <v>408</v>
      </c>
      <c r="Z6" s="101" t="s">
        <v>409</v>
      </c>
      <c r="AA6" s="97"/>
      <c r="AB6" s="98"/>
      <c r="AC6" s="97"/>
      <c r="AD6" s="102" t="s">
        <v>400</v>
      </c>
      <c r="AE6" s="102" t="s">
        <v>410</v>
      </c>
      <c r="AF6" s="97"/>
      <c r="AG6" s="103"/>
      <c r="AH6" s="104" t="s">
        <v>411</v>
      </c>
      <c r="AI6" s="104" t="s">
        <v>412</v>
      </c>
    </row>
    <row r="7" spans="1:35" x14ac:dyDescent="0.25">
      <c r="A7" s="36" t="s">
        <v>11</v>
      </c>
      <c r="B7" s="36" t="s">
        <v>11</v>
      </c>
      <c r="C7" s="36"/>
      <c r="D7" s="36"/>
      <c r="E7" s="37" t="s">
        <v>32</v>
      </c>
      <c r="F7" s="80" t="s">
        <v>10</v>
      </c>
      <c r="G7" s="76" t="s">
        <v>15</v>
      </c>
      <c r="H7" s="36" t="s">
        <v>13</v>
      </c>
      <c r="I7" s="65">
        <v>44316</v>
      </c>
      <c r="J7" s="38">
        <v>3461.4199999994039</v>
      </c>
      <c r="K7" s="79">
        <f t="shared" ref="K7" si="0">ROUND(J7/$N$2,2)</f>
        <v>914.99</v>
      </c>
      <c r="Q7" s="105">
        <f>+IF($H7="01", $J7, 0)</f>
        <v>3461.4199999994039</v>
      </c>
      <c r="R7" s="106">
        <f>+IF($H7="02", $K7, 0)</f>
        <v>0</v>
      </c>
      <c r="S7" s="105">
        <f>+IF( Q7 &gt;=0, Q7, 0)</f>
        <v>3461.4199999994039</v>
      </c>
      <c r="T7" s="105">
        <f>+IF( Q7 &lt; 0, Q7,0)</f>
        <v>0</v>
      </c>
      <c r="U7" s="106">
        <f>+IF( R7 &gt;=0, R7, 0)</f>
        <v>0</v>
      </c>
      <c r="V7" s="106">
        <f>+IF( R7 &lt; 0, R7,0)</f>
        <v>0</v>
      </c>
      <c r="W7" s="106">
        <f>IF(H7 = "01",S7, IF(L7&gt;=0,L7,0))</f>
        <v>3461.4199999994039</v>
      </c>
      <c r="X7" s="106">
        <f>IF(H7 = "01",T7, IF(L7&lt;0,L7,0))</f>
        <v>0</v>
      </c>
      <c r="Y7" s="107">
        <f>IF(H7 = "02",U7, IF(M7&gt;=0,M7,0))</f>
        <v>0</v>
      </c>
      <c r="Z7" s="107">
        <f>IF(H7 = "02",V7, IF(M7&lt;0,M7,0))</f>
        <v>0</v>
      </c>
      <c r="AA7" s="108">
        <f>W7+X7</f>
        <v>3461.4199999994039</v>
      </c>
      <c r="AB7" s="107">
        <f>Y7+Z7</f>
        <v>0</v>
      </c>
      <c r="AC7" s="108">
        <v>0</v>
      </c>
      <c r="AD7" s="106">
        <f>Q7</f>
        <v>3461.4199999994039</v>
      </c>
      <c r="AE7" s="106">
        <f>R7</f>
        <v>0</v>
      </c>
      <c r="AF7" s="6">
        <f>L7</f>
        <v>0</v>
      </c>
      <c r="AG7" s="6">
        <f>M7</f>
        <v>0</v>
      </c>
      <c r="AH7" s="109" t="str">
        <f>"INSERT INTO [dbo].[PartidaContableSaldos] VALUES('"&amp;A7&amp;"','"&amp;B7&amp;"','"&amp;C7&amp;"','"&amp;D7&amp;"','"&amp;E7&amp;"','"&amp;F7&amp;"','"&amp;G7&amp;"','"&amp;H7&amp;"','01','2020-12-31 00:00:00.000','','',0.00,0.00,0.00,"&amp;S7 &amp;","&amp;
T7 &amp;","&amp;
U7 &amp;","&amp;
V7 &amp;","&amp;
W7 &amp;","&amp;
X7 &amp;","&amp;
AA7 &amp;","&amp;
AC7&amp;","&amp;
AD7&amp;","&amp;
AE7&amp;","&amp;
AF7&amp;")"</f>
        <v>INSERT INTO [dbo].[PartidaContableSaldos] VALUES('002','002','','','104111    ','001','00000001','01','01','2020-12-31 00:00:00.000','','',0.00,0.00,0.00,3461.4199999994,0,0,0,3461.4199999994,0,3461.4199999994,0,3461.4199999994,0,0)</v>
      </c>
      <c r="AI7" s="109" t="str">
        <f>"INSERT INTO [dbo].[PartidaContableSaldos] VALUES('"&amp;A7&amp;"','"&amp;B7&amp;"','"&amp;C7&amp;"','"&amp;D7&amp;"','"&amp;E7&amp;"','"&amp;F7&amp;"','"&amp;G7&amp;"','"&amp;H7&amp;"','02','2020-12-31 00:00:00.000','','',0.00,0.00,0.00,"&amp;S7 &amp;","&amp;
T7 &amp;","&amp;
U7 &amp;","&amp;
V7 &amp;","&amp;
Y7 &amp;","&amp;
Z7 &amp;","&amp;
AB7 &amp;","&amp;
AC7&amp;","&amp;
AD7&amp;","&amp;
AE7&amp;","&amp;
AG7&amp;")"</f>
        <v>INSERT INTO [dbo].[PartidaContableSaldos] VALUES('002','002','','','104111    ','001','00000001','01','02','2020-12-31 00:00:00.000','','',0.00,0.00,0.00,3461.4199999994,0,0,0,0,0,0,0,3461.4199999994,0,0)</v>
      </c>
    </row>
    <row r="8" spans="1:35" x14ac:dyDescent="0.25">
      <c r="A8" s="36" t="s">
        <v>11</v>
      </c>
      <c r="B8" s="36" t="s">
        <v>11</v>
      </c>
      <c r="C8" s="36"/>
      <c r="D8" s="36"/>
      <c r="E8" s="37" t="s">
        <v>106</v>
      </c>
      <c r="F8" s="80" t="s">
        <v>10</v>
      </c>
      <c r="G8" s="76" t="s">
        <v>33</v>
      </c>
      <c r="H8" s="39" t="s">
        <v>16</v>
      </c>
      <c r="I8" s="65">
        <v>44316</v>
      </c>
      <c r="J8" s="38">
        <v>24.21</v>
      </c>
      <c r="K8" s="40">
        <v>6.4</v>
      </c>
      <c r="Q8" s="105">
        <f t="shared" ref="Q8:Q48" si="1">+IF($H8="01", $J8, 0)</f>
        <v>0</v>
      </c>
      <c r="R8" s="106">
        <f t="shared" ref="R8:R48" si="2">+IF($H8="02", $K8, 0)</f>
        <v>6.4</v>
      </c>
      <c r="S8" s="105">
        <f t="shared" ref="S8:S48" si="3">+IF( Q8 &gt;=0, Q8, 0)</f>
        <v>0</v>
      </c>
      <c r="T8" s="105">
        <f t="shared" ref="T8:T48" si="4">+IF( Q8 &lt; 0, Q8,0)</f>
        <v>0</v>
      </c>
      <c r="U8" s="106">
        <f t="shared" ref="U8:U48" si="5">+IF( R8 &gt;=0, R8, 0)</f>
        <v>6.4</v>
      </c>
      <c r="V8" s="106">
        <f t="shared" ref="V8:V48" si="6">+IF( R8 &lt; 0, R8,0)</f>
        <v>0</v>
      </c>
      <c r="W8" s="106">
        <f t="shared" ref="W8:W48" si="7">IF(H8 = "01",S8, IF(L8&gt;=0,L8,0))</f>
        <v>0</v>
      </c>
      <c r="X8" s="106">
        <f t="shared" ref="X8:X48" si="8">IF(H8 = "01",T8, IF(L8&lt;0,L8,0))</f>
        <v>0</v>
      </c>
      <c r="Y8" s="107">
        <f t="shared" ref="Y8:Y48" si="9">IF(H8 = "02",U8, IF(M8&gt;=0,M8,0))</f>
        <v>6.4</v>
      </c>
      <c r="Z8" s="107">
        <f t="shared" ref="Z8:Z48" si="10">IF(H8 = "02",V8, IF(M8&lt;0,M8,0))</f>
        <v>0</v>
      </c>
      <c r="AA8" s="108">
        <f t="shared" ref="AA8:AA48" si="11">W8+X8</f>
        <v>0</v>
      </c>
      <c r="AB8" s="107">
        <f t="shared" ref="AB8:AB48" si="12">Y8+Z8</f>
        <v>6.4</v>
      </c>
      <c r="AC8" s="108">
        <v>0</v>
      </c>
      <c r="AD8" s="106">
        <f t="shared" ref="AD8:AE48" si="13">Q8</f>
        <v>0</v>
      </c>
      <c r="AE8" s="106">
        <f t="shared" si="13"/>
        <v>6.4</v>
      </c>
      <c r="AF8" s="6">
        <f t="shared" ref="AF8:AG48" si="14">L8</f>
        <v>0</v>
      </c>
      <c r="AG8" s="6">
        <f t="shared" si="14"/>
        <v>0</v>
      </c>
      <c r="AH8" s="109" t="str">
        <f t="shared" ref="AH8:AH48" si="15">"INSERT INTO [dbo].[PartidaContableSaldos] VALUES('"&amp;A8&amp;"','"&amp;B8&amp;"','"&amp;C8&amp;"','"&amp;D8&amp;"','"&amp;E8&amp;"','"&amp;F8&amp;"','"&amp;G8&amp;"','"&amp;H8&amp;"','01','2020-12-31 00:00:00.000','','',0.00,0.00,0.00,"&amp;S8 &amp;","&amp;
T8 &amp;","&amp;
U8 &amp;","&amp;
V8 &amp;","&amp;
W8 &amp;","&amp;
X8 &amp;","&amp;
AA8 &amp;","&amp;
AC8&amp;","&amp;
AD8&amp;","&amp;
AE8&amp;","&amp;
AF8&amp;")"</f>
        <v>INSERT INTO [dbo].[PartidaContableSaldos] VALUES('002','002','','','104121    ','001','00000002','02','01','2020-12-31 00:00:00.000','','',0.00,0.00,0.00,0,0,6.4,0,0,0,0,0,0,6.4,0)</v>
      </c>
      <c r="AI8" s="109" t="str">
        <f t="shared" ref="AI8:AI48" si="16">"INSERT INTO [dbo].[PartidaContableSaldos] VALUES('"&amp;A8&amp;"','"&amp;B8&amp;"','"&amp;C8&amp;"','"&amp;D8&amp;"','"&amp;E8&amp;"','"&amp;F8&amp;"','"&amp;G8&amp;"','"&amp;H8&amp;"','02','2020-12-31 00:00:00.000','','',0.00,0.00,0.00,"&amp;S8 &amp;","&amp;
T8 &amp;","&amp;
U8 &amp;","&amp;
V8 &amp;","&amp;
Y8 &amp;","&amp;
Z8 &amp;","&amp;
AB8 &amp;","&amp;
AC8&amp;","&amp;
AD8&amp;","&amp;
AE8&amp;","&amp;
AG8&amp;")"</f>
        <v>INSERT INTO [dbo].[PartidaContableSaldos] VALUES('002','002','','','104121    ','001','00000002','02','02','2020-12-31 00:00:00.000','','',0.00,0.00,0.00,0,0,6.4,0,6.4,0,6.4,0,0,6.4,0)</v>
      </c>
    </row>
    <row r="9" spans="1:35" x14ac:dyDescent="0.25">
      <c r="A9" s="36" t="s">
        <v>11</v>
      </c>
      <c r="B9" s="36" t="s">
        <v>11</v>
      </c>
      <c r="C9" s="36"/>
      <c r="D9" s="36"/>
      <c r="E9" s="37" t="s">
        <v>353</v>
      </c>
      <c r="F9" s="80" t="s">
        <v>10</v>
      </c>
      <c r="G9" s="88" t="s">
        <v>182</v>
      </c>
      <c r="H9" s="36" t="s">
        <v>13</v>
      </c>
      <c r="I9" s="65">
        <v>44316</v>
      </c>
      <c r="J9" s="38">
        <v>4045</v>
      </c>
      <c r="K9" s="79">
        <f t="shared" ref="K9:K51" si="17">ROUND(J9/$N$2,2)</f>
        <v>1069.26</v>
      </c>
      <c r="Q9" s="105">
        <f t="shared" si="1"/>
        <v>4045</v>
      </c>
      <c r="R9" s="106">
        <f t="shared" si="2"/>
        <v>0</v>
      </c>
      <c r="S9" s="105">
        <f t="shared" si="3"/>
        <v>4045</v>
      </c>
      <c r="T9" s="105">
        <f t="shared" si="4"/>
        <v>0</v>
      </c>
      <c r="U9" s="106">
        <f t="shared" si="5"/>
        <v>0</v>
      </c>
      <c r="V9" s="106">
        <f t="shared" si="6"/>
        <v>0</v>
      </c>
      <c r="W9" s="106">
        <f t="shared" si="7"/>
        <v>4045</v>
      </c>
      <c r="X9" s="106">
        <f t="shared" si="8"/>
        <v>0</v>
      </c>
      <c r="Y9" s="107">
        <f t="shared" si="9"/>
        <v>0</v>
      </c>
      <c r="Z9" s="107">
        <f t="shared" si="10"/>
        <v>0</v>
      </c>
      <c r="AA9" s="108">
        <f t="shared" si="11"/>
        <v>4045</v>
      </c>
      <c r="AB9" s="107">
        <f t="shared" si="12"/>
        <v>0</v>
      </c>
      <c r="AC9" s="108">
        <v>0</v>
      </c>
      <c r="AD9" s="106">
        <f t="shared" si="13"/>
        <v>4045</v>
      </c>
      <c r="AE9" s="106">
        <f t="shared" si="13"/>
        <v>0</v>
      </c>
      <c r="AF9" s="6">
        <f t="shared" si="14"/>
        <v>0</v>
      </c>
      <c r="AG9" s="6">
        <f t="shared" si="14"/>
        <v>0</v>
      </c>
      <c r="AH9" s="109" t="str">
        <f t="shared" si="15"/>
        <v>INSERT INTO [dbo].[PartidaContableSaldos] VALUES('002','002','','','107111    ','001','00000003','01','01','2020-12-31 00:00:00.000','','',0.00,0.00,0.00,4045,0,0,0,4045,0,4045,0,4045,0,0)</v>
      </c>
      <c r="AI9" s="109" t="str">
        <f t="shared" si="16"/>
        <v>INSERT INTO [dbo].[PartidaContableSaldos] VALUES('002','002','','','107111    ','001','00000003','01','02','2020-12-31 00:00:00.000','','',0.00,0.00,0.00,4045,0,0,0,0,0,0,0,4045,0,0)</v>
      </c>
    </row>
    <row r="10" spans="1:35" x14ac:dyDescent="0.25">
      <c r="A10" s="36" t="s">
        <v>11</v>
      </c>
      <c r="B10" s="36" t="s">
        <v>11</v>
      </c>
      <c r="C10" s="36"/>
      <c r="D10" s="36"/>
      <c r="E10" s="86" t="s">
        <v>225</v>
      </c>
      <c r="F10" s="80" t="s">
        <v>81</v>
      </c>
      <c r="G10" s="89" t="s">
        <v>383</v>
      </c>
      <c r="H10" s="36" t="s">
        <v>13</v>
      </c>
      <c r="I10" s="65">
        <v>44316</v>
      </c>
      <c r="J10" s="38">
        <v>1014.83</v>
      </c>
      <c r="K10" s="79">
        <f t="shared" si="17"/>
        <v>268.26</v>
      </c>
      <c r="Q10" s="105">
        <f t="shared" si="1"/>
        <v>1014.83</v>
      </c>
      <c r="R10" s="106">
        <f t="shared" si="2"/>
        <v>0</v>
      </c>
      <c r="S10" s="105">
        <f t="shared" si="3"/>
        <v>1014.83</v>
      </c>
      <c r="T10" s="105">
        <f t="shared" si="4"/>
        <v>0</v>
      </c>
      <c r="U10" s="106">
        <f t="shared" si="5"/>
        <v>0</v>
      </c>
      <c r="V10" s="106">
        <f t="shared" si="6"/>
        <v>0</v>
      </c>
      <c r="W10" s="106">
        <f t="shared" si="7"/>
        <v>1014.83</v>
      </c>
      <c r="X10" s="106">
        <f t="shared" si="8"/>
        <v>0</v>
      </c>
      <c r="Y10" s="107">
        <f t="shared" si="9"/>
        <v>0</v>
      </c>
      <c r="Z10" s="107">
        <f t="shared" si="10"/>
        <v>0</v>
      </c>
      <c r="AA10" s="108">
        <f t="shared" si="11"/>
        <v>1014.83</v>
      </c>
      <c r="AB10" s="107">
        <f t="shared" si="12"/>
        <v>0</v>
      </c>
      <c r="AC10" s="108">
        <v>0</v>
      </c>
      <c r="AD10" s="106">
        <f t="shared" si="13"/>
        <v>1014.83</v>
      </c>
      <c r="AE10" s="106">
        <f t="shared" si="13"/>
        <v>0</v>
      </c>
      <c r="AF10" s="6">
        <f t="shared" si="14"/>
        <v>0</v>
      </c>
      <c r="AG10" s="6">
        <f t="shared" si="14"/>
        <v>0</v>
      </c>
      <c r="AH10" s="109" t="str">
        <f t="shared" si="15"/>
        <v>INSERT INTO [dbo].[PartidaContableSaldos] VALUES('002','002','','','121211','016','00000020','01','01','2020-12-31 00:00:00.000','','',0.00,0.00,0.00,1014.83,0,0,0,1014.83,0,1014.83,0,1014.83,0,0)</v>
      </c>
      <c r="AI10" s="109" t="str">
        <f t="shared" si="16"/>
        <v>INSERT INTO [dbo].[PartidaContableSaldos] VALUES('002','002','','','121211','016','00000020','01','02','2020-12-31 00:00:00.000','','',0.00,0.00,0.00,1014.83,0,0,0,0,0,0,0,1014.83,0,0)</v>
      </c>
    </row>
    <row r="11" spans="1:35" x14ac:dyDescent="0.25">
      <c r="A11" s="36" t="s">
        <v>11</v>
      </c>
      <c r="B11" s="36" t="s">
        <v>11</v>
      </c>
      <c r="C11" s="36"/>
      <c r="D11" s="36"/>
      <c r="E11" s="86" t="s">
        <v>225</v>
      </c>
      <c r="F11" s="80" t="s">
        <v>81</v>
      </c>
      <c r="G11" s="89" t="s">
        <v>384</v>
      </c>
      <c r="H11" s="36" t="s">
        <v>13</v>
      </c>
      <c r="I11" s="65">
        <v>44316</v>
      </c>
      <c r="J11" s="38">
        <v>1997.67</v>
      </c>
      <c r="K11" s="79">
        <f>ROUND(J11/$N$2,2)-0.01</f>
        <v>528.06000000000006</v>
      </c>
      <c r="Q11" s="105">
        <f t="shared" si="1"/>
        <v>1997.67</v>
      </c>
      <c r="R11" s="106">
        <f t="shared" si="2"/>
        <v>0</v>
      </c>
      <c r="S11" s="105">
        <f t="shared" si="3"/>
        <v>1997.67</v>
      </c>
      <c r="T11" s="105">
        <f t="shared" si="4"/>
        <v>0</v>
      </c>
      <c r="U11" s="106">
        <f t="shared" si="5"/>
        <v>0</v>
      </c>
      <c r="V11" s="106">
        <f t="shared" si="6"/>
        <v>0</v>
      </c>
      <c r="W11" s="106">
        <f t="shared" si="7"/>
        <v>1997.67</v>
      </c>
      <c r="X11" s="106">
        <f t="shared" si="8"/>
        <v>0</v>
      </c>
      <c r="Y11" s="107">
        <f t="shared" si="9"/>
        <v>0</v>
      </c>
      <c r="Z11" s="107">
        <f t="shared" si="10"/>
        <v>0</v>
      </c>
      <c r="AA11" s="108">
        <f t="shared" si="11"/>
        <v>1997.67</v>
      </c>
      <c r="AB11" s="107">
        <f t="shared" si="12"/>
        <v>0</v>
      </c>
      <c r="AC11" s="108">
        <v>0</v>
      </c>
      <c r="AD11" s="106">
        <f t="shared" si="13"/>
        <v>1997.67</v>
      </c>
      <c r="AE11" s="106">
        <f t="shared" si="13"/>
        <v>0</v>
      </c>
      <c r="AF11" s="6">
        <f t="shared" si="14"/>
        <v>0</v>
      </c>
      <c r="AG11" s="6">
        <f t="shared" si="14"/>
        <v>0</v>
      </c>
      <c r="AH11" s="109" t="str">
        <f t="shared" si="15"/>
        <v>INSERT INTO [dbo].[PartidaContableSaldos] VALUES('002','002','','','121211','016','00000026','01','01','2020-12-31 00:00:00.000','','',0.00,0.00,0.00,1997.67,0,0,0,1997.67,0,1997.67,0,1997.67,0,0)</v>
      </c>
      <c r="AI11" s="109" t="str">
        <f t="shared" si="16"/>
        <v>INSERT INTO [dbo].[PartidaContableSaldos] VALUES('002','002','','','121211','016','00000026','01','02','2020-12-31 00:00:00.000','','',0.00,0.00,0.00,1997.67,0,0,0,0,0,0,0,1997.67,0,0)</v>
      </c>
    </row>
    <row r="12" spans="1:35" x14ac:dyDescent="0.25">
      <c r="A12" s="36" t="s">
        <v>11</v>
      </c>
      <c r="B12" s="36" t="s">
        <v>11</v>
      </c>
      <c r="C12" s="36"/>
      <c r="D12" s="36"/>
      <c r="E12" s="86" t="s">
        <v>225</v>
      </c>
      <c r="F12" s="80" t="s">
        <v>81</v>
      </c>
      <c r="G12" s="89" t="s">
        <v>385</v>
      </c>
      <c r="H12" s="36" t="s">
        <v>13</v>
      </c>
      <c r="I12" s="65">
        <v>44316</v>
      </c>
      <c r="J12" s="38">
        <v>289.23</v>
      </c>
      <c r="K12" s="79">
        <f t="shared" si="17"/>
        <v>76.459999999999994</v>
      </c>
      <c r="Q12" s="105">
        <f t="shared" si="1"/>
        <v>289.23</v>
      </c>
      <c r="R12" s="106">
        <f t="shared" si="2"/>
        <v>0</v>
      </c>
      <c r="S12" s="105">
        <f t="shared" si="3"/>
        <v>289.23</v>
      </c>
      <c r="T12" s="105">
        <f t="shared" si="4"/>
        <v>0</v>
      </c>
      <c r="U12" s="106">
        <f t="shared" si="5"/>
        <v>0</v>
      </c>
      <c r="V12" s="106">
        <f t="shared" si="6"/>
        <v>0</v>
      </c>
      <c r="W12" s="106">
        <f t="shared" si="7"/>
        <v>289.23</v>
      </c>
      <c r="X12" s="106">
        <f t="shared" si="8"/>
        <v>0</v>
      </c>
      <c r="Y12" s="107">
        <f t="shared" si="9"/>
        <v>0</v>
      </c>
      <c r="Z12" s="107">
        <f t="shared" si="10"/>
        <v>0</v>
      </c>
      <c r="AA12" s="108">
        <f t="shared" si="11"/>
        <v>289.23</v>
      </c>
      <c r="AB12" s="107">
        <f t="shared" si="12"/>
        <v>0</v>
      </c>
      <c r="AC12" s="108">
        <v>0</v>
      </c>
      <c r="AD12" s="106">
        <f t="shared" si="13"/>
        <v>289.23</v>
      </c>
      <c r="AE12" s="106">
        <f t="shared" si="13"/>
        <v>0</v>
      </c>
      <c r="AF12" s="6">
        <f t="shared" si="14"/>
        <v>0</v>
      </c>
      <c r="AG12" s="6">
        <f t="shared" si="14"/>
        <v>0</v>
      </c>
      <c r="AH12" s="109" t="str">
        <f t="shared" si="15"/>
        <v>INSERT INTO [dbo].[PartidaContableSaldos] VALUES('002','002','','','121211','016','00000027','01','01','2020-12-31 00:00:00.000','','',0.00,0.00,0.00,289.23,0,0,0,289.23,0,289.23,0,289.23,0,0)</v>
      </c>
      <c r="AI12" s="109" t="str">
        <f t="shared" si="16"/>
        <v>INSERT INTO [dbo].[PartidaContableSaldos] VALUES('002','002','','','121211','016','00000027','01','02','2020-12-31 00:00:00.000','','',0.00,0.00,0.00,289.23,0,0,0,0,0,0,0,289.23,0,0)</v>
      </c>
    </row>
    <row r="13" spans="1:35" x14ac:dyDescent="0.25">
      <c r="A13" s="36" t="s">
        <v>11</v>
      </c>
      <c r="B13" s="36" t="s">
        <v>11</v>
      </c>
      <c r="C13" s="36"/>
      <c r="D13" s="36"/>
      <c r="E13" s="86" t="s">
        <v>225</v>
      </c>
      <c r="F13" s="80" t="s">
        <v>81</v>
      </c>
      <c r="G13" s="89" t="s">
        <v>386</v>
      </c>
      <c r="H13" s="36" t="s">
        <v>13</v>
      </c>
      <c r="I13" s="65">
        <v>44316</v>
      </c>
      <c r="J13" s="38">
        <v>547.66999999999996</v>
      </c>
      <c r="K13" s="79">
        <f t="shared" si="17"/>
        <v>144.77000000000001</v>
      </c>
      <c r="Q13" s="105">
        <f t="shared" si="1"/>
        <v>547.66999999999996</v>
      </c>
      <c r="R13" s="106">
        <f t="shared" si="2"/>
        <v>0</v>
      </c>
      <c r="S13" s="105">
        <f t="shared" si="3"/>
        <v>547.66999999999996</v>
      </c>
      <c r="T13" s="105">
        <f t="shared" si="4"/>
        <v>0</v>
      </c>
      <c r="U13" s="106">
        <f t="shared" si="5"/>
        <v>0</v>
      </c>
      <c r="V13" s="106">
        <f t="shared" si="6"/>
        <v>0</v>
      </c>
      <c r="W13" s="106">
        <f t="shared" si="7"/>
        <v>547.66999999999996</v>
      </c>
      <c r="X13" s="106">
        <f t="shared" si="8"/>
        <v>0</v>
      </c>
      <c r="Y13" s="107">
        <f t="shared" si="9"/>
        <v>0</v>
      </c>
      <c r="Z13" s="107">
        <f t="shared" si="10"/>
        <v>0</v>
      </c>
      <c r="AA13" s="108">
        <f t="shared" si="11"/>
        <v>547.66999999999996</v>
      </c>
      <c r="AB13" s="107">
        <f t="shared" si="12"/>
        <v>0</v>
      </c>
      <c r="AC13" s="108">
        <v>0</v>
      </c>
      <c r="AD13" s="106">
        <f t="shared" si="13"/>
        <v>547.66999999999996</v>
      </c>
      <c r="AE13" s="106">
        <f t="shared" si="13"/>
        <v>0</v>
      </c>
      <c r="AF13" s="6">
        <f t="shared" si="14"/>
        <v>0</v>
      </c>
      <c r="AG13" s="6">
        <f t="shared" si="14"/>
        <v>0</v>
      </c>
      <c r="AH13" s="109" t="str">
        <f t="shared" si="15"/>
        <v>INSERT INTO [dbo].[PartidaContableSaldos] VALUES('002','002','','','121211','016','00000021','01','01','2020-12-31 00:00:00.000','','',0.00,0.00,0.00,547.67,0,0,0,547.67,0,547.67,0,547.67,0,0)</v>
      </c>
      <c r="AI13" s="109" t="str">
        <f t="shared" si="16"/>
        <v>INSERT INTO [dbo].[PartidaContableSaldos] VALUES('002','002','','','121211','016','00000021','01','02','2020-12-31 00:00:00.000','','',0.00,0.00,0.00,547.67,0,0,0,0,0,0,0,547.67,0,0)</v>
      </c>
    </row>
    <row r="14" spans="1:35" x14ac:dyDescent="0.25">
      <c r="A14" s="36" t="s">
        <v>11</v>
      </c>
      <c r="B14" s="36" t="s">
        <v>11</v>
      </c>
      <c r="C14" s="36"/>
      <c r="D14" s="36"/>
      <c r="E14" s="86" t="s">
        <v>225</v>
      </c>
      <c r="F14" s="80" t="s">
        <v>81</v>
      </c>
      <c r="G14" s="89" t="s">
        <v>387</v>
      </c>
      <c r="H14" s="36" t="s">
        <v>13</v>
      </c>
      <c r="I14" s="65">
        <v>44316</v>
      </c>
      <c r="J14" s="38">
        <v>290.02</v>
      </c>
      <c r="K14" s="79">
        <f t="shared" si="17"/>
        <v>76.66</v>
      </c>
      <c r="Q14" s="105">
        <f t="shared" si="1"/>
        <v>290.02</v>
      </c>
      <c r="R14" s="106">
        <f t="shared" si="2"/>
        <v>0</v>
      </c>
      <c r="S14" s="105">
        <f t="shared" si="3"/>
        <v>290.02</v>
      </c>
      <c r="T14" s="105">
        <f t="shared" si="4"/>
        <v>0</v>
      </c>
      <c r="U14" s="106">
        <f t="shared" si="5"/>
        <v>0</v>
      </c>
      <c r="V14" s="106">
        <f t="shared" si="6"/>
        <v>0</v>
      </c>
      <c r="W14" s="106">
        <f t="shared" si="7"/>
        <v>290.02</v>
      </c>
      <c r="X14" s="106">
        <f t="shared" si="8"/>
        <v>0</v>
      </c>
      <c r="Y14" s="107">
        <f t="shared" si="9"/>
        <v>0</v>
      </c>
      <c r="Z14" s="107">
        <f t="shared" si="10"/>
        <v>0</v>
      </c>
      <c r="AA14" s="108">
        <f t="shared" si="11"/>
        <v>290.02</v>
      </c>
      <c r="AB14" s="107">
        <f t="shared" si="12"/>
        <v>0</v>
      </c>
      <c r="AC14" s="108">
        <v>0</v>
      </c>
      <c r="AD14" s="106">
        <f t="shared" si="13"/>
        <v>290.02</v>
      </c>
      <c r="AE14" s="106">
        <f t="shared" si="13"/>
        <v>0</v>
      </c>
      <c r="AF14" s="6">
        <f t="shared" si="14"/>
        <v>0</v>
      </c>
      <c r="AG14" s="6">
        <f t="shared" si="14"/>
        <v>0</v>
      </c>
      <c r="AH14" s="109" t="str">
        <f t="shared" si="15"/>
        <v>INSERT INTO [dbo].[PartidaContableSaldos] VALUES('002','002','','','121211','016','00000019','01','01','2020-12-31 00:00:00.000','','',0.00,0.00,0.00,290.02,0,0,0,290.02,0,290.02,0,290.02,0,0)</v>
      </c>
      <c r="AI14" s="109" t="str">
        <f t="shared" si="16"/>
        <v>INSERT INTO [dbo].[PartidaContableSaldos] VALUES('002','002','','','121211','016','00000019','01','02','2020-12-31 00:00:00.000','','',0.00,0.00,0.00,290.02,0,0,0,0,0,0,0,290.02,0,0)</v>
      </c>
    </row>
    <row r="15" spans="1:35" x14ac:dyDescent="0.25">
      <c r="A15" s="36" t="s">
        <v>11</v>
      </c>
      <c r="B15" s="36" t="s">
        <v>11</v>
      </c>
      <c r="C15" s="36"/>
      <c r="D15" s="36"/>
      <c r="E15" s="86" t="s">
        <v>225</v>
      </c>
      <c r="F15" s="80" t="s">
        <v>81</v>
      </c>
      <c r="G15" s="89" t="s">
        <v>388</v>
      </c>
      <c r="H15" s="36" t="s">
        <v>13</v>
      </c>
      <c r="I15" s="65">
        <v>44316</v>
      </c>
      <c r="J15" s="38">
        <v>187.18</v>
      </c>
      <c r="K15" s="79">
        <f t="shared" si="17"/>
        <v>49.48</v>
      </c>
      <c r="Q15" s="105">
        <f t="shared" si="1"/>
        <v>187.18</v>
      </c>
      <c r="R15" s="106">
        <f t="shared" si="2"/>
        <v>0</v>
      </c>
      <c r="S15" s="105">
        <f t="shared" si="3"/>
        <v>187.18</v>
      </c>
      <c r="T15" s="105">
        <f t="shared" si="4"/>
        <v>0</v>
      </c>
      <c r="U15" s="106">
        <f t="shared" si="5"/>
        <v>0</v>
      </c>
      <c r="V15" s="106">
        <f t="shared" si="6"/>
        <v>0</v>
      </c>
      <c r="W15" s="106">
        <f t="shared" si="7"/>
        <v>187.18</v>
      </c>
      <c r="X15" s="106">
        <f t="shared" si="8"/>
        <v>0</v>
      </c>
      <c r="Y15" s="107">
        <f t="shared" si="9"/>
        <v>0</v>
      </c>
      <c r="Z15" s="107">
        <f t="shared" si="10"/>
        <v>0</v>
      </c>
      <c r="AA15" s="108">
        <f t="shared" si="11"/>
        <v>187.18</v>
      </c>
      <c r="AB15" s="107">
        <f t="shared" si="12"/>
        <v>0</v>
      </c>
      <c r="AC15" s="108">
        <v>0</v>
      </c>
      <c r="AD15" s="106">
        <f t="shared" si="13"/>
        <v>187.18</v>
      </c>
      <c r="AE15" s="106">
        <f t="shared" si="13"/>
        <v>0</v>
      </c>
      <c r="AF15" s="6">
        <f t="shared" si="14"/>
        <v>0</v>
      </c>
      <c r="AG15" s="6">
        <f t="shared" si="14"/>
        <v>0</v>
      </c>
      <c r="AH15" s="109" t="str">
        <f t="shared" si="15"/>
        <v>INSERT INTO [dbo].[PartidaContableSaldos] VALUES('002','002','','','121211','016','00000023','01','01','2020-12-31 00:00:00.000','','',0.00,0.00,0.00,187.18,0,0,0,187.18,0,187.18,0,187.18,0,0)</v>
      </c>
      <c r="AI15" s="109" t="str">
        <f t="shared" si="16"/>
        <v>INSERT INTO [dbo].[PartidaContableSaldos] VALUES('002','002','','','121211','016','00000023','01','02','2020-12-31 00:00:00.000','','',0.00,0.00,0.00,187.18,0,0,0,0,0,0,0,187.18,0,0)</v>
      </c>
    </row>
    <row r="16" spans="1:35" x14ac:dyDescent="0.25">
      <c r="A16" s="36" t="s">
        <v>11</v>
      </c>
      <c r="B16" s="36" t="s">
        <v>11</v>
      </c>
      <c r="C16" s="36"/>
      <c r="D16" s="36"/>
      <c r="E16" s="86" t="s">
        <v>225</v>
      </c>
      <c r="F16" s="80" t="s">
        <v>81</v>
      </c>
      <c r="G16" s="89" t="s">
        <v>389</v>
      </c>
      <c r="H16" s="36" t="s">
        <v>13</v>
      </c>
      <c r="I16" s="65">
        <v>44316</v>
      </c>
      <c r="J16" s="38">
        <v>452.68</v>
      </c>
      <c r="K16" s="79">
        <f t="shared" si="17"/>
        <v>119.66</v>
      </c>
      <c r="Q16" s="105">
        <f t="shared" si="1"/>
        <v>452.68</v>
      </c>
      <c r="R16" s="106">
        <f t="shared" si="2"/>
        <v>0</v>
      </c>
      <c r="S16" s="105">
        <f t="shared" si="3"/>
        <v>452.68</v>
      </c>
      <c r="T16" s="105">
        <f t="shared" si="4"/>
        <v>0</v>
      </c>
      <c r="U16" s="106">
        <f t="shared" si="5"/>
        <v>0</v>
      </c>
      <c r="V16" s="106">
        <f t="shared" si="6"/>
        <v>0</v>
      </c>
      <c r="W16" s="106">
        <f t="shared" si="7"/>
        <v>452.68</v>
      </c>
      <c r="X16" s="106">
        <f t="shared" si="8"/>
        <v>0</v>
      </c>
      <c r="Y16" s="107">
        <f t="shared" si="9"/>
        <v>0</v>
      </c>
      <c r="Z16" s="107">
        <f t="shared" si="10"/>
        <v>0</v>
      </c>
      <c r="AA16" s="108">
        <f t="shared" si="11"/>
        <v>452.68</v>
      </c>
      <c r="AB16" s="107">
        <f t="shared" si="12"/>
        <v>0</v>
      </c>
      <c r="AC16" s="108">
        <v>0</v>
      </c>
      <c r="AD16" s="106">
        <f t="shared" si="13"/>
        <v>452.68</v>
      </c>
      <c r="AE16" s="106">
        <f t="shared" si="13"/>
        <v>0</v>
      </c>
      <c r="AF16" s="6">
        <f t="shared" si="14"/>
        <v>0</v>
      </c>
      <c r="AG16" s="6">
        <f t="shared" si="14"/>
        <v>0</v>
      </c>
      <c r="AH16" s="109" t="str">
        <f t="shared" si="15"/>
        <v>INSERT INTO [dbo].[PartidaContableSaldos] VALUES('002','002','','','121211','016','00000018','01','01','2020-12-31 00:00:00.000','','',0.00,0.00,0.00,452.68,0,0,0,452.68,0,452.68,0,452.68,0,0)</v>
      </c>
      <c r="AI16" s="109" t="str">
        <f t="shared" si="16"/>
        <v>INSERT INTO [dbo].[PartidaContableSaldos] VALUES('002','002','','','121211','016','00000018','01','02','2020-12-31 00:00:00.000','','',0.00,0.00,0.00,452.68,0,0,0,0,0,0,0,452.68,0,0)</v>
      </c>
    </row>
    <row r="17" spans="1:35" x14ac:dyDescent="0.25">
      <c r="A17" s="36" t="s">
        <v>11</v>
      </c>
      <c r="B17" s="36" t="s">
        <v>11</v>
      </c>
      <c r="C17" s="36"/>
      <c r="D17" s="36"/>
      <c r="E17" s="86" t="s">
        <v>225</v>
      </c>
      <c r="F17" s="80" t="s">
        <v>81</v>
      </c>
      <c r="G17" s="89" t="s">
        <v>390</v>
      </c>
      <c r="H17" s="36" t="s">
        <v>13</v>
      </c>
      <c r="I17" s="65">
        <v>44316</v>
      </c>
      <c r="J17" s="38">
        <v>436.02</v>
      </c>
      <c r="K17" s="79">
        <f t="shared" si="17"/>
        <v>115.26</v>
      </c>
      <c r="Q17" s="105">
        <f t="shared" si="1"/>
        <v>436.02</v>
      </c>
      <c r="R17" s="106">
        <f t="shared" si="2"/>
        <v>0</v>
      </c>
      <c r="S17" s="105">
        <f t="shared" si="3"/>
        <v>436.02</v>
      </c>
      <c r="T17" s="105">
        <f t="shared" si="4"/>
        <v>0</v>
      </c>
      <c r="U17" s="106">
        <f t="shared" si="5"/>
        <v>0</v>
      </c>
      <c r="V17" s="106">
        <f t="shared" si="6"/>
        <v>0</v>
      </c>
      <c r="W17" s="106">
        <f t="shared" si="7"/>
        <v>436.02</v>
      </c>
      <c r="X17" s="106">
        <f t="shared" si="8"/>
        <v>0</v>
      </c>
      <c r="Y17" s="107">
        <f t="shared" si="9"/>
        <v>0</v>
      </c>
      <c r="Z17" s="107">
        <f t="shared" si="10"/>
        <v>0</v>
      </c>
      <c r="AA17" s="108">
        <f t="shared" si="11"/>
        <v>436.02</v>
      </c>
      <c r="AB17" s="107">
        <f t="shared" si="12"/>
        <v>0</v>
      </c>
      <c r="AC17" s="108">
        <v>0</v>
      </c>
      <c r="AD17" s="106">
        <f t="shared" si="13"/>
        <v>436.02</v>
      </c>
      <c r="AE17" s="106">
        <f t="shared" si="13"/>
        <v>0</v>
      </c>
      <c r="AF17" s="6">
        <f t="shared" si="14"/>
        <v>0</v>
      </c>
      <c r="AG17" s="6">
        <f t="shared" si="14"/>
        <v>0</v>
      </c>
      <c r="AH17" s="109" t="str">
        <f t="shared" si="15"/>
        <v>INSERT INTO [dbo].[PartidaContableSaldos] VALUES('002','002','','','121211','016','00000025','01','01','2020-12-31 00:00:00.000','','',0.00,0.00,0.00,436.02,0,0,0,436.02,0,436.02,0,436.02,0,0)</v>
      </c>
      <c r="AI17" s="109" t="str">
        <f t="shared" si="16"/>
        <v>INSERT INTO [dbo].[PartidaContableSaldos] VALUES('002','002','','','121211','016','00000025','01','02','2020-12-31 00:00:00.000','','',0.00,0.00,0.00,436.02,0,0,0,0,0,0,0,436.02,0,0)</v>
      </c>
    </row>
    <row r="18" spans="1:35" x14ac:dyDescent="0.25">
      <c r="A18" s="36" t="s">
        <v>11</v>
      </c>
      <c r="B18" s="36" t="s">
        <v>11</v>
      </c>
      <c r="C18" s="36"/>
      <c r="D18" s="36"/>
      <c r="E18" s="37" t="s">
        <v>107</v>
      </c>
      <c r="F18" s="80" t="s">
        <v>81</v>
      </c>
      <c r="G18" s="90" t="s">
        <v>391</v>
      </c>
      <c r="H18" s="36" t="s">
        <v>13</v>
      </c>
      <c r="I18" s="65">
        <v>44316</v>
      </c>
      <c r="J18" s="83">
        <v>13982.84</v>
      </c>
      <c r="K18" s="79">
        <f t="shared" si="17"/>
        <v>3696.23</v>
      </c>
      <c r="Q18" s="105">
        <f t="shared" si="1"/>
        <v>13982.84</v>
      </c>
      <c r="R18" s="106">
        <f t="shared" si="2"/>
        <v>0</v>
      </c>
      <c r="S18" s="105">
        <f t="shared" si="3"/>
        <v>13982.84</v>
      </c>
      <c r="T18" s="105">
        <f t="shared" si="4"/>
        <v>0</v>
      </c>
      <c r="U18" s="106">
        <f t="shared" si="5"/>
        <v>0</v>
      </c>
      <c r="V18" s="106">
        <f t="shared" si="6"/>
        <v>0</v>
      </c>
      <c r="W18" s="106">
        <f t="shared" si="7"/>
        <v>13982.84</v>
      </c>
      <c r="X18" s="106">
        <f t="shared" si="8"/>
        <v>0</v>
      </c>
      <c r="Y18" s="107">
        <f t="shared" si="9"/>
        <v>0</v>
      </c>
      <c r="Z18" s="107">
        <f t="shared" si="10"/>
        <v>0</v>
      </c>
      <c r="AA18" s="108">
        <f t="shared" si="11"/>
        <v>13982.84</v>
      </c>
      <c r="AB18" s="107">
        <f t="shared" si="12"/>
        <v>0</v>
      </c>
      <c r="AC18" s="108">
        <v>0</v>
      </c>
      <c r="AD18" s="106">
        <f t="shared" si="13"/>
        <v>13982.84</v>
      </c>
      <c r="AE18" s="106">
        <f t="shared" si="13"/>
        <v>0</v>
      </c>
      <c r="AF18" s="6">
        <f t="shared" si="14"/>
        <v>0</v>
      </c>
      <c r="AG18" s="6">
        <f t="shared" si="14"/>
        <v>0</v>
      </c>
      <c r="AH18" s="109" t="str">
        <f t="shared" si="15"/>
        <v>INSERT INTO [dbo].[PartidaContableSaldos] VALUES('002','002','','','161111    ','016','00000016','01','01','2020-12-31 00:00:00.000','','',0.00,0.00,0.00,13982.84,0,0,0,13982.84,0,13982.84,0,13982.84,0,0)</v>
      </c>
      <c r="AI18" s="109" t="str">
        <f t="shared" si="16"/>
        <v>INSERT INTO [dbo].[PartidaContableSaldos] VALUES('002','002','','','161111    ','016','00000016','01','02','2020-12-31 00:00:00.000','','',0.00,0.00,0.00,13982.84,0,0,0,0,0,0,0,13982.84,0,0)</v>
      </c>
    </row>
    <row r="19" spans="1:35" x14ac:dyDescent="0.25">
      <c r="A19" s="36" t="s">
        <v>11</v>
      </c>
      <c r="B19" s="36" t="s">
        <v>11</v>
      </c>
      <c r="C19" s="36"/>
      <c r="D19" s="36"/>
      <c r="E19" s="37" t="s">
        <v>107</v>
      </c>
      <c r="F19" s="80" t="s">
        <v>81</v>
      </c>
      <c r="G19" s="90" t="s">
        <v>392</v>
      </c>
      <c r="H19" s="36" t="s">
        <v>13</v>
      </c>
      <c r="I19" s="65">
        <v>44316</v>
      </c>
      <c r="J19" s="84">
        <v>1021.25</v>
      </c>
      <c r="K19" s="79">
        <f t="shared" si="17"/>
        <v>269.95999999999998</v>
      </c>
      <c r="Q19" s="105">
        <f t="shared" si="1"/>
        <v>1021.25</v>
      </c>
      <c r="R19" s="106">
        <f t="shared" si="2"/>
        <v>0</v>
      </c>
      <c r="S19" s="105">
        <f t="shared" si="3"/>
        <v>1021.25</v>
      </c>
      <c r="T19" s="105">
        <f t="shared" si="4"/>
        <v>0</v>
      </c>
      <c r="U19" s="106">
        <f t="shared" si="5"/>
        <v>0</v>
      </c>
      <c r="V19" s="106">
        <f t="shared" si="6"/>
        <v>0</v>
      </c>
      <c r="W19" s="106">
        <f t="shared" si="7"/>
        <v>1021.25</v>
      </c>
      <c r="X19" s="106">
        <f t="shared" si="8"/>
        <v>0</v>
      </c>
      <c r="Y19" s="107">
        <f t="shared" si="9"/>
        <v>0</v>
      </c>
      <c r="Z19" s="107">
        <f t="shared" si="10"/>
        <v>0</v>
      </c>
      <c r="AA19" s="108">
        <f t="shared" si="11"/>
        <v>1021.25</v>
      </c>
      <c r="AB19" s="107">
        <f t="shared" si="12"/>
        <v>0</v>
      </c>
      <c r="AC19" s="108">
        <v>0</v>
      </c>
      <c r="AD19" s="106">
        <f t="shared" si="13"/>
        <v>1021.25</v>
      </c>
      <c r="AE19" s="106">
        <f t="shared" si="13"/>
        <v>0</v>
      </c>
      <c r="AF19" s="6">
        <f t="shared" si="14"/>
        <v>0</v>
      </c>
      <c r="AG19" s="6">
        <f t="shared" si="14"/>
        <v>0</v>
      </c>
      <c r="AH19" s="109" t="str">
        <f t="shared" si="15"/>
        <v>INSERT INTO [dbo].[PartidaContableSaldos] VALUES('002','002','','','161111    ','016','00000017','01','01','2020-12-31 00:00:00.000','','',0.00,0.00,0.00,1021.25,0,0,0,1021.25,0,1021.25,0,1021.25,0,0)</v>
      </c>
      <c r="AI19" s="109" t="str">
        <f t="shared" si="16"/>
        <v>INSERT INTO [dbo].[PartidaContableSaldos] VALUES('002','002','','','161111    ','016','00000017','01','02','2020-12-31 00:00:00.000','','',0.00,0.00,0.00,1021.25,0,0,0,0,0,0,0,1021.25,0,0)</v>
      </c>
    </row>
    <row r="20" spans="1:35" x14ac:dyDescent="0.25">
      <c r="A20" s="36" t="s">
        <v>11</v>
      </c>
      <c r="B20" s="36" t="s">
        <v>11</v>
      </c>
      <c r="C20" s="36"/>
      <c r="D20" s="36"/>
      <c r="E20" s="37" t="s">
        <v>107</v>
      </c>
      <c r="F20" s="80" t="s">
        <v>81</v>
      </c>
      <c r="G20" s="90" t="s">
        <v>389</v>
      </c>
      <c r="H20" s="36" t="s">
        <v>13</v>
      </c>
      <c r="I20" s="65">
        <v>44316</v>
      </c>
      <c r="J20" s="84">
        <v>33809.64</v>
      </c>
      <c r="K20" s="79">
        <f t="shared" si="17"/>
        <v>8937.26</v>
      </c>
      <c r="Q20" s="105">
        <f t="shared" si="1"/>
        <v>33809.64</v>
      </c>
      <c r="R20" s="106">
        <f t="shared" si="2"/>
        <v>0</v>
      </c>
      <c r="S20" s="105">
        <f t="shared" si="3"/>
        <v>33809.64</v>
      </c>
      <c r="T20" s="105">
        <f t="shared" si="4"/>
        <v>0</v>
      </c>
      <c r="U20" s="106">
        <f t="shared" si="5"/>
        <v>0</v>
      </c>
      <c r="V20" s="106">
        <f t="shared" si="6"/>
        <v>0</v>
      </c>
      <c r="W20" s="106">
        <f t="shared" si="7"/>
        <v>33809.64</v>
      </c>
      <c r="X20" s="106">
        <f t="shared" si="8"/>
        <v>0</v>
      </c>
      <c r="Y20" s="107">
        <f t="shared" si="9"/>
        <v>0</v>
      </c>
      <c r="Z20" s="107">
        <f t="shared" si="10"/>
        <v>0</v>
      </c>
      <c r="AA20" s="108">
        <f t="shared" si="11"/>
        <v>33809.64</v>
      </c>
      <c r="AB20" s="107">
        <f t="shared" si="12"/>
        <v>0</v>
      </c>
      <c r="AC20" s="108">
        <v>0</v>
      </c>
      <c r="AD20" s="106">
        <f t="shared" si="13"/>
        <v>33809.64</v>
      </c>
      <c r="AE20" s="106">
        <f t="shared" si="13"/>
        <v>0</v>
      </c>
      <c r="AF20" s="6">
        <f t="shared" si="14"/>
        <v>0</v>
      </c>
      <c r="AG20" s="6">
        <f t="shared" si="14"/>
        <v>0</v>
      </c>
      <c r="AH20" s="109" t="str">
        <f t="shared" si="15"/>
        <v>INSERT INTO [dbo].[PartidaContableSaldos] VALUES('002','002','','','161111    ','016','00000018','01','01','2020-12-31 00:00:00.000','','',0.00,0.00,0.00,33809.64,0,0,0,33809.64,0,33809.64,0,33809.64,0,0)</v>
      </c>
      <c r="AI20" s="109" t="str">
        <f t="shared" si="16"/>
        <v>INSERT INTO [dbo].[PartidaContableSaldos] VALUES('002','002','','','161111    ','016','00000018','01','02','2020-12-31 00:00:00.000','','',0.00,0.00,0.00,33809.64,0,0,0,0,0,0,0,33809.64,0,0)</v>
      </c>
    </row>
    <row r="21" spans="1:35" x14ac:dyDescent="0.25">
      <c r="A21" s="36" t="s">
        <v>11</v>
      </c>
      <c r="B21" s="36" t="s">
        <v>11</v>
      </c>
      <c r="C21" s="36"/>
      <c r="D21" s="36"/>
      <c r="E21" s="37" t="s">
        <v>107</v>
      </c>
      <c r="F21" s="80" t="s">
        <v>81</v>
      </c>
      <c r="G21" s="90" t="s">
        <v>387</v>
      </c>
      <c r="H21" s="36" t="s">
        <v>13</v>
      </c>
      <c r="I21" s="65">
        <v>44316</v>
      </c>
      <c r="J21" s="84">
        <v>21281.55</v>
      </c>
      <c r="K21" s="79">
        <f t="shared" si="17"/>
        <v>5625.57</v>
      </c>
      <c r="Q21" s="105">
        <f t="shared" si="1"/>
        <v>21281.55</v>
      </c>
      <c r="R21" s="106">
        <f t="shared" si="2"/>
        <v>0</v>
      </c>
      <c r="S21" s="105">
        <f t="shared" si="3"/>
        <v>21281.55</v>
      </c>
      <c r="T21" s="105">
        <f t="shared" si="4"/>
        <v>0</v>
      </c>
      <c r="U21" s="106">
        <f t="shared" si="5"/>
        <v>0</v>
      </c>
      <c r="V21" s="106">
        <f t="shared" si="6"/>
        <v>0</v>
      </c>
      <c r="W21" s="106">
        <f t="shared" si="7"/>
        <v>21281.55</v>
      </c>
      <c r="X21" s="106">
        <f t="shared" si="8"/>
        <v>0</v>
      </c>
      <c r="Y21" s="107">
        <f t="shared" si="9"/>
        <v>0</v>
      </c>
      <c r="Z21" s="107">
        <f t="shared" si="10"/>
        <v>0</v>
      </c>
      <c r="AA21" s="108">
        <f t="shared" si="11"/>
        <v>21281.55</v>
      </c>
      <c r="AB21" s="107">
        <f t="shared" si="12"/>
        <v>0</v>
      </c>
      <c r="AC21" s="108">
        <v>0</v>
      </c>
      <c r="AD21" s="106">
        <f t="shared" si="13"/>
        <v>21281.55</v>
      </c>
      <c r="AE21" s="106">
        <f t="shared" si="13"/>
        <v>0</v>
      </c>
      <c r="AF21" s="6">
        <f t="shared" si="14"/>
        <v>0</v>
      </c>
      <c r="AG21" s="6">
        <f t="shared" si="14"/>
        <v>0</v>
      </c>
      <c r="AH21" s="109" t="str">
        <f t="shared" si="15"/>
        <v>INSERT INTO [dbo].[PartidaContableSaldos] VALUES('002','002','','','161111    ','016','00000019','01','01','2020-12-31 00:00:00.000','','',0.00,0.00,0.00,21281.55,0,0,0,21281.55,0,21281.55,0,21281.55,0,0)</v>
      </c>
      <c r="AI21" s="109" t="str">
        <f t="shared" si="16"/>
        <v>INSERT INTO [dbo].[PartidaContableSaldos] VALUES('002','002','','','161111    ','016','00000019','01','02','2020-12-31 00:00:00.000','','',0.00,0.00,0.00,21281.55,0,0,0,0,0,0,0,21281.55,0,0)</v>
      </c>
    </row>
    <row r="22" spans="1:35" x14ac:dyDescent="0.25">
      <c r="A22" s="36" t="s">
        <v>11</v>
      </c>
      <c r="B22" s="36" t="s">
        <v>11</v>
      </c>
      <c r="C22" s="36"/>
      <c r="D22" s="36"/>
      <c r="E22" s="37" t="s">
        <v>107</v>
      </c>
      <c r="F22" s="80" t="s">
        <v>81</v>
      </c>
      <c r="G22" s="90" t="s">
        <v>383</v>
      </c>
      <c r="H22" s="36" t="s">
        <v>13</v>
      </c>
      <c r="I22" s="65">
        <v>44316</v>
      </c>
      <c r="J22" s="84">
        <v>39243.68</v>
      </c>
      <c r="K22" s="79">
        <f t="shared" si="17"/>
        <v>10373.69</v>
      </c>
      <c r="Q22" s="105">
        <f t="shared" si="1"/>
        <v>39243.68</v>
      </c>
      <c r="R22" s="106">
        <f t="shared" si="2"/>
        <v>0</v>
      </c>
      <c r="S22" s="105">
        <f t="shared" si="3"/>
        <v>39243.68</v>
      </c>
      <c r="T22" s="105">
        <f t="shared" si="4"/>
        <v>0</v>
      </c>
      <c r="U22" s="106">
        <f t="shared" si="5"/>
        <v>0</v>
      </c>
      <c r="V22" s="106">
        <f t="shared" si="6"/>
        <v>0</v>
      </c>
      <c r="W22" s="106">
        <f t="shared" si="7"/>
        <v>39243.68</v>
      </c>
      <c r="X22" s="106">
        <f t="shared" si="8"/>
        <v>0</v>
      </c>
      <c r="Y22" s="107">
        <f t="shared" si="9"/>
        <v>0</v>
      </c>
      <c r="Z22" s="107">
        <f t="shared" si="10"/>
        <v>0</v>
      </c>
      <c r="AA22" s="108">
        <f t="shared" si="11"/>
        <v>39243.68</v>
      </c>
      <c r="AB22" s="107">
        <f t="shared" si="12"/>
        <v>0</v>
      </c>
      <c r="AC22" s="108">
        <v>0</v>
      </c>
      <c r="AD22" s="106">
        <f t="shared" si="13"/>
        <v>39243.68</v>
      </c>
      <c r="AE22" s="106">
        <f t="shared" si="13"/>
        <v>0</v>
      </c>
      <c r="AF22" s="6">
        <f t="shared" si="14"/>
        <v>0</v>
      </c>
      <c r="AG22" s="6">
        <f t="shared" si="14"/>
        <v>0</v>
      </c>
      <c r="AH22" s="109" t="str">
        <f t="shared" si="15"/>
        <v>INSERT INTO [dbo].[PartidaContableSaldos] VALUES('002','002','','','161111    ','016','00000020','01','01','2020-12-31 00:00:00.000','','',0.00,0.00,0.00,39243.68,0,0,0,39243.68,0,39243.68,0,39243.68,0,0)</v>
      </c>
      <c r="AI22" s="109" t="str">
        <f t="shared" si="16"/>
        <v>INSERT INTO [dbo].[PartidaContableSaldos] VALUES('002','002','','','161111    ','016','00000020','01','02','2020-12-31 00:00:00.000','','',0.00,0.00,0.00,39243.68,0,0,0,0,0,0,0,39243.68,0,0)</v>
      </c>
    </row>
    <row r="23" spans="1:35" x14ac:dyDescent="0.25">
      <c r="A23" s="36" t="s">
        <v>11</v>
      </c>
      <c r="B23" s="36" t="s">
        <v>11</v>
      </c>
      <c r="C23" s="36"/>
      <c r="D23" s="36"/>
      <c r="E23" s="37" t="s">
        <v>107</v>
      </c>
      <c r="F23" s="80" t="s">
        <v>81</v>
      </c>
      <c r="G23" s="90" t="s">
        <v>386</v>
      </c>
      <c r="H23" s="36" t="s">
        <v>13</v>
      </c>
      <c r="I23" s="65">
        <v>44316</v>
      </c>
      <c r="J23" s="84">
        <v>40899.99</v>
      </c>
      <c r="K23" s="79">
        <f t="shared" si="17"/>
        <v>10811.52</v>
      </c>
      <c r="Q23" s="105">
        <f t="shared" si="1"/>
        <v>40899.99</v>
      </c>
      <c r="R23" s="106">
        <f t="shared" si="2"/>
        <v>0</v>
      </c>
      <c r="S23" s="105">
        <f t="shared" si="3"/>
        <v>40899.99</v>
      </c>
      <c r="T23" s="105">
        <f t="shared" si="4"/>
        <v>0</v>
      </c>
      <c r="U23" s="106">
        <f t="shared" si="5"/>
        <v>0</v>
      </c>
      <c r="V23" s="106">
        <f t="shared" si="6"/>
        <v>0</v>
      </c>
      <c r="W23" s="106">
        <f t="shared" si="7"/>
        <v>40899.99</v>
      </c>
      <c r="X23" s="106">
        <f t="shared" si="8"/>
        <v>0</v>
      </c>
      <c r="Y23" s="107">
        <f t="shared" si="9"/>
        <v>0</v>
      </c>
      <c r="Z23" s="107">
        <f t="shared" si="10"/>
        <v>0</v>
      </c>
      <c r="AA23" s="108">
        <f t="shared" si="11"/>
        <v>40899.99</v>
      </c>
      <c r="AB23" s="107">
        <f t="shared" si="12"/>
        <v>0</v>
      </c>
      <c r="AC23" s="108">
        <v>0</v>
      </c>
      <c r="AD23" s="106">
        <f t="shared" si="13"/>
        <v>40899.99</v>
      </c>
      <c r="AE23" s="106">
        <f t="shared" si="13"/>
        <v>0</v>
      </c>
      <c r="AF23" s="6">
        <f t="shared" si="14"/>
        <v>0</v>
      </c>
      <c r="AG23" s="6">
        <f t="shared" si="14"/>
        <v>0</v>
      </c>
      <c r="AH23" s="109" t="str">
        <f t="shared" si="15"/>
        <v>INSERT INTO [dbo].[PartidaContableSaldos] VALUES('002','002','','','161111    ','016','00000021','01','01','2020-12-31 00:00:00.000','','',0.00,0.00,0.00,40899.99,0,0,0,40899.99,0,40899.99,0,40899.99,0,0)</v>
      </c>
      <c r="AI23" s="109" t="str">
        <f t="shared" si="16"/>
        <v>INSERT INTO [dbo].[PartidaContableSaldos] VALUES('002','002','','','161111    ','016','00000021','01','02','2020-12-31 00:00:00.000','','',0.00,0.00,0.00,40899.99,0,0,0,0,0,0,0,40899.99,0,0)</v>
      </c>
    </row>
    <row r="24" spans="1:35" x14ac:dyDescent="0.25">
      <c r="A24" s="36" t="s">
        <v>11</v>
      </c>
      <c r="B24" s="36" t="s">
        <v>11</v>
      </c>
      <c r="C24" s="36"/>
      <c r="D24" s="36"/>
      <c r="E24" s="37" t="s">
        <v>107</v>
      </c>
      <c r="F24" s="80" t="s">
        <v>81</v>
      </c>
      <c r="G24" s="90" t="s">
        <v>388</v>
      </c>
      <c r="H24" s="36" t="s">
        <v>13</v>
      </c>
      <c r="I24" s="65">
        <v>44316</v>
      </c>
      <c r="J24" s="84">
        <v>13541.06</v>
      </c>
      <c r="K24" s="79">
        <f t="shared" si="17"/>
        <v>3579.45</v>
      </c>
      <c r="Q24" s="105">
        <f t="shared" si="1"/>
        <v>13541.06</v>
      </c>
      <c r="R24" s="106">
        <f t="shared" si="2"/>
        <v>0</v>
      </c>
      <c r="S24" s="105">
        <f t="shared" si="3"/>
        <v>13541.06</v>
      </c>
      <c r="T24" s="105">
        <f t="shared" si="4"/>
        <v>0</v>
      </c>
      <c r="U24" s="106">
        <f t="shared" si="5"/>
        <v>0</v>
      </c>
      <c r="V24" s="106">
        <f t="shared" si="6"/>
        <v>0</v>
      </c>
      <c r="W24" s="106">
        <f t="shared" si="7"/>
        <v>13541.06</v>
      </c>
      <c r="X24" s="106">
        <f t="shared" si="8"/>
        <v>0</v>
      </c>
      <c r="Y24" s="107">
        <f t="shared" si="9"/>
        <v>0</v>
      </c>
      <c r="Z24" s="107">
        <f t="shared" si="10"/>
        <v>0</v>
      </c>
      <c r="AA24" s="108">
        <f t="shared" si="11"/>
        <v>13541.06</v>
      </c>
      <c r="AB24" s="107">
        <f t="shared" si="12"/>
        <v>0</v>
      </c>
      <c r="AC24" s="108">
        <v>0</v>
      </c>
      <c r="AD24" s="106">
        <f t="shared" si="13"/>
        <v>13541.06</v>
      </c>
      <c r="AE24" s="106">
        <f t="shared" si="13"/>
        <v>0</v>
      </c>
      <c r="AF24" s="6">
        <f t="shared" si="14"/>
        <v>0</v>
      </c>
      <c r="AG24" s="6">
        <f t="shared" si="14"/>
        <v>0</v>
      </c>
      <c r="AH24" s="109" t="str">
        <f t="shared" si="15"/>
        <v>INSERT INTO [dbo].[PartidaContableSaldos] VALUES('002','002','','','161111    ','016','00000023','01','01','2020-12-31 00:00:00.000','','',0.00,0.00,0.00,13541.06,0,0,0,13541.06,0,13541.06,0,13541.06,0,0)</v>
      </c>
      <c r="AI24" s="109" t="str">
        <f t="shared" si="16"/>
        <v>INSERT INTO [dbo].[PartidaContableSaldos] VALUES('002','002','','','161111    ','016','00000023','01','02','2020-12-31 00:00:00.000','','',0.00,0.00,0.00,13541.06,0,0,0,0,0,0,0,13541.06,0,0)</v>
      </c>
    </row>
    <row r="25" spans="1:35" x14ac:dyDescent="0.25">
      <c r="A25" s="36" t="s">
        <v>11</v>
      </c>
      <c r="B25" s="36" t="s">
        <v>11</v>
      </c>
      <c r="C25" s="36"/>
      <c r="D25" s="36"/>
      <c r="E25" s="37" t="s">
        <v>107</v>
      </c>
      <c r="F25" s="80" t="s">
        <v>81</v>
      </c>
      <c r="G25" s="90" t="s">
        <v>393</v>
      </c>
      <c r="H25" s="36" t="s">
        <v>13</v>
      </c>
      <c r="I25" s="65">
        <v>44316</v>
      </c>
      <c r="J25" s="84">
        <v>22063.07</v>
      </c>
      <c r="K25" s="79">
        <f t="shared" si="17"/>
        <v>5832.16</v>
      </c>
      <c r="Q25" s="105">
        <f t="shared" si="1"/>
        <v>22063.07</v>
      </c>
      <c r="R25" s="106">
        <f t="shared" si="2"/>
        <v>0</v>
      </c>
      <c r="S25" s="105">
        <f t="shared" si="3"/>
        <v>22063.07</v>
      </c>
      <c r="T25" s="105">
        <f t="shared" si="4"/>
        <v>0</v>
      </c>
      <c r="U25" s="106">
        <f t="shared" si="5"/>
        <v>0</v>
      </c>
      <c r="V25" s="106">
        <f t="shared" si="6"/>
        <v>0</v>
      </c>
      <c r="W25" s="106">
        <f t="shared" si="7"/>
        <v>22063.07</v>
      </c>
      <c r="X25" s="106">
        <f t="shared" si="8"/>
        <v>0</v>
      </c>
      <c r="Y25" s="107">
        <f t="shared" si="9"/>
        <v>0</v>
      </c>
      <c r="Z25" s="107">
        <f t="shared" si="10"/>
        <v>0</v>
      </c>
      <c r="AA25" s="108">
        <f t="shared" si="11"/>
        <v>22063.07</v>
      </c>
      <c r="AB25" s="107">
        <f t="shared" si="12"/>
        <v>0</v>
      </c>
      <c r="AC25" s="108">
        <v>0</v>
      </c>
      <c r="AD25" s="106">
        <f t="shared" si="13"/>
        <v>22063.07</v>
      </c>
      <c r="AE25" s="106">
        <f t="shared" si="13"/>
        <v>0</v>
      </c>
      <c r="AF25" s="6">
        <f t="shared" si="14"/>
        <v>0</v>
      </c>
      <c r="AG25" s="6">
        <f t="shared" si="14"/>
        <v>0</v>
      </c>
      <c r="AH25" s="109" t="str">
        <f t="shared" si="15"/>
        <v>INSERT INTO [dbo].[PartidaContableSaldos] VALUES('002','002','','','161111    ','016','00000024','01','01','2020-12-31 00:00:00.000','','',0.00,0.00,0.00,22063.07,0,0,0,22063.07,0,22063.07,0,22063.07,0,0)</v>
      </c>
      <c r="AI25" s="109" t="str">
        <f t="shared" si="16"/>
        <v>INSERT INTO [dbo].[PartidaContableSaldos] VALUES('002','002','','','161111    ','016','00000024','01','02','2020-12-31 00:00:00.000','','',0.00,0.00,0.00,22063.07,0,0,0,0,0,0,0,22063.07,0,0)</v>
      </c>
    </row>
    <row r="26" spans="1:35" x14ac:dyDescent="0.25">
      <c r="A26" s="36" t="s">
        <v>11</v>
      </c>
      <c r="B26" s="36" t="s">
        <v>11</v>
      </c>
      <c r="C26" s="36"/>
      <c r="D26" s="36"/>
      <c r="E26" s="37" t="s">
        <v>107</v>
      </c>
      <c r="F26" s="80" t="s">
        <v>81</v>
      </c>
      <c r="G26" s="90" t="s">
        <v>394</v>
      </c>
      <c r="H26" s="36" t="s">
        <v>13</v>
      </c>
      <c r="I26" s="65">
        <v>44316</v>
      </c>
      <c r="J26" s="84">
        <v>10565.94</v>
      </c>
      <c r="K26" s="79">
        <f t="shared" si="17"/>
        <v>2793.01</v>
      </c>
      <c r="Q26" s="105">
        <f t="shared" si="1"/>
        <v>10565.94</v>
      </c>
      <c r="R26" s="106">
        <f t="shared" si="2"/>
        <v>0</v>
      </c>
      <c r="S26" s="105">
        <f t="shared" si="3"/>
        <v>10565.94</v>
      </c>
      <c r="T26" s="105">
        <f t="shared" si="4"/>
        <v>0</v>
      </c>
      <c r="U26" s="106">
        <f t="shared" si="5"/>
        <v>0</v>
      </c>
      <c r="V26" s="106">
        <f t="shared" si="6"/>
        <v>0</v>
      </c>
      <c r="W26" s="106">
        <f t="shared" si="7"/>
        <v>10565.94</v>
      </c>
      <c r="X26" s="106">
        <f t="shared" si="8"/>
        <v>0</v>
      </c>
      <c r="Y26" s="107">
        <f t="shared" si="9"/>
        <v>0</v>
      </c>
      <c r="Z26" s="107">
        <f t="shared" si="10"/>
        <v>0</v>
      </c>
      <c r="AA26" s="108">
        <f t="shared" si="11"/>
        <v>10565.94</v>
      </c>
      <c r="AB26" s="107">
        <f t="shared" si="12"/>
        <v>0</v>
      </c>
      <c r="AC26" s="108">
        <v>0</v>
      </c>
      <c r="AD26" s="106">
        <f t="shared" si="13"/>
        <v>10565.94</v>
      </c>
      <c r="AE26" s="106">
        <f t="shared" si="13"/>
        <v>0</v>
      </c>
      <c r="AF26" s="6">
        <f t="shared" si="14"/>
        <v>0</v>
      </c>
      <c r="AG26" s="6">
        <f t="shared" si="14"/>
        <v>0</v>
      </c>
      <c r="AH26" s="109" t="str">
        <f t="shared" si="15"/>
        <v>INSERT INTO [dbo].[PartidaContableSaldos] VALUES('002','002','','','161111    ','016','00000022','01','01','2020-12-31 00:00:00.000','','',0.00,0.00,0.00,10565.94,0,0,0,10565.94,0,10565.94,0,10565.94,0,0)</v>
      </c>
      <c r="AI26" s="109" t="str">
        <f t="shared" si="16"/>
        <v>INSERT INTO [dbo].[PartidaContableSaldos] VALUES('002','002','','','161111    ','016','00000022','01','02','2020-12-31 00:00:00.000','','',0.00,0.00,0.00,10565.94,0,0,0,0,0,0,0,10565.94,0,0)</v>
      </c>
    </row>
    <row r="27" spans="1:35" x14ac:dyDescent="0.25">
      <c r="A27" s="36" t="s">
        <v>11</v>
      </c>
      <c r="B27" s="36" t="s">
        <v>11</v>
      </c>
      <c r="C27" s="36"/>
      <c r="D27" s="36"/>
      <c r="E27" s="37" t="s">
        <v>107</v>
      </c>
      <c r="F27" s="80" t="s">
        <v>81</v>
      </c>
      <c r="G27" s="90" t="s">
        <v>390</v>
      </c>
      <c r="H27" s="36" t="s">
        <v>13</v>
      </c>
      <c r="I27" s="65">
        <v>44316</v>
      </c>
      <c r="J27" s="84">
        <v>31541.37</v>
      </c>
      <c r="K27" s="79">
        <f t="shared" si="17"/>
        <v>8337.66</v>
      </c>
      <c r="Q27" s="105">
        <f t="shared" si="1"/>
        <v>31541.37</v>
      </c>
      <c r="R27" s="106">
        <f t="shared" si="2"/>
        <v>0</v>
      </c>
      <c r="S27" s="105">
        <f t="shared" si="3"/>
        <v>31541.37</v>
      </c>
      <c r="T27" s="105">
        <f t="shared" si="4"/>
        <v>0</v>
      </c>
      <c r="U27" s="106">
        <f t="shared" si="5"/>
        <v>0</v>
      </c>
      <c r="V27" s="106">
        <f t="shared" si="6"/>
        <v>0</v>
      </c>
      <c r="W27" s="106">
        <f t="shared" si="7"/>
        <v>31541.37</v>
      </c>
      <c r="X27" s="106">
        <f t="shared" si="8"/>
        <v>0</v>
      </c>
      <c r="Y27" s="107">
        <f t="shared" si="9"/>
        <v>0</v>
      </c>
      <c r="Z27" s="107">
        <f t="shared" si="10"/>
        <v>0</v>
      </c>
      <c r="AA27" s="108">
        <f t="shared" si="11"/>
        <v>31541.37</v>
      </c>
      <c r="AB27" s="107">
        <f t="shared" si="12"/>
        <v>0</v>
      </c>
      <c r="AC27" s="108">
        <v>0</v>
      </c>
      <c r="AD27" s="106">
        <f t="shared" si="13"/>
        <v>31541.37</v>
      </c>
      <c r="AE27" s="106">
        <f t="shared" si="13"/>
        <v>0</v>
      </c>
      <c r="AF27" s="6">
        <f t="shared" si="14"/>
        <v>0</v>
      </c>
      <c r="AG27" s="6">
        <f t="shared" si="14"/>
        <v>0</v>
      </c>
      <c r="AH27" s="109" t="str">
        <f t="shared" si="15"/>
        <v>INSERT INTO [dbo].[PartidaContableSaldos] VALUES('002','002','','','161111    ','016','00000025','01','01','2020-12-31 00:00:00.000','','',0.00,0.00,0.00,31541.37,0,0,0,31541.37,0,31541.37,0,31541.37,0,0)</v>
      </c>
      <c r="AI27" s="109" t="str">
        <f t="shared" si="16"/>
        <v>INSERT INTO [dbo].[PartidaContableSaldos] VALUES('002','002','','','161111    ','016','00000025','01','02','2020-12-31 00:00:00.000','','',0.00,0.00,0.00,31541.37,0,0,0,0,0,0,0,31541.37,0,0)</v>
      </c>
    </row>
    <row r="28" spans="1:35" x14ac:dyDescent="0.25">
      <c r="A28" s="36" t="s">
        <v>11</v>
      </c>
      <c r="B28" s="36" t="s">
        <v>11</v>
      </c>
      <c r="C28" s="36"/>
      <c r="D28" s="36"/>
      <c r="E28" s="37" t="s">
        <v>107</v>
      </c>
      <c r="F28" s="80" t="s">
        <v>81</v>
      </c>
      <c r="G28" s="90" t="s">
        <v>385</v>
      </c>
      <c r="H28" s="36" t="s">
        <v>13</v>
      </c>
      <c r="I28" s="65">
        <v>44316</v>
      </c>
      <c r="J28" s="84">
        <v>20922.45</v>
      </c>
      <c r="K28" s="79">
        <f t="shared" si="17"/>
        <v>5530.65</v>
      </c>
      <c r="Q28" s="105">
        <f t="shared" si="1"/>
        <v>20922.45</v>
      </c>
      <c r="R28" s="106">
        <f t="shared" si="2"/>
        <v>0</v>
      </c>
      <c r="S28" s="105">
        <f t="shared" si="3"/>
        <v>20922.45</v>
      </c>
      <c r="T28" s="105">
        <f t="shared" si="4"/>
        <v>0</v>
      </c>
      <c r="U28" s="106">
        <f t="shared" si="5"/>
        <v>0</v>
      </c>
      <c r="V28" s="106">
        <f t="shared" si="6"/>
        <v>0</v>
      </c>
      <c r="W28" s="106">
        <f t="shared" si="7"/>
        <v>20922.45</v>
      </c>
      <c r="X28" s="106">
        <f t="shared" si="8"/>
        <v>0</v>
      </c>
      <c r="Y28" s="107">
        <f t="shared" si="9"/>
        <v>0</v>
      </c>
      <c r="Z28" s="107">
        <f t="shared" si="10"/>
        <v>0</v>
      </c>
      <c r="AA28" s="108">
        <f t="shared" si="11"/>
        <v>20922.45</v>
      </c>
      <c r="AB28" s="107">
        <f t="shared" si="12"/>
        <v>0</v>
      </c>
      <c r="AC28" s="108">
        <v>0</v>
      </c>
      <c r="AD28" s="106">
        <f t="shared" si="13"/>
        <v>20922.45</v>
      </c>
      <c r="AE28" s="106">
        <f t="shared" si="13"/>
        <v>0</v>
      </c>
      <c r="AF28" s="6">
        <f t="shared" si="14"/>
        <v>0</v>
      </c>
      <c r="AG28" s="6">
        <f t="shared" si="14"/>
        <v>0</v>
      </c>
      <c r="AH28" s="109" t="str">
        <f t="shared" si="15"/>
        <v>INSERT INTO [dbo].[PartidaContableSaldos] VALUES('002','002','','','161111    ','016','00000027','01','01','2020-12-31 00:00:00.000','','',0.00,0.00,0.00,20922.45,0,0,0,20922.45,0,20922.45,0,20922.45,0,0)</v>
      </c>
      <c r="AI28" s="109" t="str">
        <f t="shared" si="16"/>
        <v>INSERT INTO [dbo].[PartidaContableSaldos] VALUES('002','002','','','161111    ','016','00000027','01','02','2020-12-31 00:00:00.000','','',0.00,0.00,0.00,20922.45,0,0,0,0,0,0,0,20922.45,0,0)</v>
      </c>
    </row>
    <row r="29" spans="1:35" x14ac:dyDescent="0.25">
      <c r="A29" s="36" t="s">
        <v>11</v>
      </c>
      <c r="B29" s="36" t="s">
        <v>11</v>
      </c>
      <c r="C29" s="36"/>
      <c r="D29" s="36"/>
      <c r="E29" s="37" t="s">
        <v>107</v>
      </c>
      <c r="F29" s="80" t="s">
        <v>81</v>
      </c>
      <c r="G29" s="90" t="s">
        <v>384</v>
      </c>
      <c r="H29" s="36" t="s">
        <v>13</v>
      </c>
      <c r="I29" s="65">
        <v>44316</v>
      </c>
      <c r="J29" s="84">
        <v>62682.080000000002</v>
      </c>
      <c r="K29" s="79">
        <f t="shared" si="17"/>
        <v>16569.41</v>
      </c>
      <c r="Q29" s="105">
        <f t="shared" si="1"/>
        <v>62682.080000000002</v>
      </c>
      <c r="R29" s="106">
        <f t="shared" si="2"/>
        <v>0</v>
      </c>
      <c r="S29" s="105">
        <f t="shared" si="3"/>
        <v>62682.080000000002</v>
      </c>
      <c r="T29" s="105">
        <f t="shared" si="4"/>
        <v>0</v>
      </c>
      <c r="U29" s="106">
        <f t="shared" si="5"/>
        <v>0</v>
      </c>
      <c r="V29" s="106">
        <f t="shared" si="6"/>
        <v>0</v>
      </c>
      <c r="W29" s="106">
        <f t="shared" si="7"/>
        <v>62682.080000000002</v>
      </c>
      <c r="X29" s="106">
        <f t="shared" si="8"/>
        <v>0</v>
      </c>
      <c r="Y29" s="107">
        <f t="shared" si="9"/>
        <v>0</v>
      </c>
      <c r="Z29" s="107">
        <f t="shared" si="10"/>
        <v>0</v>
      </c>
      <c r="AA29" s="108">
        <f t="shared" si="11"/>
        <v>62682.080000000002</v>
      </c>
      <c r="AB29" s="107">
        <f t="shared" si="12"/>
        <v>0</v>
      </c>
      <c r="AC29" s="108">
        <v>0</v>
      </c>
      <c r="AD29" s="106">
        <f t="shared" si="13"/>
        <v>62682.080000000002</v>
      </c>
      <c r="AE29" s="106">
        <f t="shared" si="13"/>
        <v>0</v>
      </c>
      <c r="AF29" s="6">
        <f t="shared" si="14"/>
        <v>0</v>
      </c>
      <c r="AG29" s="6">
        <f t="shared" si="14"/>
        <v>0</v>
      </c>
      <c r="AH29" s="109" t="str">
        <f t="shared" si="15"/>
        <v>INSERT INTO [dbo].[PartidaContableSaldos] VALUES('002','002','','','161111    ','016','00000026','01','01','2020-12-31 00:00:00.000','','',0.00,0.00,0.00,62682.08,0,0,0,62682.08,0,62682.08,0,62682.08,0,0)</v>
      </c>
      <c r="AI29" s="109" t="str">
        <f t="shared" si="16"/>
        <v>INSERT INTO [dbo].[PartidaContableSaldos] VALUES('002','002','','','161111    ','016','00000026','01','02','2020-12-31 00:00:00.000','','',0.00,0.00,0.00,62682.08,0,0,0,0,0,0,0,62682.08,0,0)</v>
      </c>
    </row>
    <row r="30" spans="1:35" x14ac:dyDescent="0.25">
      <c r="A30" s="36" t="s">
        <v>11</v>
      </c>
      <c r="B30" s="36" t="s">
        <v>11</v>
      </c>
      <c r="C30" s="36"/>
      <c r="D30" s="36"/>
      <c r="E30" s="37" t="s">
        <v>107</v>
      </c>
      <c r="F30" s="80" t="s">
        <v>81</v>
      </c>
      <c r="G30" s="90" t="s">
        <v>395</v>
      </c>
      <c r="H30" s="36" t="s">
        <v>13</v>
      </c>
      <c r="I30" s="65">
        <v>44316</v>
      </c>
      <c r="J30" s="84">
        <v>39391</v>
      </c>
      <c r="K30" s="79">
        <f t="shared" si="17"/>
        <v>10412.64</v>
      </c>
      <c r="Q30" s="105">
        <f t="shared" si="1"/>
        <v>39391</v>
      </c>
      <c r="R30" s="106">
        <f t="shared" si="2"/>
        <v>0</v>
      </c>
      <c r="S30" s="105">
        <f t="shared" si="3"/>
        <v>39391</v>
      </c>
      <c r="T30" s="105">
        <f t="shared" si="4"/>
        <v>0</v>
      </c>
      <c r="U30" s="106">
        <f t="shared" si="5"/>
        <v>0</v>
      </c>
      <c r="V30" s="106">
        <f t="shared" si="6"/>
        <v>0</v>
      </c>
      <c r="W30" s="106">
        <f t="shared" si="7"/>
        <v>39391</v>
      </c>
      <c r="X30" s="106">
        <f t="shared" si="8"/>
        <v>0</v>
      </c>
      <c r="Y30" s="107">
        <f t="shared" si="9"/>
        <v>0</v>
      </c>
      <c r="Z30" s="107">
        <f t="shared" si="10"/>
        <v>0</v>
      </c>
      <c r="AA30" s="108">
        <f t="shared" si="11"/>
        <v>39391</v>
      </c>
      <c r="AB30" s="107">
        <f t="shared" si="12"/>
        <v>0</v>
      </c>
      <c r="AC30" s="108">
        <v>0</v>
      </c>
      <c r="AD30" s="106">
        <f t="shared" si="13"/>
        <v>39391</v>
      </c>
      <c r="AE30" s="106">
        <f t="shared" si="13"/>
        <v>0</v>
      </c>
      <c r="AF30" s="6">
        <f t="shared" si="14"/>
        <v>0</v>
      </c>
      <c r="AG30" s="6">
        <f t="shared" si="14"/>
        <v>0</v>
      </c>
      <c r="AH30" s="109" t="str">
        <f t="shared" si="15"/>
        <v>INSERT INTO [dbo].[PartidaContableSaldos] VALUES('002','002','','','161111    ','016','00000028','01','01','2020-12-31 00:00:00.000','','',0.00,0.00,0.00,39391,0,0,0,39391,0,39391,0,39391,0,0)</v>
      </c>
      <c r="AI30" s="109" t="str">
        <f t="shared" si="16"/>
        <v>INSERT INTO [dbo].[PartidaContableSaldos] VALUES('002','002','','','161111    ','016','00000028','01','02','2020-12-31 00:00:00.000','','',0.00,0.00,0.00,39391,0,0,0,0,0,0,0,39391,0,0)</v>
      </c>
    </row>
    <row r="31" spans="1:35" x14ac:dyDescent="0.25">
      <c r="A31" s="36" t="s">
        <v>11</v>
      </c>
      <c r="B31" s="36" t="s">
        <v>11</v>
      </c>
      <c r="C31" s="36"/>
      <c r="D31" s="36"/>
      <c r="E31" s="37" t="s">
        <v>108</v>
      </c>
      <c r="F31" s="81" t="s">
        <v>18</v>
      </c>
      <c r="G31" s="91" t="s">
        <v>19</v>
      </c>
      <c r="H31" s="36" t="s">
        <v>13</v>
      </c>
      <c r="I31" s="65">
        <v>44316</v>
      </c>
      <c r="J31" s="38">
        <v>39</v>
      </c>
      <c r="K31" s="79">
        <f t="shared" si="17"/>
        <v>10.31</v>
      </c>
      <c r="Q31" s="105">
        <f t="shared" si="1"/>
        <v>39</v>
      </c>
      <c r="R31" s="106">
        <f t="shared" si="2"/>
        <v>0</v>
      </c>
      <c r="S31" s="105">
        <f t="shared" si="3"/>
        <v>39</v>
      </c>
      <c r="T31" s="105">
        <f t="shared" si="4"/>
        <v>0</v>
      </c>
      <c r="U31" s="106">
        <f t="shared" si="5"/>
        <v>0</v>
      </c>
      <c r="V31" s="106">
        <f t="shared" si="6"/>
        <v>0</v>
      </c>
      <c r="W31" s="106">
        <f t="shared" si="7"/>
        <v>39</v>
      </c>
      <c r="X31" s="106">
        <f t="shared" si="8"/>
        <v>0</v>
      </c>
      <c r="Y31" s="107">
        <f t="shared" si="9"/>
        <v>0</v>
      </c>
      <c r="Z31" s="107">
        <f t="shared" si="10"/>
        <v>0</v>
      </c>
      <c r="AA31" s="108">
        <f t="shared" si="11"/>
        <v>39</v>
      </c>
      <c r="AB31" s="107">
        <f t="shared" si="12"/>
        <v>0</v>
      </c>
      <c r="AC31" s="108">
        <v>0</v>
      </c>
      <c r="AD31" s="106">
        <f t="shared" si="13"/>
        <v>39</v>
      </c>
      <c r="AE31" s="106">
        <f t="shared" si="13"/>
        <v>0</v>
      </c>
      <c r="AF31" s="6">
        <f t="shared" si="14"/>
        <v>0</v>
      </c>
      <c r="AG31" s="6">
        <f t="shared" si="14"/>
        <v>0</v>
      </c>
      <c r="AH31" s="109" t="str">
        <f t="shared" si="15"/>
        <v>INSERT INTO [dbo].[PartidaContableSaldos] VALUES('002','002','','','162911    ','000','00000000','01','01','2020-12-31 00:00:00.000','','',0.00,0.00,0.00,39,0,0,0,39,0,39,0,39,0,0)</v>
      </c>
      <c r="AI31" s="109" t="str">
        <f t="shared" si="16"/>
        <v>INSERT INTO [dbo].[PartidaContableSaldos] VALUES('002','002','','','162911    ','000','00000000','01','02','2020-12-31 00:00:00.000','','',0.00,0.00,0.00,39,0,0,0,0,0,0,0,39,0,0)</v>
      </c>
    </row>
    <row r="32" spans="1:35" x14ac:dyDescent="0.25">
      <c r="A32" s="36" t="s">
        <v>11</v>
      </c>
      <c r="B32" s="36" t="s">
        <v>11</v>
      </c>
      <c r="C32" s="36"/>
      <c r="D32" s="36"/>
      <c r="E32" s="37" t="s">
        <v>109</v>
      </c>
      <c r="F32" s="80" t="s">
        <v>81</v>
      </c>
      <c r="G32" s="90" t="s">
        <v>391</v>
      </c>
      <c r="H32" s="36" t="s">
        <v>13</v>
      </c>
      <c r="I32" s="65">
        <v>44316</v>
      </c>
      <c r="J32" s="38">
        <v>218.34999999999991</v>
      </c>
      <c r="K32" s="79">
        <f t="shared" si="17"/>
        <v>57.72</v>
      </c>
      <c r="Q32" s="105">
        <f t="shared" si="1"/>
        <v>218.34999999999991</v>
      </c>
      <c r="R32" s="106">
        <f t="shared" si="2"/>
        <v>0</v>
      </c>
      <c r="S32" s="105">
        <f t="shared" si="3"/>
        <v>218.34999999999991</v>
      </c>
      <c r="T32" s="105">
        <f t="shared" si="4"/>
        <v>0</v>
      </c>
      <c r="U32" s="106">
        <f t="shared" si="5"/>
        <v>0</v>
      </c>
      <c r="V32" s="106">
        <f t="shared" si="6"/>
        <v>0</v>
      </c>
      <c r="W32" s="106">
        <f t="shared" si="7"/>
        <v>218.34999999999991</v>
      </c>
      <c r="X32" s="106">
        <f t="shared" si="8"/>
        <v>0</v>
      </c>
      <c r="Y32" s="107">
        <f t="shared" si="9"/>
        <v>0</v>
      </c>
      <c r="Z32" s="107">
        <f t="shared" si="10"/>
        <v>0</v>
      </c>
      <c r="AA32" s="108">
        <f t="shared" si="11"/>
        <v>218.34999999999991</v>
      </c>
      <c r="AB32" s="107">
        <f t="shared" si="12"/>
        <v>0</v>
      </c>
      <c r="AC32" s="108">
        <v>0</v>
      </c>
      <c r="AD32" s="106">
        <f t="shared" si="13"/>
        <v>218.34999999999991</v>
      </c>
      <c r="AE32" s="106">
        <f t="shared" si="13"/>
        <v>0</v>
      </c>
      <c r="AF32" s="6">
        <f t="shared" si="14"/>
        <v>0</v>
      </c>
      <c r="AG32" s="6">
        <f t="shared" si="14"/>
        <v>0</v>
      </c>
      <c r="AH32" s="109" t="str">
        <f t="shared" si="15"/>
        <v>INSERT INTO [dbo].[PartidaContableSaldos] VALUES('002','002','','','163111    ','016','00000016','01','01','2020-12-31 00:00:00.000','','',0.00,0.00,0.00,218.35,0,0,0,218.35,0,218.35,0,218.35,0,0)</v>
      </c>
      <c r="AI32" s="109" t="str">
        <f t="shared" si="16"/>
        <v>INSERT INTO [dbo].[PartidaContableSaldos] VALUES('002','002','','','163111    ','016','00000016','01','02','2020-12-31 00:00:00.000','','',0.00,0.00,0.00,218.35,0,0,0,0,0,0,0,218.35,0,0)</v>
      </c>
    </row>
    <row r="33" spans="1:35" x14ac:dyDescent="0.25">
      <c r="A33" s="36" t="s">
        <v>11</v>
      </c>
      <c r="B33" s="36" t="s">
        <v>11</v>
      </c>
      <c r="C33" s="36"/>
      <c r="D33" s="36"/>
      <c r="E33" s="37" t="s">
        <v>109</v>
      </c>
      <c r="F33" s="80" t="s">
        <v>81</v>
      </c>
      <c r="G33" s="90" t="s">
        <v>392</v>
      </c>
      <c r="H33" s="36" t="s">
        <v>13</v>
      </c>
      <c r="I33" s="65">
        <v>44316</v>
      </c>
      <c r="J33" s="38">
        <v>37.400000000000006</v>
      </c>
      <c r="K33" s="79">
        <f t="shared" si="17"/>
        <v>9.89</v>
      </c>
      <c r="Q33" s="105">
        <f t="shared" si="1"/>
        <v>37.400000000000006</v>
      </c>
      <c r="R33" s="106">
        <f t="shared" si="2"/>
        <v>0</v>
      </c>
      <c r="S33" s="105">
        <f t="shared" si="3"/>
        <v>37.400000000000006</v>
      </c>
      <c r="T33" s="105">
        <f t="shared" si="4"/>
        <v>0</v>
      </c>
      <c r="U33" s="106">
        <f t="shared" si="5"/>
        <v>0</v>
      </c>
      <c r="V33" s="106">
        <f t="shared" si="6"/>
        <v>0</v>
      </c>
      <c r="W33" s="106">
        <f t="shared" si="7"/>
        <v>37.400000000000006</v>
      </c>
      <c r="X33" s="106">
        <f t="shared" si="8"/>
        <v>0</v>
      </c>
      <c r="Y33" s="107">
        <f t="shared" si="9"/>
        <v>0</v>
      </c>
      <c r="Z33" s="107">
        <f t="shared" si="10"/>
        <v>0</v>
      </c>
      <c r="AA33" s="108">
        <f t="shared" si="11"/>
        <v>37.400000000000006</v>
      </c>
      <c r="AB33" s="107">
        <f t="shared" si="12"/>
        <v>0</v>
      </c>
      <c r="AC33" s="108">
        <v>0</v>
      </c>
      <c r="AD33" s="106">
        <f t="shared" si="13"/>
        <v>37.400000000000006</v>
      </c>
      <c r="AE33" s="106">
        <f t="shared" si="13"/>
        <v>0</v>
      </c>
      <c r="AF33" s="6">
        <f t="shared" si="14"/>
        <v>0</v>
      </c>
      <c r="AG33" s="6">
        <f t="shared" si="14"/>
        <v>0</v>
      </c>
      <c r="AH33" s="109" t="str">
        <f t="shared" si="15"/>
        <v>INSERT INTO [dbo].[PartidaContableSaldos] VALUES('002','002','','','163111    ','016','00000017','01','01','2020-12-31 00:00:00.000','','',0.00,0.00,0.00,37.4,0,0,0,37.4,0,37.4,0,37.4,0,0)</v>
      </c>
      <c r="AI33" s="109" t="str">
        <f t="shared" si="16"/>
        <v>INSERT INTO [dbo].[PartidaContableSaldos] VALUES('002','002','','','163111    ','016','00000017','01','02','2020-12-31 00:00:00.000','','',0.00,0.00,0.00,37.4,0,0,0,0,0,0,0,37.4,0,0)</v>
      </c>
    </row>
    <row r="34" spans="1:35" x14ac:dyDescent="0.25">
      <c r="A34" s="36" t="s">
        <v>11</v>
      </c>
      <c r="B34" s="36" t="s">
        <v>11</v>
      </c>
      <c r="C34" s="36"/>
      <c r="D34" s="36"/>
      <c r="E34" s="37" t="s">
        <v>109</v>
      </c>
      <c r="F34" s="80" t="s">
        <v>81</v>
      </c>
      <c r="G34" s="90" t="s">
        <v>389</v>
      </c>
      <c r="H34" s="36" t="s">
        <v>13</v>
      </c>
      <c r="I34" s="65">
        <v>44316</v>
      </c>
      <c r="J34" s="38">
        <v>308.61000000000058</v>
      </c>
      <c r="K34" s="79">
        <f t="shared" si="17"/>
        <v>81.58</v>
      </c>
      <c r="Q34" s="105">
        <f t="shared" si="1"/>
        <v>308.61000000000058</v>
      </c>
      <c r="R34" s="106">
        <f t="shared" si="2"/>
        <v>0</v>
      </c>
      <c r="S34" s="105">
        <f t="shared" si="3"/>
        <v>308.61000000000058</v>
      </c>
      <c r="T34" s="105">
        <f t="shared" si="4"/>
        <v>0</v>
      </c>
      <c r="U34" s="106">
        <f t="shared" si="5"/>
        <v>0</v>
      </c>
      <c r="V34" s="106">
        <f t="shared" si="6"/>
        <v>0</v>
      </c>
      <c r="W34" s="106">
        <f t="shared" si="7"/>
        <v>308.61000000000058</v>
      </c>
      <c r="X34" s="106">
        <f t="shared" si="8"/>
        <v>0</v>
      </c>
      <c r="Y34" s="107">
        <f t="shared" si="9"/>
        <v>0</v>
      </c>
      <c r="Z34" s="107">
        <f t="shared" si="10"/>
        <v>0</v>
      </c>
      <c r="AA34" s="108">
        <f t="shared" si="11"/>
        <v>308.61000000000058</v>
      </c>
      <c r="AB34" s="107">
        <f t="shared" si="12"/>
        <v>0</v>
      </c>
      <c r="AC34" s="108">
        <v>0</v>
      </c>
      <c r="AD34" s="106">
        <f t="shared" si="13"/>
        <v>308.61000000000058</v>
      </c>
      <c r="AE34" s="106">
        <f t="shared" si="13"/>
        <v>0</v>
      </c>
      <c r="AF34" s="6">
        <f t="shared" si="14"/>
        <v>0</v>
      </c>
      <c r="AG34" s="6">
        <f t="shared" si="14"/>
        <v>0</v>
      </c>
      <c r="AH34" s="109" t="str">
        <f t="shared" si="15"/>
        <v>INSERT INTO [dbo].[PartidaContableSaldos] VALUES('002','002','','','163111    ','016','00000018','01','01','2020-12-31 00:00:00.000','','',0.00,0.00,0.00,308.610000000001,0,0,0,308.610000000001,0,308.610000000001,0,308.610000000001,0,0)</v>
      </c>
      <c r="AI34" s="109" t="str">
        <f t="shared" si="16"/>
        <v>INSERT INTO [dbo].[PartidaContableSaldos] VALUES('002','002','','','163111    ','016','00000018','01','02','2020-12-31 00:00:00.000','','',0.00,0.00,0.00,308.610000000001,0,0,0,0,0,0,0,308.610000000001,0,0)</v>
      </c>
    </row>
    <row r="35" spans="1:35" x14ac:dyDescent="0.25">
      <c r="A35" s="36" t="s">
        <v>11</v>
      </c>
      <c r="B35" s="36" t="s">
        <v>11</v>
      </c>
      <c r="C35" s="36"/>
      <c r="D35" s="36"/>
      <c r="E35" s="37" t="s">
        <v>109</v>
      </c>
      <c r="F35" s="80" t="s">
        <v>81</v>
      </c>
      <c r="G35" s="90" t="s">
        <v>387</v>
      </c>
      <c r="H35" s="36" t="s">
        <v>13</v>
      </c>
      <c r="I35" s="65">
        <v>44316</v>
      </c>
      <c r="J35" s="38">
        <v>30.090000000000146</v>
      </c>
      <c r="K35" s="79">
        <f t="shared" si="17"/>
        <v>7.95</v>
      </c>
      <c r="Q35" s="105">
        <f t="shared" si="1"/>
        <v>30.090000000000146</v>
      </c>
      <c r="R35" s="106">
        <f t="shared" si="2"/>
        <v>0</v>
      </c>
      <c r="S35" s="105">
        <f t="shared" si="3"/>
        <v>30.090000000000146</v>
      </c>
      <c r="T35" s="105">
        <f t="shared" si="4"/>
        <v>0</v>
      </c>
      <c r="U35" s="106">
        <f t="shared" si="5"/>
        <v>0</v>
      </c>
      <c r="V35" s="106">
        <f t="shared" si="6"/>
        <v>0</v>
      </c>
      <c r="W35" s="106">
        <f t="shared" si="7"/>
        <v>30.090000000000146</v>
      </c>
      <c r="X35" s="106">
        <f t="shared" si="8"/>
        <v>0</v>
      </c>
      <c r="Y35" s="107">
        <f t="shared" si="9"/>
        <v>0</v>
      </c>
      <c r="Z35" s="107">
        <f t="shared" si="10"/>
        <v>0</v>
      </c>
      <c r="AA35" s="108">
        <f t="shared" si="11"/>
        <v>30.090000000000146</v>
      </c>
      <c r="AB35" s="107">
        <f t="shared" si="12"/>
        <v>0</v>
      </c>
      <c r="AC35" s="108">
        <v>0</v>
      </c>
      <c r="AD35" s="106">
        <f t="shared" si="13"/>
        <v>30.090000000000146</v>
      </c>
      <c r="AE35" s="106">
        <f t="shared" si="13"/>
        <v>0</v>
      </c>
      <c r="AF35" s="6">
        <f t="shared" si="14"/>
        <v>0</v>
      </c>
      <c r="AG35" s="6">
        <f t="shared" si="14"/>
        <v>0</v>
      </c>
      <c r="AH35" s="109" t="str">
        <f t="shared" si="15"/>
        <v>INSERT INTO [dbo].[PartidaContableSaldos] VALUES('002','002','','','163111    ','016','00000019','01','01','2020-12-31 00:00:00.000','','',0.00,0.00,0.00,30.0900000000001,0,0,0,30.0900000000001,0,30.0900000000001,0,30.0900000000001,0,0)</v>
      </c>
      <c r="AI35" s="109" t="str">
        <f t="shared" si="16"/>
        <v>INSERT INTO [dbo].[PartidaContableSaldos] VALUES('002','002','','','163111    ','016','00000019','01','02','2020-12-31 00:00:00.000','','',0.00,0.00,0.00,30.0900000000001,0,0,0,0,0,0,0,30.0900000000001,0,0)</v>
      </c>
    </row>
    <row r="36" spans="1:35" x14ac:dyDescent="0.25">
      <c r="A36" s="36" t="s">
        <v>11</v>
      </c>
      <c r="B36" s="36" t="s">
        <v>11</v>
      </c>
      <c r="C36" s="36"/>
      <c r="D36" s="36"/>
      <c r="E36" s="37" t="s">
        <v>109</v>
      </c>
      <c r="F36" s="80" t="s">
        <v>81</v>
      </c>
      <c r="G36" s="90" t="s">
        <v>383</v>
      </c>
      <c r="H36" s="36" t="s">
        <v>13</v>
      </c>
      <c r="I36" s="65">
        <v>44316</v>
      </c>
      <c r="J36" s="38">
        <v>56.849999999998545</v>
      </c>
      <c r="K36" s="79">
        <f t="shared" si="17"/>
        <v>15.03</v>
      </c>
      <c r="Q36" s="105">
        <f t="shared" si="1"/>
        <v>56.849999999998545</v>
      </c>
      <c r="R36" s="106">
        <f t="shared" si="2"/>
        <v>0</v>
      </c>
      <c r="S36" s="105">
        <f t="shared" si="3"/>
        <v>56.849999999998545</v>
      </c>
      <c r="T36" s="105">
        <f t="shared" si="4"/>
        <v>0</v>
      </c>
      <c r="U36" s="106">
        <f t="shared" si="5"/>
        <v>0</v>
      </c>
      <c r="V36" s="106">
        <f t="shared" si="6"/>
        <v>0</v>
      </c>
      <c r="W36" s="106">
        <f t="shared" si="7"/>
        <v>56.849999999998545</v>
      </c>
      <c r="X36" s="106">
        <f t="shared" si="8"/>
        <v>0</v>
      </c>
      <c r="Y36" s="107">
        <f t="shared" si="9"/>
        <v>0</v>
      </c>
      <c r="Z36" s="107">
        <f t="shared" si="10"/>
        <v>0</v>
      </c>
      <c r="AA36" s="108">
        <f t="shared" si="11"/>
        <v>56.849999999998545</v>
      </c>
      <c r="AB36" s="107">
        <f t="shared" si="12"/>
        <v>0</v>
      </c>
      <c r="AC36" s="108">
        <v>0</v>
      </c>
      <c r="AD36" s="106">
        <f t="shared" si="13"/>
        <v>56.849999999998545</v>
      </c>
      <c r="AE36" s="106">
        <f t="shared" si="13"/>
        <v>0</v>
      </c>
      <c r="AF36" s="6">
        <f t="shared" si="14"/>
        <v>0</v>
      </c>
      <c r="AG36" s="6">
        <f t="shared" si="14"/>
        <v>0</v>
      </c>
      <c r="AH36" s="109" t="str">
        <f t="shared" si="15"/>
        <v>INSERT INTO [dbo].[PartidaContableSaldos] VALUES('002','002','','','163111    ','016','00000020','01','01','2020-12-31 00:00:00.000','','',0.00,0.00,0.00,56.8499999999985,0,0,0,56.8499999999985,0,56.8499999999985,0,56.8499999999985,0,0)</v>
      </c>
      <c r="AI36" s="109" t="str">
        <f t="shared" si="16"/>
        <v>INSERT INTO [dbo].[PartidaContableSaldos] VALUES('002','002','','','163111    ','016','00000020','01','02','2020-12-31 00:00:00.000','','',0.00,0.00,0.00,56.8499999999985,0,0,0,0,0,0,0,56.8499999999985,0,0)</v>
      </c>
    </row>
    <row r="37" spans="1:35" x14ac:dyDescent="0.25">
      <c r="A37" s="36" t="s">
        <v>11</v>
      </c>
      <c r="B37" s="36" t="s">
        <v>11</v>
      </c>
      <c r="C37" s="36"/>
      <c r="D37" s="36"/>
      <c r="E37" s="37" t="s">
        <v>109</v>
      </c>
      <c r="F37" s="80" t="s">
        <v>81</v>
      </c>
      <c r="G37" s="90" t="s">
        <v>386</v>
      </c>
      <c r="H37" s="36" t="s">
        <v>13</v>
      </c>
      <c r="I37" s="65">
        <v>44316</v>
      </c>
      <c r="J37" s="38">
        <v>369.5</v>
      </c>
      <c r="K37" s="79">
        <f t="shared" si="17"/>
        <v>97.67</v>
      </c>
      <c r="Q37" s="105">
        <f t="shared" si="1"/>
        <v>369.5</v>
      </c>
      <c r="R37" s="106">
        <f t="shared" si="2"/>
        <v>0</v>
      </c>
      <c r="S37" s="105">
        <f t="shared" si="3"/>
        <v>369.5</v>
      </c>
      <c r="T37" s="105">
        <f t="shared" si="4"/>
        <v>0</v>
      </c>
      <c r="U37" s="106">
        <f t="shared" si="5"/>
        <v>0</v>
      </c>
      <c r="V37" s="106">
        <f t="shared" si="6"/>
        <v>0</v>
      </c>
      <c r="W37" s="106">
        <f t="shared" si="7"/>
        <v>369.5</v>
      </c>
      <c r="X37" s="106">
        <f t="shared" si="8"/>
        <v>0</v>
      </c>
      <c r="Y37" s="107">
        <f t="shared" si="9"/>
        <v>0</v>
      </c>
      <c r="Z37" s="107">
        <f t="shared" si="10"/>
        <v>0</v>
      </c>
      <c r="AA37" s="108">
        <f t="shared" si="11"/>
        <v>369.5</v>
      </c>
      <c r="AB37" s="107">
        <f t="shared" si="12"/>
        <v>0</v>
      </c>
      <c r="AC37" s="108">
        <v>0</v>
      </c>
      <c r="AD37" s="106">
        <f t="shared" si="13"/>
        <v>369.5</v>
      </c>
      <c r="AE37" s="106">
        <f t="shared" si="13"/>
        <v>0</v>
      </c>
      <c r="AF37" s="6">
        <f t="shared" si="14"/>
        <v>0</v>
      </c>
      <c r="AG37" s="6">
        <f t="shared" si="14"/>
        <v>0</v>
      </c>
      <c r="AH37" s="109" t="str">
        <f t="shared" si="15"/>
        <v>INSERT INTO [dbo].[PartidaContableSaldos] VALUES('002','002','','','163111    ','016','00000021','01','01','2020-12-31 00:00:00.000','','',0.00,0.00,0.00,369.5,0,0,0,369.5,0,369.5,0,369.5,0,0)</v>
      </c>
      <c r="AI37" s="109" t="str">
        <f t="shared" si="16"/>
        <v>INSERT INTO [dbo].[PartidaContableSaldos] VALUES('002','002','','','163111    ','016','00000021','01','02','2020-12-31 00:00:00.000','','',0.00,0.00,0.00,369.5,0,0,0,0,0,0,0,369.5,0,0)</v>
      </c>
    </row>
    <row r="38" spans="1:35" x14ac:dyDescent="0.25">
      <c r="A38" s="36" t="s">
        <v>11</v>
      </c>
      <c r="B38" s="36" t="s">
        <v>11</v>
      </c>
      <c r="C38" s="36"/>
      <c r="D38" s="36"/>
      <c r="E38" s="37" t="s">
        <v>109</v>
      </c>
      <c r="F38" s="80" t="s">
        <v>81</v>
      </c>
      <c r="G38" s="90" t="s">
        <v>388</v>
      </c>
      <c r="H38" s="36" t="s">
        <v>13</v>
      </c>
      <c r="I38" s="65">
        <v>44316</v>
      </c>
      <c r="J38" s="38">
        <v>19.139999999999873</v>
      </c>
      <c r="K38" s="79">
        <f t="shared" si="17"/>
        <v>5.0599999999999996</v>
      </c>
      <c r="Q38" s="105">
        <f t="shared" si="1"/>
        <v>19.139999999999873</v>
      </c>
      <c r="R38" s="106">
        <f t="shared" si="2"/>
        <v>0</v>
      </c>
      <c r="S38" s="105">
        <f t="shared" si="3"/>
        <v>19.139999999999873</v>
      </c>
      <c r="T38" s="105">
        <f t="shared" si="4"/>
        <v>0</v>
      </c>
      <c r="U38" s="106">
        <f t="shared" si="5"/>
        <v>0</v>
      </c>
      <c r="V38" s="106">
        <f t="shared" si="6"/>
        <v>0</v>
      </c>
      <c r="W38" s="106">
        <f t="shared" si="7"/>
        <v>19.139999999999873</v>
      </c>
      <c r="X38" s="106">
        <f t="shared" si="8"/>
        <v>0</v>
      </c>
      <c r="Y38" s="107">
        <f t="shared" si="9"/>
        <v>0</v>
      </c>
      <c r="Z38" s="107">
        <f t="shared" si="10"/>
        <v>0</v>
      </c>
      <c r="AA38" s="108">
        <f t="shared" si="11"/>
        <v>19.139999999999873</v>
      </c>
      <c r="AB38" s="107">
        <f t="shared" si="12"/>
        <v>0</v>
      </c>
      <c r="AC38" s="108">
        <v>0</v>
      </c>
      <c r="AD38" s="106">
        <f t="shared" si="13"/>
        <v>19.139999999999873</v>
      </c>
      <c r="AE38" s="106">
        <f t="shared" si="13"/>
        <v>0</v>
      </c>
      <c r="AF38" s="6">
        <f t="shared" si="14"/>
        <v>0</v>
      </c>
      <c r="AG38" s="6">
        <f t="shared" si="14"/>
        <v>0</v>
      </c>
      <c r="AH38" s="109" t="str">
        <f t="shared" si="15"/>
        <v>INSERT INTO [dbo].[PartidaContableSaldos] VALUES('002','002','','','163111    ','016','00000023','01','01','2020-12-31 00:00:00.000','','',0.00,0.00,0.00,19.1399999999999,0,0,0,19.1399999999999,0,19.1399999999999,0,19.1399999999999,0,0)</v>
      </c>
      <c r="AI38" s="109" t="str">
        <f t="shared" si="16"/>
        <v>INSERT INTO [dbo].[PartidaContableSaldos] VALUES('002','002','','','163111    ','016','00000023','01','02','2020-12-31 00:00:00.000','','',0.00,0.00,0.00,19.1399999999999,0,0,0,0,0,0,0,19.1399999999999,0,0)</v>
      </c>
    </row>
    <row r="39" spans="1:35" x14ac:dyDescent="0.25">
      <c r="A39" s="36" t="s">
        <v>11</v>
      </c>
      <c r="B39" s="36" t="s">
        <v>11</v>
      </c>
      <c r="C39" s="36"/>
      <c r="D39" s="36"/>
      <c r="E39" s="37" t="s">
        <v>109</v>
      </c>
      <c r="F39" s="80" t="s">
        <v>81</v>
      </c>
      <c r="G39" s="90" t="s">
        <v>393</v>
      </c>
      <c r="H39" s="36" t="s">
        <v>13</v>
      </c>
      <c r="I39" s="65">
        <v>44316</v>
      </c>
      <c r="J39" s="38">
        <v>2007.3100000000013</v>
      </c>
      <c r="K39" s="79">
        <f t="shared" si="17"/>
        <v>530.61</v>
      </c>
      <c r="Q39" s="105">
        <f t="shared" si="1"/>
        <v>2007.3100000000013</v>
      </c>
      <c r="R39" s="106">
        <f t="shared" si="2"/>
        <v>0</v>
      </c>
      <c r="S39" s="105">
        <f t="shared" si="3"/>
        <v>2007.3100000000013</v>
      </c>
      <c r="T39" s="105">
        <f t="shared" si="4"/>
        <v>0</v>
      </c>
      <c r="U39" s="106">
        <f t="shared" si="5"/>
        <v>0</v>
      </c>
      <c r="V39" s="106">
        <f t="shared" si="6"/>
        <v>0</v>
      </c>
      <c r="W39" s="106">
        <f t="shared" si="7"/>
        <v>2007.3100000000013</v>
      </c>
      <c r="X39" s="106">
        <f t="shared" si="8"/>
        <v>0</v>
      </c>
      <c r="Y39" s="107">
        <f t="shared" si="9"/>
        <v>0</v>
      </c>
      <c r="Z39" s="107">
        <f t="shared" si="10"/>
        <v>0</v>
      </c>
      <c r="AA39" s="108">
        <f t="shared" si="11"/>
        <v>2007.3100000000013</v>
      </c>
      <c r="AB39" s="107">
        <f t="shared" si="12"/>
        <v>0</v>
      </c>
      <c r="AC39" s="108">
        <v>0</v>
      </c>
      <c r="AD39" s="106">
        <f t="shared" si="13"/>
        <v>2007.3100000000013</v>
      </c>
      <c r="AE39" s="106">
        <f t="shared" si="13"/>
        <v>0</v>
      </c>
      <c r="AF39" s="6">
        <f t="shared" si="14"/>
        <v>0</v>
      </c>
      <c r="AG39" s="6">
        <f t="shared" si="14"/>
        <v>0</v>
      </c>
      <c r="AH39" s="109" t="str">
        <f t="shared" si="15"/>
        <v>INSERT INTO [dbo].[PartidaContableSaldos] VALUES('002','002','','','163111    ','016','00000024','01','01','2020-12-31 00:00:00.000','','',0.00,0.00,0.00,2007.31,0,0,0,2007.31,0,2007.31,0,2007.31,0,0)</v>
      </c>
      <c r="AI39" s="109" t="str">
        <f t="shared" si="16"/>
        <v>INSERT INTO [dbo].[PartidaContableSaldos] VALUES('002','002','','','163111    ','016','00000024','01','02','2020-12-31 00:00:00.000','','',0.00,0.00,0.00,2007.31,0,0,0,0,0,0,0,2007.31,0,0)</v>
      </c>
    </row>
    <row r="40" spans="1:35" x14ac:dyDescent="0.25">
      <c r="A40" s="36" t="s">
        <v>11</v>
      </c>
      <c r="B40" s="36" t="s">
        <v>11</v>
      </c>
      <c r="C40" s="36"/>
      <c r="D40" s="36"/>
      <c r="E40" s="37" t="s">
        <v>109</v>
      </c>
      <c r="F40" s="80" t="s">
        <v>81</v>
      </c>
      <c r="G40" s="90" t="s">
        <v>394</v>
      </c>
      <c r="H40" s="36" t="s">
        <v>13</v>
      </c>
      <c r="I40" s="65">
        <v>44316</v>
      </c>
      <c r="J40" s="38">
        <v>758.19</v>
      </c>
      <c r="K40" s="79">
        <f t="shared" si="17"/>
        <v>200.42</v>
      </c>
      <c r="Q40" s="105">
        <f t="shared" si="1"/>
        <v>758.19</v>
      </c>
      <c r="R40" s="106">
        <f t="shared" si="2"/>
        <v>0</v>
      </c>
      <c r="S40" s="105">
        <f t="shared" si="3"/>
        <v>758.19</v>
      </c>
      <c r="T40" s="105">
        <f t="shared" si="4"/>
        <v>0</v>
      </c>
      <c r="U40" s="106">
        <f t="shared" si="5"/>
        <v>0</v>
      </c>
      <c r="V40" s="106">
        <f t="shared" si="6"/>
        <v>0</v>
      </c>
      <c r="W40" s="106">
        <f t="shared" si="7"/>
        <v>758.19</v>
      </c>
      <c r="X40" s="106">
        <f t="shared" si="8"/>
        <v>0</v>
      </c>
      <c r="Y40" s="107">
        <f t="shared" si="9"/>
        <v>0</v>
      </c>
      <c r="Z40" s="107">
        <f t="shared" si="10"/>
        <v>0</v>
      </c>
      <c r="AA40" s="108">
        <f t="shared" si="11"/>
        <v>758.19</v>
      </c>
      <c r="AB40" s="107">
        <f t="shared" si="12"/>
        <v>0</v>
      </c>
      <c r="AC40" s="108">
        <v>0</v>
      </c>
      <c r="AD40" s="106">
        <f t="shared" si="13"/>
        <v>758.19</v>
      </c>
      <c r="AE40" s="106">
        <f t="shared" si="13"/>
        <v>0</v>
      </c>
      <c r="AF40" s="6">
        <f t="shared" si="14"/>
        <v>0</v>
      </c>
      <c r="AG40" s="6">
        <f t="shared" si="14"/>
        <v>0</v>
      </c>
      <c r="AH40" s="109" t="str">
        <f t="shared" si="15"/>
        <v>INSERT INTO [dbo].[PartidaContableSaldos] VALUES('002','002','','','163111    ','016','00000022','01','01','2020-12-31 00:00:00.000','','',0.00,0.00,0.00,758.19,0,0,0,758.19,0,758.19,0,758.19,0,0)</v>
      </c>
      <c r="AI40" s="109" t="str">
        <f t="shared" si="16"/>
        <v>INSERT INTO [dbo].[PartidaContableSaldos] VALUES('002','002','','','163111    ','016','00000022','01','02','2020-12-31 00:00:00.000','','',0.00,0.00,0.00,758.19,0,0,0,0,0,0,0,758.19,0,0)</v>
      </c>
    </row>
    <row r="41" spans="1:35" x14ac:dyDescent="0.25">
      <c r="A41" s="36" t="s">
        <v>11</v>
      </c>
      <c r="B41" s="36" t="s">
        <v>11</v>
      </c>
      <c r="C41" s="36"/>
      <c r="D41" s="36"/>
      <c r="E41" s="37" t="s">
        <v>109</v>
      </c>
      <c r="F41" s="80" t="s">
        <v>81</v>
      </c>
      <c r="G41" s="90" t="s">
        <v>390</v>
      </c>
      <c r="H41" s="36" t="s">
        <v>13</v>
      </c>
      <c r="I41" s="65">
        <v>44316</v>
      </c>
      <c r="J41" s="38">
        <v>45.850000000000364</v>
      </c>
      <c r="K41" s="79">
        <f t="shared" si="17"/>
        <v>12.12</v>
      </c>
      <c r="Q41" s="105">
        <f t="shared" si="1"/>
        <v>45.850000000000364</v>
      </c>
      <c r="R41" s="106">
        <f t="shared" si="2"/>
        <v>0</v>
      </c>
      <c r="S41" s="105">
        <f t="shared" si="3"/>
        <v>45.850000000000364</v>
      </c>
      <c r="T41" s="105">
        <f t="shared" si="4"/>
        <v>0</v>
      </c>
      <c r="U41" s="106">
        <f t="shared" si="5"/>
        <v>0</v>
      </c>
      <c r="V41" s="106">
        <f t="shared" si="6"/>
        <v>0</v>
      </c>
      <c r="W41" s="106">
        <f t="shared" si="7"/>
        <v>45.850000000000364</v>
      </c>
      <c r="X41" s="106">
        <f t="shared" si="8"/>
        <v>0</v>
      </c>
      <c r="Y41" s="107">
        <f t="shared" si="9"/>
        <v>0</v>
      </c>
      <c r="Z41" s="107">
        <f t="shared" si="10"/>
        <v>0</v>
      </c>
      <c r="AA41" s="108">
        <f t="shared" si="11"/>
        <v>45.850000000000364</v>
      </c>
      <c r="AB41" s="107">
        <f t="shared" si="12"/>
        <v>0</v>
      </c>
      <c r="AC41" s="108">
        <v>0</v>
      </c>
      <c r="AD41" s="106">
        <f t="shared" si="13"/>
        <v>45.850000000000364</v>
      </c>
      <c r="AE41" s="106">
        <f t="shared" si="13"/>
        <v>0</v>
      </c>
      <c r="AF41" s="6">
        <f t="shared" si="14"/>
        <v>0</v>
      </c>
      <c r="AG41" s="6">
        <f t="shared" si="14"/>
        <v>0</v>
      </c>
      <c r="AH41" s="109" t="str">
        <f t="shared" si="15"/>
        <v>INSERT INTO [dbo].[PartidaContableSaldos] VALUES('002','002','','','163111    ','016','00000025','01','01','2020-12-31 00:00:00.000','','',0.00,0.00,0.00,45.8500000000004,0,0,0,45.8500000000004,0,45.8500000000004,0,45.8500000000004,0,0)</v>
      </c>
      <c r="AI41" s="109" t="str">
        <f t="shared" si="16"/>
        <v>INSERT INTO [dbo].[PartidaContableSaldos] VALUES('002','002','','','163111    ','016','00000025','01','02','2020-12-31 00:00:00.000','','',0.00,0.00,0.00,45.8500000000004,0,0,0,0,0,0,0,45.8500000000004,0,0)</v>
      </c>
    </row>
    <row r="42" spans="1:35" x14ac:dyDescent="0.25">
      <c r="A42" s="36" t="s">
        <v>11</v>
      </c>
      <c r="B42" s="36" t="s">
        <v>11</v>
      </c>
      <c r="C42" s="36"/>
      <c r="D42" s="36"/>
      <c r="E42" s="37" t="s">
        <v>109</v>
      </c>
      <c r="F42" s="80" t="s">
        <v>81</v>
      </c>
      <c r="G42" s="90" t="s">
        <v>385</v>
      </c>
      <c r="H42" s="36" t="s">
        <v>13</v>
      </c>
      <c r="I42" s="65">
        <v>44316</v>
      </c>
      <c r="J42" s="38">
        <v>30.149999999999636</v>
      </c>
      <c r="K42" s="79">
        <f t="shared" si="17"/>
        <v>7.97</v>
      </c>
      <c r="Q42" s="105">
        <f t="shared" si="1"/>
        <v>30.149999999999636</v>
      </c>
      <c r="R42" s="106">
        <f t="shared" si="2"/>
        <v>0</v>
      </c>
      <c r="S42" s="105">
        <f t="shared" si="3"/>
        <v>30.149999999999636</v>
      </c>
      <c r="T42" s="105">
        <f t="shared" si="4"/>
        <v>0</v>
      </c>
      <c r="U42" s="106">
        <f t="shared" si="5"/>
        <v>0</v>
      </c>
      <c r="V42" s="106">
        <f t="shared" si="6"/>
        <v>0</v>
      </c>
      <c r="W42" s="106">
        <f t="shared" si="7"/>
        <v>30.149999999999636</v>
      </c>
      <c r="X42" s="106">
        <f t="shared" si="8"/>
        <v>0</v>
      </c>
      <c r="Y42" s="107">
        <f t="shared" si="9"/>
        <v>0</v>
      </c>
      <c r="Z42" s="107">
        <f t="shared" si="10"/>
        <v>0</v>
      </c>
      <c r="AA42" s="108">
        <f t="shared" si="11"/>
        <v>30.149999999999636</v>
      </c>
      <c r="AB42" s="107">
        <f t="shared" si="12"/>
        <v>0</v>
      </c>
      <c r="AC42" s="108">
        <v>0</v>
      </c>
      <c r="AD42" s="106">
        <f t="shared" si="13"/>
        <v>30.149999999999636</v>
      </c>
      <c r="AE42" s="106">
        <f t="shared" si="13"/>
        <v>0</v>
      </c>
      <c r="AF42" s="6">
        <f t="shared" si="14"/>
        <v>0</v>
      </c>
      <c r="AG42" s="6">
        <f t="shared" si="14"/>
        <v>0</v>
      </c>
      <c r="AH42" s="109" t="str">
        <f t="shared" si="15"/>
        <v>INSERT INTO [dbo].[PartidaContableSaldos] VALUES('002','002','','','163111    ','016','00000027','01','01','2020-12-31 00:00:00.000','','',0.00,0.00,0.00,30.1499999999996,0,0,0,30.1499999999996,0,30.1499999999996,0,30.1499999999996,0,0)</v>
      </c>
      <c r="AI42" s="109" t="str">
        <f t="shared" si="16"/>
        <v>INSERT INTO [dbo].[PartidaContableSaldos] VALUES('002','002','','','163111    ','016','00000027','01','02','2020-12-31 00:00:00.000','','',0.00,0.00,0.00,30.1499999999996,0,0,0,0,0,0,0,30.1499999999996,0,0)</v>
      </c>
    </row>
    <row r="43" spans="1:35" x14ac:dyDescent="0.25">
      <c r="A43" s="36" t="s">
        <v>11</v>
      </c>
      <c r="B43" s="36" t="s">
        <v>11</v>
      </c>
      <c r="C43" s="36"/>
      <c r="D43" s="36"/>
      <c r="E43" s="37" t="s">
        <v>109</v>
      </c>
      <c r="F43" s="80" t="s">
        <v>81</v>
      </c>
      <c r="G43" s="90" t="s">
        <v>384</v>
      </c>
      <c r="H43" s="36" t="s">
        <v>13</v>
      </c>
      <c r="I43" s="65">
        <v>44316</v>
      </c>
      <c r="J43" s="38">
        <v>112.27999999999884</v>
      </c>
      <c r="K43" s="79">
        <f t="shared" si="17"/>
        <v>29.68</v>
      </c>
      <c r="Q43" s="105">
        <f t="shared" si="1"/>
        <v>112.27999999999884</v>
      </c>
      <c r="R43" s="106">
        <f t="shared" si="2"/>
        <v>0</v>
      </c>
      <c r="S43" s="105">
        <f t="shared" si="3"/>
        <v>112.27999999999884</v>
      </c>
      <c r="T43" s="105">
        <f t="shared" si="4"/>
        <v>0</v>
      </c>
      <c r="U43" s="106">
        <f t="shared" si="5"/>
        <v>0</v>
      </c>
      <c r="V43" s="106">
        <f t="shared" si="6"/>
        <v>0</v>
      </c>
      <c r="W43" s="106">
        <f t="shared" si="7"/>
        <v>112.27999999999884</v>
      </c>
      <c r="X43" s="106">
        <f t="shared" si="8"/>
        <v>0</v>
      </c>
      <c r="Y43" s="107">
        <f t="shared" si="9"/>
        <v>0</v>
      </c>
      <c r="Z43" s="107">
        <f t="shared" si="10"/>
        <v>0</v>
      </c>
      <c r="AA43" s="108">
        <f t="shared" si="11"/>
        <v>112.27999999999884</v>
      </c>
      <c r="AB43" s="107">
        <f t="shared" si="12"/>
        <v>0</v>
      </c>
      <c r="AC43" s="108">
        <v>0</v>
      </c>
      <c r="AD43" s="106">
        <f t="shared" si="13"/>
        <v>112.27999999999884</v>
      </c>
      <c r="AE43" s="106">
        <f t="shared" si="13"/>
        <v>0</v>
      </c>
      <c r="AF43" s="6">
        <f t="shared" si="14"/>
        <v>0</v>
      </c>
      <c r="AG43" s="6">
        <f t="shared" si="14"/>
        <v>0</v>
      </c>
      <c r="AH43" s="109" t="str">
        <f t="shared" si="15"/>
        <v>INSERT INTO [dbo].[PartidaContableSaldos] VALUES('002','002','','','163111    ','016','00000026','01','01','2020-12-31 00:00:00.000','','',0.00,0.00,0.00,112.279999999999,0,0,0,112.279999999999,0,112.279999999999,0,112.279999999999,0,0)</v>
      </c>
      <c r="AI43" s="109" t="str">
        <f t="shared" si="16"/>
        <v>INSERT INTO [dbo].[PartidaContableSaldos] VALUES('002','002','','','163111    ','016','00000026','01','02','2020-12-31 00:00:00.000','','',0.00,0.00,0.00,112.279999999999,0,0,0,0,0,0,0,112.279999999999,0,0)</v>
      </c>
    </row>
    <row r="44" spans="1:35" x14ac:dyDescent="0.25">
      <c r="A44" s="36" t="s">
        <v>11</v>
      </c>
      <c r="B44" s="36" t="s">
        <v>11</v>
      </c>
      <c r="C44" s="36"/>
      <c r="D44" s="36"/>
      <c r="E44" s="37" t="s">
        <v>109</v>
      </c>
      <c r="F44" s="80" t="s">
        <v>81</v>
      </c>
      <c r="G44" s="90" t="s">
        <v>395</v>
      </c>
      <c r="H44" s="36" t="s">
        <v>13</v>
      </c>
      <c r="I44" s="65">
        <v>44316</v>
      </c>
      <c r="J44" s="38">
        <v>1328.869999999999</v>
      </c>
      <c r="K44" s="79">
        <f t="shared" si="17"/>
        <v>351.27</v>
      </c>
      <c r="Q44" s="105">
        <f t="shared" si="1"/>
        <v>1328.869999999999</v>
      </c>
      <c r="R44" s="106">
        <f t="shared" si="2"/>
        <v>0</v>
      </c>
      <c r="S44" s="105">
        <f t="shared" si="3"/>
        <v>1328.869999999999</v>
      </c>
      <c r="T44" s="105">
        <f t="shared" si="4"/>
        <v>0</v>
      </c>
      <c r="U44" s="106">
        <f t="shared" si="5"/>
        <v>0</v>
      </c>
      <c r="V44" s="106">
        <f t="shared" si="6"/>
        <v>0</v>
      </c>
      <c r="W44" s="106">
        <f t="shared" si="7"/>
        <v>1328.869999999999</v>
      </c>
      <c r="X44" s="106">
        <f t="shared" si="8"/>
        <v>0</v>
      </c>
      <c r="Y44" s="107">
        <f t="shared" si="9"/>
        <v>0</v>
      </c>
      <c r="Z44" s="107">
        <f t="shared" si="10"/>
        <v>0</v>
      </c>
      <c r="AA44" s="108">
        <f t="shared" si="11"/>
        <v>1328.869999999999</v>
      </c>
      <c r="AB44" s="107">
        <f t="shared" si="12"/>
        <v>0</v>
      </c>
      <c r="AC44" s="108">
        <v>0</v>
      </c>
      <c r="AD44" s="106">
        <f t="shared" si="13"/>
        <v>1328.869999999999</v>
      </c>
      <c r="AE44" s="106">
        <f t="shared" si="13"/>
        <v>0</v>
      </c>
      <c r="AF44" s="6">
        <f t="shared" si="14"/>
        <v>0</v>
      </c>
      <c r="AG44" s="6">
        <f t="shared" si="14"/>
        <v>0</v>
      </c>
      <c r="AH44" s="109" t="str">
        <f t="shared" si="15"/>
        <v>INSERT INTO [dbo].[PartidaContableSaldos] VALUES('002','002','','','163111    ','016','00000028','01','01','2020-12-31 00:00:00.000','','',0.00,0.00,0.00,1328.87,0,0,0,1328.87,0,1328.87,0,1328.87,0,0)</v>
      </c>
      <c r="AI44" s="109" t="str">
        <f t="shared" si="16"/>
        <v>INSERT INTO [dbo].[PartidaContableSaldos] VALUES('002','002','','','163111    ','016','00000028','01','02','2020-12-31 00:00:00.000','','',0.00,0.00,0.00,1328.87,0,0,0,0,0,0,0,1328.87,0,0)</v>
      </c>
    </row>
    <row r="45" spans="1:35" x14ac:dyDescent="0.25">
      <c r="A45" s="36" t="s">
        <v>11</v>
      </c>
      <c r="B45" s="36" t="s">
        <v>11</v>
      </c>
      <c r="C45" s="36"/>
      <c r="D45" s="36"/>
      <c r="E45" s="37" t="s">
        <v>110</v>
      </c>
      <c r="F45" s="80" t="s">
        <v>81</v>
      </c>
      <c r="G45" s="90" t="s">
        <v>15</v>
      </c>
      <c r="H45" s="36" t="s">
        <v>13</v>
      </c>
      <c r="I45" s="65">
        <v>44316</v>
      </c>
      <c r="J45" s="38">
        <v>3000</v>
      </c>
      <c r="K45" s="79">
        <f t="shared" si="17"/>
        <v>793.02</v>
      </c>
      <c r="Q45" s="105">
        <f t="shared" si="1"/>
        <v>3000</v>
      </c>
      <c r="R45" s="106">
        <f t="shared" si="2"/>
        <v>0</v>
      </c>
      <c r="S45" s="105">
        <f t="shared" si="3"/>
        <v>3000</v>
      </c>
      <c r="T45" s="105">
        <f t="shared" si="4"/>
        <v>0</v>
      </c>
      <c r="U45" s="106">
        <f t="shared" si="5"/>
        <v>0</v>
      </c>
      <c r="V45" s="106">
        <f t="shared" si="6"/>
        <v>0</v>
      </c>
      <c r="W45" s="106">
        <f t="shared" si="7"/>
        <v>3000</v>
      </c>
      <c r="X45" s="106">
        <f t="shared" si="8"/>
        <v>0</v>
      </c>
      <c r="Y45" s="107">
        <f t="shared" si="9"/>
        <v>0</v>
      </c>
      <c r="Z45" s="107">
        <f t="shared" si="10"/>
        <v>0</v>
      </c>
      <c r="AA45" s="108">
        <f t="shared" si="11"/>
        <v>3000</v>
      </c>
      <c r="AB45" s="107">
        <f t="shared" si="12"/>
        <v>0</v>
      </c>
      <c r="AC45" s="108">
        <v>0</v>
      </c>
      <c r="AD45" s="106">
        <f t="shared" si="13"/>
        <v>3000</v>
      </c>
      <c r="AE45" s="106">
        <f t="shared" si="13"/>
        <v>0</v>
      </c>
      <c r="AF45" s="6">
        <f t="shared" si="14"/>
        <v>0</v>
      </c>
      <c r="AG45" s="6">
        <f t="shared" si="14"/>
        <v>0</v>
      </c>
      <c r="AH45" s="109" t="str">
        <f t="shared" si="15"/>
        <v>INSERT INTO [dbo].[PartidaContableSaldos] VALUES('002','002','','','171231','016','00000001','01','01','2020-12-31 00:00:00.000','','',0.00,0.00,0.00,3000,0,0,0,3000,0,3000,0,3000,0,0)</v>
      </c>
      <c r="AI45" s="109" t="str">
        <f t="shared" si="16"/>
        <v>INSERT INTO [dbo].[PartidaContableSaldos] VALUES('002','002','','','171231','016','00000001','01','02','2020-12-31 00:00:00.000','','',0.00,0.00,0.00,3000,0,0,0,0,0,0,0,3000,0,0)</v>
      </c>
    </row>
    <row r="46" spans="1:35" x14ac:dyDescent="0.25">
      <c r="A46" s="36" t="s">
        <v>11</v>
      </c>
      <c r="B46" s="36" t="s">
        <v>11</v>
      </c>
      <c r="C46" s="36"/>
      <c r="D46" s="36"/>
      <c r="E46" s="37" t="s">
        <v>110</v>
      </c>
      <c r="F46" s="80" t="s">
        <v>81</v>
      </c>
      <c r="G46" s="90" t="s">
        <v>33</v>
      </c>
      <c r="H46" s="36" t="s">
        <v>13</v>
      </c>
      <c r="I46" s="65">
        <v>44316</v>
      </c>
      <c r="J46" s="38">
        <v>50000</v>
      </c>
      <c r="K46" s="79">
        <f t="shared" si="17"/>
        <v>13217.02</v>
      </c>
      <c r="Q46" s="105">
        <f t="shared" si="1"/>
        <v>50000</v>
      </c>
      <c r="R46" s="106">
        <f t="shared" si="2"/>
        <v>0</v>
      </c>
      <c r="S46" s="105">
        <f t="shared" si="3"/>
        <v>50000</v>
      </c>
      <c r="T46" s="105">
        <f t="shared" si="4"/>
        <v>0</v>
      </c>
      <c r="U46" s="106">
        <f t="shared" si="5"/>
        <v>0</v>
      </c>
      <c r="V46" s="106">
        <f t="shared" si="6"/>
        <v>0</v>
      </c>
      <c r="W46" s="106">
        <f t="shared" si="7"/>
        <v>50000</v>
      </c>
      <c r="X46" s="106">
        <f t="shared" si="8"/>
        <v>0</v>
      </c>
      <c r="Y46" s="107">
        <f t="shared" si="9"/>
        <v>0</v>
      </c>
      <c r="Z46" s="107">
        <f t="shared" si="10"/>
        <v>0</v>
      </c>
      <c r="AA46" s="108">
        <f t="shared" si="11"/>
        <v>50000</v>
      </c>
      <c r="AB46" s="107">
        <f t="shared" si="12"/>
        <v>0</v>
      </c>
      <c r="AC46" s="108">
        <v>0</v>
      </c>
      <c r="AD46" s="106">
        <f t="shared" si="13"/>
        <v>50000</v>
      </c>
      <c r="AE46" s="106">
        <f t="shared" si="13"/>
        <v>0</v>
      </c>
      <c r="AF46" s="6">
        <f t="shared" si="14"/>
        <v>0</v>
      </c>
      <c r="AG46" s="6">
        <f t="shared" si="14"/>
        <v>0</v>
      </c>
      <c r="AH46" s="109" t="str">
        <f t="shared" si="15"/>
        <v>INSERT INTO [dbo].[PartidaContableSaldos] VALUES('002','002','','','171231','016','00000002','01','01','2020-12-31 00:00:00.000','','',0.00,0.00,0.00,50000,0,0,0,50000,0,50000,0,50000,0,0)</v>
      </c>
      <c r="AI46" s="109" t="str">
        <f t="shared" si="16"/>
        <v>INSERT INTO [dbo].[PartidaContableSaldos] VALUES('002','002','','','171231','016','00000002','01','02','2020-12-31 00:00:00.000','','',0.00,0.00,0.00,50000,0,0,0,0,0,0,0,50000,0,0)</v>
      </c>
    </row>
    <row r="47" spans="1:35" x14ac:dyDescent="0.25">
      <c r="A47" s="36" t="s">
        <v>11</v>
      </c>
      <c r="B47" s="36" t="s">
        <v>11</v>
      </c>
      <c r="C47" s="36"/>
      <c r="D47" s="36"/>
      <c r="E47" s="37" t="s">
        <v>110</v>
      </c>
      <c r="F47" s="80" t="s">
        <v>81</v>
      </c>
      <c r="G47" s="90" t="s">
        <v>182</v>
      </c>
      <c r="H47" s="36" t="s">
        <v>13</v>
      </c>
      <c r="I47" s="65">
        <v>44316</v>
      </c>
      <c r="J47" s="38">
        <v>766000</v>
      </c>
      <c r="K47" s="79">
        <f t="shared" si="17"/>
        <v>202484.8</v>
      </c>
      <c r="Q47" s="105">
        <f t="shared" si="1"/>
        <v>766000</v>
      </c>
      <c r="R47" s="106">
        <f t="shared" si="2"/>
        <v>0</v>
      </c>
      <c r="S47" s="105">
        <f t="shared" si="3"/>
        <v>766000</v>
      </c>
      <c r="T47" s="105">
        <f t="shared" si="4"/>
        <v>0</v>
      </c>
      <c r="U47" s="106">
        <f t="shared" si="5"/>
        <v>0</v>
      </c>
      <c r="V47" s="106">
        <f t="shared" si="6"/>
        <v>0</v>
      </c>
      <c r="W47" s="106">
        <f t="shared" si="7"/>
        <v>766000</v>
      </c>
      <c r="X47" s="106">
        <f t="shared" si="8"/>
        <v>0</v>
      </c>
      <c r="Y47" s="107">
        <f t="shared" si="9"/>
        <v>0</v>
      </c>
      <c r="Z47" s="107">
        <f t="shared" si="10"/>
        <v>0</v>
      </c>
      <c r="AA47" s="108">
        <f t="shared" si="11"/>
        <v>766000</v>
      </c>
      <c r="AB47" s="107">
        <f t="shared" si="12"/>
        <v>0</v>
      </c>
      <c r="AC47" s="108">
        <v>0</v>
      </c>
      <c r="AD47" s="106">
        <f t="shared" si="13"/>
        <v>766000</v>
      </c>
      <c r="AE47" s="106">
        <f t="shared" si="13"/>
        <v>0</v>
      </c>
      <c r="AF47" s="6">
        <f t="shared" si="14"/>
        <v>0</v>
      </c>
      <c r="AG47" s="6">
        <f t="shared" si="14"/>
        <v>0</v>
      </c>
      <c r="AH47" s="109" t="str">
        <f t="shared" si="15"/>
        <v>INSERT INTO [dbo].[PartidaContableSaldos] VALUES('002','002','','','171231','016','00000003','01','01','2020-12-31 00:00:00.000','','',0.00,0.00,0.00,766000,0,0,0,766000,0,766000,0,766000,0,0)</v>
      </c>
      <c r="AI47" s="109" t="str">
        <f t="shared" si="16"/>
        <v>INSERT INTO [dbo].[PartidaContableSaldos] VALUES('002','002','','','171231','016','00000003','01','02','2020-12-31 00:00:00.000','','',0.00,0.00,0.00,766000,0,0,0,0,0,0,0,766000,0,0)</v>
      </c>
    </row>
    <row r="48" spans="1:35" x14ac:dyDescent="0.25">
      <c r="A48" s="36" t="s">
        <v>11</v>
      </c>
      <c r="B48" s="36" t="s">
        <v>11</v>
      </c>
      <c r="C48" s="36"/>
      <c r="D48" s="36"/>
      <c r="E48" s="37" t="s">
        <v>110</v>
      </c>
      <c r="F48" s="80" t="s">
        <v>81</v>
      </c>
      <c r="G48" s="90" t="s">
        <v>183</v>
      </c>
      <c r="H48" s="36" t="s">
        <v>13</v>
      </c>
      <c r="I48" s="65">
        <v>44316</v>
      </c>
      <c r="J48" s="38">
        <v>600000</v>
      </c>
      <c r="K48" s="79">
        <f t="shared" si="17"/>
        <v>158604.28</v>
      </c>
      <c r="Q48" s="105">
        <f t="shared" si="1"/>
        <v>600000</v>
      </c>
      <c r="R48" s="106">
        <f t="shared" si="2"/>
        <v>0</v>
      </c>
      <c r="S48" s="105">
        <f t="shared" si="3"/>
        <v>600000</v>
      </c>
      <c r="T48" s="105">
        <f t="shared" si="4"/>
        <v>0</v>
      </c>
      <c r="U48" s="106">
        <f t="shared" si="5"/>
        <v>0</v>
      </c>
      <c r="V48" s="106">
        <f t="shared" si="6"/>
        <v>0</v>
      </c>
      <c r="W48" s="106">
        <f t="shared" si="7"/>
        <v>600000</v>
      </c>
      <c r="X48" s="106">
        <f t="shared" si="8"/>
        <v>0</v>
      </c>
      <c r="Y48" s="107">
        <f t="shared" si="9"/>
        <v>0</v>
      </c>
      <c r="Z48" s="107">
        <f t="shared" si="10"/>
        <v>0</v>
      </c>
      <c r="AA48" s="108">
        <f t="shared" si="11"/>
        <v>600000</v>
      </c>
      <c r="AB48" s="107">
        <f t="shared" si="12"/>
        <v>0</v>
      </c>
      <c r="AC48" s="108">
        <v>0</v>
      </c>
      <c r="AD48" s="106">
        <f t="shared" si="13"/>
        <v>600000</v>
      </c>
      <c r="AE48" s="106">
        <f t="shared" si="13"/>
        <v>0</v>
      </c>
      <c r="AF48" s="6">
        <f t="shared" si="14"/>
        <v>0</v>
      </c>
      <c r="AG48" s="6">
        <f t="shared" si="14"/>
        <v>0</v>
      </c>
      <c r="AH48" s="109" t="str">
        <f t="shared" si="15"/>
        <v>INSERT INTO [dbo].[PartidaContableSaldos] VALUES('002','002','','','171231','016','00000004','01','01','2020-12-31 00:00:00.000','','',0.00,0.00,0.00,600000,0,0,0,600000,0,600000,0,600000,0,0)</v>
      </c>
      <c r="AI48" s="109" t="str">
        <f t="shared" si="16"/>
        <v>INSERT INTO [dbo].[PartidaContableSaldos] VALUES('002','002','','','171231','016','00000004','01','02','2020-12-31 00:00:00.000','','',0.00,0.00,0.00,600000,0,0,0,0,0,0,0,600000,0,0)</v>
      </c>
    </row>
    <row r="49" spans="1:11" x14ac:dyDescent="0.25">
      <c r="A49" s="36" t="s">
        <v>11</v>
      </c>
      <c r="B49" s="36" t="s">
        <v>11</v>
      </c>
      <c r="C49" s="36"/>
      <c r="D49" s="36"/>
      <c r="E49" s="37" t="s">
        <v>110</v>
      </c>
      <c r="F49" s="80" t="s">
        <v>81</v>
      </c>
      <c r="G49" s="90" t="s">
        <v>188</v>
      </c>
      <c r="H49" s="36" t="s">
        <v>13</v>
      </c>
      <c r="I49" s="65">
        <v>44316</v>
      </c>
      <c r="J49" s="38">
        <v>560000</v>
      </c>
      <c r="K49" s="79">
        <f t="shared" si="17"/>
        <v>148030.66</v>
      </c>
    </row>
    <row r="50" spans="1:11" x14ac:dyDescent="0.25">
      <c r="A50" s="36" t="s">
        <v>11</v>
      </c>
      <c r="B50" s="36" t="s">
        <v>11</v>
      </c>
      <c r="C50" s="36"/>
      <c r="D50" s="36"/>
      <c r="E50" s="37" t="s">
        <v>110</v>
      </c>
      <c r="F50" s="80" t="s">
        <v>81</v>
      </c>
      <c r="G50" s="90" t="s">
        <v>189</v>
      </c>
      <c r="H50" s="36" t="s">
        <v>13</v>
      </c>
      <c r="I50" s="65">
        <v>44316</v>
      </c>
      <c r="J50" s="38">
        <v>4394.72</v>
      </c>
      <c r="K50" s="79">
        <f t="shared" si="17"/>
        <v>1161.7</v>
      </c>
    </row>
    <row r="51" spans="1:11" x14ac:dyDescent="0.25">
      <c r="A51" s="36" t="s">
        <v>11</v>
      </c>
      <c r="B51" s="36" t="s">
        <v>11</v>
      </c>
      <c r="C51" s="36"/>
      <c r="D51" s="36"/>
      <c r="E51" s="37" t="s">
        <v>110</v>
      </c>
      <c r="F51" s="80" t="s">
        <v>81</v>
      </c>
      <c r="G51" s="90" t="s">
        <v>191</v>
      </c>
      <c r="H51" s="36" t="s">
        <v>13</v>
      </c>
      <c r="I51" s="65">
        <v>44316</v>
      </c>
      <c r="J51" s="38">
        <v>145000</v>
      </c>
      <c r="K51" s="79">
        <f t="shared" si="17"/>
        <v>38329.370000000003</v>
      </c>
    </row>
    <row r="52" spans="1:11" x14ac:dyDescent="0.25">
      <c r="A52" s="36" t="s">
        <v>11</v>
      </c>
      <c r="B52" s="36" t="s">
        <v>11</v>
      </c>
      <c r="C52" s="36"/>
      <c r="D52" s="36"/>
      <c r="E52" s="37" t="s">
        <v>247</v>
      </c>
      <c r="F52" s="80" t="s">
        <v>81</v>
      </c>
      <c r="G52" s="90" t="s">
        <v>190</v>
      </c>
      <c r="H52" s="39" t="s">
        <v>16</v>
      </c>
      <c r="I52" s="65">
        <v>44316</v>
      </c>
      <c r="J52" s="38">
        <v>416961.47</v>
      </c>
      <c r="K52" s="40">
        <v>110219.79</v>
      </c>
    </row>
    <row r="53" spans="1:11" x14ac:dyDescent="0.25">
      <c r="A53" s="36" t="s">
        <v>11</v>
      </c>
      <c r="B53" s="36" t="s">
        <v>11</v>
      </c>
      <c r="C53" s="36"/>
      <c r="D53" s="36"/>
      <c r="E53" s="37" t="s">
        <v>247</v>
      </c>
      <c r="F53" s="80" t="s">
        <v>81</v>
      </c>
      <c r="G53" s="90" t="s">
        <v>365</v>
      </c>
      <c r="H53" s="39" t="s">
        <v>16</v>
      </c>
      <c r="I53" s="65">
        <v>44316</v>
      </c>
      <c r="J53" s="38">
        <v>1905824.82</v>
      </c>
      <c r="K53" s="40">
        <v>503786.63</v>
      </c>
    </row>
    <row r="54" spans="1:11" x14ac:dyDescent="0.25">
      <c r="A54" s="36" t="s">
        <v>11</v>
      </c>
      <c r="B54" s="36" t="s">
        <v>11</v>
      </c>
      <c r="C54" s="36"/>
      <c r="D54" s="36"/>
      <c r="E54" s="37" t="s">
        <v>247</v>
      </c>
      <c r="F54" s="80" t="s">
        <v>81</v>
      </c>
      <c r="G54" s="90" t="s">
        <v>192</v>
      </c>
      <c r="H54" s="39" t="s">
        <v>16</v>
      </c>
      <c r="I54" s="65">
        <v>44316</v>
      </c>
      <c r="J54" s="38">
        <v>3697225.36</v>
      </c>
      <c r="K54" s="40">
        <v>977326.29</v>
      </c>
    </row>
    <row r="55" spans="1:11" x14ac:dyDescent="0.25">
      <c r="A55" s="36" t="s">
        <v>11</v>
      </c>
      <c r="B55" s="36" t="s">
        <v>11</v>
      </c>
      <c r="C55" s="36"/>
      <c r="D55" s="36"/>
      <c r="E55" s="37" t="s">
        <v>247</v>
      </c>
      <c r="F55" s="80" t="s">
        <v>81</v>
      </c>
      <c r="G55" s="90" t="s">
        <v>193</v>
      </c>
      <c r="H55" s="39" t="s">
        <v>16</v>
      </c>
      <c r="I55" s="65">
        <v>44316</v>
      </c>
      <c r="J55" s="38">
        <v>495670.94</v>
      </c>
      <c r="K55" s="40">
        <v>131025.89</v>
      </c>
    </row>
    <row r="56" spans="1:11" x14ac:dyDescent="0.25">
      <c r="A56" s="36" t="s">
        <v>11</v>
      </c>
      <c r="B56" s="36" t="s">
        <v>11</v>
      </c>
      <c r="C56" s="36"/>
      <c r="D56" s="36"/>
      <c r="E56" s="37" t="s">
        <v>247</v>
      </c>
      <c r="F56" s="80" t="s">
        <v>81</v>
      </c>
      <c r="G56" s="90" t="s">
        <v>194</v>
      </c>
      <c r="H56" s="39" t="s">
        <v>16</v>
      </c>
      <c r="I56" s="65">
        <v>44316</v>
      </c>
      <c r="J56" s="38">
        <v>243885.28</v>
      </c>
      <c r="K56" s="40">
        <v>64468.75</v>
      </c>
    </row>
    <row r="57" spans="1:11" x14ac:dyDescent="0.25">
      <c r="A57" s="36" t="s">
        <v>11</v>
      </c>
      <c r="B57" s="36" t="s">
        <v>11</v>
      </c>
      <c r="C57" s="36"/>
      <c r="D57" s="36"/>
      <c r="E57" s="37" t="s">
        <v>247</v>
      </c>
      <c r="F57" s="80" t="s">
        <v>81</v>
      </c>
      <c r="G57" s="90" t="s">
        <v>396</v>
      </c>
      <c r="H57" s="39" t="s">
        <v>16</v>
      </c>
      <c r="I57" s="65">
        <v>44316</v>
      </c>
      <c r="J57" s="38">
        <v>79443</v>
      </c>
      <c r="K57" s="40">
        <v>21000</v>
      </c>
    </row>
    <row r="58" spans="1:11" x14ac:dyDescent="0.25">
      <c r="A58" s="36" t="s">
        <v>11</v>
      </c>
      <c r="B58" s="36" t="s">
        <v>11</v>
      </c>
      <c r="C58" s="36"/>
      <c r="D58" s="36"/>
      <c r="E58" s="37" t="s">
        <v>247</v>
      </c>
      <c r="F58" s="80" t="s">
        <v>81</v>
      </c>
      <c r="G58" s="90" t="s">
        <v>397</v>
      </c>
      <c r="H58" s="39" t="s">
        <v>16</v>
      </c>
      <c r="I58" s="65">
        <v>44316</v>
      </c>
      <c r="J58" s="38">
        <v>616629</v>
      </c>
      <c r="K58" s="40">
        <v>163000</v>
      </c>
    </row>
    <row r="59" spans="1:11" x14ac:dyDescent="0.25">
      <c r="A59" s="36" t="s">
        <v>11</v>
      </c>
      <c r="B59" s="36" t="s">
        <v>11</v>
      </c>
      <c r="C59" s="36"/>
      <c r="D59" s="36"/>
      <c r="E59" s="37" t="s">
        <v>247</v>
      </c>
      <c r="F59" s="80" t="s">
        <v>81</v>
      </c>
      <c r="G59" s="90" t="s">
        <v>398</v>
      </c>
      <c r="H59" s="39" t="s">
        <v>16</v>
      </c>
      <c r="I59" s="65">
        <v>44316</v>
      </c>
      <c r="J59" s="38">
        <v>60528</v>
      </c>
      <c r="K59" s="40">
        <v>16000</v>
      </c>
    </row>
    <row r="60" spans="1:11" x14ac:dyDescent="0.25">
      <c r="A60" s="36" t="s">
        <v>11</v>
      </c>
      <c r="B60" s="36" t="s">
        <v>11</v>
      </c>
      <c r="C60" s="36"/>
      <c r="D60" s="36"/>
      <c r="E60" s="37" t="s">
        <v>111</v>
      </c>
      <c r="F60" s="80" t="s">
        <v>81</v>
      </c>
      <c r="G60" s="90" t="s">
        <v>15</v>
      </c>
      <c r="H60" s="36" t="s">
        <v>13</v>
      </c>
      <c r="I60" s="65">
        <v>44316</v>
      </c>
      <c r="J60" s="38">
        <v>304.37</v>
      </c>
      <c r="K60" s="79">
        <f t="shared" ref="K60:K66" si="18">ROUND(J60/$N$2,2)</f>
        <v>80.459999999999994</v>
      </c>
    </row>
    <row r="61" spans="1:11" x14ac:dyDescent="0.25">
      <c r="A61" s="36" t="s">
        <v>11</v>
      </c>
      <c r="B61" s="36" t="s">
        <v>11</v>
      </c>
      <c r="C61" s="36"/>
      <c r="D61" s="36"/>
      <c r="E61" s="37" t="s">
        <v>111</v>
      </c>
      <c r="F61" s="80" t="s">
        <v>81</v>
      </c>
      <c r="G61" s="90" t="s">
        <v>33</v>
      </c>
      <c r="H61" s="36" t="s">
        <v>13</v>
      </c>
      <c r="I61" s="65">
        <v>44316</v>
      </c>
      <c r="J61" s="38">
        <v>1846.8400000000001</v>
      </c>
      <c r="K61" s="79">
        <f t="shared" si="18"/>
        <v>488.19</v>
      </c>
    </row>
    <row r="62" spans="1:11" x14ac:dyDescent="0.25">
      <c r="A62" s="36" t="s">
        <v>11</v>
      </c>
      <c r="B62" s="36" t="s">
        <v>11</v>
      </c>
      <c r="C62" s="36"/>
      <c r="D62" s="36"/>
      <c r="E62" s="37" t="s">
        <v>111</v>
      </c>
      <c r="F62" s="80" t="s">
        <v>81</v>
      </c>
      <c r="G62" s="90" t="s">
        <v>182</v>
      </c>
      <c r="H62" s="36" t="s">
        <v>13</v>
      </c>
      <c r="I62" s="65">
        <v>44316</v>
      </c>
      <c r="J62" s="38">
        <v>28083.190000000002</v>
      </c>
      <c r="K62" s="79">
        <f t="shared" si="18"/>
        <v>7423.52</v>
      </c>
    </row>
    <row r="63" spans="1:11" x14ac:dyDescent="0.25">
      <c r="A63" s="36" t="s">
        <v>11</v>
      </c>
      <c r="B63" s="36" t="s">
        <v>11</v>
      </c>
      <c r="C63" s="36"/>
      <c r="D63" s="36"/>
      <c r="E63" s="37" t="s">
        <v>111</v>
      </c>
      <c r="F63" s="80" t="s">
        <v>81</v>
      </c>
      <c r="G63" s="90" t="s">
        <v>183</v>
      </c>
      <c r="H63" s="36" t="s">
        <v>13</v>
      </c>
      <c r="I63" s="65">
        <v>44316</v>
      </c>
      <c r="J63" s="38">
        <v>19532.07</v>
      </c>
      <c r="K63" s="79">
        <f t="shared" si="18"/>
        <v>5163.12</v>
      </c>
    </row>
    <row r="64" spans="1:11" x14ac:dyDescent="0.25">
      <c r="A64" s="36" t="s">
        <v>11</v>
      </c>
      <c r="B64" s="36" t="s">
        <v>11</v>
      </c>
      <c r="C64" s="36"/>
      <c r="D64" s="36"/>
      <c r="E64" s="37" t="s">
        <v>111</v>
      </c>
      <c r="F64" s="80" t="s">
        <v>81</v>
      </c>
      <c r="G64" s="90" t="s">
        <v>188</v>
      </c>
      <c r="H64" s="36" t="s">
        <v>13</v>
      </c>
      <c r="I64" s="65">
        <v>44316</v>
      </c>
      <c r="J64" s="38">
        <v>25113.879999999997</v>
      </c>
      <c r="K64" s="79">
        <f t="shared" si="18"/>
        <v>6638.61</v>
      </c>
    </row>
    <row r="65" spans="1:11" x14ac:dyDescent="0.25">
      <c r="A65" s="36" t="s">
        <v>11</v>
      </c>
      <c r="B65" s="36" t="s">
        <v>11</v>
      </c>
      <c r="C65" s="36"/>
      <c r="D65" s="36"/>
      <c r="E65" s="37" t="s">
        <v>111</v>
      </c>
      <c r="F65" s="80" t="s">
        <v>81</v>
      </c>
      <c r="G65" s="90" t="s">
        <v>189</v>
      </c>
      <c r="H65" s="36" t="s">
        <v>13</v>
      </c>
      <c r="I65" s="65">
        <v>44316</v>
      </c>
      <c r="J65" s="38">
        <v>22.229999999999905</v>
      </c>
      <c r="K65" s="79">
        <f t="shared" si="18"/>
        <v>5.88</v>
      </c>
    </row>
    <row r="66" spans="1:11" x14ac:dyDescent="0.25">
      <c r="A66" s="36" t="s">
        <v>11</v>
      </c>
      <c r="B66" s="36" t="s">
        <v>11</v>
      </c>
      <c r="C66" s="36"/>
      <c r="D66" s="36"/>
      <c r="E66" s="37" t="s">
        <v>111</v>
      </c>
      <c r="F66" s="80" t="s">
        <v>81</v>
      </c>
      <c r="G66" s="90" t="s">
        <v>191</v>
      </c>
      <c r="H66" s="36" t="s">
        <v>13</v>
      </c>
      <c r="I66" s="65">
        <v>44316</v>
      </c>
      <c r="J66" s="38">
        <v>5681.4900000000016</v>
      </c>
      <c r="K66" s="79">
        <f t="shared" si="18"/>
        <v>1501.85</v>
      </c>
    </row>
    <row r="67" spans="1:11" x14ac:dyDescent="0.25">
      <c r="A67" s="36" t="s">
        <v>11</v>
      </c>
      <c r="B67" s="36" t="s">
        <v>11</v>
      </c>
      <c r="C67" s="36"/>
      <c r="D67" s="36"/>
      <c r="E67" s="37" t="s">
        <v>250</v>
      </c>
      <c r="F67" s="80" t="s">
        <v>81</v>
      </c>
      <c r="G67" s="90" t="s">
        <v>190</v>
      </c>
      <c r="H67" s="39" t="s">
        <v>16</v>
      </c>
      <c r="I67" s="65">
        <v>44316</v>
      </c>
      <c r="J67" s="38">
        <v>10489.84</v>
      </c>
      <c r="K67" s="40">
        <v>2772.8899999999994</v>
      </c>
    </row>
    <row r="68" spans="1:11" x14ac:dyDescent="0.25">
      <c r="A68" s="36" t="s">
        <v>11</v>
      </c>
      <c r="B68" s="36" t="s">
        <v>11</v>
      </c>
      <c r="C68" s="36"/>
      <c r="D68" s="36"/>
      <c r="E68" s="37" t="s">
        <v>250</v>
      </c>
      <c r="F68" s="80" t="s">
        <v>81</v>
      </c>
      <c r="G68" s="90" t="s">
        <v>365</v>
      </c>
      <c r="H68" s="39" t="s">
        <v>16</v>
      </c>
      <c r="I68" s="65">
        <v>44316</v>
      </c>
      <c r="J68" s="38">
        <v>125525.24</v>
      </c>
      <c r="K68" s="40">
        <v>33181.400000000009</v>
      </c>
    </row>
    <row r="69" spans="1:11" x14ac:dyDescent="0.25">
      <c r="A69" s="36" t="s">
        <v>11</v>
      </c>
      <c r="B69" s="36" t="s">
        <v>11</v>
      </c>
      <c r="C69" s="36"/>
      <c r="D69" s="36"/>
      <c r="E69" s="37" t="s">
        <v>250</v>
      </c>
      <c r="F69" s="80" t="s">
        <v>81</v>
      </c>
      <c r="G69" s="90" t="s">
        <v>192</v>
      </c>
      <c r="H69" s="39" t="s">
        <v>16</v>
      </c>
      <c r="I69" s="65">
        <v>44316</v>
      </c>
      <c r="J69" s="38">
        <v>15834.77</v>
      </c>
      <c r="K69" s="40">
        <v>4185.7700000000004</v>
      </c>
    </row>
    <row r="70" spans="1:11" x14ac:dyDescent="0.25">
      <c r="A70" s="36" t="s">
        <v>11</v>
      </c>
      <c r="B70" s="36" t="s">
        <v>11</v>
      </c>
      <c r="C70" s="36"/>
      <c r="D70" s="36"/>
      <c r="E70" s="37" t="s">
        <v>250</v>
      </c>
      <c r="F70" s="80" t="s">
        <v>81</v>
      </c>
      <c r="G70" s="90" t="s">
        <v>193</v>
      </c>
      <c r="H70" s="39" t="s">
        <v>16</v>
      </c>
      <c r="I70" s="65">
        <v>44316</v>
      </c>
      <c r="J70" s="38">
        <v>2857.1</v>
      </c>
      <c r="K70" s="40">
        <v>755.25</v>
      </c>
    </row>
    <row r="71" spans="1:11" x14ac:dyDescent="0.25">
      <c r="A71" s="36" t="s">
        <v>11</v>
      </c>
      <c r="B71" s="36" t="s">
        <v>11</v>
      </c>
      <c r="C71" s="36"/>
      <c r="D71" s="36"/>
      <c r="E71" s="37" t="s">
        <v>250</v>
      </c>
      <c r="F71" s="80" t="s">
        <v>81</v>
      </c>
      <c r="G71" s="90" t="s">
        <v>194</v>
      </c>
      <c r="H71" s="39" t="s">
        <v>16</v>
      </c>
      <c r="I71" s="65">
        <v>44316</v>
      </c>
      <c r="J71" s="38">
        <v>68533.81</v>
      </c>
      <c r="K71" s="40">
        <v>18116.259999999995</v>
      </c>
    </row>
    <row r="72" spans="1:11" x14ac:dyDescent="0.25">
      <c r="A72" s="36" t="s">
        <v>11</v>
      </c>
      <c r="B72" s="36" t="s">
        <v>11</v>
      </c>
      <c r="C72" s="36"/>
      <c r="D72" s="36"/>
      <c r="E72" s="37" t="s">
        <v>250</v>
      </c>
      <c r="F72" s="80" t="s">
        <v>81</v>
      </c>
      <c r="G72" s="90" t="s">
        <v>396</v>
      </c>
      <c r="H72" s="39" t="s">
        <v>16</v>
      </c>
      <c r="I72" s="65">
        <v>44316</v>
      </c>
      <c r="J72" s="38">
        <v>1650.41</v>
      </c>
      <c r="K72" s="40">
        <v>436.27</v>
      </c>
    </row>
    <row r="73" spans="1:11" x14ac:dyDescent="0.25">
      <c r="A73" s="36" t="s">
        <v>11</v>
      </c>
      <c r="B73" s="36" t="s">
        <v>11</v>
      </c>
      <c r="C73" s="36"/>
      <c r="D73" s="36"/>
      <c r="E73" s="37" t="s">
        <v>250</v>
      </c>
      <c r="F73" s="80" t="s">
        <v>81</v>
      </c>
      <c r="G73" s="90" t="s">
        <v>397</v>
      </c>
      <c r="H73" s="39" t="s">
        <v>16</v>
      </c>
      <c r="I73" s="65">
        <v>44316</v>
      </c>
      <c r="J73" s="38">
        <v>7223.75</v>
      </c>
      <c r="K73" s="40">
        <v>1909.5299999999988</v>
      </c>
    </row>
    <row r="74" spans="1:11" x14ac:dyDescent="0.25">
      <c r="A74" s="36" t="s">
        <v>11</v>
      </c>
      <c r="B74" s="36" t="s">
        <v>11</v>
      </c>
      <c r="C74" s="36"/>
      <c r="D74" s="36"/>
      <c r="E74" s="37" t="s">
        <v>250</v>
      </c>
      <c r="F74" s="80" t="s">
        <v>81</v>
      </c>
      <c r="G74" s="90" t="s">
        <v>398</v>
      </c>
      <c r="H74" s="39" t="s">
        <v>16</v>
      </c>
      <c r="I74" s="65">
        <v>44316</v>
      </c>
      <c r="J74" s="38">
        <v>24.63</v>
      </c>
      <c r="K74" s="40">
        <v>6.5100000000002183</v>
      </c>
    </row>
    <row r="75" spans="1:11" x14ac:dyDescent="0.25">
      <c r="A75" s="36" t="s">
        <v>11</v>
      </c>
      <c r="B75" s="36" t="s">
        <v>11</v>
      </c>
      <c r="C75" s="36"/>
      <c r="D75" s="36"/>
      <c r="E75" s="37" t="s">
        <v>112</v>
      </c>
      <c r="F75" s="82" t="s">
        <v>40</v>
      </c>
      <c r="G75" s="92" t="s">
        <v>194</v>
      </c>
      <c r="H75" s="36" t="s">
        <v>13</v>
      </c>
      <c r="I75" s="65">
        <v>44316</v>
      </c>
      <c r="J75" s="38">
        <v>412</v>
      </c>
      <c r="K75" s="79">
        <f t="shared" ref="K75:K77" si="19">ROUND(J75/$N$2,2)</f>
        <v>108.91</v>
      </c>
    </row>
    <row r="76" spans="1:11" x14ac:dyDescent="0.25">
      <c r="A76" s="36" t="s">
        <v>11</v>
      </c>
      <c r="B76" s="36" t="s">
        <v>11</v>
      </c>
      <c r="C76" s="36"/>
      <c r="D76" s="36"/>
      <c r="E76" s="37" t="s">
        <v>112</v>
      </c>
      <c r="F76" s="82" t="s">
        <v>40</v>
      </c>
      <c r="G76" s="92" t="s">
        <v>365</v>
      </c>
      <c r="H76" s="36" t="s">
        <v>13</v>
      </c>
      <c r="I76" s="65">
        <v>44316</v>
      </c>
      <c r="J76" s="38">
        <v>27500</v>
      </c>
      <c r="K76" s="79">
        <f t="shared" si="19"/>
        <v>7269.36</v>
      </c>
    </row>
    <row r="77" spans="1:11" x14ac:dyDescent="0.25">
      <c r="A77" s="36" t="s">
        <v>11</v>
      </c>
      <c r="B77" s="36" t="s">
        <v>11</v>
      </c>
      <c r="C77" s="36"/>
      <c r="D77" s="36"/>
      <c r="E77" s="37" t="s">
        <v>113</v>
      </c>
      <c r="F77" s="81" t="s">
        <v>18</v>
      </c>
      <c r="G77" s="91" t="s">
        <v>19</v>
      </c>
      <c r="H77" s="36" t="s">
        <v>13</v>
      </c>
      <c r="I77" s="65">
        <v>44316</v>
      </c>
      <c r="J77" s="38">
        <v>4937.2300000000005</v>
      </c>
      <c r="K77" s="79">
        <f t="shared" si="19"/>
        <v>1305.1099999999999</v>
      </c>
    </row>
    <row r="78" spans="1:11" x14ac:dyDescent="0.25">
      <c r="A78" s="36" t="s">
        <v>11</v>
      </c>
      <c r="B78" s="36" t="s">
        <v>11</v>
      </c>
      <c r="C78" s="36"/>
      <c r="D78" s="36"/>
      <c r="E78" s="37" t="s">
        <v>114</v>
      </c>
      <c r="F78" s="81" t="s">
        <v>18</v>
      </c>
      <c r="G78" s="91" t="s">
        <v>19</v>
      </c>
      <c r="H78" s="36" t="s">
        <v>13</v>
      </c>
      <c r="I78" s="65">
        <v>44316</v>
      </c>
      <c r="J78" s="38">
        <v>132602.51999999999</v>
      </c>
      <c r="K78" s="79">
        <f>ROUND(J78/$N$3,2)</f>
        <v>34969.019999999997</v>
      </c>
    </row>
    <row r="79" spans="1:11" x14ac:dyDescent="0.25">
      <c r="A79" s="36" t="s">
        <v>11</v>
      </c>
      <c r="B79" s="36" t="s">
        <v>11</v>
      </c>
      <c r="C79" s="36"/>
      <c r="D79" s="36"/>
      <c r="E79" s="37" t="s">
        <v>115</v>
      </c>
      <c r="F79" s="82" t="s">
        <v>40</v>
      </c>
      <c r="G79" s="92" t="s">
        <v>15</v>
      </c>
      <c r="H79" s="36" t="s">
        <v>13</v>
      </c>
      <c r="I79" s="65">
        <v>44316</v>
      </c>
      <c r="J79" s="38">
        <v>-13000</v>
      </c>
      <c r="K79" s="79">
        <f t="shared" ref="K79:K80" si="20">ROUND(J79/$N$3,2)</f>
        <v>-3428.27</v>
      </c>
    </row>
    <row r="80" spans="1:11" x14ac:dyDescent="0.25">
      <c r="A80" s="36" t="s">
        <v>11</v>
      </c>
      <c r="B80" s="36" t="s">
        <v>11</v>
      </c>
      <c r="C80" s="36"/>
      <c r="D80" s="36"/>
      <c r="E80" s="37" t="s">
        <v>269</v>
      </c>
      <c r="F80" s="82" t="s">
        <v>40</v>
      </c>
      <c r="G80" s="92" t="s">
        <v>183</v>
      </c>
      <c r="H80" s="36" t="s">
        <v>13</v>
      </c>
      <c r="I80" s="65">
        <v>44316</v>
      </c>
      <c r="J80" s="38">
        <v>-708</v>
      </c>
      <c r="K80" s="79">
        <f t="shared" si="20"/>
        <v>-186.71</v>
      </c>
    </row>
    <row r="81" spans="1:11" x14ac:dyDescent="0.25">
      <c r="A81" s="36" t="s">
        <v>11</v>
      </c>
      <c r="B81" s="36" t="s">
        <v>11</v>
      </c>
      <c r="C81" s="36"/>
      <c r="D81" s="36"/>
      <c r="E81" s="37" t="s">
        <v>116</v>
      </c>
      <c r="F81" s="82" t="s">
        <v>40</v>
      </c>
      <c r="G81" s="92" t="s">
        <v>33</v>
      </c>
      <c r="H81" s="39" t="s">
        <v>16</v>
      </c>
      <c r="I81" s="65">
        <v>44316</v>
      </c>
      <c r="J81" s="38">
        <v>-7218.9400000000005</v>
      </c>
      <c r="K81" s="40">
        <v>-1903.73</v>
      </c>
    </row>
    <row r="82" spans="1:11" x14ac:dyDescent="0.25">
      <c r="A82" s="36" t="s">
        <v>11</v>
      </c>
      <c r="B82" s="36" t="s">
        <v>11</v>
      </c>
      <c r="C82" s="36"/>
      <c r="D82" s="36"/>
      <c r="E82" s="37" t="s">
        <v>117</v>
      </c>
      <c r="F82" s="82" t="s">
        <v>40</v>
      </c>
      <c r="G82" s="92" t="s">
        <v>188</v>
      </c>
      <c r="H82" s="36" t="s">
        <v>13</v>
      </c>
      <c r="I82" s="65">
        <v>44316</v>
      </c>
      <c r="J82" s="38">
        <v>-473.64</v>
      </c>
      <c r="K82" s="79">
        <f t="shared" ref="K82:K96" si="21">ROUND(J82/$N$3,2)</f>
        <v>-124.91</v>
      </c>
    </row>
    <row r="83" spans="1:11" x14ac:dyDescent="0.25">
      <c r="A83" s="36" t="s">
        <v>11</v>
      </c>
      <c r="B83" s="36" t="s">
        <v>11</v>
      </c>
      <c r="C83" s="36"/>
      <c r="D83" s="36"/>
      <c r="E83" s="37" t="s">
        <v>117</v>
      </c>
      <c r="F83" s="82" t="s">
        <v>40</v>
      </c>
      <c r="G83" s="92" t="s">
        <v>189</v>
      </c>
      <c r="H83" s="36" t="s">
        <v>13</v>
      </c>
      <c r="I83" s="65">
        <v>44316</v>
      </c>
      <c r="J83" s="38">
        <v>-458.36</v>
      </c>
      <c r="K83" s="79">
        <f t="shared" si="21"/>
        <v>-120.88</v>
      </c>
    </row>
    <row r="84" spans="1:11" x14ac:dyDescent="0.25">
      <c r="A84" s="36" t="s">
        <v>11</v>
      </c>
      <c r="B84" s="36" t="s">
        <v>11</v>
      </c>
      <c r="C84" s="36"/>
      <c r="D84" s="36"/>
      <c r="E84" s="37" t="s">
        <v>118</v>
      </c>
      <c r="F84" s="82" t="s">
        <v>40</v>
      </c>
      <c r="G84" s="92" t="s">
        <v>182</v>
      </c>
      <c r="H84" s="36" t="s">
        <v>13</v>
      </c>
      <c r="I84" s="65">
        <v>44316</v>
      </c>
      <c r="J84" s="38">
        <v>-4672.8</v>
      </c>
      <c r="K84" s="79">
        <f t="shared" si="21"/>
        <v>-1232.28</v>
      </c>
    </row>
    <row r="85" spans="1:11" x14ac:dyDescent="0.25">
      <c r="A85" s="36" t="s">
        <v>11</v>
      </c>
      <c r="B85" s="36" t="s">
        <v>11</v>
      </c>
      <c r="C85" s="36"/>
      <c r="D85" s="36"/>
      <c r="E85" s="37" t="s">
        <v>118</v>
      </c>
      <c r="F85" s="82" t="s">
        <v>40</v>
      </c>
      <c r="G85" s="92" t="s">
        <v>190</v>
      </c>
      <c r="H85" s="36" t="s">
        <v>13</v>
      </c>
      <c r="I85" s="65">
        <v>44316</v>
      </c>
      <c r="J85" s="38">
        <v>-2603.87</v>
      </c>
      <c r="K85" s="79">
        <f t="shared" si="21"/>
        <v>-686.67</v>
      </c>
    </row>
    <row r="86" spans="1:11" x14ac:dyDescent="0.25">
      <c r="A86" s="36" t="s">
        <v>11</v>
      </c>
      <c r="B86" s="36" t="s">
        <v>11</v>
      </c>
      <c r="C86" s="36"/>
      <c r="D86" s="36"/>
      <c r="E86" s="37" t="s">
        <v>118</v>
      </c>
      <c r="F86" s="82" t="s">
        <v>40</v>
      </c>
      <c r="G86" s="92" t="s">
        <v>191</v>
      </c>
      <c r="H86" s="36" t="s">
        <v>13</v>
      </c>
      <c r="I86" s="65">
        <v>44316</v>
      </c>
      <c r="J86" s="38">
        <v>-10.56</v>
      </c>
      <c r="K86" s="79">
        <f t="shared" si="21"/>
        <v>-2.78</v>
      </c>
    </row>
    <row r="87" spans="1:11" x14ac:dyDescent="0.25">
      <c r="A87" s="36" t="s">
        <v>11</v>
      </c>
      <c r="B87" s="36" t="s">
        <v>11</v>
      </c>
      <c r="C87" s="36"/>
      <c r="D87" s="36"/>
      <c r="E87" s="37" t="s">
        <v>118</v>
      </c>
      <c r="F87" s="82" t="s">
        <v>40</v>
      </c>
      <c r="G87" s="92" t="s">
        <v>192</v>
      </c>
      <c r="H87" s="36" t="s">
        <v>13</v>
      </c>
      <c r="I87" s="65">
        <v>44316</v>
      </c>
      <c r="J87" s="38">
        <v>-3473.38</v>
      </c>
      <c r="K87" s="79">
        <f t="shared" si="21"/>
        <v>-915.98</v>
      </c>
    </row>
    <row r="88" spans="1:11" x14ac:dyDescent="0.25">
      <c r="A88" s="36" t="s">
        <v>11</v>
      </c>
      <c r="B88" s="36" t="s">
        <v>11</v>
      </c>
      <c r="C88" s="36"/>
      <c r="D88" s="36"/>
      <c r="E88" s="37" t="s">
        <v>118</v>
      </c>
      <c r="F88" s="82" t="s">
        <v>40</v>
      </c>
      <c r="G88" s="92" t="s">
        <v>193</v>
      </c>
      <c r="H88" s="36" t="s">
        <v>13</v>
      </c>
      <c r="I88" s="65">
        <v>44316</v>
      </c>
      <c r="J88" s="38">
        <v>-3361.34</v>
      </c>
      <c r="K88" s="79">
        <f t="shared" si="21"/>
        <v>-886.43</v>
      </c>
    </row>
    <row r="89" spans="1:11" x14ac:dyDescent="0.25">
      <c r="A89" s="36" t="s">
        <v>11</v>
      </c>
      <c r="B89" s="36" t="s">
        <v>11</v>
      </c>
      <c r="C89" s="36"/>
      <c r="D89" s="36"/>
      <c r="E89" s="37" t="s">
        <v>120</v>
      </c>
      <c r="F89" s="81" t="s">
        <v>18</v>
      </c>
      <c r="G89" s="91" t="s">
        <v>19</v>
      </c>
      <c r="H89" s="36" t="s">
        <v>13</v>
      </c>
      <c r="I89" s="65">
        <v>44316</v>
      </c>
      <c r="J89" s="38">
        <v>-346</v>
      </c>
      <c r="K89" s="79">
        <f t="shared" si="21"/>
        <v>-91.24</v>
      </c>
    </row>
    <row r="90" spans="1:11" x14ac:dyDescent="0.25">
      <c r="A90" s="36" t="s">
        <v>11</v>
      </c>
      <c r="B90" s="36" t="s">
        <v>11</v>
      </c>
      <c r="C90" s="36"/>
      <c r="D90" s="36"/>
      <c r="E90" s="37" t="s">
        <v>121</v>
      </c>
      <c r="F90" s="82" t="s">
        <v>101</v>
      </c>
      <c r="G90" s="85" t="s">
        <v>188</v>
      </c>
      <c r="H90" s="36" t="s">
        <v>13</v>
      </c>
      <c r="I90" s="65">
        <v>44316</v>
      </c>
      <c r="J90" s="38">
        <v>-1810000</v>
      </c>
      <c r="K90" s="79">
        <f t="shared" si="21"/>
        <v>-477320.68</v>
      </c>
    </row>
    <row r="91" spans="1:11" x14ac:dyDescent="0.25">
      <c r="A91" s="36" t="s">
        <v>11</v>
      </c>
      <c r="B91" s="36" t="s">
        <v>11</v>
      </c>
      <c r="C91" s="36"/>
      <c r="D91" s="36"/>
      <c r="E91" s="37" t="s">
        <v>121</v>
      </c>
      <c r="F91" s="82" t="s">
        <v>101</v>
      </c>
      <c r="G91" s="85" t="s">
        <v>189</v>
      </c>
      <c r="H91" s="36" t="s">
        <v>13</v>
      </c>
      <c r="I91" s="65">
        <v>44316</v>
      </c>
      <c r="J91" s="38">
        <v>-15411.68</v>
      </c>
      <c r="K91" s="79">
        <f t="shared" si="21"/>
        <v>-4064.26</v>
      </c>
    </row>
    <row r="92" spans="1:11" x14ac:dyDescent="0.25">
      <c r="A92" s="36" t="s">
        <v>11</v>
      </c>
      <c r="B92" s="36" t="s">
        <v>11</v>
      </c>
      <c r="C92" s="36"/>
      <c r="D92" s="36"/>
      <c r="E92" s="37" t="s">
        <v>121</v>
      </c>
      <c r="F92" s="82" t="s">
        <v>101</v>
      </c>
      <c r="G92" s="76" t="s">
        <v>15</v>
      </c>
      <c r="H92" s="36" t="s">
        <v>13</v>
      </c>
      <c r="I92" s="65">
        <v>44316</v>
      </c>
      <c r="J92" s="38">
        <v>-300000</v>
      </c>
      <c r="K92" s="79">
        <f t="shared" si="21"/>
        <v>-79113.919999999998</v>
      </c>
    </row>
    <row r="93" spans="1:11" x14ac:dyDescent="0.25">
      <c r="A93" s="36" t="s">
        <v>11</v>
      </c>
      <c r="B93" s="36" t="s">
        <v>11</v>
      </c>
      <c r="C93" s="36"/>
      <c r="D93" s="36"/>
      <c r="E93" s="37" t="s">
        <v>121</v>
      </c>
      <c r="F93" s="82" t="s">
        <v>101</v>
      </c>
      <c r="G93" s="76" t="s">
        <v>33</v>
      </c>
      <c r="H93" s="36" t="s">
        <v>13</v>
      </c>
      <c r="I93" s="65">
        <v>44316</v>
      </c>
      <c r="J93" s="38">
        <v>-125000</v>
      </c>
      <c r="K93" s="79">
        <f t="shared" si="21"/>
        <v>-32964.14</v>
      </c>
    </row>
    <row r="94" spans="1:11" x14ac:dyDescent="0.25">
      <c r="A94" s="36" t="s">
        <v>11</v>
      </c>
      <c r="B94" s="36" t="s">
        <v>11</v>
      </c>
      <c r="C94" s="36"/>
      <c r="D94" s="36"/>
      <c r="E94" s="37" t="s">
        <v>121</v>
      </c>
      <c r="F94" s="82" t="s">
        <v>101</v>
      </c>
      <c r="G94" s="76" t="s">
        <v>182</v>
      </c>
      <c r="H94" s="36" t="s">
        <v>13</v>
      </c>
      <c r="I94" s="65">
        <v>44316</v>
      </c>
      <c r="J94" s="38">
        <v>-350000</v>
      </c>
      <c r="K94" s="79">
        <f t="shared" si="21"/>
        <v>-92299.58</v>
      </c>
    </row>
    <row r="95" spans="1:11" x14ac:dyDescent="0.25">
      <c r="A95" s="36" t="s">
        <v>11</v>
      </c>
      <c r="B95" s="36" t="s">
        <v>11</v>
      </c>
      <c r="C95" s="36"/>
      <c r="D95" s="36"/>
      <c r="E95" s="37" t="s">
        <v>121</v>
      </c>
      <c r="F95" s="82" t="s">
        <v>101</v>
      </c>
      <c r="G95" s="76" t="s">
        <v>183</v>
      </c>
      <c r="H95" s="36" t="s">
        <v>13</v>
      </c>
      <c r="I95" s="65">
        <v>44316</v>
      </c>
      <c r="J95" s="38">
        <v>-63000</v>
      </c>
      <c r="K95" s="79">
        <f t="shared" si="21"/>
        <v>-16613.919999999998</v>
      </c>
    </row>
    <row r="96" spans="1:11" x14ac:dyDescent="0.25">
      <c r="A96" s="36" t="s">
        <v>11</v>
      </c>
      <c r="B96" s="36" t="s">
        <v>11</v>
      </c>
      <c r="C96" s="36"/>
      <c r="D96" s="36"/>
      <c r="E96" s="37" t="s">
        <v>121</v>
      </c>
      <c r="F96" s="82" t="s">
        <v>101</v>
      </c>
      <c r="G96" s="76" t="s">
        <v>190</v>
      </c>
      <c r="H96" s="36" t="s">
        <v>13</v>
      </c>
      <c r="I96" s="65">
        <v>44316</v>
      </c>
      <c r="J96" s="38">
        <v>-49900</v>
      </c>
      <c r="K96" s="79">
        <f t="shared" si="21"/>
        <v>-13159.28</v>
      </c>
    </row>
    <row r="97" spans="1:11" x14ac:dyDescent="0.25">
      <c r="A97" s="36" t="s">
        <v>11</v>
      </c>
      <c r="B97" s="36" t="s">
        <v>11</v>
      </c>
      <c r="C97" s="36"/>
      <c r="D97" s="36"/>
      <c r="E97" s="37" t="s">
        <v>354</v>
      </c>
      <c r="F97" s="82" t="s">
        <v>101</v>
      </c>
      <c r="G97" s="85" t="s">
        <v>191</v>
      </c>
      <c r="H97" s="39" t="s">
        <v>16</v>
      </c>
      <c r="I97" s="65">
        <v>44316</v>
      </c>
      <c r="J97" s="38">
        <v>-335552.94</v>
      </c>
      <c r="K97" s="40">
        <v>-88489.7</v>
      </c>
    </row>
    <row r="98" spans="1:11" x14ac:dyDescent="0.25">
      <c r="A98" s="36" t="s">
        <v>11</v>
      </c>
      <c r="B98" s="36" t="s">
        <v>11</v>
      </c>
      <c r="C98" s="36"/>
      <c r="D98" s="36"/>
      <c r="E98" s="36" t="s">
        <v>122</v>
      </c>
      <c r="F98" s="82" t="s">
        <v>101</v>
      </c>
      <c r="G98" s="85" t="s">
        <v>188</v>
      </c>
      <c r="H98" s="36" t="s">
        <v>13</v>
      </c>
      <c r="I98" s="65">
        <v>44316</v>
      </c>
      <c r="J98" s="66">
        <v>-61892.89</v>
      </c>
      <c r="K98" s="79">
        <f t="shared" ref="K98:K104" si="22">ROUND(J98/$N$3,2)</f>
        <v>-16321.96</v>
      </c>
    </row>
    <row r="99" spans="1:11" x14ac:dyDescent="0.25">
      <c r="A99" s="36" t="s">
        <v>11</v>
      </c>
      <c r="B99" s="36" t="s">
        <v>11</v>
      </c>
      <c r="C99" s="36"/>
      <c r="D99" s="36"/>
      <c r="E99" s="36" t="s">
        <v>122</v>
      </c>
      <c r="F99" s="82" t="s">
        <v>101</v>
      </c>
      <c r="G99" s="85" t="s">
        <v>189</v>
      </c>
      <c r="H99" s="36" t="s">
        <v>13</v>
      </c>
      <c r="I99" s="65">
        <v>44316</v>
      </c>
      <c r="J99" s="66">
        <v>-73.62</v>
      </c>
      <c r="K99" s="79">
        <f t="shared" si="22"/>
        <v>-19.41</v>
      </c>
    </row>
    <row r="100" spans="1:11" x14ac:dyDescent="0.25">
      <c r="A100" s="36" t="s">
        <v>11</v>
      </c>
      <c r="B100" s="36" t="s">
        <v>11</v>
      </c>
      <c r="C100" s="36"/>
      <c r="D100" s="36"/>
      <c r="E100" s="36" t="s">
        <v>122</v>
      </c>
      <c r="F100" s="82" t="s">
        <v>101</v>
      </c>
      <c r="G100" s="76" t="s">
        <v>15</v>
      </c>
      <c r="H100" s="36" t="s">
        <v>13</v>
      </c>
      <c r="I100" s="65">
        <v>44316</v>
      </c>
      <c r="J100" s="66">
        <v>-9930.1</v>
      </c>
      <c r="K100" s="79">
        <f t="shared" si="22"/>
        <v>-2618.6999999999998</v>
      </c>
    </row>
    <row r="101" spans="1:11" x14ac:dyDescent="0.25">
      <c r="A101" s="36" t="s">
        <v>11</v>
      </c>
      <c r="B101" s="36" t="s">
        <v>11</v>
      </c>
      <c r="C101" s="36"/>
      <c r="D101" s="36"/>
      <c r="E101" s="36" t="s">
        <v>122</v>
      </c>
      <c r="F101" s="82" t="s">
        <v>101</v>
      </c>
      <c r="G101" s="76" t="s">
        <v>33</v>
      </c>
      <c r="H101" s="36" t="s">
        <v>13</v>
      </c>
      <c r="I101" s="65">
        <v>44316</v>
      </c>
      <c r="J101" s="66">
        <v>-4103.3599999999997</v>
      </c>
      <c r="K101" s="79">
        <f t="shared" si="22"/>
        <v>-1082.1099999999999</v>
      </c>
    </row>
    <row r="102" spans="1:11" x14ac:dyDescent="0.25">
      <c r="A102" s="36" t="s">
        <v>11</v>
      </c>
      <c r="B102" s="36" t="s">
        <v>11</v>
      </c>
      <c r="C102" s="36"/>
      <c r="D102" s="36"/>
      <c r="E102" s="36" t="s">
        <v>122</v>
      </c>
      <c r="F102" s="82" t="s">
        <v>101</v>
      </c>
      <c r="G102" s="76" t="s">
        <v>182</v>
      </c>
      <c r="H102" s="36" t="s">
        <v>13</v>
      </c>
      <c r="I102" s="65">
        <v>44316</v>
      </c>
      <c r="J102" s="66">
        <v>-11393.71</v>
      </c>
      <c r="K102" s="79">
        <f t="shared" si="22"/>
        <v>-3004.67</v>
      </c>
    </row>
    <row r="103" spans="1:11" x14ac:dyDescent="0.25">
      <c r="A103" s="36" t="s">
        <v>11</v>
      </c>
      <c r="B103" s="36" t="s">
        <v>11</v>
      </c>
      <c r="C103" s="36"/>
      <c r="D103" s="36"/>
      <c r="E103" s="36" t="s">
        <v>122</v>
      </c>
      <c r="F103" s="82" t="s">
        <v>101</v>
      </c>
      <c r="G103" s="76" t="s">
        <v>183</v>
      </c>
      <c r="H103" s="36" t="s">
        <v>13</v>
      </c>
      <c r="I103" s="65">
        <v>44316</v>
      </c>
      <c r="J103" s="66">
        <v>-2544.8000000000002</v>
      </c>
      <c r="K103" s="79">
        <f t="shared" si="22"/>
        <v>-671.1</v>
      </c>
    </row>
    <row r="104" spans="1:11" x14ac:dyDescent="0.25">
      <c r="A104" s="36" t="s">
        <v>11</v>
      </c>
      <c r="B104" s="36" t="s">
        <v>11</v>
      </c>
      <c r="C104" s="36"/>
      <c r="D104" s="36"/>
      <c r="E104" s="36" t="s">
        <v>122</v>
      </c>
      <c r="F104" s="82" t="s">
        <v>101</v>
      </c>
      <c r="G104" s="76" t="s">
        <v>190</v>
      </c>
      <c r="H104" s="36" t="s">
        <v>13</v>
      </c>
      <c r="I104" s="65">
        <v>44316</v>
      </c>
      <c r="J104" s="66">
        <v>-999.53</v>
      </c>
      <c r="K104" s="79">
        <f t="shared" si="22"/>
        <v>-263.58999999999997</v>
      </c>
    </row>
    <row r="105" spans="1:11" x14ac:dyDescent="0.25">
      <c r="A105" s="36" t="s">
        <v>11</v>
      </c>
      <c r="B105" s="36" t="s">
        <v>11</v>
      </c>
      <c r="C105" s="36"/>
      <c r="D105" s="36"/>
      <c r="E105" s="36" t="s">
        <v>123</v>
      </c>
      <c r="F105" s="82" t="s">
        <v>101</v>
      </c>
      <c r="G105" s="85" t="s">
        <v>191</v>
      </c>
      <c r="H105" s="39" t="s">
        <v>16</v>
      </c>
      <c r="I105" s="65">
        <v>44316</v>
      </c>
      <c r="J105" s="66">
        <v>-4062.79</v>
      </c>
      <c r="K105" s="66">
        <v>-1071.4100000000001</v>
      </c>
    </row>
    <row r="106" spans="1:11" x14ac:dyDescent="0.25">
      <c r="A106" s="36" t="s">
        <v>11</v>
      </c>
      <c r="B106" s="36" t="s">
        <v>11</v>
      </c>
      <c r="C106" s="36"/>
      <c r="D106" s="36"/>
      <c r="E106" s="36" t="s">
        <v>298</v>
      </c>
      <c r="F106" s="77" t="s">
        <v>18</v>
      </c>
      <c r="G106" s="91" t="s">
        <v>19</v>
      </c>
      <c r="H106" s="36" t="s">
        <v>13</v>
      </c>
      <c r="I106" s="65">
        <v>44316</v>
      </c>
      <c r="J106" s="66">
        <v>-120.8</v>
      </c>
      <c r="K106" s="79">
        <f t="shared" ref="K106:K129" si="23">ROUND(J106/$N$3,2)</f>
        <v>-31.86</v>
      </c>
    </row>
    <row r="107" spans="1:11" x14ac:dyDescent="0.25">
      <c r="A107" s="36" t="s">
        <v>11</v>
      </c>
      <c r="B107" s="36" t="s">
        <v>11</v>
      </c>
      <c r="C107" s="36"/>
      <c r="D107" s="36"/>
      <c r="E107" s="36" t="s">
        <v>124</v>
      </c>
      <c r="F107" s="77" t="s">
        <v>18</v>
      </c>
      <c r="G107" s="91" t="s">
        <v>19</v>
      </c>
      <c r="H107" s="36" t="s">
        <v>13</v>
      </c>
      <c r="I107" s="65">
        <v>44316</v>
      </c>
      <c r="J107" s="66">
        <v>-1885200</v>
      </c>
      <c r="K107" s="79">
        <f t="shared" si="23"/>
        <v>-497151.9</v>
      </c>
    </row>
    <row r="108" spans="1:11" x14ac:dyDescent="0.25">
      <c r="A108" s="36" t="s">
        <v>11</v>
      </c>
      <c r="B108" s="36" t="s">
        <v>11</v>
      </c>
      <c r="C108" s="36"/>
      <c r="D108" s="36"/>
      <c r="E108" s="36" t="s">
        <v>125</v>
      </c>
      <c r="F108" s="77" t="s">
        <v>18</v>
      </c>
      <c r="G108" s="91" t="s">
        <v>19</v>
      </c>
      <c r="H108" s="36" t="s">
        <v>13</v>
      </c>
      <c r="I108" s="65">
        <v>44316</v>
      </c>
      <c r="J108" s="66">
        <v>797959.49</v>
      </c>
      <c r="K108" s="79">
        <f>ROUND(J108/$N$3,2)+864.92</f>
        <v>211297.27000000002</v>
      </c>
    </row>
    <row r="109" spans="1:11" x14ac:dyDescent="0.25">
      <c r="A109" s="36" t="s">
        <v>11</v>
      </c>
      <c r="B109" s="36" t="s">
        <v>11</v>
      </c>
      <c r="C109" s="36"/>
      <c r="D109" s="36"/>
      <c r="E109" s="36" t="s">
        <v>312</v>
      </c>
      <c r="F109" s="77" t="s">
        <v>18</v>
      </c>
      <c r="G109" s="91" t="s">
        <v>19</v>
      </c>
      <c r="H109" s="36" t="s">
        <v>13</v>
      </c>
      <c r="I109" s="65">
        <v>44316</v>
      </c>
      <c r="J109" s="66">
        <v>5000</v>
      </c>
      <c r="K109" s="79">
        <f t="shared" si="23"/>
        <v>1318.57</v>
      </c>
    </row>
    <row r="110" spans="1:11" x14ac:dyDescent="0.25">
      <c r="A110" s="36" t="s">
        <v>11</v>
      </c>
      <c r="B110" s="36" t="s">
        <v>11</v>
      </c>
      <c r="C110" s="36"/>
      <c r="D110" s="36"/>
      <c r="E110" s="36" t="s">
        <v>126</v>
      </c>
      <c r="F110" s="77" t="s">
        <v>18</v>
      </c>
      <c r="G110" s="91" t="s">
        <v>19</v>
      </c>
      <c r="H110" s="36" t="s">
        <v>13</v>
      </c>
      <c r="I110" s="65">
        <v>44316</v>
      </c>
      <c r="J110" s="66">
        <v>25238.49</v>
      </c>
      <c r="K110" s="79">
        <f t="shared" si="23"/>
        <v>6655.72</v>
      </c>
    </row>
    <row r="111" spans="1:11" x14ac:dyDescent="0.25">
      <c r="A111" s="36" t="s">
        <v>11</v>
      </c>
      <c r="B111" s="36" t="s">
        <v>11</v>
      </c>
      <c r="C111" s="36"/>
      <c r="D111" s="36"/>
      <c r="E111" s="36" t="s">
        <v>127</v>
      </c>
      <c r="F111" s="77" t="s">
        <v>18</v>
      </c>
      <c r="G111" s="91" t="s">
        <v>19</v>
      </c>
      <c r="H111" s="36" t="s">
        <v>13</v>
      </c>
      <c r="I111" s="65">
        <v>44316</v>
      </c>
      <c r="J111" s="66">
        <v>358.1</v>
      </c>
      <c r="K111" s="79">
        <f t="shared" si="23"/>
        <v>94.44</v>
      </c>
    </row>
    <row r="112" spans="1:11" x14ac:dyDescent="0.25">
      <c r="A112" s="36" t="s">
        <v>11</v>
      </c>
      <c r="B112" s="36" t="s">
        <v>11</v>
      </c>
      <c r="C112" s="36"/>
      <c r="D112" s="36"/>
      <c r="E112" s="36" t="s">
        <v>128</v>
      </c>
      <c r="F112" s="77" t="s">
        <v>18</v>
      </c>
      <c r="G112" s="91" t="s">
        <v>19</v>
      </c>
      <c r="H112" s="36" t="s">
        <v>13</v>
      </c>
      <c r="I112" s="65">
        <v>44316</v>
      </c>
      <c r="J112" s="66">
        <v>610757.65</v>
      </c>
      <c r="K112" s="79">
        <f t="shared" si="23"/>
        <v>161064.78</v>
      </c>
    </row>
    <row r="113" spans="1:11" x14ac:dyDescent="0.25">
      <c r="A113" s="36" t="s">
        <v>11</v>
      </c>
      <c r="B113" s="36" t="s">
        <v>11</v>
      </c>
      <c r="C113" s="36"/>
      <c r="D113" s="36"/>
      <c r="E113" s="36" t="s">
        <v>129</v>
      </c>
      <c r="F113" s="77" t="s">
        <v>18</v>
      </c>
      <c r="G113" s="91" t="s">
        <v>19</v>
      </c>
      <c r="H113" s="36" t="s">
        <v>13</v>
      </c>
      <c r="I113" s="65">
        <v>44316</v>
      </c>
      <c r="J113" s="66">
        <v>713.41</v>
      </c>
      <c r="K113" s="79">
        <f t="shared" si="23"/>
        <v>188.14</v>
      </c>
    </row>
    <row r="114" spans="1:11" x14ac:dyDescent="0.25">
      <c r="A114" s="36" t="s">
        <v>11</v>
      </c>
      <c r="B114" s="36" t="s">
        <v>11</v>
      </c>
      <c r="C114" s="36"/>
      <c r="D114" s="36"/>
      <c r="E114" s="36" t="s">
        <v>130</v>
      </c>
      <c r="F114" s="77" t="s">
        <v>18</v>
      </c>
      <c r="G114" s="91" t="s">
        <v>19</v>
      </c>
      <c r="H114" s="36" t="s">
        <v>13</v>
      </c>
      <c r="I114" s="65">
        <v>44316</v>
      </c>
      <c r="J114" s="66">
        <v>0.22</v>
      </c>
      <c r="K114" s="79">
        <f t="shared" si="23"/>
        <v>0.06</v>
      </c>
    </row>
    <row r="115" spans="1:11" x14ac:dyDescent="0.25">
      <c r="A115" s="36" t="s">
        <v>11</v>
      </c>
      <c r="B115" s="36" t="s">
        <v>11</v>
      </c>
      <c r="C115" s="36"/>
      <c r="D115" s="36"/>
      <c r="E115" s="36" t="s">
        <v>323</v>
      </c>
      <c r="F115" s="77" t="s">
        <v>18</v>
      </c>
      <c r="G115" s="91" t="s">
        <v>19</v>
      </c>
      <c r="H115" s="36" t="s">
        <v>13</v>
      </c>
      <c r="I115" s="65">
        <v>44316</v>
      </c>
      <c r="J115" s="66">
        <v>102226.02</v>
      </c>
      <c r="K115" s="79">
        <f t="shared" si="23"/>
        <v>26958.34</v>
      </c>
    </row>
    <row r="116" spans="1:11" x14ac:dyDescent="0.25">
      <c r="A116" s="36" t="s">
        <v>11</v>
      </c>
      <c r="B116" s="36" t="s">
        <v>11</v>
      </c>
      <c r="C116" s="36"/>
      <c r="D116" s="36"/>
      <c r="E116" s="36" t="s">
        <v>325</v>
      </c>
      <c r="F116" s="77" t="s">
        <v>18</v>
      </c>
      <c r="G116" s="91" t="s">
        <v>19</v>
      </c>
      <c r="H116" s="36" t="s">
        <v>13</v>
      </c>
      <c r="I116" s="65">
        <v>44316</v>
      </c>
      <c r="J116" s="66">
        <v>8234.52</v>
      </c>
      <c r="K116" s="79">
        <f t="shared" si="23"/>
        <v>2171.5500000000002</v>
      </c>
    </row>
    <row r="117" spans="1:11" x14ac:dyDescent="0.25">
      <c r="A117" s="36" t="s">
        <v>11</v>
      </c>
      <c r="B117" s="36" t="s">
        <v>11</v>
      </c>
      <c r="C117" s="36"/>
      <c r="D117" s="36"/>
      <c r="E117" s="36" t="s">
        <v>17</v>
      </c>
      <c r="F117" s="77" t="s">
        <v>18</v>
      </c>
      <c r="G117" s="91" t="s">
        <v>19</v>
      </c>
      <c r="H117" s="36" t="s">
        <v>13</v>
      </c>
      <c r="I117" s="65">
        <v>44316</v>
      </c>
      <c r="J117" s="66">
        <v>870203.54</v>
      </c>
      <c r="K117" s="79">
        <f t="shared" si="23"/>
        <v>229484.06</v>
      </c>
    </row>
    <row r="118" spans="1:11" x14ac:dyDescent="0.25">
      <c r="A118" s="36" t="s">
        <v>11</v>
      </c>
      <c r="B118" s="36" t="s">
        <v>11</v>
      </c>
      <c r="C118" s="36"/>
      <c r="D118" s="36"/>
      <c r="E118" s="36" t="s">
        <v>329</v>
      </c>
      <c r="F118" s="77" t="s">
        <v>18</v>
      </c>
      <c r="G118" s="91" t="s">
        <v>19</v>
      </c>
      <c r="H118" s="36" t="s">
        <v>13</v>
      </c>
      <c r="I118" s="65">
        <v>44316</v>
      </c>
      <c r="J118" s="66">
        <v>1070859.31</v>
      </c>
      <c r="K118" s="79">
        <f t="shared" si="23"/>
        <v>282399.61</v>
      </c>
    </row>
    <row r="119" spans="1:11" x14ac:dyDescent="0.25">
      <c r="A119" s="36" t="s">
        <v>11</v>
      </c>
      <c r="B119" s="36" t="s">
        <v>11</v>
      </c>
      <c r="C119" s="36"/>
      <c r="D119" s="36"/>
      <c r="E119" s="36" t="s">
        <v>131</v>
      </c>
      <c r="F119" s="77" t="s">
        <v>18</v>
      </c>
      <c r="G119" s="91" t="s">
        <v>19</v>
      </c>
      <c r="H119" s="36" t="s">
        <v>13</v>
      </c>
      <c r="I119" s="65">
        <v>44316</v>
      </c>
      <c r="J119" s="66">
        <v>63190.630000000005</v>
      </c>
      <c r="K119" s="79">
        <f t="shared" si="23"/>
        <v>16664.2</v>
      </c>
    </row>
    <row r="120" spans="1:11" x14ac:dyDescent="0.25">
      <c r="A120" s="36" t="s">
        <v>11</v>
      </c>
      <c r="B120" s="36" t="s">
        <v>11</v>
      </c>
      <c r="C120" s="36"/>
      <c r="D120" s="36"/>
      <c r="E120" s="36" t="s">
        <v>132</v>
      </c>
      <c r="F120" s="77" t="s">
        <v>18</v>
      </c>
      <c r="G120" s="91" t="s">
        <v>19</v>
      </c>
      <c r="H120" s="36" t="s">
        <v>13</v>
      </c>
      <c r="I120" s="65">
        <v>44316</v>
      </c>
      <c r="J120" s="66">
        <v>-51.92</v>
      </c>
      <c r="K120" s="79">
        <f>ROUND(J120/$N$2,2)</f>
        <v>-13.72</v>
      </c>
    </row>
    <row r="121" spans="1:11" x14ac:dyDescent="0.25">
      <c r="A121" s="36" t="s">
        <v>11</v>
      </c>
      <c r="B121" s="36" t="s">
        <v>11</v>
      </c>
      <c r="C121" s="36"/>
      <c r="D121" s="36"/>
      <c r="E121" s="36" t="s">
        <v>133</v>
      </c>
      <c r="F121" s="77" t="s">
        <v>18</v>
      </c>
      <c r="G121" s="91" t="s">
        <v>19</v>
      </c>
      <c r="H121" s="36" t="s">
        <v>13</v>
      </c>
      <c r="I121" s="65">
        <v>44316</v>
      </c>
      <c r="J121" s="66">
        <v>-94269.73</v>
      </c>
      <c r="K121" s="79">
        <f t="shared" ref="K121:K127" si="24">ROUND(J121/$N$2,2)</f>
        <v>-24919.3</v>
      </c>
    </row>
    <row r="122" spans="1:11" x14ac:dyDescent="0.25">
      <c r="A122" s="36" t="s">
        <v>11</v>
      </c>
      <c r="B122" s="36" t="s">
        <v>11</v>
      </c>
      <c r="C122" s="36"/>
      <c r="D122" s="36"/>
      <c r="E122" s="36" t="s">
        <v>335</v>
      </c>
      <c r="F122" s="77" t="s">
        <v>18</v>
      </c>
      <c r="G122" s="91" t="s">
        <v>19</v>
      </c>
      <c r="H122" s="36" t="s">
        <v>13</v>
      </c>
      <c r="I122" s="65">
        <v>44316</v>
      </c>
      <c r="J122" s="66">
        <v>-258371.18</v>
      </c>
      <c r="K122" s="79">
        <f t="shared" si="24"/>
        <v>-68297.960000000006</v>
      </c>
    </row>
    <row r="123" spans="1:11" x14ac:dyDescent="0.25">
      <c r="A123" s="36" t="s">
        <v>11</v>
      </c>
      <c r="B123" s="36" t="s">
        <v>11</v>
      </c>
      <c r="C123" s="36"/>
      <c r="D123" s="36"/>
      <c r="E123" s="36" t="s">
        <v>134</v>
      </c>
      <c r="F123" s="77" t="s">
        <v>18</v>
      </c>
      <c r="G123" s="91" t="s">
        <v>19</v>
      </c>
      <c r="H123" s="36" t="s">
        <v>13</v>
      </c>
      <c r="I123" s="65">
        <v>44316</v>
      </c>
      <c r="J123" s="66">
        <v>-1125402.75</v>
      </c>
      <c r="K123" s="79">
        <f t="shared" si="24"/>
        <v>-297489.49</v>
      </c>
    </row>
    <row r="124" spans="1:11" x14ac:dyDescent="0.25">
      <c r="A124" s="36" t="s">
        <v>11</v>
      </c>
      <c r="B124" s="36" t="s">
        <v>11</v>
      </c>
      <c r="C124" s="36"/>
      <c r="D124" s="36"/>
      <c r="E124" s="36" t="s">
        <v>135</v>
      </c>
      <c r="F124" s="77" t="s">
        <v>18</v>
      </c>
      <c r="G124" s="91" t="s">
        <v>19</v>
      </c>
      <c r="H124" s="36" t="s">
        <v>13</v>
      </c>
      <c r="I124" s="65">
        <v>44316</v>
      </c>
      <c r="J124" s="66">
        <v>-6069258.6600000001</v>
      </c>
      <c r="K124" s="79">
        <f t="shared" si="24"/>
        <v>-1604350.69</v>
      </c>
    </row>
    <row r="125" spans="1:11" x14ac:dyDescent="0.25">
      <c r="A125" s="36" t="s">
        <v>11</v>
      </c>
      <c r="B125" s="36" t="s">
        <v>11</v>
      </c>
      <c r="C125" s="36"/>
      <c r="D125" s="36"/>
      <c r="E125" s="36" t="s">
        <v>355</v>
      </c>
      <c r="F125" s="77" t="s">
        <v>18</v>
      </c>
      <c r="G125" s="91" t="s">
        <v>19</v>
      </c>
      <c r="H125" s="36" t="s">
        <v>13</v>
      </c>
      <c r="I125" s="65">
        <v>44316</v>
      </c>
      <c r="J125" s="66">
        <v>-1433665.43</v>
      </c>
      <c r="K125" s="79">
        <f t="shared" si="24"/>
        <v>-378975.79</v>
      </c>
    </row>
    <row r="126" spans="1:11" x14ac:dyDescent="0.25">
      <c r="A126" s="36" t="s">
        <v>11</v>
      </c>
      <c r="B126" s="36" t="s">
        <v>11</v>
      </c>
      <c r="C126" s="36"/>
      <c r="D126" s="36"/>
      <c r="E126" s="36" t="s">
        <v>343</v>
      </c>
      <c r="F126" s="77" t="s">
        <v>18</v>
      </c>
      <c r="G126" s="91" t="s">
        <v>19</v>
      </c>
      <c r="H126" s="36" t="s">
        <v>13</v>
      </c>
      <c r="I126" s="65">
        <v>44316</v>
      </c>
      <c r="J126" s="66">
        <v>-1712927.18</v>
      </c>
      <c r="K126" s="79">
        <f t="shared" si="24"/>
        <v>-452795.98</v>
      </c>
    </row>
    <row r="127" spans="1:11" x14ac:dyDescent="0.25">
      <c r="A127" s="36" t="s">
        <v>11</v>
      </c>
      <c r="B127" s="36" t="s">
        <v>11</v>
      </c>
      <c r="C127" s="36"/>
      <c r="D127" s="36"/>
      <c r="E127" s="36" t="s">
        <v>345</v>
      </c>
      <c r="F127" s="77" t="s">
        <v>18</v>
      </c>
      <c r="G127" s="91" t="s">
        <v>19</v>
      </c>
      <c r="H127" s="36" t="s">
        <v>13</v>
      </c>
      <c r="I127" s="65">
        <v>44316</v>
      </c>
      <c r="J127" s="66">
        <v>-1043854.7100000001</v>
      </c>
      <c r="K127" s="79">
        <f t="shared" si="24"/>
        <v>-275933.05</v>
      </c>
    </row>
    <row r="128" spans="1:11" x14ac:dyDescent="0.25">
      <c r="A128" s="36" t="s">
        <v>11</v>
      </c>
      <c r="B128" s="36" t="s">
        <v>11</v>
      </c>
      <c r="C128" s="36"/>
      <c r="D128" s="36"/>
      <c r="E128" s="36" t="s">
        <v>347</v>
      </c>
      <c r="F128" s="77" t="s">
        <v>18</v>
      </c>
      <c r="G128" s="91" t="s">
        <v>19</v>
      </c>
      <c r="H128" s="36" t="s">
        <v>13</v>
      </c>
      <c r="I128" s="65">
        <v>44316</v>
      </c>
      <c r="J128" s="66">
        <v>642067.87</v>
      </c>
      <c r="K128" s="79">
        <f t="shared" si="23"/>
        <v>169321.7</v>
      </c>
    </row>
    <row r="129" spans="1:11" x14ac:dyDescent="0.25">
      <c r="A129" s="36" t="s">
        <v>11</v>
      </c>
      <c r="B129" s="36" t="s">
        <v>11</v>
      </c>
      <c r="C129" s="36"/>
      <c r="D129" s="36"/>
      <c r="E129" s="36" t="s">
        <v>349</v>
      </c>
      <c r="F129" s="77" t="s">
        <v>18</v>
      </c>
      <c r="G129" s="91" t="s">
        <v>19</v>
      </c>
      <c r="H129" s="36" t="s">
        <v>13</v>
      </c>
      <c r="I129" s="65">
        <v>44316</v>
      </c>
      <c r="J129" s="66">
        <v>2114714.02</v>
      </c>
      <c r="K129" s="79">
        <f t="shared" si="23"/>
        <v>557677.75</v>
      </c>
    </row>
  </sheetData>
  <mergeCells count="11">
    <mergeCell ref="AB5:AB6"/>
    <mergeCell ref="AC5:AC6"/>
    <mergeCell ref="AD5:AE5"/>
    <mergeCell ref="AF5:AF6"/>
    <mergeCell ref="AG5:AG6"/>
    <mergeCell ref="Q5:R5"/>
    <mergeCell ref="S5:T5"/>
    <mergeCell ref="U5:V5"/>
    <mergeCell ref="W5:X5"/>
    <mergeCell ref="Y5:Z5"/>
    <mergeCell ref="AA5:AA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03"/>
  <sheetViews>
    <sheetView topLeftCell="F1" zoomScale="115" zoomScaleNormal="115" workbookViewId="0">
      <pane ySplit="3" topLeftCell="A22" activePane="bottomLeft" state="frozen"/>
      <selection pane="bottomLeft" activeCell="F15" sqref="F15"/>
    </sheetView>
  </sheetViews>
  <sheetFormatPr baseColWidth="10" defaultRowHeight="15" x14ac:dyDescent="0.25"/>
  <cols>
    <col min="1" max="1" width="2.7109375" customWidth="1"/>
    <col min="2" max="2" width="11.140625" bestFit="1" customWidth="1"/>
    <col min="3" max="3" width="18.28515625" bestFit="1" customWidth="1"/>
    <col min="4" max="4" width="16.140625" hidden="1" customWidth="1"/>
    <col min="5" max="5" width="12.85546875" hidden="1" customWidth="1"/>
    <col min="6" max="7" width="11.140625" bestFit="1" customWidth="1"/>
    <col min="8" max="8" width="12.140625" bestFit="1" customWidth="1"/>
    <col min="9" max="9" width="16.140625" customWidth="1"/>
    <col min="10" max="10" width="22.28515625" customWidth="1"/>
    <col min="11" max="11" width="18.28515625" bestFit="1" customWidth="1"/>
    <col min="12" max="12" width="22.140625" bestFit="1" customWidth="1"/>
    <col min="13" max="13" width="21.5703125" bestFit="1" customWidth="1"/>
  </cols>
  <sheetData>
    <row r="1" spans="2:13" s="6" customFormat="1" x14ac:dyDescent="0.25">
      <c r="H1" s="6" t="s">
        <v>105</v>
      </c>
      <c r="L1" s="12" t="s">
        <v>51</v>
      </c>
      <c r="M1" s="12" t="s">
        <v>52</v>
      </c>
    </row>
    <row r="2" spans="2:13" x14ac:dyDescent="0.25">
      <c r="B2" s="3" t="s">
        <v>43</v>
      </c>
      <c r="C2" s="3" t="s">
        <v>43</v>
      </c>
      <c r="D2" s="3" t="s">
        <v>45</v>
      </c>
      <c r="E2" s="3" t="s">
        <v>46</v>
      </c>
      <c r="F2" s="3" t="s">
        <v>47</v>
      </c>
      <c r="G2" s="3" t="s">
        <v>43</v>
      </c>
      <c r="H2" s="3" t="s">
        <v>48</v>
      </c>
      <c r="I2" s="3" t="s">
        <v>46</v>
      </c>
      <c r="J2" s="3" t="s">
        <v>46</v>
      </c>
      <c r="K2" s="3" t="s">
        <v>49</v>
      </c>
      <c r="L2" s="3" t="s">
        <v>44</v>
      </c>
      <c r="M2" s="3" t="s">
        <v>44</v>
      </c>
    </row>
    <row r="3" spans="2:13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9" t="s">
        <v>5</v>
      </c>
      <c r="H3" s="8" t="s">
        <v>6</v>
      </c>
      <c r="I3" s="9" t="s">
        <v>7</v>
      </c>
      <c r="J3" s="4" t="s">
        <v>8</v>
      </c>
      <c r="K3" s="5" t="s">
        <v>9</v>
      </c>
      <c r="L3" s="5" t="s">
        <v>41</v>
      </c>
      <c r="M3" s="5" t="s">
        <v>42</v>
      </c>
    </row>
    <row r="4" spans="2:13" x14ac:dyDescent="0.25">
      <c r="B4" s="1" t="s">
        <v>10</v>
      </c>
      <c r="C4" s="1" t="s">
        <v>11</v>
      </c>
      <c r="D4" s="1" t="s">
        <v>12</v>
      </c>
      <c r="E4" s="1" t="s">
        <v>28</v>
      </c>
      <c r="F4" s="7" t="s">
        <v>32</v>
      </c>
      <c r="G4" s="7" t="s">
        <v>10</v>
      </c>
      <c r="H4" s="7" t="s">
        <v>15</v>
      </c>
      <c r="I4" s="7" t="s">
        <v>13</v>
      </c>
      <c r="J4" s="7" t="s">
        <v>13</v>
      </c>
      <c r="K4" s="2">
        <v>44196</v>
      </c>
      <c r="L4" s="6">
        <v>10</v>
      </c>
      <c r="M4" s="6">
        <v>0</v>
      </c>
    </row>
    <row r="5" spans="2:13" x14ac:dyDescent="0.25">
      <c r="B5" s="1" t="s">
        <v>10</v>
      </c>
      <c r="C5" s="1" t="s">
        <v>11</v>
      </c>
      <c r="D5" s="1" t="s">
        <v>12</v>
      </c>
      <c r="E5" s="1" t="s">
        <v>28</v>
      </c>
      <c r="F5" s="10" t="s">
        <v>32</v>
      </c>
      <c r="G5" s="10" t="s">
        <v>10</v>
      </c>
      <c r="H5" s="10"/>
      <c r="I5" s="10" t="s">
        <v>13</v>
      </c>
      <c r="J5" s="10" t="s">
        <v>16</v>
      </c>
      <c r="K5" s="2">
        <v>44196</v>
      </c>
      <c r="L5" s="6">
        <v>10</v>
      </c>
      <c r="M5" s="6">
        <v>0</v>
      </c>
    </row>
    <row r="6" spans="2:13" x14ac:dyDescent="0.25">
      <c r="B6" s="1" t="s">
        <v>10</v>
      </c>
      <c r="C6" s="1" t="s">
        <v>11</v>
      </c>
      <c r="D6" s="1" t="s">
        <v>12</v>
      </c>
      <c r="E6" s="1" t="s">
        <v>13</v>
      </c>
      <c r="F6" s="10" t="s">
        <v>14</v>
      </c>
      <c r="G6" s="10" t="s">
        <v>10</v>
      </c>
      <c r="H6" s="10"/>
      <c r="I6" s="10" t="s">
        <v>16</v>
      </c>
      <c r="J6" s="10" t="s">
        <v>13</v>
      </c>
      <c r="K6" s="11">
        <v>44196</v>
      </c>
      <c r="L6" s="12">
        <v>0</v>
      </c>
      <c r="M6" s="12">
        <v>0</v>
      </c>
    </row>
    <row r="7" spans="2:13" x14ac:dyDescent="0.25">
      <c r="B7" s="1" t="s">
        <v>10</v>
      </c>
      <c r="C7" s="1" t="s">
        <v>11</v>
      </c>
      <c r="D7" s="1" t="s">
        <v>12</v>
      </c>
      <c r="E7" s="1" t="s">
        <v>16</v>
      </c>
      <c r="F7" s="10" t="s">
        <v>14</v>
      </c>
      <c r="G7" s="10" t="s">
        <v>10</v>
      </c>
      <c r="H7" s="10"/>
      <c r="I7" s="10" t="s">
        <v>16</v>
      </c>
      <c r="J7" s="10" t="s">
        <v>13</v>
      </c>
      <c r="K7" s="11">
        <v>44196</v>
      </c>
      <c r="L7" s="12">
        <v>0</v>
      </c>
      <c r="M7" s="12">
        <v>8564201</v>
      </c>
    </row>
    <row r="8" spans="2:13" x14ac:dyDescent="0.25">
      <c r="B8" s="10" t="s">
        <v>10</v>
      </c>
      <c r="C8" s="10" t="s">
        <v>11</v>
      </c>
      <c r="D8" s="10" t="s">
        <v>12</v>
      </c>
      <c r="E8" s="10" t="s">
        <v>28</v>
      </c>
      <c r="F8" s="10" t="s">
        <v>14</v>
      </c>
      <c r="G8" s="10" t="s">
        <v>10</v>
      </c>
      <c r="H8" s="10"/>
      <c r="I8" s="10" t="s">
        <v>16</v>
      </c>
      <c r="J8" s="10" t="s">
        <v>13</v>
      </c>
      <c r="K8" s="11">
        <v>44196</v>
      </c>
      <c r="L8" s="12">
        <v>0</v>
      </c>
      <c r="M8" s="12">
        <v>80</v>
      </c>
    </row>
    <row r="9" spans="2:13" x14ac:dyDescent="0.25">
      <c r="B9" s="1" t="s">
        <v>10</v>
      </c>
      <c r="C9" s="1" t="s">
        <v>11</v>
      </c>
      <c r="D9" s="1" t="s">
        <v>12</v>
      </c>
      <c r="E9" s="1" t="s">
        <v>28</v>
      </c>
      <c r="F9" s="10" t="s">
        <v>14</v>
      </c>
      <c r="G9" s="10" t="s">
        <v>10</v>
      </c>
      <c r="H9" s="10" t="s">
        <v>33</v>
      </c>
      <c r="I9" s="10" t="s">
        <v>16</v>
      </c>
      <c r="J9" s="10" t="s">
        <v>13</v>
      </c>
      <c r="K9" s="11">
        <v>44196</v>
      </c>
      <c r="L9" s="12">
        <v>0</v>
      </c>
      <c r="M9" s="12">
        <v>15003.29</v>
      </c>
    </row>
    <row r="10" spans="2:13" x14ac:dyDescent="0.25">
      <c r="B10" s="1" t="s">
        <v>10</v>
      </c>
      <c r="C10" s="1" t="s">
        <v>11</v>
      </c>
      <c r="D10" s="1" t="s">
        <v>12</v>
      </c>
      <c r="E10" s="1" t="s">
        <v>28</v>
      </c>
      <c r="F10" s="10" t="s">
        <v>14</v>
      </c>
      <c r="G10" s="1" t="s">
        <v>10</v>
      </c>
      <c r="H10" s="1" t="s">
        <v>15</v>
      </c>
      <c r="I10" s="1" t="s">
        <v>16</v>
      </c>
      <c r="J10" s="1" t="s">
        <v>16</v>
      </c>
      <c r="K10" s="2">
        <v>44196</v>
      </c>
      <c r="L10">
        <v>0</v>
      </c>
      <c r="M10">
        <v>80</v>
      </c>
    </row>
    <row r="11" spans="2:13" x14ac:dyDescent="0.25">
      <c r="B11" s="1" t="s">
        <v>10</v>
      </c>
      <c r="C11" s="1" t="s">
        <v>11</v>
      </c>
      <c r="D11" s="1" t="s">
        <v>12</v>
      </c>
      <c r="E11" s="1" t="s">
        <v>28</v>
      </c>
      <c r="F11" s="10" t="s">
        <v>14</v>
      </c>
      <c r="G11" s="1" t="s">
        <v>10</v>
      </c>
      <c r="H11" s="1" t="s">
        <v>33</v>
      </c>
      <c r="I11" s="1" t="s">
        <v>16</v>
      </c>
      <c r="J11" s="1" t="s">
        <v>16</v>
      </c>
      <c r="K11" s="2">
        <v>44196</v>
      </c>
      <c r="L11">
        <v>0</v>
      </c>
      <c r="M11">
        <v>15003.29</v>
      </c>
    </row>
    <row r="12" spans="2:13" x14ac:dyDescent="0.25">
      <c r="B12" s="1" t="s">
        <v>10</v>
      </c>
      <c r="C12" s="1" t="s">
        <v>11</v>
      </c>
      <c r="D12" s="1" t="s">
        <v>12</v>
      </c>
      <c r="E12" s="1" t="s">
        <v>23</v>
      </c>
      <c r="F12" s="1" t="s">
        <v>24</v>
      </c>
      <c r="G12" s="1" t="s">
        <v>21</v>
      </c>
      <c r="H12" s="1" t="s">
        <v>25</v>
      </c>
      <c r="I12" s="1" t="s">
        <v>16</v>
      </c>
      <c r="J12" s="1" t="s">
        <v>13</v>
      </c>
      <c r="K12" s="2">
        <v>44196</v>
      </c>
      <c r="L12">
        <v>0</v>
      </c>
      <c r="M12">
        <v>25000</v>
      </c>
    </row>
    <row r="13" spans="2:13" x14ac:dyDescent="0.25">
      <c r="B13" s="1" t="s">
        <v>10</v>
      </c>
      <c r="C13" s="1" t="s">
        <v>11</v>
      </c>
      <c r="D13" s="1" t="s">
        <v>12</v>
      </c>
      <c r="E13" s="1" t="s">
        <v>28</v>
      </c>
      <c r="F13" s="1" t="s">
        <v>24</v>
      </c>
      <c r="G13" s="1" t="s">
        <v>21</v>
      </c>
      <c r="H13" s="19" t="s">
        <v>34</v>
      </c>
      <c r="I13" s="1" t="s">
        <v>16</v>
      </c>
      <c r="J13" s="1" t="s">
        <v>13</v>
      </c>
      <c r="K13" s="2">
        <v>44196</v>
      </c>
      <c r="L13">
        <v>0</v>
      </c>
      <c r="M13">
        <v>5000000</v>
      </c>
    </row>
    <row r="14" spans="2:13" x14ac:dyDescent="0.25">
      <c r="B14" s="1" t="s">
        <v>10</v>
      </c>
      <c r="C14" s="1" t="s">
        <v>11</v>
      </c>
      <c r="D14" s="1" t="s">
        <v>12</v>
      </c>
      <c r="E14" s="1" t="s">
        <v>28</v>
      </c>
      <c r="F14" s="1" t="s">
        <v>24</v>
      </c>
      <c r="G14" s="1" t="s">
        <v>21</v>
      </c>
      <c r="H14" s="19" t="s">
        <v>34</v>
      </c>
      <c r="I14" s="1" t="s">
        <v>16</v>
      </c>
      <c r="J14" s="1" t="s">
        <v>16</v>
      </c>
      <c r="K14" s="2">
        <v>44196</v>
      </c>
      <c r="L14">
        <v>0</v>
      </c>
      <c r="M14">
        <v>5000000</v>
      </c>
    </row>
    <row r="15" spans="2:13" x14ac:dyDescent="0.25">
      <c r="B15" s="1" t="s">
        <v>10</v>
      </c>
      <c r="C15" s="1" t="s">
        <v>11</v>
      </c>
      <c r="D15" s="1" t="s">
        <v>12</v>
      </c>
      <c r="E15" s="1" t="s">
        <v>16</v>
      </c>
      <c r="F15" s="1" t="s">
        <v>20</v>
      </c>
      <c r="G15" s="1" t="s">
        <v>21</v>
      </c>
      <c r="H15" s="1" t="s">
        <v>22</v>
      </c>
      <c r="I15" s="1" t="s">
        <v>16</v>
      </c>
      <c r="J15" s="1" t="s">
        <v>13</v>
      </c>
      <c r="K15" s="2">
        <v>44196</v>
      </c>
      <c r="L15">
        <v>0</v>
      </c>
      <c r="M15">
        <v>0</v>
      </c>
    </row>
    <row r="16" spans="2:13" x14ac:dyDescent="0.25">
      <c r="B16" s="1" t="s">
        <v>10</v>
      </c>
      <c r="C16" s="1" t="s">
        <v>11</v>
      </c>
      <c r="D16" s="1" t="s">
        <v>12</v>
      </c>
      <c r="E16" s="1" t="s">
        <v>28</v>
      </c>
      <c r="F16" s="7" t="s">
        <v>20</v>
      </c>
      <c r="G16" s="7" t="s">
        <v>21</v>
      </c>
      <c r="H16" s="19" t="s">
        <v>34</v>
      </c>
      <c r="I16" s="7" t="s">
        <v>16</v>
      </c>
      <c r="J16" s="7" t="s">
        <v>13</v>
      </c>
      <c r="K16" s="2">
        <v>44196</v>
      </c>
      <c r="L16">
        <v>0</v>
      </c>
      <c r="M16">
        <v>1987.15</v>
      </c>
    </row>
    <row r="17" spans="2:13" s="12" customFormat="1" x14ac:dyDescent="0.25">
      <c r="B17" s="7" t="s">
        <v>10</v>
      </c>
      <c r="C17" s="7" t="s">
        <v>11</v>
      </c>
      <c r="D17" s="7" t="s">
        <v>12</v>
      </c>
      <c r="E17" s="7" t="s">
        <v>28</v>
      </c>
      <c r="F17" s="7" t="s">
        <v>20</v>
      </c>
      <c r="G17" s="7" t="s">
        <v>21</v>
      </c>
      <c r="H17" s="19" t="s">
        <v>34</v>
      </c>
      <c r="I17" s="7" t="s">
        <v>16</v>
      </c>
      <c r="J17" s="7" t="s">
        <v>16</v>
      </c>
      <c r="K17" s="2">
        <v>44196</v>
      </c>
      <c r="L17" s="6">
        <v>0</v>
      </c>
      <c r="M17" s="6">
        <v>1987.15</v>
      </c>
    </row>
    <row r="18" spans="2:13" x14ac:dyDescent="0.25">
      <c r="B18" s="1" t="s">
        <v>10</v>
      </c>
      <c r="C18" s="1" t="s">
        <v>11</v>
      </c>
      <c r="D18" s="1" t="s">
        <v>12</v>
      </c>
      <c r="E18" s="1" t="s">
        <v>28</v>
      </c>
      <c r="F18" s="7" t="s">
        <v>35</v>
      </c>
      <c r="G18" s="7" t="s">
        <v>18</v>
      </c>
      <c r="H18" s="7" t="s">
        <v>19</v>
      </c>
      <c r="I18" s="7" t="s">
        <v>16</v>
      </c>
      <c r="J18" s="7" t="s">
        <v>13</v>
      </c>
      <c r="K18" s="2">
        <v>44196</v>
      </c>
      <c r="L18" s="6">
        <v>0</v>
      </c>
      <c r="M18" s="6">
        <v>-9889653.4900000002</v>
      </c>
    </row>
    <row r="19" spans="2:13" x14ac:dyDescent="0.25">
      <c r="B19" s="1" t="s">
        <v>10</v>
      </c>
      <c r="C19" s="1" t="s">
        <v>11</v>
      </c>
      <c r="D19" s="1" t="s">
        <v>12</v>
      </c>
      <c r="E19" s="1" t="s">
        <v>28</v>
      </c>
      <c r="F19" s="7" t="s">
        <v>35</v>
      </c>
      <c r="G19" s="1" t="s">
        <v>18</v>
      </c>
      <c r="H19" s="1" t="s">
        <v>19</v>
      </c>
      <c r="I19" s="1" t="s">
        <v>16</v>
      </c>
      <c r="J19" s="1" t="s">
        <v>16</v>
      </c>
      <c r="K19" s="2">
        <v>44196</v>
      </c>
      <c r="L19">
        <v>0</v>
      </c>
      <c r="M19">
        <v>-9889653.4900000002</v>
      </c>
    </row>
    <row r="20" spans="2:13" x14ac:dyDescent="0.25">
      <c r="B20" s="1" t="s">
        <v>10</v>
      </c>
      <c r="C20" s="1" t="s">
        <v>11</v>
      </c>
      <c r="D20" s="1" t="s">
        <v>12</v>
      </c>
      <c r="E20" s="1" t="s">
        <v>28</v>
      </c>
      <c r="F20" s="7" t="s">
        <v>36</v>
      </c>
      <c r="G20" s="1" t="s">
        <v>18</v>
      </c>
      <c r="H20" s="1" t="s">
        <v>19</v>
      </c>
      <c r="I20" s="1" t="s">
        <v>13</v>
      </c>
      <c r="J20" s="1" t="s">
        <v>13</v>
      </c>
      <c r="K20" s="2">
        <v>44196</v>
      </c>
      <c r="L20">
        <v>0</v>
      </c>
      <c r="M20">
        <v>0</v>
      </c>
    </row>
    <row r="21" spans="2:13" x14ac:dyDescent="0.25">
      <c r="B21" s="1" t="s">
        <v>10</v>
      </c>
      <c r="C21" s="1" t="s">
        <v>11</v>
      </c>
      <c r="D21" s="1" t="s">
        <v>12</v>
      </c>
      <c r="E21" s="1" t="s">
        <v>28</v>
      </c>
      <c r="F21" s="1" t="s">
        <v>36</v>
      </c>
      <c r="G21" s="1" t="s">
        <v>18</v>
      </c>
      <c r="H21" s="1" t="s">
        <v>19</v>
      </c>
      <c r="I21" s="1" t="s">
        <v>16</v>
      </c>
      <c r="J21" s="1" t="s">
        <v>16</v>
      </c>
      <c r="K21" s="2">
        <v>44196</v>
      </c>
      <c r="L21">
        <v>0</v>
      </c>
      <c r="M21">
        <v>0</v>
      </c>
    </row>
    <row r="22" spans="2:13" x14ac:dyDescent="0.25">
      <c r="B22" s="1" t="s">
        <v>10</v>
      </c>
      <c r="C22" s="1" t="s">
        <v>11</v>
      </c>
      <c r="D22" s="1" t="s">
        <v>12</v>
      </c>
      <c r="E22" s="1" t="s">
        <v>28</v>
      </c>
      <c r="F22" s="1" t="s">
        <v>37</v>
      </c>
      <c r="G22" s="1" t="s">
        <v>18</v>
      </c>
      <c r="H22" s="1" t="s">
        <v>19</v>
      </c>
      <c r="I22" s="1" t="s">
        <v>13</v>
      </c>
      <c r="J22" s="1" t="s">
        <v>13</v>
      </c>
      <c r="K22" s="2">
        <v>44196</v>
      </c>
      <c r="L22">
        <v>0</v>
      </c>
      <c r="M22">
        <v>0</v>
      </c>
    </row>
    <row r="23" spans="2:13" x14ac:dyDescent="0.25">
      <c r="B23" s="1" t="s">
        <v>10</v>
      </c>
      <c r="C23" s="1" t="s">
        <v>11</v>
      </c>
      <c r="D23" s="1" t="s">
        <v>12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13</v>
      </c>
      <c r="J23" s="1" t="s">
        <v>13</v>
      </c>
      <c r="K23" s="2">
        <v>44196</v>
      </c>
      <c r="L23">
        <v>8.5</v>
      </c>
      <c r="M23">
        <v>0</v>
      </c>
    </row>
    <row r="24" spans="2:13" x14ac:dyDescent="0.25">
      <c r="B24" s="1" t="s">
        <v>10</v>
      </c>
      <c r="C24" s="1" t="s">
        <v>11</v>
      </c>
      <c r="D24" s="1" t="s">
        <v>12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13</v>
      </c>
      <c r="J24" s="1" t="s">
        <v>13</v>
      </c>
      <c r="K24" s="2">
        <v>44196</v>
      </c>
      <c r="L24">
        <v>8.5</v>
      </c>
      <c r="M24">
        <v>0</v>
      </c>
    </row>
    <row r="25" spans="2:13" x14ac:dyDescent="0.25">
      <c r="B25" s="1" t="s">
        <v>10</v>
      </c>
      <c r="C25" s="1" t="s">
        <v>11</v>
      </c>
      <c r="D25" s="1" t="s">
        <v>12</v>
      </c>
      <c r="E25" s="1" t="s">
        <v>28</v>
      </c>
      <c r="F25" s="1" t="s">
        <v>17</v>
      </c>
      <c r="G25" s="1" t="s">
        <v>18</v>
      </c>
      <c r="H25" s="1" t="s">
        <v>19</v>
      </c>
      <c r="I25" s="1" t="s">
        <v>13</v>
      </c>
      <c r="J25" s="1" t="s">
        <v>13</v>
      </c>
      <c r="K25" s="2">
        <v>44196</v>
      </c>
      <c r="L25">
        <v>6.45</v>
      </c>
      <c r="M25">
        <v>0</v>
      </c>
    </row>
    <row r="26" spans="2:13" x14ac:dyDescent="0.25">
      <c r="B26" s="1" t="s">
        <v>10</v>
      </c>
      <c r="C26" s="1" t="s">
        <v>11</v>
      </c>
      <c r="D26" s="1" t="s">
        <v>12</v>
      </c>
      <c r="E26" s="1" t="s">
        <v>28</v>
      </c>
      <c r="F26" s="1" t="s">
        <v>17</v>
      </c>
      <c r="G26" s="1" t="s">
        <v>18</v>
      </c>
      <c r="H26" s="1" t="s">
        <v>19</v>
      </c>
      <c r="I26" s="1" t="s">
        <v>13</v>
      </c>
      <c r="J26" s="1" t="s">
        <v>16</v>
      </c>
      <c r="K26" s="2">
        <v>44196</v>
      </c>
      <c r="L26">
        <v>6.45</v>
      </c>
      <c r="M26">
        <v>0</v>
      </c>
    </row>
    <row r="27" spans="2:13" x14ac:dyDescent="0.25">
      <c r="B27" s="1" t="s">
        <v>10</v>
      </c>
      <c r="C27" s="1" t="s">
        <v>11</v>
      </c>
      <c r="D27" s="1" t="s">
        <v>12</v>
      </c>
      <c r="E27" s="1" t="s">
        <v>28</v>
      </c>
      <c r="F27" s="1" t="s">
        <v>38</v>
      </c>
      <c r="G27" s="1" t="s">
        <v>18</v>
      </c>
      <c r="H27" s="1" t="s">
        <v>19</v>
      </c>
      <c r="I27" s="1" t="s">
        <v>16</v>
      </c>
      <c r="J27" s="1" t="s">
        <v>16</v>
      </c>
      <c r="K27" s="2">
        <v>44196</v>
      </c>
      <c r="L27">
        <v>0</v>
      </c>
      <c r="M27">
        <v>0</v>
      </c>
    </row>
    <row r="28" spans="2:13" x14ac:dyDescent="0.25">
      <c r="B28" s="1" t="s">
        <v>10</v>
      </c>
      <c r="C28" s="1" t="s">
        <v>11</v>
      </c>
      <c r="D28" s="1" t="s">
        <v>12</v>
      </c>
      <c r="E28" s="1" t="s">
        <v>28</v>
      </c>
      <c r="F28" s="1" t="s">
        <v>39</v>
      </c>
      <c r="G28" s="1" t="s">
        <v>40</v>
      </c>
      <c r="H28" s="1" t="s">
        <v>15</v>
      </c>
      <c r="I28" s="1" t="s">
        <v>13</v>
      </c>
      <c r="J28" s="1" t="s">
        <v>13</v>
      </c>
      <c r="K28" s="2">
        <v>44196</v>
      </c>
      <c r="L28">
        <v>259.58999999999997</v>
      </c>
      <c r="M28">
        <v>0</v>
      </c>
    </row>
    <row r="29" spans="2:13" x14ac:dyDescent="0.25">
      <c r="B29" s="1" t="s">
        <v>10</v>
      </c>
      <c r="C29" s="1" t="s">
        <v>11</v>
      </c>
      <c r="D29" s="1" t="s">
        <v>12</v>
      </c>
      <c r="E29" s="1" t="s">
        <v>28</v>
      </c>
      <c r="F29" s="1" t="s">
        <v>39</v>
      </c>
      <c r="G29" s="1" t="s">
        <v>40</v>
      </c>
      <c r="H29" s="1" t="s">
        <v>15</v>
      </c>
      <c r="I29" s="1" t="s">
        <v>13</v>
      </c>
      <c r="J29" s="1" t="s">
        <v>16</v>
      </c>
      <c r="K29" s="2">
        <v>44196</v>
      </c>
      <c r="L29">
        <v>259.58999999999997</v>
      </c>
      <c r="M29">
        <v>0</v>
      </c>
    </row>
    <row r="30" spans="2:13" x14ac:dyDescent="0.25">
      <c r="B30" s="1" t="s">
        <v>10</v>
      </c>
      <c r="C30" s="1" t="s">
        <v>11</v>
      </c>
      <c r="D30" s="1" t="s">
        <v>12</v>
      </c>
      <c r="E30" s="1" t="s">
        <v>28</v>
      </c>
      <c r="F30" s="1" t="s">
        <v>39</v>
      </c>
      <c r="G30" s="1" t="s">
        <v>40</v>
      </c>
      <c r="H30" s="1" t="s">
        <v>15</v>
      </c>
      <c r="I30" s="1" t="s">
        <v>16</v>
      </c>
      <c r="J30" s="1" t="s">
        <v>13</v>
      </c>
      <c r="K30" s="2">
        <v>44196</v>
      </c>
      <c r="L30">
        <v>0</v>
      </c>
      <c r="M30">
        <v>559.63</v>
      </c>
    </row>
    <row r="31" spans="2:13" x14ac:dyDescent="0.25">
      <c r="B31" s="1" t="s">
        <v>10</v>
      </c>
      <c r="C31" s="1" t="s">
        <v>11</v>
      </c>
      <c r="D31" s="1" t="s">
        <v>12</v>
      </c>
      <c r="E31" s="1" t="s">
        <v>28</v>
      </c>
      <c r="F31" s="1" t="s">
        <v>39</v>
      </c>
      <c r="G31" s="1" t="s">
        <v>40</v>
      </c>
      <c r="H31" s="1" t="s">
        <v>15</v>
      </c>
      <c r="I31" s="1" t="s">
        <v>16</v>
      </c>
      <c r="J31" s="1" t="s">
        <v>16</v>
      </c>
      <c r="K31" s="2">
        <v>44196</v>
      </c>
      <c r="L31">
        <v>0</v>
      </c>
      <c r="M31">
        <v>559.63</v>
      </c>
    </row>
    <row r="32" spans="2:13" x14ac:dyDescent="0.25">
      <c r="B32" s="1" t="s">
        <v>10</v>
      </c>
      <c r="C32" s="1" t="s">
        <v>11</v>
      </c>
      <c r="D32" s="1" t="s">
        <v>12</v>
      </c>
      <c r="E32" s="1" t="s">
        <v>23</v>
      </c>
      <c r="F32" s="1" t="s">
        <v>26</v>
      </c>
      <c r="G32" s="1" t="s">
        <v>21</v>
      </c>
      <c r="H32" s="1" t="s">
        <v>27</v>
      </c>
      <c r="I32" s="1" t="s">
        <v>16</v>
      </c>
      <c r="J32" s="1" t="s">
        <v>16</v>
      </c>
      <c r="K32" s="2">
        <v>44196</v>
      </c>
      <c r="L32">
        <v>0</v>
      </c>
      <c r="M32">
        <v>-1242.3399999999999</v>
      </c>
    </row>
    <row r="33" spans="2:13" x14ac:dyDescent="0.25">
      <c r="B33" s="1" t="s">
        <v>10</v>
      </c>
      <c r="C33" s="1" t="s">
        <v>11</v>
      </c>
      <c r="D33" s="1" t="s">
        <v>12</v>
      </c>
      <c r="E33" s="1" t="s">
        <v>28</v>
      </c>
      <c r="F33" s="1" t="s">
        <v>29</v>
      </c>
      <c r="G33" s="1" t="s">
        <v>18</v>
      </c>
      <c r="H33" s="1" t="s">
        <v>19</v>
      </c>
      <c r="I33" s="1" t="s">
        <v>16</v>
      </c>
      <c r="J33" s="1" t="s">
        <v>16</v>
      </c>
      <c r="K33" s="2">
        <v>44196</v>
      </c>
      <c r="L33">
        <v>0</v>
      </c>
      <c r="M33">
        <v>0</v>
      </c>
    </row>
    <row r="34" spans="2:13" x14ac:dyDescent="0.25">
      <c r="B34" s="1" t="s">
        <v>10</v>
      </c>
      <c r="C34" s="1" t="s">
        <v>11</v>
      </c>
      <c r="D34" s="1" t="s">
        <v>12</v>
      </c>
      <c r="E34" s="1" t="s">
        <v>28</v>
      </c>
      <c r="F34" s="1" t="s">
        <v>30</v>
      </c>
      <c r="G34" s="1" t="s">
        <v>18</v>
      </c>
      <c r="H34" s="1" t="s">
        <v>19</v>
      </c>
      <c r="I34" s="1" t="s">
        <v>13</v>
      </c>
      <c r="J34" s="1" t="s">
        <v>13</v>
      </c>
      <c r="K34" s="2">
        <v>44196</v>
      </c>
      <c r="L34">
        <v>0</v>
      </c>
      <c r="M34">
        <v>0</v>
      </c>
    </row>
    <row r="35" spans="2:13" x14ac:dyDescent="0.25">
      <c r="B35" s="1" t="s">
        <v>10</v>
      </c>
      <c r="C35" s="1" t="s">
        <v>11</v>
      </c>
      <c r="D35" s="1" t="s">
        <v>12</v>
      </c>
      <c r="E35" s="1" t="s">
        <v>28</v>
      </c>
      <c r="F35" s="1" t="s">
        <v>30</v>
      </c>
      <c r="G35" s="1" t="s">
        <v>18</v>
      </c>
      <c r="H35" s="1" t="s">
        <v>19</v>
      </c>
      <c r="I35" s="1" t="s">
        <v>16</v>
      </c>
      <c r="J35" s="1" t="s">
        <v>16</v>
      </c>
      <c r="K35" s="2">
        <v>44196</v>
      </c>
      <c r="L35">
        <v>0</v>
      </c>
      <c r="M35">
        <v>0</v>
      </c>
    </row>
    <row r="36" spans="2:13" x14ac:dyDescent="0.25">
      <c r="B36" s="1" t="s">
        <v>10</v>
      </c>
      <c r="C36" s="1" t="s">
        <v>11</v>
      </c>
      <c r="D36" s="1" t="s">
        <v>12</v>
      </c>
      <c r="E36" s="1" t="s">
        <v>28</v>
      </c>
      <c r="F36" s="1" t="s">
        <v>31</v>
      </c>
      <c r="G36" s="1" t="s">
        <v>18</v>
      </c>
      <c r="H36" s="1" t="s">
        <v>19</v>
      </c>
      <c r="I36" s="1" t="s">
        <v>13</v>
      </c>
      <c r="J36" s="1" t="s">
        <v>13</v>
      </c>
      <c r="K36" s="2">
        <v>44196</v>
      </c>
      <c r="L36">
        <v>0</v>
      </c>
      <c r="M36">
        <v>0</v>
      </c>
    </row>
    <row r="37" spans="2:13" x14ac:dyDescent="0.25">
      <c r="B37" s="1"/>
      <c r="C37" s="1"/>
      <c r="D37" s="1"/>
      <c r="E37" s="1"/>
      <c r="F37" s="1"/>
      <c r="G37" s="1"/>
      <c r="H37" s="1"/>
      <c r="I37" s="1"/>
      <c r="J37" s="1"/>
      <c r="K37" s="2"/>
    </row>
    <row r="38" spans="2:13" x14ac:dyDescent="0.25">
      <c r="B38" s="1"/>
      <c r="C38" s="1"/>
      <c r="D38" s="1"/>
      <c r="E38" s="1"/>
      <c r="F38" s="1"/>
      <c r="G38" s="1"/>
      <c r="H38" s="1"/>
      <c r="I38" s="1"/>
      <c r="J38" s="1"/>
      <c r="K38" s="2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2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2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2"/>
    </row>
    <row r="42" spans="2:13" x14ac:dyDescent="0.25">
      <c r="B42" s="1"/>
      <c r="C42" s="1"/>
      <c r="D42" s="1"/>
      <c r="E42" s="1"/>
      <c r="F42" s="1"/>
      <c r="G42" s="1"/>
      <c r="H42" s="1"/>
      <c r="I42" s="1"/>
      <c r="J42" s="1"/>
      <c r="K42" s="2"/>
    </row>
    <row r="43" spans="2:13" x14ac:dyDescent="0.25">
      <c r="B43" s="1"/>
      <c r="C43" s="1"/>
      <c r="D43" s="1"/>
      <c r="E43" s="1"/>
      <c r="F43" s="1"/>
      <c r="G43" s="1"/>
      <c r="H43" s="1"/>
      <c r="I43" s="1"/>
      <c r="J43" s="1"/>
      <c r="K43" s="2"/>
    </row>
    <row r="44" spans="2:13" x14ac:dyDescent="0.25">
      <c r="B44" s="1"/>
      <c r="C44" s="1"/>
      <c r="D44" s="1"/>
      <c r="E44" s="1"/>
      <c r="F44" s="1"/>
      <c r="G44" s="1"/>
      <c r="H44" s="1"/>
      <c r="I44" s="1"/>
      <c r="J44" s="1"/>
      <c r="K44" s="2"/>
    </row>
    <row r="45" spans="2:13" x14ac:dyDescent="0.25">
      <c r="B45" s="1"/>
      <c r="C45" s="1"/>
      <c r="D45" s="1"/>
      <c r="E45" s="1"/>
      <c r="F45" s="1"/>
      <c r="G45" s="1"/>
      <c r="H45" s="1"/>
      <c r="I45" s="1"/>
      <c r="J45" s="1"/>
      <c r="K45" s="2"/>
    </row>
    <row r="46" spans="2:13" x14ac:dyDescent="0.25">
      <c r="B46" s="1"/>
      <c r="C46" s="1"/>
      <c r="D46" s="1"/>
      <c r="E46" s="1"/>
      <c r="F46" s="1"/>
      <c r="G46" s="1"/>
      <c r="H46" s="1"/>
      <c r="I46" s="1"/>
      <c r="J46" s="1"/>
      <c r="K46" s="2"/>
    </row>
    <row r="47" spans="2:13" x14ac:dyDescent="0.25">
      <c r="B47" s="1"/>
      <c r="C47" s="1"/>
      <c r="D47" s="1"/>
      <c r="E47" s="1"/>
      <c r="F47" s="1"/>
      <c r="G47" s="1"/>
      <c r="H47" s="1"/>
      <c r="I47" s="1"/>
      <c r="J47" s="1"/>
      <c r="K47" s="2"/>
    </row>
    <row r="48" spans="2:13" x14ac:dyDescent="0.25">
      <c r="B48" s="1"/>
      <c r="C48" s="1"/>
      <c r="D48" s="1"/>
      <c r="E48" s="1"/>
      <c r="F48" s="1"/>
      <c r="G48" s="1"/>
      <c r="H48" s="1"/>
      <c r="I48" s="1"/>
      <c r="J48" s="1"/>
      <c r="K48" s="2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2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"/>
      <c r="K50" s="2"/>
    </row>
    <row r="51" spans="2:11" x14ac:dyDescent="0.25">
      <c r="B51" s="1"/>
      <c r="C51" s="1"/>
      <c r="D51" s="1"/>
      <c r="E51" s="1"/>
      <c r="F51" s="1"/>
      <c r="G51" s="1"/>
      <c r="H51" s="1"/>
      <c r="I51" s="1"/>
      <c r="J51" s="1"/>
      <c r="K51" s="2"/>
    </row>
    <row r="52" spans="2:11" x14ac:dyDescent="0.25">
      <c r="B52" s="1"/>
      <c r="C52" s="1"/>
      <c r="D52" s="1"/>
      <c r="E52" s="1"/>
      <c r="F52" s="1"/>
      <c r="G52" s="1"/>
      <c r="H52" s="1"/>
      <c r="I52" s="1"/>
      <c r="J52" s="1"/>
      <c r="K52" s="2"/>
    </row>
    <row r="53" spans="2:11" x14ac:dyDescent="0.25">
      <c r="B53" s="1"/>
      <c r="C53" s="1"/>
      <c r="D53" s="1"/>
      <c r="E53" s="1"/>
      <c r="F53" s="1"/>
      <c r="G53" s="1"/>
      <c r="H53" s="1"/>
      <c r="I53" s="1"/>
      <c r="J53" s="1"/>
      <c r="K53" s="2"/>
    </row>
    <row r="54" spans="2:11" x14ac:dyDescent="0.25">
      <c r="B54" s="1"/>
      <c r="C54" s="1"/>
      <c r="D54" s="1"/>
      <c r="E54" s="1"/>
      <c r="F54" s="1"/>
      <c r="G54" s="1"/>
      <c r="H54" s="1"/>
      <c r="I54" s="1"/>
      <c r="J54" s="1"/>
      <c r="K54" s="2"/>
    </row>
    <row r="55" spans="2:11" x14ac:dyDescent="0.25">
      <c r="B55" s="1"/>
      <c r="C55" s="1"/>
      <c r="D55" s="1"/>
      <c r="E55" s="1"/>
      <c r="F55" s="1"/>
      <c r="G55" s="1"/>
      <c r="H55" s="1"/>
      <c r="I55" s="1"/>
      <c r="J55" s="1"/>
      <c r="K55" s="2"/>
    </row>
    <row r="56" spans="2:11" x14ac:dyDescent="0.25">
      <c r="B56" s="1"/>
      <c r="C56" s="1"/>
      <c r="D56" s="1"/>
      <c r="E56" s="1"/>
      <c r="F56" s="1"/>
      <c r="G56" s="1"/>
      <c r="H56" s="1"/>
      <c r="I56" s="1"/>
      <c r="J56" s="1"/>
      <c r="K56" s="2"/>
    </row>
    <row r="57" spans="2:11" x14ac:dyDescent="0.25">
      <c r="B57" s="1"/>
      <c r="C57" s="1"/>
      <c r="D57" s="1"/>
      <c r="E57" s="1"/>
      <c r="F57" s="1"/>
      <c r="G57" s="1"/>
      <c r="H57" s="1"/>
      <c r="I57" s="1"/>
      <c r="J57" s="1"/>
      <c r="K57" s="2"/>
    </row>
    <row r="58" spans="2:11" x14ac:dyDescent="0.25">
      <c r="B58" s="1"/>
      <c r="C58" s="1"/>
      <c r="D58" s="1"/>
      <c r="E58" s="1"/>
      <c r="F58" s="1"/>
      <c r="G58" s="1"/>
      <c r="H58" s="1"/>
      <c r="I58" s="1"/>
      <c r="J58" s="1"/>
      <c r="K58" s="2"/>
    </row>
    <row r="59" spans="2:11" x14ac:dyDescent="0.25">
      <c r="B59" s="1"/>
      <c r="C59" s="1"/>
      <c r="D59" s="1"/>
      <c r="E59" s="1"/>
      <c r="F59" s="1"/>
      <c r="G59" s="1"/>
      <c r="H59" s="1"/>
      <c r="I59" s="1"/>
      <c r="J59" s="1"/>
      <c r="K59" s="2"/>
    </row>
    <row r="60" spans="2:11" x14ac:dyDescent="0.25">
      <c r="B60" s="1"/>
      <c r="C60" s="1"/>
      <c r="D60" s="1"/>
      <c r="E60" s="1"/>
      <c r="F60" s="1"/>
      <c r="G60" s="1"/>
      <c r="H60" s="1"/>
      <c r="I60" s="1"/>
      <c r="J60" s="1"/>
      <c r="K60" s="2"/>
    </row>
    <row r="61" spans="2:11" x14ac:dyDescent="0.25">
      <c r="B61" s="1"/>
      <c r="C61" s="1"/>
      <c r="D61" s="1"/>
      <c r="E61" s="1"/>
      <c r="F61" s="1"/>
      <c r="G61" s="1"/>
      <c r="H61" s="1"/>
      <c r="I61" s="1"/>
      <c r="J61" s="1"/>
      <c r="K61" s="2"/>
    </row>
    <row r="62" spans="2:11" x14ac:dyDescent="0.25">
      <c r="B62" s="1"/>
      <c r="C62" s="1"/>
      <c r="D62" s="1"/>
      <c r="E62" s="1"/>
      <c r="F62" s="1"/>
      <c r="G62" s="1"/>
      <c r="H62" s="1"/>
      <c r="I62" s="1"/>
      <c r="J62" s="1"/>
      <c r="K62" s="2"/>
    </row>
    <row r="63" spans="2:11" x14ac:dyDescent="0.25">
      <c r="B63" s="1"/>
      <c r="C63" s="1"/>
      <c r="D63" s="1"/>
      <c r="E63" s="1"/>
      <c r="F63" s="1"/>
      <c r="G63" s="1"/>
      <c r="H63" s="1"/>
      <c r="I63" s="1"/>
      <c r="J63" s="1"/>
      <c r="K63" s="2"/>
    </row>
    <row r="64" spans="2:11" x14ac:dyDescent="0.25">
      <c r="B64" s="1"/>
      <c r="C64" s="1"/>
      <c r="D64" s="1"/>
      <c r="E64" s="1"/>
      <c r="F64" s="1"/>
      <c r="G64" s="1"/>
      <c r="H64" s="1"/>
      <c r="I64" s="1"/>
      <c r="J64" s="1"/>
      <c r="K64" s="2"/>
    </row>
    <row r="65" spans="2:11" x14ac:dyDescent="0.25">
      <c r="B65" s="1"/>
      <c r="C65" s="1"/>
      <c r="D65" s="1"/>
      <c r="E65" s="1"/>
      <c r="F65" s="1"/>
      <c r="G65" s="1"/>
      <c r="H65" s="1"/>
      <c r="I65" s="1"/>
      <c r="J65" s="1"/>
      <c r="K65" s="2"/>
    </row>
    <row r="66" spans="2:11" x14ac:dyDescent="0.25">
      <c r="B66" s="1"/>
      <c r="C66" s="1"/>
      <c r="D66" s="1"/>
      <c r="E66" s="1"/>
      <c r="F66" s="1"/>
      <c r="G66" s="1"/>
      <c r="H66" s="1"/>
      <c r="I66" s="1"/>
      <c r="J66" s="1"/>
      <c r="K66" s="2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"/>
      <c r="K67" s="2"/>
    </row>
    <row r="68" spans="2:11" x14ac:dyDescent="0.25">
      <c r="B68" s="1"/>
      <c r="C68" s="1"/>
      <c r="D68" s="1"/>
      <c r="E68" s="1"/>
      <c r="F68" s="1"/>
      <c r="G68" s="1"/>
      <c r="H68" s="1"/>
      <c r="I68" s="1"/>
      <c r="J68" s="1"/>
      <c r="K68" s="2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1"/>
      <c r="K69" s="2"/>
    </row>
    <row r="70" spans="2:11" x14ac:dyDescent="0.25">
      <c r="B70" s="1"/>
      <c r="C70" s="1"/>
      <c r="D70" s="1"/>
      <c r="E70" s="1"/>
      <c r="F70" s="1"/>
      <c r="G70" s="1"/>
      <c r="H70" s="1"/>
      <c r="I70" s="1"/>
      <c r="J70" s="1"/>
      <c r="K70" s="2"/>
    </row>
    <row r="71" spans="2:11" x14ac:dyDescent="0.25">
      <c r="B71" s="1"/>
      <c r="C71" s="1"/>
      <c r="D71" s="1"/>
      <c r="E71" s="1"/>
      <c r="F71" s="1"/>
      <c r="G71" s="1"/>
      <c r="H71" s="1"/>
      <c r="I71" s="1"/>
      <c r="J71" s="1"/>
      <c r="K71" s="2"/>
    </row>
    <row r="72" spans="2:11" x14ac:dyDescent="0.25">
      <c r="B72" s="1"/>
      <c r="C72" s="1"/>
      <c r="D72" s="1"/>
      <c r="E72" s="1"/>
      <c r="F72" s="1"/>
      <c r="G72" s="1"/>
      <c r="H72" s="1"/>
      <c r="I72" s="1"/>
      <c r="J72" s="1"/>
      <c r="K72" s="2"/>
    </row>
    <row r="73" spans="2:11" x14ac:dyDescent="0.25">
      <c r="B73" s="1"/>
      <c r="C73" s="1"/>
      <c r="D73" s="1"/>
      <c r="E73" s="1"/>
      <c r="F73" s="1"/>
      <c r="G73" s="1"/>
      <c r="H73" s="1"/>
      <c r="I73" s="1"/>
      <c r="J73" s="1"/>
      <c r="K73" s="2"/>
    </row>
    <row r="74" spans="2:11" x14ac:dyDescent="0.25">
      <c r="B74" s="1"/>
      <c r="C74" s="1"/>
      <c r="D74" s="1"/>
      <c r="E74" s="1"/>
      <c r="F74" s="1"/>
      <c r="G74" s="1"/>
      <c r="H74" s="1"/>
      <c r="I74" s="1"/>
      <c r="J74" s="1"/>
      <c r="K74" s="2"/>
    </row>
    <row r="75" spans="2:11" x14ac:dyDescent="0.25">
      <c r="B75" s="1"/>
      <c r="C75" s="1"/>
      <c r="D75" s="1"/>
      <c r="E75" s="1"/>
      <c r="F75" s="1"/>
      <c r="G75" s="1"/>
      <c r="H75" s="1"/>
      <c r="I75" s="1"/>
      <c r="J75" s="1"/>
      <c r="K75" s="2"/>
    </row>
    <row r="76" spans="2:11" x14ac:dyDescent="0.25">
      <c r="B76" s="1"/>
      <c r="C76" s="1"/>
      <c r="D76" s="1"/>
      <c r="E76" s="1"/>
      <c r="F76" s="1"/>
      <c r="G76" s="1"/>
      <c r="H76" s="1"/>
      <c r="I76" s="1"/>
      <c r="J76" s="1"/>
      <c r="K76" s="2"/>
    </row>
    <row r="77" spans="2:11" x14ac:dyDescent="0.25">
      <c r="B77" s="1"/>
      <c r="C77" s="1"/>
      <c r="D77" s="1"/>
      <c r="E77" s="1"/>
      <c r="F77" s="1"/>
      <c r="G77" s="1"/>
      <c r="H77" s="1"/>
      <c r="I77" s="1"/>
      <c r="J77" s="1"/>
      <c r="K77" s="2"/>
    </row>
    <row r="78" spans="2:11" x14ac:dyDescent="0.25">
      <c r="B78" s="1"/>
      <c r="C78" s="1"/>
      <c r="D78" s="1"/>
      <c r="E78" s="1"/>
      <c r="F78" s="1"/>
      <c r="G78" s="1"/>
      <c r="H78" s="1"/>
      <c r="I78" s="1"/>
      <c r="J78" s="1"/>
      <c r="K78" s="2"/>
    </row>
    <row r="79" spans="2:11" x14ac:dyDescent="0.25">
      <c r="B79" s="1"/>
      <c r="C79" s="1"/>
      <c r="D79" s="1"/>
      <c r="E79" s="1"/>
      <c r="F79" s="1"/>
      <c r="G79" s="1"/>
      <c r="H79" s="1"/>
      <c r="I79" s="1"/>
      <c r="J79" s="1"/>
      <c r="K79" s="2"/>
    </row>
    <row r="80" spans="2:11" x14ac:dyDescent="0.25">
      <c r="B80" s="1"/>
      <c r="C80" s="1"/>
      <c r="D80" s="1"/>
      <c r="E80" s="1"/>
      <c r="F80" s="1"/>
      <c r="G80" s="1"/>
      <c r="H80" s="1"/>
      <c r="I80" s="1"/>
      <c r="J80" s="1"/>
      <c r="K80" s="2"/>
    </row>
    <row r="81" spans="2:11" x14ac:dyDescent="0.25">
      <c r="B81" s="1"/>
      <c r="C81" s="1"/>
      <c r="D81" s="1"/>
      <c r="E81" s="1"/>
      <c r="F81" s="1"/>
      <c r="G81" s="1"/>
      <c r="H81" s="1"/>
      <c r="I81" s="1"/>
      <c r="J81" s="1"/>
      <c r="K81" s="2"/>
    </row>
    <row r="82" spans="2:11" x14ac:dyDescent="0.25">
      <c r="B82" s="1"/>
      <c r="C82" s="1"/>
      <c r="D82" s="1"/>
      <c r="E82" s="1"/>
      <c r="F82" s="1"/>
      <c r="G82" s="1"/>
      <c r="H82" s="1"/>
      <c r="I82" s="1"/>
      <c r="J82" s="1"/>
      <c r="K82" s="2"/>
    </row>
    <row r="83" spans="2:11" x14ac:dyDescent="0.25">
      <c r="B83" s="1"/>
      <c r="C83" s="1"/>
      <c r="D83" s="1"/>
      <c r="E83" s="1"/>
      <c r="F83" s="1"/>
      <c r="G83" s="1"/>
      <c r="H83" s="1"/>
      <c r="I83" s="1"/>
      <c r="J83" s="1"/>
      <c r="K83" s="2"/>
    </row>
    <row r="84" spans="2:11" x14ac:dyDescent="0.25">
      <c r="B84" s="1"/>
      <c r="C84" s="1"/>
      <c r="D84" s="1"/>
      <c r="E84" s="1"/>
      <c r="F84" s="1"/>
      <c r="G84" s="1"/>
      <c r="H84" s="1"/>
      <c r="I84" s="1"/>
      <c r="J84" s="1"/>
      <c r="K84" s="2"/>
    </row>
    <row r="85" spans="2:11" x14ac:dyDescent="0.25">
      <c r="B85" s="1"/>
      <c r="C85" s="1"/>
      <c r="D85" s="1"/>
      <c r="E85" s="1"/>
      <c r="F85" s="1"/>
      <c r="G85" s="1"/>
      <c r="H85" s="1"/>
      <c r="I85" s="1"/>
      <c r="J85" s="1"/>
      <c r="K85" s="2"/>
    </row>
    <row r="86" spans="2:11" x14ac:dyDescent="0.25">
      <c r="B86" s="1"/>
      <c r="C86" s="1"/>
      <c r="D86" s="1"/>
      <c r="E86" s="1"/>
      <c r="F86" s="1"/>
      <c r="G86" s="1"/>
      <c r="H86" s="1"/>
      <c r="I86" s="1"/>
      <c r="J86" s="1"/>
      <c r="K86" s="2"/>
    </row>
    <row r="87" spans="2:11" x14ac:dyDescent="0.25">
      <c r="B87" s="1"/>
      <c r="C87" s="1"/>
      <c r="D87" s="1"/>
      <c r="E87" s="1"/>
      <c r="F87" s="1"/>
      <c r="G87" s="1"/>
      <c r="H87" s="1"/>
      <c r="I87" s="1"/>
      <c r="J87" s="1"/>
      <c r="K87" s="2"/>
    </row>
    <row r="88" spans="2:11" x14ac:dyDescent="0.25">
      <c r="B88" s="1"/>
      <c r="C88" s="1"/>
      <c r="D88" s="1"/>
      <c r="E88" s="1"/>
      <c r="F88" s="1"/>
      <c r="G88" s="1"/>
      <c r="H88" s="1"/>
      <c r="I88" s="1"/>
      <c r="J88" s="1"/>
      <c r="K88" s="2"/>
    </row>
    <row r="89" spans="2:11" x14ac:dyDescent="0.25">
      <c r="B89" s="1"/>
      <c r="C89" s="1"/>
      <c r="D89" s="1"/>
      <c r="E89" s="1"/>
      <c r="F89" s="1"/>
      <c r="G89" s="1"/>
      <c r="H89" s="1"/>
      <c r="I89" s="1"/>
      <c r="J89" s="1"/>
      <c r="K89" s="2"/>
    </row>
    <row r="90" spans="2:11" x14ac:dyDescent="0.25">
      <c r="B90" s="1"/>
      <c r="C90" s="1"/>
      <c r="D90" s="1"/>
      <c r="E90" s="1"/>
      <c r="F90" s="1"/>
      <c r="G90" s="1"/>
      <c r="H90" s="1"/>
      <c r="I90" s="1"/>
      <c r="J90" s="1"/>
      <c r="K90" s="2"/>
    </row>
    <row r="91" spans="2:11" x14ac:dyDescent="0.25">
      <c r="B91" s="1"/>
      <c r="C91" s="1"/>
      <c r="D91" s="1"/>
      <c r="E91" s="1"/>
      <c r="F91" s="1"/>
      <c r="G91" s="1"/>
      <c r="H91" s="1"/>
      <c r="I91" s="1"/>
      <c r="J91" s="1"/>
      <c r="K91" s="2"/>
    </row>
    <row r="92" spans="2:11" x14ac:dyDescent="0.25">
      <c r="B92" s="1"/>
      <c r="C92" s="1"/>
      <c r="D92" s="1"/>
      <c r="E92" s="1"/>
      <c r="F92" s="1"/>
      <c r="G92" s="1"/>
      <c r="H92" s="1"/>
      <c r="I92" s="1"/>
      <c r="J92" s="1"/>
      <c r="K92" s="2"/>
    </row>
    <row r="93" spans="2:11" x14ac:dyDescent="0.25">
      <c r="B93" s="1"/>
      <c r="C93" s="1"/>
      <c r="D93" s="1"/>
      <c r="E93" s="1"/>
      <c r="F93" s="1"/>
      <c r="G93" s="1"/>
      <c r="H93" s="1"/>
      <c r="I93" s="1"/>
      <c r="J93" s="1"/>
      <c r="K93" s="2"/>
    </row>
    <row r="94" spans="2:11" x14ac:dyDescent="0.25">
      <c r="B94" s="1"/>
      <c r="C94" s="1"/>
      <c r="D94" s="1"/>
      <c r="E94" s="1"/>
      <c r="F94" s="1"/>
      <c r="G94" s="1"/>
      <c r="H94" s="1"/>
      <c r="I94" s="1"/>
      <c r="J94" s="1"/>
      <c r="K94" s="2"/>
    </row>
    <row r="95" spans="2:11" x14ac:dyDescent="0.25">
      <c r="B95" s="1"/>
      <c r="C95" s="1"/>
      <c r="D95" s="1"/>
      <c r="E95" s="1"/>
      <c r="F95" s="1"/>
      <c r="G95" s="1"/>
      <c r="H95" s="1"/>
      <c r="I95" s="1"/>
      <c r="J95" s="1"/>
      <c r="K95" s="2"/>
    </row>
    <row r="96" spans="2:11" x14ac:dyDescent="0.25">
      <c r="B96" s="1"/>
      <c r="C96" s="1"/>
      <c r="D96" s="1"/>
      <c r="E96" s="1"/>
      <c r="F96" s="1"/>
      <c r="G96" s="1"/>
      <c r="H96" s="1"/>
      <c r="I96" s="1"/>
      <c r="J96" s="1"/>
      <c r="K96" s="2"/>
    </row>
    <row r="97" spans="2:11" x14ac:dyDescent="0.25">
      <c r="B97" s="1"/>
      <c r="C97" s="1"/>
      <c r="D97" s="1"/>
      <c r="E97" s="1"/>
      <c r="F97" s="1"/>
      <c r="G97" s="1"/>
      <c r="H97" s="1"/>
      <c r="I97" s="1"/>
      <c r="J97" s="1"/>
      <c r="K97" s="2"/>
    </row>
    <row r="98" spans="2:11" x14ac:dyDescent="0.25">
      <c r="B98" s="1"/>
      <c r="C98" s="1"/>
      <c r="D98" s="1"/>
      <c r="E98" s="1"/>
      <c r="F98" s="1"/>
      <c r="G98" s="1"/>
      <c r="H98" s="1"/>
      <c r="I98" s="1"/>
      <c r="J98" s="1"/>
      <c r="K98" s="2"/>
    </row>
    <row r="99" spans="2:11" x14ac:dyDescent="0.25">
      <c r="B99" s="1"/>
      <c r="C99" s="1"/>
      <c r="D99" s="1"/>
      <c r="E99" s="1"/>
      <c r="F99" s="1"/>
      <c r="G99" s="1"/>
      <c r="H99" s="1"/>
      <c r="I99" s="1"/>
      <c r="J99" s="1"/>
      <c r="K99" s="2"/>
    </row>
    <row r="100" spans="2:1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2"/>
    </row>
    <row r="101" spans="2:1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2"/>
    </row>
    <row r="102" spans="2:1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2"/>
    </row>
    <row r="103" spans="2:1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2"/>
    </row>
    <row r="104" spans="2:1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2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2"/>
    </row>
    <row r="106" spans="2:1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2"/>
    </row>
    <row r="107" spans="2:1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2"/>
    </row>
    <row r="108" spans="2:1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2"/>
    </row>
    <row r="109" spans="2:1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2"/>
    </row>
    <row r="110" spans="2:1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2"/>
    </row>
    <row r="111" spans="2:1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2"/>
    </row>
    <row r="112" spans="2:1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2"/>
    </row>
    <row r="113" spans="2:1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2"/>
    </row>
    <row r="114" spans="2:1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2"/>
    </row>
    <row r="115" spans="2:1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2"/>
    </row>
    <row r="116" spans="2:1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2"/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"/>
    </row>
    <row r="118" spans="2:1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2"/>
    </row>
    <row r="119" spans="2:1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2"/>
    </row>
    <row r="120" spans="2:1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2"/>
    </row>
    <row r="121" spans="2:1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2"/>
    </row>
    <row r="122" spans="2:1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2"/>
    </row>
    <row r="123" spans="2:1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2"/>
    </row>
    <row r="124" spans="2:1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2"/>
    </row>
    <row r="125" spans="2:1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2"/>
    </row>
    <row r="126" spans="2:1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2"/>
    </row>
    <row r="127" spans="2:1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2"/>
    </row>
    <row r="128" spans="2:1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2"/>
    </row>
    <row r="129" spans="2:1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2"/>
    </row>
    <row r="130" spans="2:1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2"/>
    </row>
    <row r="131" spans="2:1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2"/>
    </row>
    <row r="132" spans="2:1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2"/>
    </row>
    <row r="133" spans="2:1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2"/>
    </row>
    <row r="134" spans="2:1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2"/>
    </row>
    <row r="135" spans="2:1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2"/>
    </row>
    <row r="136" spans="2:1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2"/>
    </row>
    <row r="137" spans="2:1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2"/>
    </row>
    <row r="138" spans="2:1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2"/>
    </row>
    <row r="139" spans="2:1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2"/>
    </row>
    <row r="140" spans="2:1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2"/>
    </row>
    <row r="141" spans="2:1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2"/>
    </row>
    <row r="142" spans="2:1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2"/>
    </row>
    <row r="143" spans="2:1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2"/>
    </row>
    <row r="144" spans="2:1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2"/>
    </row>
    <row r="145" spans="2:1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2"/>
    </row>
    <row r="146" spans="2:1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2"/>
    </row>
    <row r="147" spans="2:1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2"/>
    </row>
    <row r="148" spans="2:1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2"/>
    </row>
    <row r="149" spans="2:1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2"/>
    </row>
    <row r="150" spans="2:1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2"/>
    </row>
    <row r="151" spans="2:1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2"/>
    </row>
    <row r="152" spans="2:1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2"/>
    </row>
    <row r="153" spans="2:1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2"/>
    </row>
    <row r="154" spans="2:1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2"/>
    </row>
    <row r="155" spans="2:1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2"/>
    </row>
    <row r="156" spans="2:1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2"/>
    </row>
    <row r="157" spans="2:1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2"/>
    </row>
    <row r="158" spans="2:1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2"/>
    </row>
    <row r="159" spans="2:1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2"/>
    </row>
    <row r="160" spans="2:1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2"/>
    </row>
    <row r="161" spans="2:1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2"/>
    </row>
    <row r="162" spans="2:1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2"/>
    </row>
    <row r="163" spans="2:1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2"/>
    </row>
    <row r="164" spans="2:1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2"/>
    </row>
    <row r="165" spans="2:1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2"/>
    </row>
    <row r="166" spans="2:1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2"/>
    </row>
    <row r="167" spans="2:1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2"/>
    </row>
    <row r="168" spans="2:1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2"/>
    </row>
    <row r="169" spans="2:1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2"/>
    </row>
    <row r="170" spans="2:1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2"/>
    </row>
    <row r="171" spans="2:1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2"/>
    </row>
    <row r="172" spans="2:1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2"/>
    </row>
    <row r="173" spans="2:1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2"/>
    </row>
    <row r="174" spans="2:1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2"/>
    </row>
    <row r="175" spans="2:1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2"/>
    </row>
    <row r="176" spans="2:1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2"/>
    </row>
    <row r="177" spans="2:1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2"/>
    </row>
    <row r="178" spans="2:1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2"/>
    </row>
    <row r="179" spans="2:1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2"/>
    </row>
    <row r="180" spans="2:1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2"/>
    </row>
    <row r="181" spans="2:1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2"/>
    </row>
    <row r="182" spans="2:1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2"/>
    </row>
    <row r="183" spans="2:1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2"/>
    </row>
    <row r="184" spans="2:1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2"/>
    </row>
    <row r="185" spans="2:1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2"/>
    </row>
    <row r="186" spans="2:1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2"/>
    </row>
    <row r="187" spans="2:1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2"/>
    </row>
    <row r="188" spans="2:1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2"/>
    </row>
    <row r="189" spans="2:1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2"/>
    </row>
    <row r="190" spans="2:1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2"/>
    </row>
    <row r="191" spans="2:1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2"/>
    </row>
    <row r="192" spans="2:1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2"/>
    </row>
    <row r="193" spans="2:1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2"/>
    </row>
    <row r="194" spans="2:1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2"/>
    </row>
    <row r="195" spans="2:1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2"/>
    </row>
    <row r="196" spans="2:1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2"/>
    </row>
    <row r="197" spans="2:1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2"/>
    </row>
    <row r="198" spans="2:1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2"/>
    </row>
    <row r="199" spans="2:1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2"/>
    </row>
    <row r="200" spans="2:1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2"/>
    </row>
    <row r="201" spans="2:1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2"/>
    </row>
    <row r="202" spans="2:1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2"/>
    </row>
    <row r="203" spans="2:1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2"/>
    </row>
  </sheetData>
  <autoFilter ref="B3:M36" xr:uid="{C6A1BA32-B17A-4A99-8F66-4113EC1BB4EC}">
    <sortState xmlns:xlrd2="http://schemas.microsoft.com/office/spreadsheetml/2017/richdata2" ref="B4:M36">
      <sortCondition ref="F3:F36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141A-97B3-4D0E-A224-AD026617BD1F}">
  <sheetPr>
    <tabColor rgb="FFFFC000"/>
  </sheetPr>
  <dimension ref="A3:L15"/>
  <sheetViews>
    <sheetView showGridLines="0" workbookViewId="0">
      <selection activeCell="B4" sqref="B4"/>
    </sheetView>
  </sheetViews>
  <sheetFormatPr baseColWidth="10" defaultRowHeight="12.75" x14ac:dyDescent="0.2"/>
  <cols>
    <col min="1" max="1" width="11.42578125" style="20"/>
    <col min="2" max="2" width="12" style="20" bestFit="1" customWidth="1"/>
    <col min="3" max="3" width="58" style="20" customWidth="1"/>
    <col min="4" max="4" width="9" style="20" customWidth="1"/>
    <col min="5" max="5" width="5.42578125" style="20" customWidth="1"/>
    <col min="6" max="6" width="16.28515625" style="20" bestFit="1" customWidth="1"/>
    <col min="7" max="7" width="16.42578125" style="20" bestFit="1" customWidth="1"/>
    <col min="8" max="16384" width="11.42578125" style="20"/>
  </cols>
  <sheetData>
    <row r="3" spans="1:12" ht="25.5" x14ac:dyDescent="0.2">
      <c r="A3" s="21" t="s">
        <v>138</v>
      </c>
      <c r="B3" s="21" t="s">
        <v>139</v>
      </c>
      <c r="C3" s="21" t="s">
        <v>140</v>
      </c>
      <c r="D3" s="21" t="s">
        <v>141</v>
      </c>
      <c r="F3" s="22" t="s">
        <v>142</v>
      </c>
      <c r="G3" s="23" t="s">
        <v>143</v>
      </c>
    </row>
    <row r="4" spans="1:12" x14ac:dyDescent="0.2">
      <c r="A4" s="24" t="s">
        <v>10</v>
      </c>
      <c r="B4" s="24">
        <v>20555047925</v>
      </c>
      <c r="C4" s="25" t="s">
        <v>144</v>
      </c>
      <c r="D4" s="25"/>
    </row>
    <row r="5" spans="1:12" x14ac:dyDescent="0.2">
      <c r="A5" s="24" t="s">
        <v>11</v>
      </c>
      <c r="B5" s="24">
        <v>20603374003</v>
      </c>
      <c r="C5" s="25" t="s">
        <v>145</v>
      </c>
      <c r="D5" s="25" t="s">
        <v>146</v>
      </c>
      <c r="E5" s="26"/>
      <c r="F5" s="27" t="str">
        <f>D5&amp;"-SUS-2021-001"</f>
        <v>FAC-SUS-2021-001</v>
      </c>
      <c r="G5" s="27" t="str">
        <f>D5&amp;"-CED-2021-001"</f>
        <v>FAC-CED-2021-001</v>
      </c>
    </row>
    <row r="6" spans="1:12" x14ac:dyDescent="0.2">
      <c r="A6" s="24" t="s">
        <v>21</v>
      </c>
      <c r="B6" s="24">
        <v>20603374020</v>
      </c>
      <c r="C6" s="25" t="s">
        <v>147</v>
      </c>
      <c r="D6" s="25" t="s">
        <v>148</v>
      </c>
      <c r="E6" s="26"/>
      <c r="F6" s="27" t="str">
        <f t="shared" ref="F6:F9" si="0">D6&amp;"-SUS-2021-001"</f>
        <v>FKT-SUS-2021-001</v>
      </c>
      <c r="G6" s="27" t="str">
        <f t="shared" ref="G6:G9" si="1">D6&amp;"-CED-2021-001"</f>
        <v>FKT-CED-2021-001</v>
      </c>
    </row>
    <row r="7" spans="1:12" x14ac:dyDescent="0.2">
      <c r="A7" s="24" t="s">
        <v>58</v>
      </c>
      <c r="B7" s="24">
        <v>20603729928</v>
      </c>
      <c r="C7" s="25" t="s">
        <v>149</v>
      </c>
      <c r="D7" s="25" t="s">
        <v>150</v>
      </c>
      <c r="E7" s="26"/>
      <c r="F7" s="27" t="str">
        <f t="shared" si="0"/>
        <v>FIN-SUS-2021-001</v>
      </c>
      <c r="G7" s="27" t="str">
        <f t="shared" si="1"/>
        <v>FIN-CED-2021-001</v>
      </c>
    </row>
    <row r="8" spans="1:12" x14ac:dyDescent="0.2">
      <c r="A8" s="24" t="s">
        <v>60</v>
      </c>
      <c r="B8" s="24">
        <v>20604426139</v>
      </c>
      <c r="C8" s="25" t="s">
        <v>151</v>
      </c>
      <c r="D8" s="25" t="s">
        <v>152</v>
      </c>
      <c r="E8" s="26"/>
      <c r="F8" s="27" t="str">
        <f t="shared" si="0"/>
        <v>FMS-SUS-2021-001</v>
      </c>
      <c r="G8" s="27" t="str">
        <f t="shared" si="1"/>
        <v>FMS-CED-2021-001</v>
      </c>
    </row>
    <row r="9" spans="1:12" x14ac:dyDescent="0.2">
      <c r="A9" s="24" t="s">
        <v>62</v>
      </c>
      <c r="B9" s="24">
        <v>20604426317</v>
      </c>
      <c r="C9" s="25" t="s">
        <v>153</v>
      </c>
      <c r="D9" s="25" t="s">
        <v>154</v>
      </c>
      <c r="E9" s="26"/>
      <c r="F9" s="27" t="str">
        <f t="shared" si="0"/>
        <v>FMD-SUS-2021-001</v>
      </c>
      <c r="G9" s="27" t="str">
        <f t="shared" si="1"/>
        <v>FMD-CED-2021-001</v>
      </c>
    </row>
    <row r="10" spans="1:12" x14ac:dyDescent="0.2">
      <c r="A10" s="24" t="s">
        <v>64</v>
      </c>
      <c r="B10" s="24" t="s">
        <v>155</v>
      </c>
      <c r="C10" s="25" t="s">
        <v>156</v>
      </c>
      <c r="D10" s="25"/>
    </row>
    <row r="12" spans="1:12" ht="15" x14ac:dyDescent="0.25">
      <c r="I12" s="6" t="s">
        <v>157</v>
      </c>
      <c r="J12" s="6"/>
      <c r="K12" s="6"/>
      <c r="L12" s="6"/>
    </row>
    <row r="13" spans="1:12" ht="30" x14ac:dyDescent="0.25">
      <c r="G13" s="6"/>
      <c r="H13" s="6"/>
      <c r="I13" s="28" t="s">
        <v>158</v>
      </c>
      <c r="J13" s="28" t="s">
        <v>159</v>
      </c>
      <c r="K13" s="28" t="s">
        <v>160</v>
      </c>
      <c r="L13" s="28" t="s">
        <v>161</v>
      </c>
    </row>
    <row r="14" spans="1:12" ht="15" x14ac:dyDescent="0.2">
      <c r="I14" s="29" t="s">
        <v>162</v>
      </c>
      <c r="J14" s="29" t="s">
        <v>162</v>
      </c>
      <c r="K14" s="29" t="s">
        <v>163</v>
      </c>
      <c r="L14" s="29" t="s">
        <v>162</v>
      </c>
    </row>
    <row r="15" spans="1:12" ht="15" x14ac:dyDescent="0.25">
      <c r="I15" s="6"/>
      <c r="J15" s="6"/>
      <c r="K15" s="6"/>
      <c r="L1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7BBC-FB27-4AF1-A574-F4896D2BB7A5}">
  <dimension ref="A1:D28"/>
  <sheetViews>
    <sheetView topLeftCell="A6" workbookViewId="0">
      <selection activeCell="C4" sqref="C4"/>
    </sheetView>
  </sheetViews>
  <sheetFormatPr baseColWidth="10" defaultRowHeight="15" x14ac:dyDescent="0.25"/>
  <cols>
    <col min="1" max="2" width="11.42578125" style="15"/>
    <col min="3" max="3" width="32" style="15" bestFit="1" customWidth="1"/>
    <col min="4" max="4" width="21" style="15" bestFit="1" customWidth="1"/>
    <col min="5" max="16384" width="11.42578125" style="15"/>
  </cols>
  <sheetData>
    <row r="1" spans="1:4" ht="15.75" x14ac:dyDescent="0.25">
      <c r="A1" s="13" t="s">
        <v>53</v>
      </c>
      <c r="B1" s="14"/>
      <c r="C1" s="14"/>
    </row>
    <row r="2" spans="1:4" x14ac:dyDescent="0.25">
      <c r="B2" s="16" t="s">
        <v>5</v>
      </c>
      <c r="C2" s="16" t="s">
        <v>54</v>
      </c>
    </row>
    <row r="3" spans="1:4" x14ac:dyDescent="0.25">
      <c r="B3" s="17" t="s">
        <v>10</v>
      </c>
      <c r="C3" s="18" t="s">
        <v>55</v>
      </c>
    </row>
    <row r="4" spans="1:4" x14ac:dyDescent="0.25">
      <c r="B4" s="17" t="s">
        <v>11</v>
      </c>
      <c r="C4" s="17" t="s">
        <v>56</v>
      </c>
    </row>
    <row r="5" spans="1:4" x14ac:dyDescent="0.25">
      <c r="B5" s="17" t="s">
        <v>21</v>
      </c>
      <c r="C5" s="17" t="s">
        <v>57</v>
      </c>
    </row>
    <row r="6" spans="1:4" x14ac:dyDescent="0.25">
      <c r="B6" s="17" t="s">
        <v>58</v>
      </c>
      <c r="C6" s="17" t="s">
        <v>59</v>
      </c>
    </row>
    <row r="7" spans="1:4" x14ac:dyDescent="0.25">
      <c r="B7" s="17" t="s">
        <v>60</v>
      </c>
      <c r="C7" s="17" t="s">
        <v>61</v>
      </c>
    </row>
    <row r="8" spans="1:4" x14ac:dyDescent="0.25">
      <c r="B8" s="17" t="s">
        <v>62</v>
      </c>
      <c r="C8" s="17" t="s">
        <v>63</v>
      </c>
    </row>
    <row r="9" spans="1:4" x14ac:dyDescent="0.25">
      <c r="B9" s="17" t="s">
        <v>64</v>
      </c>
      <c r="C9" s="17" t="s">
        <v>65</v>
      </c>
    </row>
    <row r="10" spans="1:4" x14ac:dyDescent="0.25">
      <c r="B10" s="17" t="s">
        <v>66</v>
      </c>
      <c r="C10" s="17" t="s">
        <v>67</v>
      </c>
    </row>
    <row r="11" spans="1:4" x14ac:dyDescent="0.25">
      <c r="B11" s="17" t="s">
        <v>68</v>
      </c>
      <c r="C11" s="17" t="s">
        <v>69</v>
      </c>
    </row>
    <row r="12" spans="1:4" x14ac:dyDescent="0.25">
      <c r="B12" s="17" t="s">
        <v>70</v>
      </c>
      <c r="C12" s="17" t="s">
        <v>71</v>
      </c>
    </row>
    <row r="13" spans="1:4" x14ac:dyDescent="0.25">
      <c r="B13" s="17" t="s">
        <v>72</v>
      </c>
      <c r="C13" s="17" t="s">
        <v>73</v>
      </c>
    </row>
    <row r="14" spans="1:4" x14ac:dyDescent="0.25">
      <c r="B14" s="17" t="s">
        <v>74</v>
      </c>
      <c r="C14" s="17" t="s">
        <v>75</v>
      </c>
    </row>
    <row r="15" spans="1:4" x14ac:dyDescent="0.25">
      <c r="B15" s="17" t="s">
        <v>77</v>
      </c>
      <c r="C15" s="17" t="s">
        <v>78</v>
      </c>
    </row>
    <row r="16" spans="1:4" x14ac:dyDescent="0.25">
      <c r="B16" s="17" t="s">
        <v>85</v>
      </c>
      <c r="C16" s="18" t="s">
        <v>86</v>
      </c>
      <c r="D16" s="15" t="s">
        <v>104</v>
      </c>
    </row>
    <row r="17" spans="2:4" x14ac:dyDescent="0.25">
      <c r="B17" s="17" t="s">
        <v>83</v>
      </c>
      <c r="C17" s="18" t="s">
        <v>84</v>
      </c>
      <c r="D17" s="15" t="s">
        <v>103</v>
      </c>
    </row>
    <row r="18" spans="2:4" x14ac:dyDescent="0.25">
      <c r="B18" s="17" t="s">
        <v>81</v>
      </c>
      <c r="C18" s="18" t="s">
        <v>82</v>
      </c>
      <c r="D18" s="15" t="s">
        <v>50</v>
      </c>
    </row>
    <row r="19" spans="2:4" x14ac:dyDescent="0.25">
      <c r="B19" s="17" t="s">
        <v>87</v>
      </c>
      <c r="C19" s="17" t="s">
        <v>88</v>
      </c>
    </row>
    <row r="20" spans="2:4" x14ac:dyDescent="0.25">
      <c r="B20" s="17" t="s">
        <v>89</v>
      </c>
      <c r="C20" s="17" t="s">
        <v>90</v>
      </c>
    </row>
    <row r="21" spans="2:4" x14ac:dyDescent="0.25">
      <c r="B21" s="17" t="s">
        <v>93</v>
      </c>
      <c r="C21" s="17" t="s">
        <v>94</v>
      </c>
    </row>
    <row r="22" spans="2:4" x14ac:dyDescent="0.25">
      <c r="B22" s="17" t="s">
        <v>95</v>
      </c>
      <c r="C22" s="17" t="s">
        <v>96</v>
      </c>
    </row>
    <row r="23" spans="2:4" x14ac:dyDescent="0.25">
      <c r="B23" s="17" t="s">
        <v>91</v>
      </c>
      <c r="C23" s="17" t="s">
        <v>92</v>
      </c>
    </row>
    <row r="24" spans="2:4" x14ac:dyDescent="0.25">
      <c r="B24" s="17" t="s">
        <v>97</v>
      </c>
      <c r="C24" s="17" t="s">
        <v>98</v>
      </c>
    </row>
    <row r="25" spans="2:4" x14ac:dyDescent="0.25">
      <c r="B25" s="17" t="s">
        <v>101</v>
      </c>
      <c r="C25" s="17" t="s">
        <v>102</v>
      </c>
    </row>
    <row r="26" spans="2:4" x14ac:dyDescent="0.25">
      <c r="B26" s="17" t="s">
        <v>99</v>
      </c>
      <c r="C26" s="17" t="s">
        <v>100</v>
      </c>
    </row>
    <row r="27" spans="2:4" x14ac:dyDescent="0.25">
      <c r="B27" s="17" t="s">
        <v>79</v>
      </c>
      <c r="C27" s="17" t="s">
        <v>80</v>
      </c>
    </row>
    <row r="28" spans="2:4" x14ac:dyDescent="0.25">
      <c r="B28" s="17" t="s">
        <v>40</v>
      </c>
      <c r="C28" s="18" t="s">
        <v>76</v>
      </c>
    </row>
  </sheetData>
  <autoFilter ref="B2:D28" xr:uid="{10271CE1-8389-4D4A-AB29-A5C5BBED8E7B}">
    <sortState xmlns:xlrd2="http://schemas.microsoft.com/office/spreadsheetml/2017/richdata2" ref="B3:D28">
      <sortCondition ref="B2:B28"/>
    </sortState>
  </autoFilter>
  <hyperlinks>
    <hyperlink ref="A1" location="INDICE!A1" display="=HIPERVINCULO(&quot;#&quot;&amp;&quot;INDICE&quot;&amp;&quot;!A1&quot;;&quot;Volver al indice &quot;&amp;C19)" xr:uid="{03534A62-17D8-4418-BDA7-909AF36339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BC</vt:lpstr>
      <vt:lpstr>002 FAA 2021-04)</vt:lpstr>
      <vt:lpstr>Hoja1</vt:lpstr>
      <vt:lpstr>FORMATO</vt:lpstr>
      <vt:lpstr>CodFondo</vt:lpstr>
      <vt:lpstr>CodFile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Jazabache</dc:creator>
  <cp:lastModifiedBy>Rodolfo</cp:lastModifiedBy>
  <dcterms:created xsi:type="dcterms:W3CDTF">2021-01-27T19:24:09Z</dcterms:created>
  <dcterms:modified xsi:type="dcterms:W3CDTF">2021-05-12T03:53:39Z</dcterms:modified>
</cp:coreProperties>
</file>