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AM-CapitalTec\Clientes\Kuria Coop\Documentos\Prestamos\"/>
    </mc:Choice>
  </mc:AlternateContent>
  <xr:revisionPtr revIDLastSave="0" documentId="13_ncr:1_{0D936342-D5D6-4455-A472-C569DF85F985}" xr6:coauthVersionLast="46" xr6:coauthVersionMax="46" xr10:uidLastSave="{00000000-0000-0000-0000-000000000000}"/>
  <bookViews>
    <workbookView xWindow="-120" yWindow="-120" windowWidth="29040" windowHeight="15840" tabRatio="846" activeTab="1" xr2:uid="{00000000-000D-0000-FFFF-FFFF00000000}"/>
  </bookViews>
  <sheets>
    <sheet name="Operaciones" sheetId="7" r:id="rId1"/>
    <sheet name="Calendario" sheetId="16" r:id="rId2"/>
    <sheet name="Tramos" sheetId="17" r:id="rId3"/>
    <sheet name="TipoAmortizacion" sheetId="13" r:id="rId4"/>
    <sheet name="TipoTramo" sheetId="15" r:id="rId5"/>
    <sheet name="Moneda" sheetId="8" r:id="rId6"/>
    <sheet name="TipoTasa" sheetId="9" r:id="rId7"/>
    <sheet name="Periodo" sheetId="10" r:id="rId8"/>
    <sheet name="BaseAnual" sheetId="11" r:id="rId9"/>
    <sheet name="TipoGracia" sheetId="12" r:id="rId10"/>
    <sheet name="CodDesplazamiento" sheetId="14" r:id="rId11"/>
    <sheet name="IndPago" sheetId="18" r:id="rId12"/>
  </sheets>
  <definedNames>
    <definedName name="_xlnm._FilterDatabase" localSheetId="1" hidden="1">Calendario!$A$2:$P$10</definedName>
    <definedName name="_xlnm._FilterDatabase" localSheetId="0" hidden="1">Operaciones!$A$2:$AH$10</definedName>
    <definedName name="_xlnm._FilterDatabase" localSheetId="2" hidden="1">Tramos!$A$2:$H$144</definedName>
  </definedNames>
  <calcPr calcId="191029"/>
</workbook>
</file>

<file path=xl/calcChain.xml><?xml version="1.0" encoding="utf-8"?>
<calcChain xmlns="http://schemas.openxmlformats.org/spreadsheetml/2006/main">
  <c r="S4" i="16" l="1"/>
  <c r="S5" i="16"/>
  <c r="S6" i="16"/>
  <c r="S7" i="16"/>
  <c r="S8" i="16"/>
  <c r="S9" i="16"/>
  <c r="S10" i="16"/>
  <c r="S3" i="16"/>
  <c r="R4" i="16"/>
  <c r="R5" i="16"/>
  <c r="R6" i="16"/>
  <c r="R7" i="16"/>
  <c r="R8" i="16"/>
  <c r="R9" i="16"/>
  <c r="R10" i="16"/>
  <c r="T4" i="16"/>
  <c r="T5" i="16"/>
  <c r="T6" i="16"/>
  <c r="T7" i="16"/>
  <c r="T8" i="16"/>
  <c r="T9" i="16"/>
  <c r="T10" i="16"/>
  <c r="T3" i="16"/>
  <c r="R3" i="16"/>
  <c r="U4" i="16"/>
  <c r="V4" i="16"/>
  <c r="W4" i="16"/>
  <c r="U5" i="16"/>
  <c r="V5" i="16"/>
  <c r="W5" i="16"/>
  <c r="U6" i="16"/>
  <c r="V6" i="16"/>
  <c r="W6" i="16"/>
  <c r="U7" i="16"/>
  <c r="V7" i="16"/>
  <c r="W7" i="16"/>
  <c r="U8" i="16"/>
  <c r="V8" i="16"/>
  <c r="W8" i="16"/>
  <c r="U9" i="16"/>
  <c r="V9" i="16"/>
  <c r="W9" i="16"/>
  <c r="U10" i="16"/>
  <c r="V10" i="16"/>
  <c r="W10" i="16"/>
  <c r="W3" i="16"/>
  <c r="V3" i="16"/>
  <c r="U3" i="16"/>
  <c r="Q4" i="16"/>
  <c r="Q5" i="16"/>
  <c r="Q6" i="16"/>
  <c r="Q7" i="16"/>
  <c r="Q8" i="16"/>
  <c r="Q9" i="16"/>
  <c r="Q10" i="16"/>
  <c r="Q3" i="16"/>
  <c r="AJ10" i="7"/>
  <c r="AJ9" i="7"/>
  <c r="AJ8" i="7"/>
  <c r="AJ7" i="7"/>
  <c r="AJ6" i="7"/>
  <c r="AJ5" i="7"/>
  <c r="AJ4" i="7"/>
  <c r="AJ3" i="7"/>
  <c r="AI3" i="7"/>
  <c r="L4" i="16"/>
  <c r="L5" i="16"/>
  <c r="L6" i="16"/>
  <c r="L7" i="16"/>
  <c r="L8" i="16"/>
  <c r="L9" i="16"/>
  <c r="L10" i="16"/>
  <c r="L3" i="16"/>
  <c r="BF3" i="7"/>
  <c r="BF4" i="7"/>
  <c r="BF5" i="7"/>
  <c r="BF6" i="7"/>
  <c r="BF7" i="7"/>
  <c r="BF8" i="7"/>
  <c r="BF9" i="7"/>
  <c r="BF10" i="7"/>
  <c r="BE3" i="7"/>
  <c r="BG3" i="7"/>
  <c r="BE4" i="7"/>
  <c r="BG4" i="7"/>
  <c r="BE5" i="7"/>
  <c r="BG5" i="7"/>
  <c r="BE6" i="7"/>
  <c r="BG6" i="7"/>
  <c r="BE7" i="7"/>
  <c r="BG7" i="7"/>
  <c r="BE8" i="7"/>
  <c r="BG8" i="7"/>
  <c r="BE9" i="7"/>
  <c r="BG9" i="7"/>
  <c r="BE10" i="7"/>
  <c r="BG10" i="7"/>
  <c r="AX4" i="7"/>
  <c r="AX5" i="7"/>
  <c r="AX6" i="7"/>
  <c r="AX7" i="7"/>
  <c r="AX8" i="7"/>
  <c r="AX9" i="7"/>
  <c r="AX10" i="7"/>
  <c r="AX3" i="7"/>
  <c r="AO3" i="7"/>
  <c r="AO4" i="7"/>
  <c r="AO5" i="7"/>
  <c r="AO6" i="7"/>
  <c r="AO7" i="7"/>
  <c r="AO8" i="7"/>
  <c r="AO9" i="7"/>
  <c r="AO10" i="7"/>
  <c r="BB4" i="7"/>
  <c r="BB5" i="7"/>
  <c r="BB6" i="7"/>
  <c r="BB7" i="7"/>
  <c r="BB8" i="7"/>
  <c r="BB9" i="7"/>
  <c r="BB10" i="7"/>
  <c r="BB3" i="7"/>
  <c r="AU4" i="7"/>
  <c r="AW4" i="7"/>
  <c r="AZ4" i="7"/>
  <c r="BA4" i="7"/>
  <c r="AU5" i="7"/>
  <c r="AW5" i="7"/>
  <c r="AZ5" i="7"/>
  <c r="BA5" i="7"/>
  <c r="AU6" i="7"/>
  <c r="AW6" i="7"/>
  <c r="AZ6" i="7"/>
  <c r="BA6" i="7"/>
  <c r="AU7" i="7"/>
  <c r="AW7" i="7"/>
  <c r="AZ7" i="7"/>
  <c r="BA7" i="7"/>
  <c r="AU8" i="7"/>
  <c r="AW8" i="7"/>
  <c r="AZ8" i="7"/>
  <c r="BA8" i="7"/>
  <c r="AU9" i="7"/>
  <c r="AW9" i="7"/>
  <c r="AZ9" i="7"/>
  <c r="BA9" i="7"/>
  <c r="AU10" i="7"/>
  <c r="AW10" i="7"/>
  <c r="AZ10" i="7"/>
  <c r="BA10" i="7"/>
  <c r="AU3" i="7"/>
  <c r="BA3" i="7"/>
  <c r="AZ3" i="7"/>
  <c r="AW3" i="7"/>
  <c r="AS4" i="7"/>
  <c r="AS5" i="7"/>
  <c r="AS6" i="7"/>
  <c r="AS7" i="7"/>
  <c r="AS8" i="7"/>
  <c r="AS9" i="7"/>
  <c r="AS10" i="7"/>
  <c r="AS3" i="7"/>
  <c r="AR4" i="7"/>
  <c r="AR5" i="7"/>
  <c r="AR6" i="7"/>
  <c r="AR7" i="7"/>
  <c r="AR8" i="7"/>
  <c r="AR9" i="7"/>
  <c r="AR10" i="7"/>
  <c r="AR3" i="7"/>
  <c r="AQ3" i="7"/>
  <c r="AQ4" i="7"/>
  <c r="AQ5" i="7"/>
  <c r="AQ6" i="7"/>
  <c r="AQ7" i="7"/>
  <c r="AQ8" i="7"/>
  <c r="AQ9" i="7"/>
  <c r="AQ10" i="7"/>
  <c r="AN3" i="7"/>
  <c r="AN4" i="7"/>
  <c r="AN5" i="7"/>
  <c r="AN6" i="7"/>
  <c r="AN7" i="7"/>
  <c r="AN8" i="7"/>
  <c r="AN9" i="7"/>
  <c r="AN10" i="7"/>
  <c r="AL3" i="7"/>
  <c r="AE4" i="7"/>
  <c r="AV4" i="7" s="1"/>
  <c r="AF4" i="7"/>
  <c r="AG4" i="7"/>
  <c r="AY4" i="7" s="1"/>
  <c r="AE5" i="7"/>
  <c r="BD5" i="7" s="1"/>
  <c r="AF5" i="7"/>
  <c r="AG5" i="7"/>
  <c r="AP5" i="7" s="1"/>
  <c r="AE6" i="7"/>
  <c r="AF6" i="7"/>
  <c r="AG6" i="7"/>
  <c r="AY6" i="7" s="1"/>
  <c r="AE7" i="7"/>
  <c r="AF7" i="7"/>
  <c r="AG7" i="7"/>
  <c r="AY7" i="7" s="1"/>
  <c r="AE8" i="7"/>
  <c r="BD8" i="7" s="1"/>
  <c r="AF8" i="7"/>
  <c r="AG8" i="7"/>
  <c r="AY8" i="7" s="1"/>
  <c r="AE9" i="7"/>
  <c r="BD9" i="7" s="1"/>
  <c r="AF9" i="7"/>
  <c r="AG9" i="7"/>
  <c r="AP9" i="7" s="1"/>
  <c r="AE10" i="7"/>
  <c r="AF10" i="7"/>
  <c r="AG10" i="7"/>
  <c r="AP10" i="7" s="1"/>
  <c r="AM6" i="7" l="1"/>
  <c r="AM5" i="7"/>
  <c r="AV10" i="7"/>
  <c r="AP4" i="7"/>
  <c r="AV6" i="7"/>
  <c r="AM7" i="7"/>
  <c r="AY9" i="7"/>
  <c r="AV9" i="7"/>
  <c r="AY5" i="7"/>
  <c r="AM4" i="7"/>
  <c r="AM10" i="7"/>
  <c r="BD10" i="7"/>
  <c r="AP6" i="7"/>
  <c r="AV7" i="7"/>
  <c r="AY10" i="7"/>
  <c r="AV8" i="7"/>
  <c r="AP8" i="7"/>
  <c r="AM9" i="7"/>
  <c r="AP7" i="7"/>
  <c r="AM8" i="7"/>
  <c r="BD4" i="7"/>
  <c r="AV5" i="7"/>
  <c r="BD7" i="7"/>
  <c r="BD6" i="7"/>
  <c r="N4" i="16"/>
  <c r="O4" i="16"/>
  <c r="P4" i="16"/>
  <c r="N5" i="16"/>
  <c r="O5" i="16"/>
  <c r="P5" i="16"/>
  <c r="N6" i="16"/>
  <c r="O6" i="16"/>
  <c r="P6" i="16"/>
  <c r="N7" i="16"/>
  <c r="O7" i="16"/>
  <c r="P7" i="16"/>
  <c r="N8" i="16"/>
  <c r="O8" i="16"/>
  <c r="P8" i="16"/>
  <c r="N9" i="16"/>
  <c r="O9" i="16"/>
  <c r="P9" i="16"/>
  <c r="N10" i="16"/>
  <c r="O10" i="16"/>
  <c r="P10" i="16"/>
  <c r="D4" i="7" l="1"/>
  <c r="AI4" i="7" s="1"/>
  <c r="AT4" i="7" l="1"/>
  <c r="AK4" i="7"/>
  <c r="D5" i="7"/>
  <c r="AI5" i="7" s="1"/>
  <c r="AL4" i="7"/>
  <c r="BC4" i="7"/>
  <c r="AE3" i="7"/>
  <c r="AF3" i="7"/>
  <c r="AG3" i="7"/>
  <c r="P3" i="16"/>
  <c r="N3" i="16"/>
  <c r="AY3" i="7" l="1"/>
  <c r="AP3" i="7"/>
  <c r="AM3" i="7"/>
  <c r="AK3" i="7"/>
  <c r="AT3" i="7"/>
  <c r="AV3" i="7"/>
  <c r="BC3" i="7"/>
  <c r="BD3" i="7"/>
  <c r="D6" i="7"/>
  <c r="AI6" i="7" s="1"/>
  <c r="BC5" i="7"/>
  <c r="AK5" i="7"/>
  <c r="AT5" i="7"/>
  <c r="AL5" i="7"/>
  <c r="O3" i="16"/>
  <c r="D7" i="7" l="1"/>
  <c r="AI7" i="7" s="1"/>
  <c r="BC6" i="7"/>
  <c r="AK6" i="7"/>
  <c r="AL6" i="7"/>
  <c r="AT6" i="7"/>
  <c r="D8" i="7" l="1"/>
  <c r="AI8" i="7" s="1"/>
  <c r="BC7" i="7"/>
  <c r="AT7" i="7"/>
  <c r="AL7" i="7"/>
  <c r="AK7" i="7"/>
  <c r="D9" i="7" l="1"/>
  <c r="AI9" i="7" s="1"/>
  <c r="AK8" i="7"/>
  <c r="BC8" i="7"/>
  <c r="AT8" i="7"/>
  <c r="AL8" i="7"/>
  <c r="D10" i="7" l="1"/>
  <c r="AI10" i="7" s="1"/>
  <c r="BC9" i="7"/>
  <c r="AT9" i="7"/>
  <c r="AK9" i="7"/>
  <c r="AL9" i="7"/>
  <c r="AL10" i="7" l="1"/>
  <c r="BC10" i="7"/>
  <c r="AT10" i="7"/>
  <c r="AK10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Jazabache</author>
    <author>Lenovo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Código unico del Fondo.</t>
        </r>
      </text>
    </comment>
    <comment ref="B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Colocar '002'</t>
        </r>
      </text>
    </comment>
    <comment ref="L2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Ver Moneda</t>
        </r>
      </text>
    </comment>
    <comment ref="O2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Ver TipoTasa
</t>
        </r>
      </text>
    </comment>
    <comment ref="P2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Ver Periodo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Ver BaseAnual</t>
        </r>
      </text>
    </comment>
    <comment ref="T2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Ver Periodo</t>
        </r>
      </text>
    </comment>
    <comment ref="Y2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Ver TipoGracia</t>
        </r>
      </text>
    </comment>
    <comment ref="Z2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Ver TipoAmortizacion</t>
        </r>
      </text>
    </comment>
    <comment ref="AA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Ver CodDesplazamiento</t>
        </r>
      </text>
    </comment>
    <comment ref="AB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Ver CodDesplazamiento</t>
        </r>
      </text>
    </comment>
    <comment ref="AD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Ver TipoTramo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Jazabache</author>
    <author>Lenovo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Código unico del Fondo.</t>
        </r>
      </text>
    </comment>
    <comment ref="B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Colocar '002'</t>
        </r>
      </text>
    </comment>
    <comment ref="K2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Ver ficha "IndPago"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Jazabache</author>
    <author>Lenovo</author>
  </authors>
  <commentList>
    <comment ref="A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Código unico del Fondo.</t>
        </r>
      </text>
    </comment>
    <comment ref="B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Colocar '002'</t>
        </r>
      </text>
    </comment>
    <comment ref="H2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Ver TipoTramo</t>
        </r>
      </text>
    </comment>
  </commentList>
</comments>
</file>

<file path=xl/sharedStrings.xml><?xml version="1.0" encoding="utf-8"?>
<sst xmlns="http://schemas.openxmlformats.org/spreadsheetml/2006/main" count="407" uniqueCount="183">
  <si>
    <t>FechaOperacion</t>
  </si>
  <si>
    <t>Moneda</t>
  </si>
  <si>
    <t>TasaInteres</t>
  </si>
  <si>
    <t>Descripcion</t>
  </si>
  <si>
    <t>TipoTasa</t>
  </si>
  <si>
    <t>05</t>
  </si>
  <si>
    <t>02</t>
  </si>
  <si>
    <t>X</t>
  </si>
  <si>
    <t>PeriodoTasa</t>
  </si>
  <si>
    <t>BaseAnual</t>
  </si>
  <si>
    <t>IndIGV</t>
  </si>
  <si>
    <t>NumCuotas</t>
  </si>
  <si>
    <t>PeriodoCuota</t>
  </si>
  <si>
    <t>CantUnidadesPeriodo</t>
  </si>
  <si>
    <t>FechaPrimerCorte</t>
  </si>
  <si>
    <t>IndFinPeriodo</t>
  </si>
  <si>
    <t>NumPeriodoGracia</t>
  </si>
  <si>
    <t>TipoGracia</t>
  </si>
  <si>
    <t>TipoAmortizacion</t>
  </si>
  <si>
    <t>CodDesplazamientoCorte</t>
  </si>
  <si>
    <t>CodDesplazamientoPago</t>
  </si>
  <si>
    <t>CantTramos</t>
  </si>
  <si>
    <t>TipoTramo</t>
  </si>
  <si>
    <t>01</t>
  </si>
  <si>
    <t>07</t>
  </si>
  <si>
    <t>03</t>
  </si>
  <si>
    <t>00</t>
  </si>
  <si>
    <t>04</t>
  </si>
  <si>
    <t>Fecha Vencimiento</t>
  </si>
  <si>
    <t>Nuevo Sol</t>
  </si>
  <si>
    <t>Dólar Americano</t>
  </si>
  <si>
    <t>Libra Esterlina</t>
  </si>
  <si>
    <t>Yen Japonés</t>
  </si>
  <si>
    <t>Corona Danesa</t>
  </si>
  <si>
    <t>Corona Noruega</t>
  </si>
  <si>
    <t>Corona Sueca</t>
  </si>
  <si>
    <t>Dólar Australiano</t>
  </si>
  <si>
    <t>Dólar Canadiense</t>
  </si>
  <si>
    <t>Real Brasileño</t>
  </si>
  <si>
    <t>Escudo Portugués</t>
  </si>
  <si>
    <t>Florín de los Países Bajos</t>
  </si>
  <si>
    <t>Franco</t>
  </si>
  <si>
    <t>Franco Belga</t>
  </si>
  <si>
    <t>Franco Luxemburgués</t>
  </si>
  <si>
    <t>Franco Suizo</t>
  </si>
  <si>
    <t>Libra Irlandesa</t>
  </si>
  <si>
    <t>Lira Italiana</t>
  </si>
  <si>
    <t>Marco Alemán</t>
  </si>
  <si>
    <t>Marco Finlandés</t>
  </si>
  <si>
    <t>Peseta Española</t>
  </si>
  <si>
    <t>Chelín Austriaco</t>
  </si>
  <si>
    <t>Bolívar Fuerte</t>
  </si>
  <si>
    <t>Euro</t>
  </si>
  <si>
    <t>Peso Colombiano</t>
  </si>
  <si>
    <t>Peso Mexicano</t>
  </si>
  <si>
    <t>Peso Chileno</t>
  </si>
  <si>
    <t>06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</si>
  <si>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</si>
  <si>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</si>
  <si>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</si>
  <si>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</si>
  <si>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</si>
  <si>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</si>
  <si>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</si>
  <si>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</si>
  <si>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</si>
  <si>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</si>
  <si>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</si>
  <si>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</si>
  <si>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</si>
  <si>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</si>
  <si>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</si>
  <si>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</si>
  <si>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23</t>
  </si>
  <si>
    <t>25</t>
  </si>
  <si>
    <t>26</t>
  </si>
  <si>
    <t>27</t>
  </si>
  <si>
    <t>Efectiva</t>
  </si>
  <si>
    <t>Nominal</t>
  </si>
  <si>
    <t>Anual</t>
  </si>
  <si>
    <t>Semestral</t>
  </si>
  <si>
    <t>Trimestral</t>
  </si>
  <si>
    <t>Bimestral</t>
  </si>
  <si>
    <t>Mensual</t>
  </si>
  <si>
    <t>Quincenal</t>
  </si>
  <si>
    <t>Diaria</t>
  </si>
  <si>
    <t>Cuatrimestral</t>
  </si>
  <si>
    <t>Actual/Actual</t>
  </si>
  <si>
    <t>Actual/360</t>
  </si>
  <si>
    <t>Actual/365</t>
  </si>
  <si>
    <t>360/360</t>
  </si>
  <si>
    <t>360/365</t>
  </si>
  <si>
    <t>365/360</t>
  </si>
  <si>
    <t>Sin Gracia</t>
  </si>
  <si>
    <t>Parcial</t>
  </si>
  <si>
    <t>Total con Capitalización</t>
  </si>
  <si>
    <t>Total sin Capitalización</t>
  </si>
  <si>
    <t>Cuotas constantes</t>
  </si>
  <si>
    <t>Cuotas crecientes</t>
  </si>
  <si>
    <t>Amortización constante</t>
  </si>
  <si>
    <t>Cuotas por tramos</t>
  </si>
  <si>
    <t>Sin Desplazamiento</t>
  </si>
  <si>
    <t>Siguiente Día Laborable</t>
  </si>
  <si>
    <t>Siguiente Día Laborable Modificado</t>
  </si>
  <si>
    <t>Día Laborable Anterior</t>
  </si>
  <si>
    <t>Día Laborable Anterior Modificado</t>
  </si>
  <si>
    <t>Por Cuota</t>
  </si>
  <si>
    <t>Por Amortización</t>
  </si>
  <si>
    <t>NumOperacion</t>
  </si>
  <si>
    <t>NumCuota</t>
  </si>
  <si>
    <t>FechaInicioCuota</t>
  </si>
  <si>
    <t>FechaVencimientoCuota</t>
  </si>
  <si>
    <t>MontoPrincipalAdeudado</t>
  </si>
  <si>
    <t>MontoPrincipalCuota</t>
  </si>
  <si>
    <t>MontoInteresCuota</t>
  </si>
  <si>
    <t>MontoImpuestoInteres</t>
  </si>
  <si>
    <t>NumTramo</t>
  </si>
  <si>
    <t>ValorTramo</t>
  </si>
  <si>
    <t>Cuota Inicio</t>
  </si>
  <si>
    <t>Cuota Fin</t>
  </si>
  <si>
    <t>fecha</t>
  </si>
  <si>
    <t>numérico(10)</t>
  </si>
  <si>
    <t>caracter()</t>
  </si>
  <si>
    <t>caracter(2)</t>
  </si>
  <si>
    <t>caracter(1)</t>
  </si>
  <si>
    <t>Numérico</t>
  </si>
  <si>
    <t>Fecha</t>
  </si>
  <si>
    <t>numérico</t>
  </si>
  <si>
    <t>caracter(02)</t>
  </si>
  <si>
    <t>caracter(3)</t>
  </si>
  <si>
    <t>CodFondo</t>
  </si>
  <si>
    <t>CodAdministradora</t>
  </si>
  <si>
    <t>carácter(1)</t>
  </si>
  <si>
    <t>caracter(11)</t>
  </si>
  <si>
    <t>P</t>
  </si>
  <si>
    <t>Pago Total</t>
  </si>
  <si>
    <t>Pago Parcial</t>
  </si>
  <si>
    <t>Descripción</t>
  </si>
  <si>
    <t>IndPago</t>
  </si>
  <si>
    <t>Z</t>
  </si>
  <si>
    <t>Pendiente</t>
  </si>
  <si>
    <t>ITF</t>
  </si>
  <si>
    <t>TIPO DOC</t>
  </si>
  <si>
    <t>estado</t>
  </si>
  <si>
    <t>FechaEmisionISO</t>
  </si>
  <si>
    <t>FechaVencimientoISO</t>
  </si>
  <si>
    <t>Fecha1rCorteISO</t>
  </si>
  <si>
    <t>RUCAcreedor</t>
  </si>
  <si>
    <t>Acreedor</t>
  </si>
  <si>
    <t>CodAnalitica</t>
  </si>
  <si>
    <t>MontoFinanciamiento</t>
  </si>
  <si>
    <t>FechaInicio ISO</t>
  </si>
  <si>
    <t>FechaFin ISO</t>
  </si>
  <si>
    <t>002</t>
  </si>
  <si>
    <t>CodUnicoCliente</t>
  </si>
  <si>
    <t>caracter(20)</t>
  </si>
  <si>
    <t>FMS100183</t>
  </si>
  <si>
    <t>FMS100184</t>
  </si>
  <si>
    <t>FMS100185</t>
  </si>
  <si>
    <t>GMB100088</t>
  </si>
  <si>
    <t>FCT100239</t>
  </si>
  <si>
    <t>FMS100197</t>
  </si>
  <si>
    <t>FGK100049</t>
  </si>
  <si>
    <t>FMD100041</t>
  </si>
  <si>
    <t>00000052060442613902</t>
  </si>
  <si>
    <t>20604426139</t>
  </si>
  <si>
    <t>FONDO DE INVERSION PRIVADO KURIA FONDO MIXTO SOLES</t>
  </si>
  <si>
    <t>RUC</t>
  </si>
  <si>
    <t>00000052054699069002</t>
  </si>
  <si>
    <t>20546990690</t>
  </si>
  <si>
    <t>GLOBAL GROUP MANAGEMENT BUSINESS</t>
  </si>
  <si>
    <t>00000052055504792502</t>
  </si>
  <si>
    <t>20555047925</t>
  </si>
  <si>
    <t>GRUPO KURIA</t>
  </si>
  <si>
    <t>00000052060442631702</t>
  </si>
  <si>
    <t>FONDO DE INVERSIÓN PRIVADO KURIA - MIXTO DÓLARES</t>
  </si>
  <si>
    <t>00000052060337402002</t>
  </si>
  <si>
    <t>20603374020</t>
  </si>
  <si>
    <t>FONDO DE INVERSION PRIVADO KURIA FINANCIAMIENTO DE CAPITAL DE TRABAJO</t>
  </si>
  <si>
    <t>CodAcreedor</t>
  </si>
  <si>
    <t>00000021</t>
  </si>
  <si>
    <t>fondo-operacion</t>
  </si>
  <si>
    <t>Analitica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</si>
</sst>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4" formatCode="_-&quot;S/&quot;* #,##0.00_-;\-&quot;S/&quot;* #,##0.00_-;_-&quot;S/&quot;* &quot;-&quot;??_-;_-@_-"/>
    <numFmt numFmtId="165" formatCode="_-* #,##0.00_-;\-* #,##0.00_-;_-* &quot;-&quot;??_-;_-@_-"/>
    <numFmt numFmtId="166" formatCode="_ * #,##0.00_ ;_ * \-#,##0.00_ ;_ * &quot;-&quot;??_ ;_ @_ "/>
    <numFmt numFmtId="167" formatCode="_([$€-2]\ * #,##0.00_);_([$€-2]\ * \(#,##0.00\);_([$€-2]\ * &quot;-&quot;??_)"/>
    <numFmt numFmtId="168" formatCode="_ * #,##0.0000000_ ;_ * \-#,##0.0000000_ ;_ * &quot;-&quot;??_ ;_ @_ "/>
    <numFmt numFmtId="169" formatCode="_ * #,##0.000_ ;_ * \-#,##0.000_ ;_ * &quot;-&quot;??_ ;_ @_ "/>
    <numFmt numFmtId="170" formatCode="#,##0.00_ ;[Red]\-#,##0.00\ "/>
    <numFmt numFmtId="171" formatCode="0000000000"/>
    <numFmt numFmtId="172" formatCode="0000000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91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166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" fillId="0" borderId="0"/>
    <xf numFmtId="0" fontId="19" fillId="0" borderId="0"/>
    <xf numFmtId="0" fontId="1" fillId="23" borderId="5" applyNumberFormat="0" applyFont="0" applyAlignment="0" applyProtection="0"/>
    <xf numFmtId="0" fontId="19" fillId="23" borderId="5" applyNumberFormat="0" applyFont="0" applyAlignment="0" applyProtection="0"/>
    <xf numFmtId="0" fontId="12" fillId="16" borderId="6" applyNumberFormat="0" applyAlignment="0" applyProtection="0"/>
    <xf numFmtId="0" fontId="12" fillId="16" borderId="6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</cellStyleXfs>
  <cellXfs count="10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9" fillId="0" borderId="11" xfId="0" applyNumberFormat="1" applyFont="1" applyBorder="1"/>
    <xf numFmtId="0" fontId="29" fillId="0" borderId="0" xfId="0" applyFont="1"/>
    <xf numFmtId="2" fontId="0" fillId="0" borderId="0" xfId="0" applyNumberFormat="1" applyFill="1"/>
    <xf numFmtId="49" fontId="30" fillId="0" borderId="0" xfId="0" applyNumberFormat="1" applyFont="1"/>
    <xf numFmtId="49" fontId="31" fillId="0" borderId="0" xfId="0" applyNumberFormat="1" applyFont="1"/>
    <xf numFmtId="49" fontId="20" fillId="0" borderId="11" xfId="72" applyNumberFormat="1" applyFont="1" applyFill="1" applyBorder="1" applyAlignment="1">
      <alignment horizontal="center"/>
    </xf>
    <xf numFmtId="2" fontId="31" fillId="0" borderId="0" xfId="0" applyNumberFormat="1" applyFont="1"/>
    <xf numFmtId="2" fontId="20" fillId="0" borderId="11" xfId="72" applyNumberFormat="1" applyFont="1" applyFill="1" applyBorder="1" applyAlignment="1">
      <alignment horizontal="center"/>
    </xf>
    <xf numFmtId="0" fontId="32" fillId="0" borderId="0" xfId="0" applyFont="1" applyAlignment="1">
      <alignment vertical="center"/>
    </xf>
    <xf numFmtId="2" fontId="32" fillId="0" borderId="0" xfId="0" applyNumberFormat="1" applyFont="1" applyAlignment="1">
      <alignment vertical="center"/>
    </xf>
    <xf numFmtId="49" fontId="32" fillId="0" borderId="0" xfId="0" applyNumberFormat="1" applyFont="1" applyAlignment="1">
      <alignment vertical="center"/>
    </xf>
    <xf numFmtId="0" fontId="32" fillId="0" borderId="0" xfId="0" applyFont="1" applyFill="1" applyAlignment="1">
      <alignment vertical="center"/>
    </xf>
    <xf numFmtId="2" fontId="32" fillId="0" borderId="0" xfId="0" applyNumberFormat="1" applyFont="1" applyFill="1" applyAlignment="1">
      <alignment vertical="center"/>
    </xf>
    <xf numFmtId="49" fontId="28" fillId="0" borderId="11" xfId="0" applyNumberFormat="1" applyFont="1" applyBorder="1" applyAlignment="1">
      <alignment vertical="center"/>
    </xf>
    <xf numFmtId="14" fontId="27" fillId="0" borderId="0" xfId="0" applyNumberFormat="1" applyFont="1" applyFill="1" applyAlignment="1">
      <alignment vertical="center"/>
    </xf>
    <xf numFmtId="0" fontId="27" fillId="0" borderId="0" xfId="0" applyFont="1" applyFill="1" applyAlignment="1">
      <alignment vertical="center"/>
    </xf>
    <xf numFmtId="2" fontId="27" fillId="0" borderId="0" xfId="0" applyNumberFormat="1" applyFont="1" applyFill="1" applyAlignment="1">
      <alignment vertical="center"/>
    </xf>
    <xf numFmtId="0" fontId="27" fillId="0" borderId="0" xfId="0" applyFont="1" applyFill="1" applyAlignment="1"/>
    <xf numFmtId="0" fontId="27" fillId="0" borderId="0" xfId="0" applyFont="1" applyAlignment="1"/>
    <xf numFmtId="49" fontId="27" fillId="0" borderId="0" xfId="0" applyNumberFormat="1" applyFont="1" applyFill="1" applyAlignment="1">
      <alignment vertical="center"/>
    </xf>
    <xf numFmtId="0" fontId="34" fillId="0" borderId="11" xfId="72" applyFont="1" applyFill="1" applyBorder="1" applyAlignment="1">
      <alignment vertical="center"/>
    </xf>
    <xf numFmtId="2" fontId="34" fillId="0" borderId="11" xfId="72" applyNumberFormat="1" applyFont="1" applyFill="1" applyBorder="1" applyAlignment="1">
      <alignment vertical="center"/>
    </xf>
    <xf numFmtId="49" fontId="34" fillId="0" borderId="11" xfId="72" applyNumberFormat="1" applyFont="1" applyFill="1" applyBorder="1" applyAlignment="1">
      <alignment vertical="center"/>
    </xf>
    <xf numFmtId="0" fontId="34" fillId="24" borderId="11" xfId="72" applyFont="1" applyFill="1" applyBorder="1" applyAlignment="1">
      <alignment vertical="center"/>
    </xf>
    <xf numFmtId="0" fontId="34" fillId="0" borderId="10" xfId="72" applyFont="1" applyFill="1" applyBorder="1" applyAlignment="1"/>
    <xf numFmtId="169" fontId="27" fillId="0" borderId="0" xfId="0" applyNumberFormat="1" applyFont="1" applyFill="1" applyAlignment="1">
      <alignment vertical="center"/>
    </xf>
    <xf numFmtId="168" fontId="27" fillId="0" borderId="0" xfId="0" applyNumberFormat="1" applyFont="1" applyFill="1" applyAlignment="1">
      <alignment vertical="center"/>
    </xf>
    <xf numFmtId="14" fontId="32" fillId="0" borderId="0" xfId="0" applyNumberFormat="1" applyFont="1" applyFill="1" applyAlignment="1">
      <alignment vertical="center"/>
    </xf>
    <xf numFmtId="14" fontId="34" fillId="0" borderId="11" xfId="72" applyNumberFormat="1" applyFont="1" applyFill="1" applyBorder="1" applyAlignment="1">
      <alignment vertical="center"/>
    </xf>
    <xf numFmtId="171" fontId="32" fillId="0" borderId="0" xfId="0" applyNumberFormat="1" applyFont="1" applyAlignment="1">
      <alignment vertical="center"/>
    </xf>
    <xf numFmtId="171" fontId="34" fillId="0" borderId="11" xfId="72" applyNumberFormat="1" applyFont="1" applyFill="1" applyBorder="1" applyAlignment="1">
      <alignment vertical="center"/>
    </xf>
    <xf numFmtId="171" fontId="27" fillId="0" borderId="0" xfId="0" applyNumberFormat="1" applyFont="1" applyFill="1" applyAlignment="1">
      <alignment vertical="center"/>
    </xf>
    <xf numFmtId="49" fontId="33" fillId="0" borderId="0" xfId="72" applyNumberFormat="1" applyFont="1" applyFill="1" applyBorder="1" applyAlignment="1">
      <alignment vertical="center"/>
    </xf>
    <xf numFmtId="0" fontId="34" fillId="26" borderId="11" xfId="72" applyFont="1" applyFill="1" applyBorder="1" applyAlignment="1">
      <alignment vertical="center"/>
    </xf>
    <xf numFmtId="49" fontId="32" fillId="0" borderId="0" xfId="0" applyNumberFormat="1" applyFont="1" applyAlignment="1"/>
    <xf numFmtId="2" fontId="32" fillId="0" borderId="0" xfId="0" applyNumberFormat="1" applyFont="1" applyAlignment="1"/>
    <xf numFmtId="14" fontId="32" fillId="0" borderId="0" xfId="0" applyNumberFormat="1" applyFont="1" applyAlignment="1"/>
    <xf numFmtId="0" fontId="34" fillId="0" borderId="0" xfId="72" applyFont="1" applyFill="1" applyBorder="1" applyAlignment="1"/>
    <xf numFmtId="49" fontId="27" fillId="0" borderId="0" xfId="0" applyNumberFormat="1" applyFont="1" applyAlignment="1"/>
    <xf numFmtId="2" fontId="27" fillId="0" borderId="0" xfId="0" applyNumberFormat="1" applyFont="1" applyAlignment="1"/>
    <xf numFmtId="14" fontId="27" fillId="0" borderId="0" xfId="0" applyNumberFormat="1" applyFont="1" applyAlignment="1"/>
    <xf numFmtId="0" fontId="31" fillId="0" borderId="0" xfId="0" applyNumberFormat="1" applyFont="1"/>
    <xf numFmtId="0" fontId="20" fillId="0" borderId="11" xfId="72" applyNumberFormat="1" applyFont="1" applyFill="1" applyBorder="1" applyAlignment="1">
      <alignment horizontal="center"/>
    </xf>
    <xf numFmtId="49" fontId="34" fillId="26" borderId="11" xfId="72" applyNumberFormat="1" applyFont="1" applyFill="1" applyBorder="1" applyAlignment="1">
      <alignment vertical="center"/>
    </xf>
    <xf numFmtId="49" fontId="0" fillId="25" borderId="0" xfId="0" applyNumberFormat="1" applyFill="1"/>
    <xf numFmtId="49" fontId="28" fillId="0" borderId="12" xfId="0" applyNumberFormat="1" applyFont="1" applyBorder="1" applyAlignment="1"/>
    <xf numFmtId="2" fontId="34" fillId="0" borderId="12" xfId="72" applyNumberFormat="1" applyFont="1" applyFill="1" applyBorder="1" applyAlignment="1"/>
    <xf numFmtId="14" fontId="34" fillId="0" borderId="12" xfId="72" applyNumberFormat="1" applyFont="1" applyFill="1" applyBorder="1" applyAlignment="1"/>
    <xf numFmtId="49" fontId="34" fillId="0" borderId="12" xfId="72" applyNumberFormat="1" applyFont="1" applyFill="1" applyBorder="1" applyAlignment="1"/>
    <xf numFmtId="0" fontId="34" fillId="0" borderId="12" xfId="72" applyFont="1" applyFill="1" applyBorder="1" applyAlignment="1"/>
    <xf numFmtId="49" fontId="27" fillId="0" borderId="11" xfId="0" quotePrefix="1" applyNumberFormat="1" applyFont="1" applyFill="1" applyBorder="1" applyAlignment="1"/>
    <xf numFmtId="170" fontId="27" fillId="0" borderId="11" xfId="0" applyNumberFormat="1" applyFont="1" applyFill="1" applyBorder="1" applyAlignment="1"/>
    <xf numFmtId="14" fontId="27" fillId="0" borderId="11" xfId="0" applyNumberFormat="1" applyFont="1" applyFill="1" applyBorder="1" applyAlignment="1"/>
    <xf numFmtId="49" fontId="27" fillId="0" borderId="11" xfId="0" applyNumberFormat="1" applyFont="1" applyFill="1" applyBorder="1" applyAlignment="1"/>
    <xf numFmtId="0" fontId="32" fillId="0" borderId="0" xfId="0" applyNumberFormat="1" applyFont="1" applyAlignment="1"/>
    <xf numFmtId="0" fontId="34" fillId="0" borderId="12" xfId="72" applyNumberFormat="1" applyFont="1" applyFill="1" applyBorder="1" applyAlignment="1"/>
    <xf numFmtId="0" fontId="27" fillId="0" borderId="11" xfId="0" applyNumberFormat="1" applyFont="1" applyFill="1" applyBorder="1" applyAlignment="1"/>
    <xf numFmtId="0" fontId="27" fillId="0" borderId="0" xfId="0" applyNumberFormat="1" applyFont="1" applyAlignment="1"/>
    <xf numFmtId="2" fontId="34" fillId="0" borderId="13" xfId="72" applyNumberFormat="1" applyFont="1" applyBorder="1"/>
    <xf numFmtId="49" fontId="0" fillId="0" borderId="0" xfId="0" quotePrefix="1" applyNumberFormat="1" applyFill="1"/>
    <xf numFmtId="0" fontId="33" fillId="0" borderId="0" xfId="0" quotePrefix="1" applyFont="1" applyFill="1" applyAlignment="1">
      <alignment vertical="center"/>
    </xf>
    <xf numFmtId="14" fontId="33" fillId="0" borderId="0" xfId="0" applyNumberFormat="1" applyFont="1" applyFill="1" applyAlignment="1">
      <alignment vertical="center"/>
    </xf>
    <xf numFmtId="171" fontId="33" fillId="0" borderId="0" xfId="0" applyNumberFormat="1" applyFont="1" applyFill="1" applyAlignment="1">
      <alignment vertical="center"/>
    </xf>
    <xf numFmtId="0" fontId="33" fillId="0" borderId="0" xfId="0" applyFont="1" applyFill="1" applyAlignment="1">
      <alignment vertical="center"/>
    </xf>
    <xf numFmtId="14" fontId="33" fillId="0" borderId="0" xfId="0" applyNumberFormat="1" applyFont="1" applyFill="1" applyBorder="1" applyAlignment="1">
      <alignment vertical="center" wrapText="1"/>
    </xf>
    <xf numFmtId="2" fontId="33" fillId="0" borderId="0" xfId="65" quotePrefix="1" applyNumberFormat="1" applyFont="1" applyFill="1" applyBorder="1" applyAlignment="1">
      <alignment vertical="center"/>
    </xf>
    <xf numFmtId="170" fontId="33" fillId="0" borderId="0" xfId="65" applyNumberFormat="1" applyFont="1" applyFill="1" applyAlignment="1">
      <alignment vertical="center"/>
    </xf>
    <xf numFmtId="170" fontId="33" fillId="0" borderId="0" xfId="65" applyNumberFormat="1" applyFont="1" applyFill="1" applyBorder="1" applyAlignment="1">
      <alignment vertical="center"/>
    </xf>
    <xf numFmtId="49" fontId="33" fillId="0" borderId="0" xfId="0" quotePrefix="1" applyNumberFormat="1" applyFont="1" applyFill="1" applyBorder="1" applyAlignment="1">
      <alignment vertical="center"/>
    </xf>
    <xf numFmtId="0" fontId="33" fillId="0" borderId="0" xfId="0" quotePrefix="1" applyFont="1" applyFill="1" applyBorder="1" applyAlignment="1">
      <alignment vertical="center"/>
    </xf>
    <xf numFmtId="2" fontId="33" fillId="0" borderId="0" xfId="0" applyNumberFormat="1" applyFont="1" applyFill="1" applyAlignment="1">
      <alignment vertical="center"/>
    </xf>
    <xf numFmtId="0" fontId="0" fillId="0" borderId="0" xfId="0" applyFill="1"/>
    <xf numFmtId="4" fontId="27" fillId="0" borderId="11" xfId="0" applyNumberFormat="1" applyFont="1" applyFill="1" applyBorder="1" applyAlignment="1"/>
    <xf numFmtId="49" fontId="0" fillId="0" borderId="0" xfId="0" quotePrefix="1" applyNumberFormat="1" applyFont="1" applyFill="1" applyAlignment="1"/>
    <xf numFmtId="0" fontId="0" fillId="0" borderId="0" xfId="0" applyNumberFormat="1" applyFill="1"/>
    <xf numFmtId="0" fontId="30" fillId="0" borderId="0" xfId="0" applyNumberFormat="1" applyFont="1" applyFill="1"/>
    <xf numFmtId="49" fontId="0" fillId="0" borderId="0" xfId="0" applyNumberFormat="1" applyFill="1"/>
    <xf numFmtId="14" fontId="27" fillId="27" borderId="0" xfId="0" applyNumberFormat="1" applyFont="1" applyFill="1" applyAlignment="1"/>
    <xf numFmtId="0" fontId="27" fillId="27" borderId="0" xfId="0" applyFont="1" applyFill="1" applyAlignment="1"/>
    <xf numFmtId="0" fontId="27" fillId="0" borderId="0" xfId="0" quotePrefix="1" applyFont="1" applyAlignment="1">
      <alignment vertical="center"/>
    </xf>
    <xf numFmtId="14" fontId="33" fillId="27" borderId="0" xfId="0" applyNumberFormat="1" applyFont="1" applyFill="1" applyAlignment="1">
      <alignment vertical="center"/>
    </xf>
    <xf numFmtId="0" fontId="33" fillId="0" borderId="0" xfId="72" applyFont="1" applyAlignment="1">
      <alignment vertical="center"/>
    </xf>
    <xf numFmtId="0" fontId="34" fillId="28" borderId="11" xfId="72" applyFont="1" applyFill="1" applyBorder="1" applyAlignment="1">
      <alignment vertical="center"/>
    </xf>
    <xf numFmtId="0" fontId="33" fillId="28" borderId="0" xfId="0" applyFont="1" applyFill="1" applyAlignment="1">
      <alignment vertical="center"/>
    </xf>
    <xf numFmtId="0" fontId="33" fillId="0" borderId="0" xfId="0" quotePrefix="1" applyNumberFormat="1" applyFont="1" applyFill="1" applyAlignment="1">
      <alignment horizontal="left" vertical="center"/>
    </xf>
    <xf numFmtId="0" fontId="33" fillId="0" borderId="0" xfId="0" quotePrefix="1" applyFont="1" applyFill="1" applyAlignment="1">
      <alignment horizontal="left" vertical="center"/>
    </xf>
    <xf numFmtId="0" fontId="27" fillId="0" borderId="0" xfId="0" quotePrefix="1" applyFont="1" applyAlignment="1">
      <alignment horizontal="left" vertical="center"/>
    </xf>
    <xf numFmtId="171" fontId="33" fillId="0" borderId="11" xfId="0" applyNumberFormat="1" applyFont="1" applyFill="1" applyBorder="1" applyAlignment="1">
      <alignment vertical="center"/>
    </xf>
    <xf numFmtId="0" fontId="28" fillId="0" borderId="0" xfId="0" applyFont="1" applyAlignment="1"/>
    <xf numFmtId="0" fontId="0" fillId="0" borderId="0" xfId="0" applyFont="1"/>
    <xf numFmtId="166" fontId="0" fillId="0" borderId="0" xfId="65" applyFont="1" applyFill="1"/>
    <xf numFmtId="0" fontId="0" fillId="0" borderId="0" xfId="0" applyNumberFormat="1" applyFill="1" applyBorder="1"/>
    <xf numFmtId="0" fontId="0" fillId="0" borderId="0" xfId="0" applyFill="1" applyBorder="1"/>
    <xf numFmtId="172" fontId="33" fillId="0" borderId="0" xfId="0" applyNumberFormat="1" applyFont="1" applyFill="1" applyAlignment="1">
      <alignment vertical="center"/>
    </xf>
    <xf numFmtId="0" fontId="27" fillId="0" borderId="0" xfId="0" quotePrefix="1" applyFont="1" applyFill="1" applyAlignment="1"/>
    <xf numFmtId="0" fontId="27" fillId="29" borderId="0" xfId="0" applyFont="1" applyFill="1" applyAlignment="1"/>
    <xf numFmtId="0" fontId="0" fillId="29" borderId="0" xfId="0" applyFill="1"/>
    <xf numFmtId="0" fontId="27" fillId="30" borderId="0" xfId="0" applyFont="1" applyFill="1" applyAlignment="1"/>
    <xf numFmtId="0" fontId="34" fillId="30" borderId="10" xfId="72" applyFont="1" applyFill="1" applyBorder="1" applyAlignment="1"/>
    <xf numFmtId="0" fontId="27" fillId="25" borderId="0" xfId="0" applyFont="1" applyFill="1" applyAlignment="1"/>
    <xf numFmtId="0" fontId="0" fillId="25" borderId="0" xfId="0" applyFill="1"/>
    <xf numFmtId="2" fontId="34" fillId="0" borderId="13" xfId="72" applyNumberFormat="1" applyFont="1" applyFill="1" applyBorder="1"/>
    <xf numFmtId="172" fontId="27" fillId="0" borderId="0" xfId="0" quotePrefix="1" applyNumberFormat="1" applyFont="1" applyFill="1" applyAlignment="1"/>
  </cellXfs>
  <cellStyles count="91">
    <cellStyle name="20% - Énfasis1 2" xfId="1" xr:uid="{00000000-0005-0000-0000-000000000000}"/>
    <cellStyle name="20% - Énfasis1 3" xfId="2" xr:uid="{00000000-0005-0000-0000-000001000000}"/>
    <cellStyle name="20% - Énfasis2 2" xfId="3" xr:uid="{00000000-0005-0000-0000-000002000000}"/>
    <cellStyle name="20% - Énfasis2 3" xfId="4" xr:uid="{00000000-0005-0000-0000-000003000000}"/>
    <cellStyle name="20% - Énfasis3 2" xfId="5" xr:uid="{00000000-0005-0000-0000-000004000000}"/>
    <cellStyle name="20% - Énfasis3 3" xfId="6" xr:uid="{00000000-0005-0000-0000-000005000000}"/>
    <cellStyle name="20% - Énfasis4 2" xfId="7" xr:uid="{00000000-0005-0000-0000-000006000000}"/>
    <cellStyle name="20% - Énfasis4 3" xfId="8" xr:uid="{00000000-0005-0000-0000-000007000000}"/>
    <cellStyle name="20% - Énfasis5 2" xfId="9" xr:uid="{00000000-0005-0000-0000-000008000000}"/>
    <cellStyle name="20% - Énfasis5 3" xfId="10" xr:uid="{00000000-0005-0000-0000-000009000000}"/>
    <cellStyle name="20% - Énfasis6 2" xfId="11" xr:uid="{00000000-0005-0000-0000-00000A000000}"/>
    <cellStyle name="20% - Énfasis6 3" xfId="12" xr:uid="{00000000-0005-0000-0000-00000B000000}"/>
    <cellStyle name="40% - Énfasis1 2" xfId="13" xr:uid="{00000000-0005-0000-0000-00000C000000}"/>
    <cellStyle name="40% - Énfasis1 3" xfId="14" xr:uid="{00000000-0005-0000-0000-00000D000000}"/>
    <cellStyle name="40% - Énfasis2 2" xfId="15" xr:uid="{00000000-0005-0000-0000-00000E000000}"/>
    <cellStyle name="40% - Énfasis2 3" xfId="16" xr:uid="{00000000-0005-0000-0000-00000F000000}"/>
    <cellStyle name="40% - Énfasis3 2" xfId="17" xr:uid="{00000000-0005-0000-0000-000010000000}"/>
    <cellStyle name="40% - Énfasis3 3" xfId="18" xr:uid="{00000000-0005-0000-0000-000011000000}"/>
    <cellStyle name="40% - Énfasis4 2" xfId="19" xr:uid="{00000000-0005-0000-0000-000012000000}"/>
    <cellStyle name="40% - Énfasis4 3" xfId="20" xr:uid="{00000000-0005-0000-0000-000013000000}"/>
    <cellStyle name="40% - Énfasis5 2" xfId="21" xr:uid="{00000000-0005-0000-0000-000014000000}"/>
    <cellStyle name="40% - Énfasis5 3" xfId="22" xr:uid="{00000000-0005-0000-0000-000015000000}"/>
    <cellStyle name="40% - Énfasis6 2" xfId="23" xr:uid="{00000000-0005-0000-0000-000016000000}"/>
    <cellStyle name="40% - Énfasis6 3" xfId="24" xr:uid="{00000000-0005-0000-0000-000017000000}"/>
    <cellStyle name="60% - Énfasis1 2" xfId="25" xr:uid="{00000000-0005-0000-0000-000018000000}"/>
    <cellStyle name="60% - Énfasis1 3" xfId="26" xr:uid="{00000000-0005-0000-0000-000019000000}"/>
    <cellStyle name="60% - Énfasis2 2" xfId="27" xr:uid="{00000000-0005-0000-0000-00001A000000}"/>
    <cellStyle name="60% - Énfasis2 3" xfId="28" xr:uid="{00000000-0005-0000-0000-00001B000000}"/>
    <cellStyle name="60% - Énfasis3 2" xfId="29" xr:uid="{00000000-0005-0000-0000-00001C000000}"/>
    <cellStyle name="60% - Énfasis3 3" xfId="30" xr:uid="{00000000-0005-0000-0000-00001D000000}"/>
    <cellStyle name="60% - Énfasis4 2" xfId="31" xr:uid="{00000000-0005-0000-0000-00001E000000}"/>
    <cellStyle name="60% - Énfasis4 3" xfId="32" xr:uid="{00000000-0005-0000-0000-00001F000000}"/>
    <cellStyle name="60% - Énfasis5 2" xfId="33" xr:uid="{00000000-0005-0000-0000-000020000000}"/>
    <cellStyle name="60% - Énfasis5 3" xfId="34" xr:uid="{00000000-0005-0000-0000-000021000000}"/>
    <cellStyle name="60% - Énfasis6 2" xfId="35" xr:uid="{00000000-0005-0000-0000-000022000000}"/>
    <cellStyle name="60% - Énfasis6 3" xfId="36" xr:uid="{00000000-0005-0000-0000-000023000000}"/>
    <cellStyle name="Buena 2" xfId="37" xr:uid="{00000000-0005-0000-0000-000024000000}"/>
    <cellStyle name="Buena 3" xfId="38" xr:uid="{00000000-0005-0000-0000-000025000000}"/>
    <cellStyle name="Cálculo 2" xfId="39" xr:uid="{00000000-0005-0000-0000-000026000000}"/>
    <cellStyle name="Cálculo 3" xfId="40" xr:uid="{00000000-0005-0000-0000-000027000000}"/>
    <cellStyle name="Celda de comprobación 2" xfId="41" xr:uid="{00000000-0005-0000-0000-000028000000}"/>
    <cellStyle name="Celda de comprobación 3" xfId="42" xr:uid="{00000000-0005-0000-0000-000029000000}"/>
    <cellStyle name="Celda vinculada 2" xfId="43" xr:uid="{00000000-0005-0000-0000-00002A000000}"/>
    <cellStyle name="Celda vinculada 3" xfId="44" xr:uid="{00000000-0005-0000-0000-00002B000000}"/>
    <cellStyle name="Comma" xfId="65" builtinId="3"/>
    <cellStyle name="Encabezado 4 2" xfId="45" xr:uid="{00000000-0005-0000-0000-00002C000000}"/>
    <cellStyle name="Encabezado 4 3" xfId="46" xr:uid="{00000000-0005-0000-0000-00002D000000}"/>
    <cellStyle name="Énfasis1 2" xfId="47" xr:uid="{00000000-0005-0000-0000-00002E000000}"/>
    <cellStyle name="Énfasis1 3" xfId="48" xr:uid="{00000000-0005-0000-0000-00002F000000}"/>
    <cellStyle name="Énfasis2 2" xfId="49" xr:uid="{00000000-0005-0000-0000-000030000000}"/>
    <cellStyle name="Énfasis2 3" xfId="50" xr:uid="{00000000-0005-0000-0000-000031000000}"/>
    <cellStyle name="Énfasis3 2" xfId="51" xr:uid="{00000000-0005-0000-0000-000032000000}"/>
    <cellStyle name="Énfasis3 3" xfId="52" xr:uid="{00000000-0005-0000-0000-000033000000}"/>
    <cellStyle name="Énfasis4 2" xfId="53" xr:uid="{00000000-0005-0000-0000-000034000000}"/>
    <cellStyle name="Énfasis4 3" xfId="54" xr:uid="{00000000-0005-0000-0000-000035000000}"/>
    <cellStyle name="Énfasis5 2" xfId="55" xr:uid="{00000000-0005-0000-0000-000036000000}"/>
    <cellStyle name="Énfasis5 3" xfId="56" xr:uid="{00000000-0005-0000-0000-000037000000}"/>
    <cellStyle name="Énfasis6 2" xfId="57" xr:uid="{00000000-0005-0000-0000-000038000000}"/>
    <cellStyle name="Énfasis6 3" xfId="58" xr:uid="{00000000-0005-0000-0000-000039000000}"/>
    <cellStyle name="Entrada 2" xfId="59" xr:uid="{00000000-0005-0000-0000-00003A000000}"/>
    <cellStyle name="Entrada 3" xfId="60" xr:uid="{00000000-0005-0000-0000-00003B000000}"/>
    <cellStyle name="Euro" xfId="61" xr:uid="{00000000-0005-0000-0000-00003C000000}"/>
    <cellStyle name="Euro 2" xfId="62" xr:uid="{00000000-0005-0000-0000-00003D000000}"/>
    <cellStyle name="Incorrecto 2" xfId="63" xr:uid="{00000000-0005-0000-0000-00003E000000}"/>
    <cellStyle name="Incorrecto 3" xfId="64" xr:uid="{00000000-0005-0000-0000-00003F000000}"/>
    <cellStyle name="Millares 2" xfId="66" xr:uid="{00000000-0005-0000-0000-000041000000}"/>
    <cellStyle name="Millares 3" xfId="67" xr:uid="{00000000-0005-0000-0000-000042000000}"/>
    <cellStyle name="Moneda 2" xfId="68" xr:uid="{00000000-0005-0000-0000-000043000000}"/>
    <cellStyle name="Neutral 2" xfId="69" xr:uid="{00000000-0005-0000-0000-000044000000}"/>
    <cellStyle name="Neutral 3" xfId="70" xr:uid="{00000000-0005-0000-0000-000045000000}"/>
    <cellStyle name="Normal" xfId="0" builtinId="0"/>
    <cellStyle name="Normal 2" xfId="71" xr:uid="{00000000-0005-0000-0000-000047000000}"/>
    <cellStyle name="Normal 3" xfId="72" xr:uid="{00000000-0005-0000-0000-000048000000}"/>
    <cellStyle name="Notas 2" xfId="73" xr:uid="{00000000-0005-0000-0000-000049000000}"/>
    <cellStyle name="Notas 3" xfId="74" xr:uid="{00000000-0005-0000-0000-00004A000000}"/>
    <cellStyle name="Salida 2" xfId="75" xr:uid="{00000000-0005-0000-0000-00004B000000}"/>
    <cellStyle name="Salida 3" xfId="76" xr:uid="{00000000-0005-0000-0000-00004C000000}"/>
    <cellStyle name="Texto de advertencia 2" xfId="77" xr:uid="{00000000-0005-0000-0000-00004D000000}"/>
    <cellStyle name="Texto de advertencia 3" xfId="78" xr:uid="{00000000-0005-0000-0000-00004E000000}"/>
    <cellStyle name="Texto explicativo 2" xfId="79" xr:uid="{00000000-0005-0000-0000-00004F000000}"/>
    <cellStyle name="Texto explicativo 3" xfId="80" xr:uid="{00000000-0005-0000-0000-000050000000}"/>
    <cellStyle name="Título 1 2" xfId="81" xr:uid="{00000000-0005-0000-0000-000051000000}"/>
    <cellStyle name="Título 1 3" xfId="82" xr:uid="{00000000-0005-0000-0000-000052000000}"/>
    <cellStyle name="Título 2 2" xfId="83" xr:uid="{00000000-0005-0000-0000-000053000000}"/>
    <cellStyle name="Título 2 3" xfId="84" xr:uid="{00000000-0005-0000-0000-000054000000}"/>
    <cellStyle name="Título 3 2" xfId="85" xr:uid="{00000000-0005-0000-0000-000055000000}"/>
    <cellStyle name="Título 3 3" xfId="86" xr:uid="{00000000-0005-0000-0000-000056000000}"/>
    <cellStyle name="Título 4" xfId="87" xr:uid="{00000000-0005-0000-0000-000057000000}"/>
    <cellStyle name="Título 5" xfId="88" xr:uid="{00000000-0005-0000-0000-000058000000}"/>
    <cellStyle name="Total 2" xfId="89" xr:uid="{00000000-0005-0000-0000-000059000000}"/>
    <cellStyle name="Total 3" xfId="90" xr:uid="{00000000-0005-0000-0000-00005A000000}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"/>
  <sheetViews>
    <sheetView topLeftCell="K1" zoomScale="110" zoomScaleNormal="110" workbookViewId="0">
      <pane ySplit="2" topLeftCell="A3" activePane="bottomLeft" state="frozen"/>
      <selection activeCell="H1" sqref="H1"/>
      <selection pane="bottomLeft" activeCell="P16" sqref="P16"/>
    </sheetView>
  </sheetViews>
  <sheetFormatPr defaultColWidth="9.140625" defaultRowHeight="15" x14ac:dyDescent="0.25"/>
  <cols>
    <col min="1" max="1" width="11.140625" style="18" bestFit="1" customWidth="1"/>
    <col min="2" max="2" width="18.7109375" style="18" bestFit="1" customWidth="1"/>
    <col min="3" max="3" width="16.140625" style="17" bestFit="1" customWidth="1"/>
    <col min="4" max="4" width="15.140625" style="34" bestFit="1" customWidth="1"/>
    <col min="5" max="5" width="13.140625" style="34" bestFit="1" customWidth="1"/>
    <col min="6" max="6" width="12.28515625" style="18" bestFit="1" customWidth="1"/>
    <col min="7" max="7" width="21.42578125" style="18" bestFit="1" customWidth="1"/>
    <col min="8" max="8" width="13.7109375" style="22" bestFit="1" customWidth="1"/>
    <col min="9" max="9" width="10.7109375" style="18" bestFit="1" customWidth="1"/>
    <col min="10" max="10" width="68" style="18" bestFit="1" customWidth="1"/>
    <col min="11" max="11" width="18.5703125" style="18" bestFit="1" customWidth="1"/>
    <col min="12" max="12" width="9.7109375" style="18" customWidth="1"/>
    <col min="13" max="13" width="21.140625" style="28" bestFit="1" customWidth="1"/>
    <col min="14" max="14" width="12.28515625" style="19" bestFit="1" customWidth="1"/>
    <col min="15" max="15" width="10" style="22" customWidth="1"/>
    <col min="16" max="16" width="12.85546875" style="18" customWidth="1"/>
    <col min="17" max="17" width="11.42578125" style="18" customWidth="1"/>
    <col min="18" max="18" width="9.7109375" style="18" customWidth="1"/>
    <col min="19" max="19" width="12.42578125" style="29" bestFit="1" customWidth="1"/>
    <col min="20" max="20" width="14" style="29" bestFit="1" customWidth="1"/>
    <col min="21" max="21" width="20.85546875" style="18" bestFit="1" customWidth="1"/>
    <col min="22" max="22" width="17.7109375" style="17" bestFit="1" customWidth="1"/>
    <col min="23" max="23" width="14.42578125" style="19" bestFit="1" customWidth="1"/>
    <col min="24" max="24" width="18.42578125" style="19" bestFit="1" customWidth="1"/>
    <col min="25" max="25" width="11.5703125" style="22" customWidth="1"/>
    <col min="26" max="26" width="17.28515625" style="22" bestFit="1" customWidth="1"/>
    <col min="27" max="27" width="23.7109375" style="19" customWidth="1"/>
    <col min="28" max="28" width="23.28515625" style="19" bestFit="1" customWidth="1"/>
    <col min="29" max="29" width="12.5703125" style="22" bestFit="1" customWidth="1"/>
    <col min="30" max="30" width="11.5703125" style="22" bestFit="1" customWidth="1"/>
    <col min="31" max="31" width="16.85546875" style="20" bestFit="1" customWidth="1"/>
    <col min="32" max="32" width="21" style="20" bestFit="1" customWidth="1"/>
    <col min="33" max="33" width="16.5703125" style="20" bestFit="1" customWidth="1"/>
    <col min="34" max="34" width="13.5703125" style="74" bestFit="1" customWidth="1"/>
    <col min="35" max="36" width="13.5703125" style="74" customWidth="1"/>
    <col min="37" max="45" width="5.5703125" style="99" customWidth="1"/>
    <col min="46" max="54" width="5.5703125" style="100" customWidth="1"/>
    <col min="55" max="59" width="9.140625" style="102"/>
    <col min="60" max="16384" width="9.140625" style="20"/>
  </cols>
  <sheetData>
    <row r="1" spans="1:59" x14ac:dyDescent="0.25">
      <c r="A1" s="11" t="s">
        <v>129</v>
      </c>
      <c r="B1" s="11" t="s">
        <v>129</v>
      </c>
      <c r="C1" s="11" t="s">
        <v>120</v>
      </c>
      <c r="D1" s="32" t="s">
        <v>121</v>
      </c>
      <c r="E1" s="32"/>
      <c r="F1" s="11" t="s">
        <v>122</v>
      </c>
      <c r="G1" s="86" t="s">
        <v>155</v>
      </c>
      <c r="H1" s="13" t="s">
        <v>133</v>
      </c>
      <c r="I1" s="11"/>
      <c r="J1" s="11" t="s">
        <v>122</v>
      </c>
      <c r="K1" s="11" t="s">
        <v>120</v>
      </c>
      <c r="L1" s="11" t="s">
        <v>123</v>
      </c>
      <c r="M1" s="11" t="s">
        <v>127</v>
      </c>
      <c r="N1" s="12" t="s">
        <v>127</v>
      </c>
      <c r="O1" s="13" t="s">
        <v>123</v>
      </c>
      <c r="P1" s="11" t="s">
        <v>123</v>
      </c>
      <c r="Q1" s="11" t="s">
        <v>123</v>
      </c>
      <c r="R1" s="11" t="s">
        <v>124</v>
      </c>
      <c r="S1" s="14" t="s">
        <v>125</v>
      </c>
      <c r="T1" s="11" t="s">
        <v>123</v>
      </c>
      <c r="U1" s="11" t="s">
        <v>125</v>
      </c>
      <c r="V1" s="30" t="s">
        <v>126</v>
      </c>
      <c r="W1" s="11" t="s">
        <v>124</v>
      </c>
      <c r="X1" s="15" t="s">
        <v>125</v>
      </c>
      <c r="Y1" s="13" t="s">
        <v>123</v>
      </c>
      <c r="Z1" s="13" t="s">
        <v>123</v>
      </c>
      <c r="AA1" s="11" t="s">
        <v>123</v>
      </c>
      <c r="AB1" s="11" t="s">
        <v>123</v>
      </c>
      <c r="AC1" s="13" t="s">
        <v>124</v>
      </c>
      <c r="AD1" s="13" t="s">
        <v>124</v>
      </c>
      <c r="AE1" s="21"/>
      <c r="AF1" s="21"/>
      <c r="AG1" s="21"/>
      <c r="AH1" s="20"/>
      <c r="AI1" s="20"/>
      <c r="AJ1" s="20"/>
    </row>
    <row r="2" spans="1:59" s="27" customFormat="1" x14ac:dyDescent="0.25">
      <c r="A2" s="16" t="s">
        <v>130</v>
      </c>
      <c r="B2" s="16" t="s">
        <v>131</v>
      </c>
      <c r="C2" s="23" t="s">
        <v>0</v>
      </c>
      <c r="D2" s="33" t="s">
        <v>108</v>
      </c>
      <c r="E2" s="33" t="s">
        <v>149</v>
      </c>
      <c r="F2" s="23" t="s">
        <v>3</v>
      </c>
      <c r="G2" s="85" t="s">
        <v>154</v>
      </c>
      <c r="H2" s="25" t="s">
        <v>147</v>
      </c>
      <c r="I2" s="36" t="s">
        <v>142</v>
      </c>
      <c r="J2" s="23" t="s">
        <v>148</v>
      </c>
      <c r="K2" s="23" t="s">
        <v>28</v>
      </c>
      <c r="L2" s="23" t="s">
        <v>1</v>
      </c>
      <c r="M2" s="23" t="s">
        <v>150</v>
      </c>
      <c r="N2" s="24" t="s">
        <v>2</v>
      </c>
      <c r="O2" s="25" t="s">
        <v>4</v>
      </c>
      <c r="P2" s="23" t="s">
        <v>8</v>
      </c>
      <c r="Q2" s="23" t="s">
        <v>9</v>
      </c>
      <c r="R2" s="23" t="s">
        <v>10</v>
      </c>
      <c r="S2" s="23" t="s">
        <v>11</v>
      </c>
      <c r="T2" s="23" t="s">
        <v>12</v>
      </c>
      <c r="U2" s="26" t="s">
        <v>13</v>
      </c>
      <c r="V2" s="31" t="s">
        <v>14</v>
      </c>
      <c r="W2" s="26" t="s">
        <v>15</v>
      </c>
      <c r="X2" s="24" t="s">
        <v>16</v>
      </c>
      <c r="Y2" s="25" t="s">
        <v>17</v>
      </c>
      <c r="Z2" s="46" t="s">
        <v>18</v>
      </c>
      <c r="AA2" s="23" t="s">
        <v>19</v>
      </c>
      <c r="AB2" s="23" t="s">
        <v>20</v>
      </c>
      <c r="AC2" s="25" t="s">
        <v>21</v>
      </c>
      <c r="AD2" s="25" t="s">
        <v>22</v>
      </c>
      <c r="AE2" s="27" t="s">
        <v>144</v>
      </c>
      <c r="AF2" s="27" t="s">
        <v>145</v>
      </c>
      <c r="AG2" s="27" t="s">
        <v>146</v>
      </c>
      <c r="AH2" s="27" t="s">
        <v>179</v>
      </c>
      <c r="AI2" s="40" t="s">
        <v>181</v>
      </c>
      <c r="AJ2" s="40" t="s">
        <v>182</v>
      </c>
      <c r="AK2" s="99"/>
      <c r="AL2" s="99"/>
      <c r="AM2" s="99"/>
      <c r="AN2" s="99"/>
      <c r="AO2" s="99"/>
      <c r="AP2" s="99"/>
      <c r="AQ2" s="99"/>
      <c r="AR2" s="99"/>
      <c r="AS2" s="99"/>
      <c r="AT2" s="101"/>
      <c r="AU2" s="101"/>
      <c r="AV2" s="101"/>
      <c r="AW2" s="101"/>
      <c r="AX2" s="101"/>
      <c r="AY2" s="101"/>
      <c r="AZ2" s="101"/>
      <c r="BA2" s="101"/>
      <c r="BB2" s="101"/>
      <c r="BC2" s="103"/>
      <c r="BD2" s="103"/>
      <c r="BE2" s="103"/>
      <c r="BF2" s="103"/>
      <c r="BG2" s="103"/>
    </row>
    <row r="3" spans="1:59" x14ac:dyDescent="0.25">
      <c r="A3" s="82" t="s">
        <v>153</v>
      </c>
      <c r="B3" s="82" t="s">
        <v>153</v>
      </c>
      <c r="C3" s="64">
        <v>44193</v>
      </c>
      <c r="D3" s="65">
        <v>1</v>
      </c>
      <c r="E3" s="96">
        <v>1</v>
      </c>
      <c r="F3" s="66" t="s">
        <v>156</v>
      </c>
      <c r="G3" s="66" t="s">
        <v>164</v>
      </c>
      <c r="H3" s="35" t="s">
        <v>165</v>
      </c>
      <c r="I3" s="84" t="s">
        <v>167</v>
      </c>
      <c r="J3" s="66" t="s">
        <v>166</v>
      </c>
      <c r="K3" s="67">
        <v>44557</v>
      </c>
      <c r="L3" s="68" t="s">
        <v>23</v>
      </c>
      <c r="M3" s="69">
        <v>300000</v>
      </c>
      <c r="N3" s="70">
        <v>0.1</v>
      </c>
      <c r="O3" s="71" t="s">
        <v>23</v>
      </c>
      <c r="P3" s="72" t="s">
        <v>23</v>
      </c>
      <c r="Q3" s="72" t="s">
        <v>6</v>
      </c>
      <c r="R3" s="66" t="s">
        <v>7</v>
      </c>
      <c r="S3" s="66">
        <v>1</v>
      </c>
      <c r="T3" s="63" t="s">
        <v>23</v>
      </c>
      <c r="U3" s="73">
        <v>1</v>
      </c>
      <c r="V3" s="83">
        <v>44557</v>
      </c>
      <c r="W3" s="66" t="s">
        <v>7</v>
      </c>
      <c r="X3" s="73">
        <v>0</v>
      </c>
      <c r="Y3" s="89" t="s">
        <v>26</v>
      </c>
      <c r="Z3" s="82" t="s">
        <v>23</v>
      </c>
      <c r="AA3" s="63" t="s">
        <v>23</v>
      </c>
      <c r="AB3" s="63" t="s">
        <v>23</v>
      </c>
      <c r="AC3" s="87">
        <v>0</v>
      </c>
      <c r="AD3" s="88">
        <v>2</v>
      </c>
      <c r="AE3" s="80" t="str">
        <f t="shared" ref="AE3" si="0">RIGHT("0000"&amp;YEAR(C3),4)&amp;RIGHT("00"&amp;MONTH(C3),2)&amp;RIGHT("00"&amp;DAY(C3),2)</f>
        <v>20201228</v>
      </c>
      <c r="AF3" s="81" t="str">
        <f>RIGHT("0000"&amp;YEAR(K3),4)&amp;RIGHT("00"&amp;MONTH(K3),2)&amp;RIGHT("00"&amp;DAY(K3),2)</f>
        <v>20211227</v>
      </c>
      <c r="AG3" s="81" t="str">
        <f>RIGHT("0000"&amp;YEAR(V3),4)&amp;RIGHT("00"&amp;MONTH(V3),2)&amp;RIGHT("00"&amp;DAY(V3),2)</f>
        <v>20211227</v>
      </c>
      <c r="AH3" s="97" t="s">
        <v>180</v>
      </c>
      <c r="AI3" s="97" t="str">
        <f>A3&amp;"-"&amp;D3</f>
        <v>002-1</v>
      </c>
      <c r="AJ3" s="105">
        <f>+E3</f>
        <v>1</v>
      </c>
      <c r="AK3" s="99" t="str">
        <f t="shared" ref="AK3:AK10" si="1">"insert into FinanciamientoOrden values ('"&amp;A3&amp;"','"&amp;B3&amp;"','"&amp;RIGHT("0000000000"&amp;D3,10)&amp;"','"&amp;AE3&amp;"','02','01','"&amp;YEAR(C3)&amp;"','"&amp;RIGHT("00"&amp;MONTH(C3),2)&amp;"',"</f>
        <v>insert into FinanciamientoOrden values ('002','002','0000000001','20201228','02','01','2020','12',</v>
      </c>
      <c r="AL3" s="99" t="str">
        <f t="shared" ref="AL3:AL10" si="2">"'"&amp;RIGHT("0000000000"&amp;D3,10)&amp;"','070','"&amp;RIGHT("00000000"&amp;E3,8)&amp;"','001','"&amp;F3&amp;"','"&amp;F3&amp;"','"&amp;AH3&amp;"','',"</f>
        <v>'0000000001','070','00000001','001','FMS100183','FMS100183','00000021','',</v>
      </c>
      <c r="AM3" s="99" t="str">
        <f>+"'"&amp;AE3&amp;"','"&amp;AE3&amp;"','"&amp;AE3&amp;"','"&amp;AF3&amp;"','"&amp;K3-C3&amp;"','X','','',"</f>
        <v>'20201228','20201228','20201228','20211227','364','X','','',</v>
      </c>
      <c r="AN3" s="99" t="str">
        <f t="shared" ref="AN3:AN10" si="3">"'','','"&amp;L3&amp;"','"&amp;L3&amp;"',"&amp;M3&amp;",1,1,"&amp;M3&amp;","</f>
        <v>'','','01','01',300000,1,1,300000,</v>
      </c>
      <c r="AO3" s="99" t="str">
        <f t="shared" ref="AO3:AO10" si="4">"100,"&amp;M3&amp;","&amp;N3*100&amp;","&amp;N3*100&amp;",'"&amp;O3&amp;"','"&amp;P3&amp;"','07','"&amp;Q3&amp;"',"</f>
        <v>100,300000,10,10,'01','01','07','02',</v>
      </c>
      <c r="AP3" s="99" t="str">
        <f t="shared" ref="AP3:AP10" si="5">"'"&amp;Z3&amp;"','"&amp;T3&amp;"','"&amp;U3&amp;"','"&amp;W3&amp;"','"&amp;R3&amp;"','"&amp;AG3&amp;"','','19000101',"</f>
        <v>'01','01','1','X','X','20211227','','19000101',</v>
      </c>
      <c r="AQ3" s="99" t="str">
        <f t="shared" ref="AQ3:AQ10" si="6">"0,'"&amp;AA3&amp;"','"&amp;AB3&amp;"',"&amp;X3&amp;","&amp;AC3&amp;",'"&amp;AD3&amp;"',0,18,"</f>
        <v>0,'01','01',0,0,'2',0,18,</v>
      </c>
      <c r="AR3" s="99" t="str">
        <f>"0,0,0,0,0,0,0,0,"</f>
        <v>0,0,0,0,0,0,0,0,</v>
      </c>
      <c r="AS3" s="99" t="str">
        <f>M3&amp;","&amp;0&amp;","&amp;0&amp;","&amp;0&amp;","&amp;0&amp;","&amp;0&amp;","&amp;0&amp;",'','admin','19000101','','19000101')"</f>
        <v>300000,0,0,0,0,0,0,'','admin','19000101','','19000101')</v>
      </c>
      <c r="AT3" s="100" t="str">
        <f>"insert into FinanciamientoOperacion values ('"&amp;A3&amp;"','"&amp;B3&amp;"','"&amp;RIGHT("0000000000"&amp;D3,10)&amp;"','"&amp;AE3&amp;"','02','01','"&amp;YEAR(C3)&amp;"','"&amp;RIGHT("00"&amp;MONTH(C3),2)&amp;"',"</f>
        <v>insert into FinanciamientoOperacion values ('002','002','0000000001','20201228','02','01','2020','12',</v>
      </c>
      <c r="AU3" s="100" t="str">
        <f>"'070','"&amp;RIGHT("00000000"&amp;E3,8)&amp;"','001','"&amp;F3&amp;"','"&amp;F3&amp;"','"&amp;AH3&amp;"','',"</f>
        <v>'070','00000001','001','FMS100183','FMS100183','00000021','',</v>
      </c>
      <c r="AV3" s="100" t="str">
        <f>+"'"&amp;AE3&amp;"','"&amp;AE3&amp;"','"&amp;AE3&amp;"','"&amp;AF3&amp;"','"&amp;K3-C3&amp;"','X','','',"</f>
        <v>'20201228','20201228','20201228','20211227','364','X','','',</v>
      </c>
      <c r="AW3" s="100" t="str">
        <f>"'','','"&amp;L3&amp;"','"&amp;L3&amp;"',"&amp;M3&amp;",1,1,"&amp;M3&amp;","</f>
        <v>'','','01','01',300000,1,1,300000,</v>
      </c>
      <c r="AX3" s="100" t="str">
        <f>"100,"&amp;M3&amp;","&amp;N3*100&amp;","&amp;N3*100&amp;",'"&amp;O3&amp;"','"&amp;P3&amp;"','07','"&amp;Q3&amp;"',"</f>
        <v>100,300000,10,10,'01','01','07','02',</v>
      </c>
      <c r="AY3" s="100" t="str">
        <f>"'"&amp;Z3&amp;"','"&amp;T3&amp;"','"&amp;U3&amp;"','"&amp;W3&amp;"','"&amp;R3&amp;"','"&amp;AG3&amp;"','','19000101',"</f>
        <v>'01','01','1','X','X','20211227','','19000101',</v>
      </c>
      <c r="AZ3" s="100" t="str">
        <f>"0,'"&amp;AA3&amp;"','"&amp;AB3&amp;"',"&amp;X3&amp;","&amp;AC3&amp;",'"&amp;AD3&amp;"',0,18,"</f>
        <v>0,'01','01',0,0,'2',0,18,</v>
      </c>
      <c r="BA3" s="100" t="str">
        <f>"0,0,0,0,0,0,0,0,"</f>
        <v>0,0,0,0,0,0,0,0,</v>
      </c>
      <c r="BB3" s="100" t="str">
        <f>M3&amp;","&amp;0&amp;","&amp;0&amp;","&amp;0&amp;","&amp;0&amp;","&amp;0&amp;","&amp;0&amp;",'',0,0,'admin','19000101','','19000101')"</f>
        <v>300000,0,0,0,0,0,0,'',0,0,'admin','19000101','','19000101')</v>
      </c>
      <c r="BC3" s="103" t="str">
        <f t="shared" ref="BC3:BC10" si="7">"insert into FinanciamientoKardex values ('"&amp;A3&amp;"','"&amp;B3&amp;"','"&amp;RIGHT("0000000000"&amp;D3,10)&amp;"','"&amp;AE3&amp;"','"&amp;YEAR(C3)&amp;"','"&amp;RIGHT("00"&amp;MONTH(C3),2)&amp;"','','"&amp;RIGHT("0000000000"&amp;D3,10)&amp;"',"</f>
        <v>insert into FinanciamientoKardex values ('002','002','0000000001','20201228','2020','12','','0000000001',</v>
      </c>
      <c r="BD3" s="103" t="str">
        <f t="shared" ref="BD3:BD10" si="8">"'"&amp;AH3&amp;"','','"&amp;AE3&amp;"','E','O',"&amp;M3&amp;",'"&amp;L3&amp;"',1,"</f>
        <v>'00000021','','20201228','E','O',300000,'01',1,</v>
      </c>
      <c r="BE3" s="103" t="str">
        <f t="shared" ref="BE3:BE10" si="9">"1,1,1,"&amp;N3*100&amp;","&amp;N3*100&amp;","&amp;N3*100&amp;","&amp;N3*100&amp;","&amp;N3*100&amp;","</f>
        <v>1,1,1,10,10,10,10,10,</v>
      </c>
      <c r="BF3" s="103" t="str">
        <f t="shared" ref="BF3:BF10" si="10">M3&amp;","&amp;0&amp;","&amp;0&amp;","&amp;M3&amp;","&amp;M3&amp;","&amp;0&amp;","&amp;0&amp;",'19000101',"</f>
        <v>300000,0,0,300000,300000,0,0,'19000101',</v>
      </c>
      <c r="BG3" s="103" t="str">
        <f t="shared" ref="BG3:BG10" si="11">"0,0,'"&amp;F3&amp;"','X','070','"&amp;RIGHT("00000000"&amp;E3,8)&amp;"',0,0,0,"&amp;M3&amp;",'01')"</f>
        <v>0,0,'FMS100183','X','070','00000001',0,0,0,300000,'01')</v>
      </c>
    </row>
    <row r="4" spans="1:59" x14ac:dyDescent="0.25">
      <c r="A4" s="82" t="s">
        <v>153</v>
      </c>
      <c r="B4" s="82" t="s">
        <v>153</v>
      </c>
      <c r="C4" s="64">
        <v>44194</v>
      </c>
      <c r="D4" s="65">
        <f t="shared" ref="D4:D10" si="12">+D3+1</f>
        <v>2</v>
      </c>
      <c r="E4" s="96">
        <v>2</v>
      </c>
      <c r="F4" s="66" t="s">
        <v>157</v>
      </c>
      <c r="G4" s="66" t="s">
        <v>164</v>
      </c>
      <c r="H4" s="35" t="s">
        <v>165</v>
      </c>
      <c r="I4" s="84" t="s">
        <v>167</v>
      </c>
      <c r="J4" s="66" t="s">
        <v>166</v>
      </c>
      <c r="K4" s="67">
        <v>44555</v>
      </c>
      <c r="L4" s="68" t="s">
        <v>23</v>
      </c>
      <c r="M4" s="69">
        <v>125000</v>
      </c>
      <c r="N4" s="70">
        <v>0.1</v>
      </c>
      <c r="O4" s="71" t="s">
        <v>23</v>
      </c>
      <c r="P4" s="72" t="s">
        <v>23</v>
      </c>
      <c r="Q4" s="72" t="s">
        <v>6</v>
      </c>
      <c r="R4" s="66" t="s">
        <v>7</v>
      </c>
      <c r="S4" s="66">
        <v>1</v>
      </c>
      <c r="T4" s="63" t="s">
        <v>23</v>
      </c>
      <c r="U4" s="73">
        <v>1</v>
      </c>
      <c r="V4" s="83">
        <v>44555</v>
      </c>
      <c r="W4" s="66" t="s">
        <v>7</v>
      </c>
      <c r="X4" s="73">
        <v>0</v>
      </c>
      <c r="Y4" s="89" t="s">
        <v>26</v>
      </c>
      <c r="Z4" s="82" t="s">
        <v>23</v>
      </c>
      <c r="AA4" s="63" t="s">
        <v>23</v>
      </c>
      <c r="AB4" s="63" t="s">
        <v>23</v>
      </c>
      <c r="AC4" s="87">
        <v>0</v>
      </c>
      <c r="AD4" s="88">
        <v>2</v>
      </c>
      <c r="AE4" s="80" t="str">
        <f t="shared" ref="AE4:AE10" si="13">RIGHT("0000"&amp;YEAR(C4),4)&amp;RIGHT("00"&amp;MONTH(C4),2)&amp;RIGHT("00"&amp;DAY(C4),2)</f>
        <v>20201229</v>
      </c>
      <c r="AF4" s="81" t="str">
        <f t="shared" ref="AF4:AF10" si="14">RIGHT("0000"&amp;YEAR(K4),4)&amp;RIGHT("00"&amp;MONTH(K4),2)&amp;RIGHT("00"&amp;DAY(K4),2)</f>
        <v>20211225</v>
      </c>
      <c r="AG4" s="81" t="str">
        <f t="shared" ref="AG4:AG10" si="15">RIGHT("0000"&amp;YEAR(V4),4)&amp;RIGHT("00"&amp;MONTH(V4),2)&amp;RIGHT("00"&amp;DAY(V4),2)</f>
        <v>20211225</v>
      </c>
      <c r="AH4" s="97" t="s">
        <v>180</v>
      </c>
      <c r="AI4" s="97" t="str">
        <f t="shared" ref="AI4:AI10" si="16">A4&amp;"-"&amp;D4</f>
        <v>002-2</v>
      </c>
      <c r="AJ4" s="105">
        <f t="shared" ref="AJ4:AJ10" si="17">+E4</f>
        <v>2</v>
      </c>
      <c r="AK4" s="99" t="str">
        <f t="shared" si="1"/>
        <v>insert into FinanciamientoOrden values ('002','002','0000000002','20201229','02','01','2020','12',</v>
      </c>
      <c r="AL4" s="99" t="str">
        <f t="shared" si="2"/>
        <v>'0000000002','070','00000002','001','FMS100184','FMS100184','00000021','',</v>
      </c>
      <c r="AM4" s="99" t="str">
        <f t="shared" ref="AM4:AM10" si="18">+"'"&amp;AE4&amp;"','"&amp;AE4&amp;"','"&amp;AE4&amp;"','"&amp;AF4&amp;"','"&amp;K4-C4&amp;"','X','','',"</f>
        <v>'20201229','20201229','20201229','20211225','361','X','','',</v>
      </c>
      <c r="AN4" s="99" t="str">
        <f t="shared" si="3"/>
        <v>'','','01','01',125000,1,1,125000,</v>
      </c>
      <c r="AO4" s="99" t="str">
        <f t="shared" si="4"/>
        <v>100,125000,10,10,'01','01','07','02',</v>
      </c>
      <c r="AP4" s="99" t="str">
        <f t="shared" si="5"/>
        <v>'01','01','1','X','X','20211225','','19000101',</v>
      </c>
      <c r="AQ4" s="99" t="str">
        <f t="shared" si="6"/>
        <v>0,'01','01',0,0,'2',0,18,</v>
      </c>
      <c r="AR4" s="99" t="str">
        <f t="shared" ref="AR4:AR10" si="19">"0,0,0,0,0,0,0,0,"</f>
        <v>0,0,0,0,0,0,0,0,</v>
      </c>
      <c r="AS4" s="99" t="str">
        <f t="shared" ref="AS4:AS10" si="20">M4&amp;","&amp;0&amp;","&amp;0&amp;","&amp;0&amp;","&amp;0&amp;","&amp;0&amp;","&amp;0&amp;",'','admin','19000101','','19000101')"</f>
        <v>125000,0,0,0,0,0,0,'','admin','19000101','','19000101')</v>
      </c>
      <c r="AT4" s="100" t="str">
        <f>"insert into FinanciamientoOperacion values ('"&amp;A4&amp;"','"&amp;B4&amp;"','"&amp;RIGHT("0000000000"&amp;D4,10)&amp;"','"&amp;AE4&amp;"','02','01','"&amp;YEAR(C4)&amp;"','"&amp;RIGHT("00"&amp;MONTH(C4),2)&amp;"',"</f>
        <v>insert into FinanciamientoOperacion values ('002','002','0000000002','20201229','02','01','2020','12',</v>
      </c>
      <c r="AU4" s="100" t="str">
        <f>"'070','"&amp;RIGHT("00000000"&amp;E4,8)&amp;"','001','"&amp;F4&amp;"','"&amp;F4&amp;"','"&amp;AH4&amp;"','',"</f>
        <v>'070','00000002','001','FMS100184','FMS100184','00000021','',</v>
      </c>
      <c r="AV4" s="100" t="str">
        <f>+"'"&amp;AE4&amp;"','"&amp;AE4&amp;"','"&amp;AE4&amp;"','"&amp;AF4&amp;"','"&amp;K4-C4&amp;"','X','','',"</f>
        <v>'20201229','20201229','20201229','20211225','361','X','','',</v>
      </c>
      <c r="AW4" s="100" t="str">
        <f>"'','','"&amp;L4&amp;"','"&amp;L4&amp;"',"&amp;M4&amp;",1,1,"&amp;M4&amp;","</f>
        <v>'','','01','01',125000,1,1,125000,</v>
      </c>
      <c r="AX4" s="100" t="str">
        <f t="shared" ref="AX4:AX10" si="21">"100,"&amp;M4&amp;","&amp;N4*100&amp;","&amp;N4*100&amp;",'"&amp;O4&amp;"','"&amp;P4&amp;"','07','"&amp;Q4&amp;"',"</f>
        <v>100,125000,10,10,'01','01','07','02',</v>
      </c>
      <c r="AY4" s="100" t="str">
        <f>"'"&amp;Z4&amp;"','"&amp;T4&amp;"','"&amp;U4&amp;"','"&amp;W4&amp;"','"&amp;R4&amp;"','"&amp;AG4&amp;"','','19000101',"</f>
        <v>'01','01','1','X','X','20211225','','19000101',</v>
      </c>
      <c r="AZ4" s="100" t="str">
        <f>"0,'"&amp;AA4&amp;"','"&amp;AB4&amp;"',"&amp;X4&amp;","&amp;AC4&amp;",'"&amp;AD4&amp;"',0,18,"</f>
        <v>0,'01','01',0,0,'2',0,18,</v>
      </c>
      <c r="BA4" s="100" t="str">
        <f t="shared" ref="BA4:BA10" si="22">"0,0,0,0,0,0,0,0,"</f>
        <v>0,0,0,0,0,0,0,0,</v>
      </c>
      <c r="BB4" s="100" t="str">
        <f t="shared" ref="BB4:BB10" si="23">M4&amp;","&amp;0&amp;","&amp;0&amp;","&amp;0&amp;","&amp;0&amp;","&amp;0&amp;","&amp;0&amp;",'',0,0,'admin','19000101','','19000101')"</f>
        <v>125000,0,0,0,0,0,0,'',0,0,'admin','19000101','','19000101')</v>
      </c>
      <c r="BC4" s="103" t="str">
        <f t="shared" si="7"/>
        <v>insert into FinanciamientoKardex values ('002','002','0000000002','20201229','2020','12','','0000000002',</v>
      </c>
      <c r="BD4" s="103" t="str">
        <f t="shared" si="8"/>
        <v>'00000021','','20201229','E','O',125000,'01',1,</v>
      </c>
      <c r="BE4" s="103" t="str">
        <f t="shared" si="9"/>
        <v>1,1,1,10,10,10,10,10,</v>
      </c>
      <c r="BF4" s="103" t="str">
        <f t="shared" si="10"/>
        <v>125000,0,0,125000,125000,0,0,'19000101',</v>
      </c>
      <c r="BG4" s="103" t="str">
        <f t="shared" si="11"/>
        <v>0,0,'FMS100184','X','070','00000002',0,0,0,125000,'01')</v>
      </c>
    </row>
    <row r="5" spans="1:59" x14ac:dyDescent="0.25">
      <c r="A5" s="82" t="s">
        <v>153</v>
      </c>
      <c r="B5" s="82" t="s">
        <v>153</v>
      </c>
      <c r="C5" s="64">
        <v>44195</v>
      </c>
      <c r="D5" s="65">
        <f t="shared" si="12"/>
        <v>3</v>
      </c>
      <c r="E5" s="96">
        <v>3</v>
      </c>
      <c r="F5" s="66" t="s">
        <v>158</v>
      </c>
      <c r="G5" s="66" t="s">
        <v>164</v>
      </c>
      <c r="H5" s="35" t="s">
        <v>165</v>
      </c>
      <c r="I5" s="84" t="s">
        <v>167</v>
      </c>
      <c r="J5" s="66" t="s">
        <v>166</v>
      </c>
      <c r="K5" s="67">
        <v>44559</v>
      </c>
      <c r="L5" s="68" t="s">
        <v>23</v>
      </c>
      <c r="M5" s="69">
        <v>350000</v>
      </c>
      <c r="N5" s="70">
        <v>0.1</v>
      </c>
      <c r="O5" s="71" t="s">
        <v>23</v>
      </c>
      <c r="P5" s="72" t="s">
        <v>23</v>
      </c>
      <c r="Q5" s="72" t="s">
        <v>6</v>
      </c>
      <c r="R5" s="66" t="s">
        <v>7</v>
      </c>
      <c r="S5" s="66">
        <v>1</v>
      </c>
      <c r="T5" s="63" t="s">
        <v>23</v>
      </c>
      <c r="U5" s="73">
        <v>1</v>
      </c>
      <c r="V5" s="83">
        <v>44559</v>
      </c>
      <c r="W5" s="66" t="s">
        <v>7</v>
      </c>
      <c r="X5" s="73">
        <v>0</v>
      </c>
      <c r="Y5" s="89" t="s">
        <v>26</v>
      </c>
      <c r="Z5" s="82" t="s">
        <v>23</v>
      </c>
      <c r="AA5" s="63" t="s">
        <v>23</v>
      </c>
      <c r="AB5" s="63" t="s">
        <v>23</v>
      </c>
      <c r="AC5" s="87">
        <v>0</v>
      </c>
      <c r="AD5" s="88">
        <v>2</v>
      </c>
      <c r="AE5" s="80" t="str">
        <f t="shared" si="13"/>
        <v>20201230</v>
      </c>
      <c r="AF5" s="81" t="str">
        <f t="shared" si="14"/>
        <v>20211229</v>
      </c>
      <c r="AG5" s="81" t="str">
        <f t="shared" si="15"/>
        <v>20211229</v>
      </c>
      <c r="AH5" s="97" t="s">
        <v>180</v>
      </c>
      <c r="AI5" s="97" t="str">
        <f t="shared" si="16"/>
        <v>002-3</v>
      </c>
      <c r="AJ5" s="105">
        <f t="shared" si="17"/>
        <v>3</v>
      </c>
      <c r="AK5" s="99" t="str">
        <f t="shared" si="1"/>
        <v>insert into FinanciamientoOrden values ('002','002','0000000003','20201230','02','01','2020','12',</v>
      </c>
      <c r="AL5" s="99" t="str">
        <f t="shared" si="2"/>
        <v>'0000000003','070','00000003','001','FMS100185','FMS100185','00000021','',</v>
      </c>
      <c r="AM5" s="99" t="str">
        <f t="shared" si="18"/>
        <v>'20201230','20201230','20201230','20211229','364','X','','',</v>
      </c>
      <c r="AN5" s="99" t="str">
        <f t="shared" si="3"/>
        <v>'','','01','01',350000,1,1,350000,</v>
      </c>
      <c r="AO5" s="99" t="str">
        <f t="shared" si="4"/>
        <v>100,350000,10,10,'01','01','07','02',</v>
      </c>
      <c r="AP5" s="99" t="str">
        <f t="shared" si="5"/>
        <v>'01','01','1','X','X','20211229','','19000101',</v>
      </c>
      <c r="AQ5" s="99" t="str">
        <f t="shared" si="6"/>
        <v>0,'01','01',0,0,'2',0,18,</v>
      </c>
      <c r="AR5" s="99" t="str">
        <f t="shared" si="19"/>
        <v>0,0,0,0,0,0,0,0,</v>
      </c>
      <c r="AS5" s="99" t="str">
        <f t="shared" si="20"/>
        <v>350000,0,0,0,0,0,0,'','admin','19000101','','19000101')</v>
      </c>
      <c r="AT5" s="100" t="str">
        <f>"insert into FinanciamientoOperacion values ('"&amp;A5&amp;"','"&amp;B5&amp;"','"&amp;RIGHT("0000000000"&amp;D5,10)&amp;"','"&amp;AE5&amp;"','02','01','"&amp;YEAR(C5)&amp;"','"&amp;RIGHT("00"&amp;MONTH(C5),2)&amp;"',"</f>
        <v>insert into FinanciamientoOperacion values ('002','002','0000000003','20201230','02','01','2020','12',</v>
      </c>
      <c r="AU5" s="100" t="str">
        <f>"'070','"&amp;RIGHT("00000000"&amp;E5,8)&amp;"','001','"&amp;F5&amp;"','"&amp;F5&amp;"','"&amp;AH5&amp;"','',"</f>
        <v>'070','00000003','001','FMS100185','FMS100185','00000021','',</v>
      </c>
      <c r="AV5" s="100" t="str">
        <f>+"'"&amp;AE5&amp;"','"&amp;AE5&amp;"','"&amp;AE5&amp;"','"&amp;AF5&amp;"','"&amp;K5-C5&amp;"','X','','',"</f>
        <v>'20201230','20201230','20201230','20211229','364','X','','',</v>
      </c>
      <c r="AW5" s="100" t="str">
        <f>"'','','"&amp;L5&amp;"','"&amp;L5&amp;"',"&amp;M5&amp;",1,1,"&amp;M5&amp;","</f>
        <v>'','','01','01',350000,1,1,350000,</v>
      </c>
      <c r="AX5" s="100" t="str">
        <f t="shared" si="21"/>
        <v>100,350000,10,10,'01','01','07','02',</v>
      </c>
      <c r="AY5" s="100" t="str">
        <f>"'"&amp;Z5&amp;"','"&amp;T5&amp;"','"&amp;U5&amp;"','"&amp;W5&amp;"','"&amp;R5&amp;"','"&amp;AG5&amp;"','','19000101',"</f>
        <v>'01','01','1','X','X','20211229','','19000101',</v>
      </c>
      <c r="AZ5" s="100" t="str">
        <f>"0,'"&amp;AA5&amp;"','"&amp;AB5&amp;"',"&amp;X5&amp;","&amp;AC5&amp;",'"&amp;AD5&amp;"',0,18,"</f>
        <v>0,'01','01',0,0,'2',0,18,</v>
      </c>
      <c r="BA5" s="100" t="str">
        <f t="shared" si="22"/>
        <v>0,0,0,0,0,0,0,0,</v>
      </c>
      <c r="BB5" s="100" t="str">
        <f t="shared" si="23"/>
        <v>350000,0,0,0,0,0,0,'',0,0,'admin','19000101','','19000101')</v>
      </c>
      <c r="BC5" s="103" t="str">
        <f t="shared" si="7"/>
        <v>insert into FinanciamientoKardex values ('002','002','0000000003','20201230','2020','12','','0000000003',</v>
      </c>
      <c r="BD5" s="103" t="str">
        <f t="shared" si="8"/>
        <v>'00000021','','20201230','E','O',350000,'01',1,</v>
      </c>
      <c r="BE5" s="103" t="str">
        <f t="shared" si="9"/>
        <v>1,1,1,10,10,10,10,10,</v>
      </c>
      <c r="BF5" s="103" t="str">
        <f t="shared" si="10"/>
        <v>350000,0,0,350000,350000,0,0,'19000101',</v>
      </c>
      <c r="BG5" s="103" t="str">
        <f t="shared" si="11"/>
        <v>0,0,'FMS100185','X','070','00000003',0,0,0,350000,'01')</v>
      </c>
    </row>
    <row r="6" spans="1:59" x14ac:dyDescent="0.25">
      <c r="A6" s="82" t="s">
        <v>153</v>
      </c>
      <c r="B6" s="82" t="s">
        <v>153</v>
      </c>
      <c r="C6" s="64">
        <v>44214</v>
      </c>
      <c r="D6" s="65">
        <f t="shared" si="12"/>
        <v>4</v>
      </c>
      <c r="E6" s="96">
        <v>4</v>
      </c>
      <c r="F6" s="66" t="s">
        <v>161</v>
      </c>
      <c r="G6" s="66" t="s">
        <v>164</v>
      </c>
      <c r="H6" s="35" t="s">
        <v>165</v>
      </c>
      <c r="I6" s="84" t="s">
        <v>167</v>
      </c>
      <c r="J6" s="66" t="s">
        <v>166</v>
      </c>
      <c r="K6" s="67">
        <v>44579</v>
      </c>
      <c r="L6" s="68" t="s">
        <v>23</v>
      </c>
      <c r="M6" s="69">
        <v>63000</v>
      </c>
      <c r="N6" s="70">
        <v>0.15</v>
      </c>
      <c r="O6" s="71" t="s">
        <v>23</v>
      </c>
      <c r="P6" s="72" t="s">
        <v>23</v>
      </c>
      <c r="Q6" s="72" t="s">
        <v>6</v>
      </c>
      <c r="R6" s="66" t="s">
        <v>7</v>
      </c>
      <c r="S6" s="66">
        <v>1</v>
      </c>
      <c r="T6" s="63" t="s">
        <v>23</v>
      </c>
      <c r="U6" s="73">
        <v>1</v>
      </c>
      <c r="V6" s="83">
        <v>44579</v>
      </c>
      <c r="W6" s="66" t="s">
        <v>7</v>
      </c>
      <c r="X6" s="73">
        <v>0</v>
      </c>
      <c r="Y6" s="89" t="s">
        <v>26</v>
      </c>
      <c r="Z6" s="82" t="s">
        <v>23</v>
      </c>
      <c r="AA6" s="63" t="s">
        <v>23</v>
      </c>
      <c r="AB6" s="63" t="s">
        <v>23</v>
      </c>
      <c r="AC6" s="87">
        <v>0</v>
      </c>
      <c r="AD6" s="88">
        <v>2</v>
      </c>
      <c r="AE6" s="80" t="str">
        <f t="shared" si="13"/>
        <v>20210118</v>
      </c>
      <c r="AF6" s="81" t="str">
        <f t="shared" si="14"/>
        <v>20220118</v>
      </c>
      <c r="AG6" s="81" t="str">
        <f t="shared" si="15"/>
        <v>20220118</v>
      </c>
      <c r="AH6" s="97" t="s">
        <v>180</v>
      </c>
      <c r="AI6" s="97" t="str">
        <f t="shared" si="16"/>
        <v>002-4</v>
      </c>
      <c r="AJ6" s="105">
        <f t="shared" si="17"/>
        <v>4</v>
      </c>
      <c r="AK6" s="99" t="str">
        <f t="shared" si="1"/>
        <v>insert into FinanciamientoOrden values ('002','002','0000000004','20210118','02','01','2021','01',</v>
      </c>
      <c r="AL6" s="99" t="str">
        <f t="shared" si="2"/>
        <v>'0000000004','070','00000004','001','FMS100197','FMS100197','00000021','',</v>
      </c>
      <c r="AM6" s="99" t="str">
        <f t="shared" si="18"/>
        <v>'20210118','20210118','20210118','20220118','365','X','','',</v>
      </c>
      <c r="AN6" s="99" t="str">
        <f t="shared" si="3"/>
        <v>'','','01','01',63000,1,1,63000,</v>
      </c>
      <c r="AO6" s="99" t="str">
        <f t="shared" si="4"/>
        <v>100,63000,15,15,'01','01','07','02',</v>
      </c>
      <c r="AP6" s="99" t="str">
        <f t="shared" si="5"/>
        <v>'01','01','1','X','X','20220118','','19000101',</v>
      </c>
      <c r="AQ6" s="99" t="str">
        <f t="shared" si="6"/>
        <v>0,'01','01',0,0,'2',0,18,</v>
      </c>
      <c r="AR6" s="99" t="str">
        <f t="shared" si="19"/>
        <v>0,0,0,0,0,0,0,0,</v>
      </c>
      <c r="AS6" s="99" t="str">
        <f t="shared" si="20"/>
        <v>63000,0,0,0,0,0,0,'','admin','19000101','','19000101')</v>
      </c>
      <c r="AT6" s="100" t="str">
        <f>"insert into FinanciamientoOperacion values ('"&amp;A6&amp;"','"&amp;B6&amp;"','"&amp;RIGHT("0000000000"&amp;D6,10)&amp;"','"&amp;AE6&amp;"','02','01','"&amp;YEAR(C6)&amp;"','"&amp;RIGHT("00"&amp;MONTH(C6),2)&amp;"',"</f>
        <v>insert into FinanciamientoOperacion values ('002','002','0000000004','20210118','02','01','2021','01',</v>
      </c>
      <c r="AU6" s="100" t="str">
        <f>"'070','"&amp;RIGHT("00000000"&amp;E6,8)&amp;"','001','"&amp;F6&amp;"','"&amp;F6&amp;"','"&amp;AH6&amp;"','',"</f>
        <v>'070','00000004','001','FMS100197','FMS100197','00000021','',</v>
      </c>
      <c r="AV6" s="100" t="str">
        <f>+"'"&amp;AE6&amp;"','"&amp;AE6&amp;"','"&amp;AE6&amp;"','"&amp;AF6&amp;"','"&amp;K6-C6&amp;"','X','','',"</f>
        <v>'20210118','20210118','20210118','20220118','365','X','','',</v>
      </c>
      <c r="AW6" s="100" t="str">
        <f>"'','','"&amp;L6&amp;"','"&amp;L6&amp;"',"&amp;M6&amp;",1,1,"&amp;M6&amp;","</f>
        <v>'','','01','01',63000,1,1,63000,</v>
      </c>
      <c r="AX6" s="100" t="str">
        <f t="shared" si="21"/>
        <v>100,63000,15,15,'01','01','07','02',</v>
      </c>
      <c r="AY6" s="100" t="str">
        <f>"'"&amp;Z6&amp;"','"&amp;T6&amp;"','"&amp;U6&amp;"','"&amp;W6&amp;"','"&amp;R6&amp;"','"&amp;AG6&amp;"','','19000101',"</f>
        <v>'01','01','1','X','X','20220118','','19000101',</v>
      </c>
      <c r="AZ6" s="100" t="str">
        <f>"0,'"&amp;AA6&amp;"','"&amp;AB6&amp;"',"&amp;X6&amp;","&amp;AC6&amp;",'"&amp;AD6&amp;"',0,18,"</f>
        <v>0,'01','01',0,0,'2',0,18,</v>
      </c>
      <c r="BA6" s="100" t="str">
        <f t="shared" si="22"/>
        <v>0,0,0,0,0,0,0,0,</v>
      </c>
      <c r="BB6" s="100" t="str">
        <f t="shared" si="23"/>
        <v>63000,0,0,0,0,0,0,'',0,0,'admin','19000101','','19000101')</v>
      </c>
      <c r="BC6" s="103" t="str">
        <f t="shared" si="7"/>
        <v>insert into FinanciamientoKardex values ('002','002','0000000004','20210118','2021','01','','0000000004',</v>
      </c>
      <c r="BD6" s="103" t="str">
        <f t="shared" si="8"/>
        <v>'00000021','','20210118','E','O',63000,'01',1,</v>
      </c>
      <c r="BE6" s="103" t="str">
        <f t="shared" si="9"/>
        <v>1,1,1,15,15,15,15,15,</v>
      </c>
      <c r="BF6" s="103" t="str">
        <f t="shared" si="10"/>
        <v>63000,0,0,63000,63000,0,0,'19000101',</v>
      </c>
      <c r="BG6" s="103" t="str">
        <f t="shared" si="11"/>
        <v>0,0,'FMS100197','X','070','00000004',0,0,0,63000,'01')</v>
      </c>
    </row>
    <row r="7" spans="1:59" x14ac:dyDescent="0.25">
      <c r="A7" s="82" t="s">
        <v>153</v>
      </c>
      <c r="B7" s="82" t="s">
        <v>153</v>
      </c>
      <c r="C7" s="64">
        <v>44189</v>
      </c>
      <c r="D7" s="65">
        <f t="shared" si="12"/>
        <v>5</v>
      </c>
      <c r="E7" s="96">
        <v>5</v>
      </c>
      <c r="F7" s="66" t="s">
        <v>159</v>
      </c>
      <c r="G7" s="66" t="s">
        <v>168</v>
      </c>
      <c r="H7" s="35" t="s">
        <v>169</v>
      </c>
      <c r="I7" s="84" t="s">
        <v>167</v>
      </c>
      <c r="J7" s="84" t="s">
        <v>170</v>
      </c>
      <c r="K7" s="67">
        <v>44554</v>
      </c>
      <c r="L7" s="68" t="s">
        <v>23</v>
      </c>
      <c r="M7" s="69">
        <v>1810000</v>
      </c>
      <c r="N7" s="70">
        <v>0.1</v>
      </c>
      <c r="O7" s="71" t="s">
        <v>23</v>
      </c>
      <c r="P7" s="72" t="s">
        <v>23</v>
      </c>
      <c r="Q7" s="72" t="s">
        <v>6</v>
      </c>
      <c r="R7" s="66" t="s">
        <v>7</v>
      </c>
      <c r="S7" s="66">
        <v>1</v>
      </c>
      <c r="T7" s="63" t="s">
        <v>23</v>
      </c>
      <c r="U7" s="73">
        <v>1</v>
      </c>
      <c r="V7" s="83">
        <v>44554</v>
      </c>
      <c r="W7" s="66" t="s">
        <v>7</v>
      </c>
      <c r="X7" s="73">
        <v>0</v>
      </c>
      <c r="Y7" s="89" t="s">
        <v>26</v>
      </c>
      <c r="Z7" s="82" t="s">
        <v>23</v>
      </c>
      <c r="AA7" s="63" t="s">
        <v>23</v>
      </c>
      <c r="AB7" s="63" t="s">
        <v>23</v>
      </c>
      <c r="AC7" s="87">
        <v>0</v>
      </c>
      <c r="AD7" s="88">
        <v>2</v>
      </c>
      <c r="AE7" s="80" t="str">
        <f t="shared" si="13"/>
        <v>20201224</v>
      </c>
      <c r="AF7" s="81" t="str">
        <f t="shared" si="14"/>
        <v>20211224</v>
      </c>
      <c r="AG7" s="81" t="str">
        <f t="shared" si="15"/>
        <v>20211224</v>
      </c>
      <c r="AH7" s="97" t="s">
        <v>180</v>
      </c>
      <c r="AI7" s="97" t="str">
        <f t="shared" si="16"/>
        <v>002-5</v>
      </c>
      <c r="AJ7" s="105">
        <f t="shared" si="17"/>
        <v>5</v>
      </c>
      <c r="AK7" s="99" t="str">
        <f t="shared" si="1"/>
        <v>insert into FinanciamientoOrden values ('002','002','0000000005','20201224','02','01','2020','12',</v>
      </c>
      <c r="AL7" s="99" t="str">
        <f t="shared" si="2"/>
        <v>'0000000005','070','00000005','001','GMB100088','GMB100088','00000021','',</v>
      </c>
      <c r="AM7" s="99" t="str">
        <f t="shared" si="18"/>
        <v>'20201224','20201224','20201224','20211224','365','X','','',</v>
      </c>
      <c r="AN7" s="99" t="str">
        <f t="shared" si="3"/>
        <v>'','','01','01',1810000,1,1,1810000,</v>
      </c>
      <c r="AO7" s="99" t="str">
        <f t="shared" si="4"/>
        <v>100,1810000,10,10,'01','01','07','02',</v>
      </c>
      <c r="AP7" s="99" t="str">
        <f t="shared" si="5"/>
        <v>'01','01','1','X','X','20211224','','19000101',</v>
      </c>
      <c r="AQ7" s="99" t="str">
        <f t="shared" si="6"/>
        <v>0,'01','01',0,0,'2',0,18,</v>
      </c>
      <c r="AR7" s="99" t="str">
        <f t="shared" si="19"/>
        <v>0,0,0,0,0,0,0,0,</v>
      </c>
      <c r="AS7" s="99" t="str">
        <f t="shared" si="20"/>
        <v>1810000,0,0,0,0,0,0,'','admin','19000101','','19000101')</v>
      </c>
      <c r="AT7" s="100" t="str">
        <f>"insert into FinanciamientoOperacion values ('"&amp;A7&amp;"','"&amp;B7&amp;"','"&amp;RIGHT("0000000000"&amp;D7,10)&amp;"','"&amp;AE7&amp;"','02','01','"&amp;YEAR(C7)&amp;"','"&amp;RIGHT("00"&amp;MONTH(C7),2)&amp;"',"</f>
        <v>insert into FinanciamientoOperacion values ('002','002','0000000005','20201224','02','01','2020','12',</v>
      </c>
      <c r="AU7" s="100" t="str">
        <f>"'070','"&amp;RIGHT("00000000"&amp;E7,8)&amp;"','001','"&amp;F7&amp;"','"&amp;F7&amp;"','"&amp;AH7&amp;"','',"</f>
        <v>'070','00000005','001','GMB100088','GMB100088','00000021','',</v>
      </c>
      <c r="AV7" s="100" t="str">
        <f>+"'"&amp;AE7&amp;"','"&amp;AE7&amp;"','"&amp;AE7&amp;"','"&amp;AF7&amp;"','"&amp;K7-C7&amp;"','X','','',"</f>
        <v>'20201224','20201224','20201224','20211224','365','X','','',</v>
      </c>
      <c r="AW7" s="100" t="str">
        <f>"'','','"&amp;L7&amp;"','"&amp;L7&amp;"',"&amp;M7&amp;",1,1,"&amp;M7&amp;","</f>
        <v>'','','01','01',1810000,1,1,1810000,</v>
      </c>
      <c r="AX7" s="100" t="str">
        <f t="shared" si="21"/>
        <v>100,1810000,10,10,'01','01','07','02',</v>
      </c>
      <c r="AY7" s="100" t="str">
        <f>"'"&amp;Z7&amp;"','"&amp;T7&amp;"','"&amp;U7&amp;"','"&amp;W7&amp;"','"&amp;R7&amp;"','"&amp;AG7&amp;"','','19000101',"</f>
        <v>'01','01','1','X','X','20211224','','19000101',</v>
      </c>
      <c r="AZ7" s="100" t="str">
        <f>"0,'"&amp;AA7&amp;"','"&amp;AB7&amp;"',"&amp;X7&amp;","&amp;AC7&amp;",'"&amp;AD7&amp;"',0,18,"</f>
        <v>0,'01','01',0,0,'2',0,18,</v>
      </c>
      <c r="BA7" s="100" t="str">
        <f t="shared" si="22"/>
        <v>0,0,0,0,0,0,0,0,</v>
      </c>
      <c r="BB7" s="100" t="str">
        <f t="shared" si="23"/>
        <v>1810000,0,0,0,0,0,0,'',0,0,'admin','19000101','','19000101')</v>
      </c>
      <c r="BC7" s="103" t="str">
        <f t="shared" si="7"/>
        <v>insert into FinanciamientoKardex values ('002','002','0000000005','20201224','2020','12','','0000000005',</v>
      </c>
      <c r="BD7" s="103" t="str">
        <f t="shared" si="8"/>
        <v>'00000021','','20201224','E','O',1810000,'01',1,</v>
      </c>
      <c r="BE7" s="103" t="str">
        <f t="shared" si="9"/>
        <v>1,1,1,10,10,10,10,10,</v>
      </c>
      <c r="BF7" s="103" t="str">
        <f t="shared" si="10"/>
        <v>1810000,0,0,1810000,1810000,0,0,'19000101',</v>
      </c>
      <c r="BG7" s="103" t="str">
        <f t="shared" si="11"/>
        <v>0,0,'GMB100088','X','070','00000005',0,0,0,1810000,'01')</v>
      </c>
    </row>
    <row r="8" spans="1:59" x14ac:dyDescent="0.25">
      <c r="A8" s="82" t="s">
        <v>153</v>
      </c>
      <c r="B8" s="82" t="s">
        <v>153</v>
      </c>
      <c r="C8" s="64">
        <v>44193</v>
      </c>
      <c r="D8" s="65">
        <f t="shared" si="12"/>
        <v>6</v>
      </c>
      <c r="E8" s="96">
        <v>6</v>
      </c>
      <c r="F8" s="66" t="s">
        <v>160</v>
      </c>
      <c r="G8" s="20" t="s">
        <v>176</v>
      </c>
      <c r="H8" s="20" t="s">
        <v>177</v>
      </c>
      <c r="I8" s="84" t="s">
        <v>167</v>
      </c>
      <c r="J8" s="20" t="s">
        <v>178</v>
      </c>
      <c r="K8" s="67">
        <v>44554</v>
      </c>
      <c r="L8" s="68" t="s">
        <v>23</v>
      </c>
      <c r="M8" s="69">
        <v>1754000</v>
      </c>
      <c r="N8" s="70">
        <v>0.1</v>
      </c>
      <c r="O8" s="71" t="s">
        <v>23</v>
      </c>
      <c r="P8" s="72" t="s">
        <v>23</v>
      </c>
      <c r="Q8" s="72" t="s">
        <v>6</v>
      </c>
      <c r="R8" s="66" t="s">
        <v>7</v>
      </c>
      <c r="S8" s="66">
        <v>1</v>
      </c>
      <c r="T8" s="63" t="s">
        <v>23</v>
      </c>
      <c r="U8" s="73">
        <v>1</v>
      </c>
      <c r="V8" s="83">
        <v>44554</v>
      </c>
      <c r="W8" s="66" t="s">
        <v>7</v>
      </c>
      <c r="X8" s="73">
        <v>0</v>
      </c>
      <c r="Y8" s="89" t="s">
        <v>26</v>
      </c>
      <c r="Z8" s="82" t="s">
        <v>23</v>
      </c>
      <c r="AA8" s="63" t="s">
        <v>23</v>
      </c>
      <c r="AB8" s="63" t="s">
        <v>23</v>
      </c>
      <c r="AC8" s="87">
        <v>0</v>
      </c>
      <c r="AD8" s="88">
        <v>2</v>
      </c>
      <c r="AE8" s="80" t="str">
        <f t="shared" si="13"/>
        <v>20201228</v>
      </c>
      <c r="AF8" s="81" t="str">
        <f t="shared" si="14"/>
        <v>20211224</v>
      </c>
      <c r="AG8" s="81" t="str">
        <f t="shared" si="15"/>
        <v>20211224</v>
      </c>
      <c r="AH8" s="97" t="s">
        <v>180</v>
      </c>
      <c r="AI8" s="97" t="str">
        <f t="shared" si="16"/>
        <v>002-6</v>
      </c>
      <c r="AJ8" s="105">
        <f t="shared" si="17"/>
        <v>6</v>
      </c>
      <c r="AK8" s="99" t="str">
        <f t="shared" si="1"/>
        <v>insert into FinanciamientoOrden values ('002','002','0000000006','20201228','02','01','2020','12',</v>
      </c>
      <c r="AL8" s="99" t="str">
        <f t="shared" si="2"/>
        <v>'0000000006','070','00000006','001','FCT100239','FCT100239','00000021','',</v>
      </c>
      <c r="AM8" s="99" t="str">
        <f t="shared" si="18"/>
        <v>'20201228','20201228','20201228','20211224','361','X','','',</v>
      </c>
      <c r="AN8" s="99" t="str">
        <f t="shared" si="3"/>
        <v>'','','01','01',1754000,1,1,1754000,</v>
      </c>
      <c r="AO8" s="99" t="str">
        <f t="shared" si="4"/>
        <v>100,1754000,10,10,'01','01','07','02',</v>
      </c>
      <c r="AP8" s="99" t="str">
        <f t="shared" si="5"/>
        <v>'01','01','1','X','X','20211224','','19000101',</v>
      </c>
      <c r="AQ8" s="99" t="str">
        <f t="shared" si="6"/>
        <v>0,'01','01',0,0,'2',0,18,</v>
      </c>
      <c r="AR8" s="99" t="str">
        <f t="shared" si="19"/>
        <v>0,0,0,0,0,0,0,0,</v>
      </c>
      <c r="AS8" s="99" t="str">
        <f t="shared" si="20"/>
        <v>1754000,0,0,0,0,0,0,'','admin','19000101','','19000101')</v>
      </c>
      <c r="AT8" s="100" t="str">
        <f>"insert into FinanciamientoOperacion values ('"&amp;A8&amp;"','"&amp;B8&amp;"','"&amp;RIGHT("0000000000"&amp;D8,10)&amp;"','"&amp;AE8&amp;"','02','01','"&amp;YEAR(C8)&amp;"','"&amp;RIGHT("00"&amp;MONTH(C8),2)&amp;"',"</f>
        <v>insert into FinanciamientoOperacion values ('002','002','0000000006','20201228','02','01','2020','12',</v>
      </c>
      <c r="AU8" s="100" t="str">
        <f>"'070','"&amp;RIGHT("00000000"&amp;E8,8)&amp;"','001','"&amp;F8&amp;"','"&amp;F8&amp;"','"&amp;AH8&amp;"','',"</f>
        <v>'070','00000006','001','FCT100239','FCT100239','00000021','',</v>
      </c>
      <c r="AV8" s="100" t="str">
        <f>+"'"&amp;AE8&amp;"','"&amp;AE8&amp;"','"&amp;AE8&amp;"','"&amp;AF8&amp;"','"&amp;K8-C8&amp;"','X','','',"</f>
        <v>'20201228','20201228','20201228','20211224','361','X','','',</v>
      </c>
      <c r="AW8" s="100" t="str">
        <f>"'','','"&amp;L8&amp;"','"&amp;L8&amp;"',"&amp;M8&amp;",1,1,"&amp;M8&amp;","</f>
        <v>'','','01','01',1754000,1,1,1754000,</v>
      </c>
      <c r="AX8" s="100" t="str">
        <f t="shared" si="21"/>
        <v>100,1754000,10,10,'01','01','07','02',</v>
      </c>
      <c r="AY8" s="100" t="str">
        <f>"'"&amp;Z8&amp;"','"&amp;T8&amp;"','"&amp;U8&amp;"','"&amp;W8&amp;"','"&amp;R8&amp;"','"&amp;AG8&amp;"','','19000101',"</f>
        <v>'01','01','1','X','X','20211224','','19000101',</v>
      </c>
      <c r="AZ8" s="100" t="str">
        <f>"0,'"&amp;AA8&amp;"','"&amp;AB8&amp;"',"&amp;X8&amp;","&amp;AC8&amp;",'"&amp;AD8&amp;"',0,18,"</f>
        <v>0,'01','01',0,0,'2',0,18,</v>
      </c>
      <c r="BA8" s="100" t="str">
        <f t="shared" si="22"/>
        <v>0,0,0,0,0,0,0,0,</v>
      </c>
      <c r="BB8" s="100" t="str">
        <f t="shared" si="23"/>
        <v>1754000,0,0,0,0,0,0,'',0,0,'admin','19000101','','19000101')</v>
      </c>
      <c r="BC8" s="103" t="str">
        <f t="shared" si="7"/>
        <v>insert into FinanciamientoKardex values ('002','002','0000000006','20201228','2020','12','','0000000006',</v>
      </c>
      <c r="BD8" s="103" t="str">
        <f t="shared" si="8"/>
        <v>'00000021','','20201228','E','O',1754000,'01',1,</v>
      </c>
      <c r="BE8" s="103" t="str">
        <f t="shared" si="9"/>
        <v>1,1,1,10,10,10,10,10,</v>
      </c>
      <c r="BF8" s="103" t="str">
        <f t="shared" si="10"/>
        <v>1754000,0,0,1754000,1754000,0,0,'19000101',</v>
      </c>
      <c r="BG8" s="103" t="str">
        <f t="shared" si="11"/>
        <v>0,0,'FCT100239','X','070','00000006',0,0,0,1754000,'01')</v>
      </c>
    </row>
    <row r="9" spans="1:59" x14ac:dyDescent="0.25">
      <c r="A9" s="82" t="s">
        <v>153</v>
      </c>
      <c r="B9" s="82" t="s">
        <v>153</v>
      </c>
      <c r="C9" s="64">
        <v>44253</v>
      </c>
      <c r="D9" s="65">
        <f t="shared" si="12"/>
        <v>7</v>
      </c>
      <c r="E9" s="96">
        <v>7</v>
      </c>
      <c r="F9" s="66" t="s">
        <v>162</v>
      </c>
      <c r="G9" s="66" t="s">
        <v>171</v>
      </c>
      <c r="H9" s="35" t="s">
        <v>172</v>
      </c>
      <c r="I9" s="84" t="s">
        <v>167</v>
      </c>
      <c r="J9" s="84" t="s">
        <v>173</v>
      </c>
      <c r="K9" s="67">
        <v>44618</v>
      </c>
      <c r="L9" s="68" t="s">
        <v>23</v>
      </c>
      <c r="M9" s="69">
        <v>49900</v>
      </c>
      <c r="N9" s="70">
        <v>0.12</v>
      </c>
      <c r="O9" s="71" t="s">
        <v>23</v>
      </c>
      <c r="P9" s="72" t="s">
        <v>23</v>
      </c>
      <c r="Q9" s="72" t="s">
        <v>6</v>
      </c>
      <c r="R9" s="66" t="s">
        <v>7</v>
      </c>
      <c r="S9" s="66">
        <v>1</v>
      </c>
      <c r="T9" s="63" t="s">
        <v>23</v>
      </c>
      <c r="U9" s="73">
        <v>1</v>
      </c>
      <c r="V9" s="83">
        <v>44618</v>
      </c>
      <c r="W9" s="66" t="s">
        <v>7</v>
      </c>
      <c r="X9" s="73">
        <v>0</v>
      </c>
      <c r="Y9" s="89" t="s">
        <v>26</v>
      </c>
      <c r="Z9" s="82" t="s">
        <v>23</v>
      </c>
      <c r="AA9" s="63" t="s">
        <v>23</v>
      </c>
      <c r="AB9" s="63" t="s">
        <v>23</v>
      </c>
      <c r="AC9" s="87">
        <v>0</v>
      </c>
      <c r="AD9" s="88">
        <v>2</v>
      </c>
      <c r="AE9" s="80" t="str">
        <f t="shared" si="13"/>
        <v>20210226</v>
      </c>
      <c r="AF9" s="81" t="str">
        <f t="shared" si="14"/>
        <v>20220226</v>
      </c>
      <c r="AG9" s="81" t="str">
        <f t="shared" si="15"/>
        <v>20220226</v>
      </c>
      <c r="AH9" s="97" t="s">
        <v>180</v>
      </c>
      <c r="AI9" s="97" t="str">
        <f t="shared" si="16"/>
        <v>002-7</v>
      </c>
      <c r="AJ9" s="105">
        <f t="shared" si="17"/>
        <v>7</v>
      </c>
      <c r="AK9" s="99" t="str">
        <f t="shared" si="1"/>
        <v>insert into FinanciamientoOrden values ('002','002','0000000007','20210226','02','01','2021','02',</v>
      </c>
      <c r="AL9" s="99" t="str">
        <f t="shared" si="2"/>
        <v>'0000000007','070','00000007','001','FGK100049','FGK100049','00000021','',</v>
      </c>
      <c r="AM9" s="99" t="str">
        <f t="shared" si="18"/>
        <v>'20210226','20210226','20210226','20220226','365','X','','',</v>
      </c>
      <c r="AN9" s="99" t="str">
        <f t="shared" si="3"/>
        <v>'','','01','01',49900,1,1,49900,</v>
      </c>
      <c r="AO9" s="99" t="str">
        <f t="shared" si="4"/>
        <v>100,49900,12,12,'01','01','07','02',</v>
      </c>
      <c r="AP9" s="99" t="str">
        <f t="shared" si="5"/>
        <v>'01','01','1','X','X','20220226','','19000101',</v>
      </c>
      <c r="AQ9" s="99" t="str">
        <f t="shared" si="6"/>
        <v>0,'01','01',0,0,'2',0,18,</v>
      </c>
      <c r="AR9" s="99" t="str">
        <f t="shared" si="19"/>
        <v>0,0,0,0,0,0,0,0,</v>
      </c>
      <c r="AS9" s="99" t="str">
        <f t="shared" si="20"/>
        <v>49900,0,0,0,0,0,0,'','admin','19000101','','19000101')</v>
      </c>
      <c r="AT9" s="100" t="str">
        <f>"insert into FinanciamientoOperacion values ('"&amp;A9&amp;"','"&amp;B9&amp;"','"&amp;RIGHT("0000000000"&amp;D9,10)&amp;"','"&amp;AE9&amp;"','02','01','"&amp;YEAR(C9)&amp;"','"&amp;RIGHT("00"&amp;MONTH(C9),2)&amp;"',"</f>
        <v>insert into FinanciamientoOperacion values ('002','002','0000000007','20210226','02','01','2021','02',</v>
      </c>
      <c r="AU9" s="100" t="str">
        <f>"'070','"&amp;RIGHT("00000000"&amp;E9,8)&amp;"','001','"&amp;F9&amp;"','"&amp;F9&amp;"','"&amp;AH9&amp;"','',"</f>
        <v>'070','00000007','001','FGK100049','FGK100049','00000021','',</v>
      </c>
      <c r="AV9" s="100" t="str">
        <f>+"'"&amp;AE9&amp;"','"&amp;AE9&amp;"','"&amp;AE9&amp;"','"&amp;AF9&amp;"','"&amp;K9-C9&amp;"','X','','',"</f>
        <v>'20210226','20210226','20210226','20220226','365','X','','',</v>
      </c>
      <c r="AW9" s="100" t="str">
        <f>"'','','"&amp;L9&amp;"','"&amp;L9&amp;"',"&amp;M9&amp;",1,1,"&amp;M9&amp;","</f>
        <v>'','','01','01',49900,1,1,49900,</v>
      </c>
      <c r="AX9" s="100" t="str">
        <f t="shared" si="21"/>
        <v>100,49900,12,12,'01','01','07','02',</v>
      </c>
      <c r="AY9" s="100" t="str">
        <f>"'"&amp;Z9&amp;"','"&amp;T9&amp;"','"&amp;U9&amp;"','"&amp;W9&amp;"','"&amp;R9&amp;"','"&amp;AG9&amp;"','','19000101',"</f>
        <v>'01','01','1','X','X','20220226','','19000101',</v>
      </c>
      <c r="AZ9" s="100" t="str">
        <f>"0,'"&amp;AA9&amp;"','"&amp;AB9&amp;"',"&amp;X9&amp;","&amp;AC9&amp;",'"&amp;AD9&amp;"',0,18,"</f>
        <v>0,'01','01',0,0,'2',0,18,</v>
      </c>
      <c r="BA9" s="100" t="str">
        <f t="shared" si="22"/>
        <v>0,0,0,0,0,0,0,0,</v>
      </c>
      <c r="BB9" s="100" t="str">
        <f t="shared" si="23"/>
        <v>49900,0,0,0,0,0,0,'',0,0,'admin','19000101','','19000101')</v>
      </c>
      <c r="BC9" s="103" t="str">
        <f t="shared" si="7"/>
        <v>insert into FinanciamientoKardex values ('002','002','0000000007','20210226','2021','02','','0000000007',</v>
      </c>
      <c r="BD9" s="103" t="str">
        <f t="shared" si="8"/>
        <v>'00000021','','20210226','E','O',49900,'01',1,</v>
      </c>
      <c r="BE9" s="103" t="str">
        <f t="shared" si="9"/>
        <v>1,1,1,12,12,12,12,12,</v>
      </c>
      <c r="BF9" s="103" t="str">
        <f t="shared" si="10"/>
        <v>49900,0,0,49900,49900,0,0,'19000101',</v>
      </c>
      <c r="BG9" s="103" t="str">
        <f t="shared" si="11"/>
        <v>0,0,'FGK100049','X','070','00000007',0,0,0,49900,'01')</v>
      </c>
    </row>
    <row r="10" spans="1:59" x14ac:dyDescent="0.25">
      <c r="A10" s="82" t="s">
        <v>153</v>
      </c>
      <c r="B10" s="82" t="s">
        <v>153</v>
      </c>
      <c r="C10" s="64">
        <v>44257</v>
      </c>
      <c r="D10" s="65">
        <f t="shared" si="12"/>
        <v>8</v>
      </c>
      <c r="E10" s="96">
        <v>8</v>
      </c>
      <c r="F10" s="66" t="s">
        <v>163</v>
      </c>
      <c r="G10" s="66" t="s">
        <v>174</v>
      </c>
      <c r="H10" s="35">
        <v>20604426317</v>
      </c>
      <c r="I10" s="84" t="s">
        <v>167</v>
      </c>
      <c r="J10" s="84" t="s">
        <v>175</v>
      </c>
      <c r="K10" s="67">
        <v>44622</v>
      </c>
      <c r="L10" s="68" t="s">
        <v>6</v>
      </c>
      <c r="M10" s="69">
        <v>100000</v>
      </c>
      <c r="N10" s="70">
        <v>0.15</v>
      </c>
      <c r="O10" s="71" t="s">
        <v>23</v>
      </c>
      <c r="P10" s="72" t="s">
        <v>23</v>
      </c>
      <c r="Q10" s="72" t="s">
        <v>6</v>
      </c>
      <c r="R10" s="66" t="s">
        <v>7</v>
      </c>
      <c r="S10" s="66">
        <v>1</v>
      </c>
      <c r="T10" s="63" t="s">
        <v>23</v>
      </c>
      <c r="U10" s="73">
        <v>1</v>
      </c>
      <c r="V10" s="83">
        <v>44622</v>
      </c>
      <c r="W10" s="66" t="s">
        <v>7</v>
      </c>
      <c r="X10" s="73">
        <v>0</v>
      </c>
      <c r="Y10" s="89" t="s">
        <v>26</v>
      </c>
      <c r="Z10" s="82" t="s">
        <v>23</v>
      </c>
      <c r="AA10" s="63" t="s">
        <v>23</v>
      </c>
      <c r="AB10" s="63" t="s">
        <v>23</v>
      </c>
      <c r="AC10" s="87">
        <v>0</v>
      </c>
      <c r="AD10" s="88">
        <v>2</v>
      </c>
      <c r="AE10" s="80" t="str">
        <f t="shared" si="13"/>
        <v>20210302</v>
      </c>
      <c r="AF10" s="81" t="str">
        <f t="shared" si="14"/>
        <v>20220302</v>
      </c>
      <c r="AG10" s="81" t="str">
        <f t="shared" si="15"/>
        <v>20220302</v>
      </c>
      <c r="AH10" s="97" t="s">
        <v>180</v>
      </c>
      <c r="AI10" s="97" t="str">
        <f t="shared" si="16"/>
        <v>002-8</v>
      </c>
      <c r="AJ10" s="105">
        <f t="shared" si="17"/>
        <v>8</v>
      </c>
      <c r="AK10" s="99" t="str">
        <f t="shared" si="1"/>
        <v>insert into FinanciamientoOrden values ('002','002','0000000008','20210302','02','01','2021','03',</v>
      </c>
      <c r="AL10" s="99" t="str">
        <f t="shared" si="2"/>
        <v>'0000000008','070','00000008','001','FMD100041','FMD100041','00000021','',</v>
      </c>
      <c r="AM10" s="99" t="str">
        <f t="shared" si="18"/>
        <v>'20210302','20210302','20210302','20220302','365','X','','',</v>
      </c>
      <c r="AN10" s="99" t="str">
        <f t="shared" si="3"/>
        <v>'','','02','02',100000,1,1,100000,</v>
      </c>
      <c r="AO10" s="99" t="str">
        <f t="shared" si="4"/>
        <v>100,100000,15,15,'01','01','07','02',</v>
      </c>
      <c r="AP10" s="99" t="str">
        <f t="shared" si="5"/>
        <v>'01','01','1','X','X','20220302','','19000101',</v>
      </c>
      <c r="AQ10" s="99" t="str">
        <f t="shared" si="6"/>
        <v>0,'01','01',0,0,'2',0,18,</v>
      </c>
      <c r="AR10" s="99" t="str">
        <f t="shared" si="19"/>
        <v>0,0,0,0,0,0,0,0,</v>
      </c>
      <c r="AS10" s="99" t="str">
        <f t="shared" si="20"/>
        <v>100000,0,0,0,0,0,0,'','admin','19000101','','19000101')</v>
      </c>
      <c r="AT10" s="100" t="str">
        <f>"insert into FinanciamientoOperacion values ('"&amp;A10&amp;"','"&amp;B10&amp;"','"&amp;RIGHT("0000000000"&amp;D10,10)&amp;"','"&amp;AE10&amp;"','02','01','"&amp;YEAR(C10)&amp;"','"&amp;RIGHT("00"&amp;MONTH(C10),2)&amp;"',"</f>
        <v>insert into FinanciamientoOperacion values ('002','002','0000000008','20210302','02','01','2021','03',</v>
      </c>
      <c r="AU10" s="100" t="str">
        <f>"'070','"&amp;RIGHT("00000000"&amp;E10,8)&amp;"','001','"&amp;F10&amp;"','"&amp;F10&amp;"','"&amp;AH10&amp;"','',"</f>
        <v>'070','00000008','001','FMD100041','FMD100041','00000021','',</v>
      </c>
      <c r="AV10" s="100" t="str">
        <f>+"'"&amp;AE10&amp;"','"&amp;AE10&amp;"','"&amp;AE10&amp;"','"&amp;AF10&amp;"','"&amp;K10-C10&amp;"','X','','',"</f>
        <v>'20210302','20210302','20210302','20220302','365','X','','',</v>
      </c>
      <c r="AW10" s="100" t="str">
        <f>"'','','"&amp;L10&amp;"','"&amp;L10&amp;"',"&amp;M10&amp;",1,1,"&amp;M10&amp;","</f>
        <v>'','','02','02',100000,1,1,100000,</v>
      </c>
      <c r="AX10" s="100" t="str">
        <f t="shared" si="21"/>
        <v>100,100000,15,15,'01','01','07','02',</v>
      </c>
      <c r="AY10" s="100" t="str">
        <f>"'"&amp;Z10&amp;"','"&amp;T10&amp;"','"&amp;U10&amp;"','"&amp;W10&amp;"','"&amp;R10&amp;"','"&amp;AG10&amp;"','','19000101',"</f>
        <v>'01','01','1','X','X','20220302','','19000101',</v>
      </c>
      <c r="AZ10" s="100" t="str">
        <f>"0,'"&amp;AA10&amp;"','"&amp;AB10&amp;"',"&amp;X10&amp;","&amp;AC10&amp;",'"&amp;AD10&amp;"',0,18,"</f>
        <v>0,'01','01',0,0,'2',0,18,</v>
      </c>
      <c r="BA10" s="100" t="str">
        <f t="shared" si="22"/>
        <v>0,0,0,0,0,0,0,0,</v>
      </c>
      <c r="BB10" s="100" t="str">
        <f t="shared" si="23"/>
        <v>100000,0,0,0,0,0,0,'',0,0,'admin','19000101','','19000101')</v>
      </c>
      <c r="BC10" s="103" t="str">
        <f t="shared" si="7"/>
        <v>insert into FinanciamientoKardex values ('002','002','0000000008','20210302','2021','03','','0000000008',</v>
      </c>
      <c r="BD10" s="103" t="str">
        <f t="shared" si="8"/>
        <v>'00000021','','20210302','E','O',100000,'02',1,</v>
      </c>
      <c r="BE10" s="103" t="str">
        <f t="shared" si="9"/>
        <v>1,1,1,15,15,15,15,15,</v>
      </c>
      <c r="BF10" s="103" t="str">
        <f t="shared" si="10"/>
        <v>100000,0,0,100000,100000,0,0,'19000101',</v>
      </c>
      <c r="BG10" s="103" t="str">
        <f t="shared" si="11"/>
        <v>0,0,'FMD100041','X','070','00000008',0,0,0,100000,'01')</v>
      </c>
    </row>
  </sheetData>
  <autoFilter ref="A2:AH10" xr:uid="{00BCADD3-07A3-4CDA-A371-496DEB22EE5D}"/>
  <sortState xmlns:xlrd2="http://schemas.microsoft.com/office/spreadsheetml/2017/richdata2" ref="A3:AG10">
    <sortCondition ref="A3:A10"/>
    <sortCondition ref="D3:D10"/>
  </sortState>
  <phoneticPr fontId="2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"/>
  <sheetViews>
    <sheetView tabSelected="1" zoomScaleNormal="100" workbookViewId="0">
      <pane ySplit="2" topLeftCell="A3" activePane="bottomLeft" state="frozen"/>
      <selection activeCell="B1" sqref="B1"/>
      <selection pane="bottomLeft" activeCell="H9" sqref="H9"/>
    </sheetView>
  </sheetViews>
  <sheetFormatPr defaultColWidth="8.85546875" defaultRowHeight="12.75" x14ac:dyDescent="0.2"/>
  <cols>
    <col min="1" max="1" width="9.7109375" style="41" bestFit="1" customWidth="1"/>
    <col min="2" max="2" width="10.42578125" style="41" customWidth="1"/>
    <col min="3" max="3" width="14.5703125" style="60" bestFit="1" customWidth="1"/>
    <col min="4" max="4" width="10.42578125" style="60" bestFit="1" customWidth="1"/>
    <col min="5" max="5" width="16.28515625" style="43" bestFit="1" customWidth="1"/>
    <col min="6" max="6" width="16.85546875" style="43" customWidth="1"/>
    <col min="7" max="7" width="24.140625" style="42" bestFit="1" customWidth="1"/>
    <col min="8" max="8" width="20" style="42" bestFit="1" customWidth="1"/>
    <col min="9" max="9" width="18.5703125" style="42" bestFit="1" customWidth="1"/>
    <col min="10" max="10" width="22" style="42" bestFit="1" customWidth="1"/>
    <col min="11" max="11" width="10.7109375" style="41" bestFit="1" customWidth="1"/>
    <col min="12" max="12" width="16.28515625" style="21" bestFit="1" customWidth="1"/>
    <col min="13" max="13" width="8.85546875" style="21"/>
    <col min="14" max="14" width="6.28515625" style="21" bestFit="1" customWidth="1"/>
    <col min="15" max="15" width="12.42578125" style="21" bestFit="1" customWidth="1"/>
    <col min="16" max="16" width="10.7109375" style="21" bestFit="1" customWidth="1"/>
    <col min="17" max="17" width="8.85546875" style="21"/>
    <col min="18" max="23" width="8.85546875" style="98"/>
    <col min="24" max="16384" width="8.85546875" style="21"/>
  </cols>
  <sheetData>
    <row r="1" spans="1:23" x14ac:dyDescent="0.2">
      <c r="A1" s="37" t="s">
        <v>129</v>
      </c>
      <c r="B1" s="37" t="s">
        <v>129</v>
      </c>
      <c r="C1" s="57" t="s">
        <v>127</v>
      </c>
      <c r="D1" s="57" t="s">
        <v>127</v>
      </c>
      <c r="E1" s="39" t="s">
        <v>120</v>
      </c>
      <c r="F1" s="39" t="s">
        <v>120</v>
      </c>
      <c r="G1" s="38" t="s">
        <v>127</v>
      </c>
      <c r="H1" s="38" t="s">
        <v>127</v>
      </c>
      <c r="I1" s="38" t="s">
        <v>127</v>
      </c>
      <c r="J1" s="38" t="s">
        <v>127</v>
      </c>
      <c r="K1" s="37" t="s">
        <v>132</v>
      </c>
    </row>
    <row r="2" spans="1:23" x14ac:dyDescent="0.2">
      <c r="A2" s="48" t="s">
        <v>130</v>
      </c>
      <c r="B2" s="48" t="s">
        <v>131</v>
      </c>
      <c r="C2" s="58" t="s">
        <v>108</v>
      </c>
      <c r="D2" s="58" t="s">
        <v>109</v>
      </c>
      <c r="E2" s="50" t="s">
        <v>110</v>
      </c>
      <c r="F2" s="50" t="s">
        <v>111</v>
      </c>
      <c r="G2" s="49" t="s">
        <v>112</v>
      </c>
      <c r="H2" s="49" t="s">
        <v>113</v>
      </c>
      <c r="I2" s="49" t="s">
        <v>114</v>
      </c>
      <c r="J2" s="49" t="s">
        <v>115</v>
      </c>
      <c r="K2" s="51" t="s">
        <v>138</v>
      </c>
      <c r="L2" s="40" t="s">
        <v>181</v>
      </c>
      <c r="M2" s="52" t="s">
        <v>141</v>
      </c>
      <c r="N2" s="61" t="s">
        <v>143</v>
      </c>
      <c r="O2" s="61" t="s">
        <v>151</v>
      </c>
      <c r="P2" s="61" t="s">
        <v>152</v>
      </c>
      <c r="Q2" s="104" t="s">
        <v>149</v>
      </c>
    </row>
    <row r="3" spans="1:23" ht="15" x14ac:dyDescent="0.25">
      <c r="A3" s="53" t="s">
        <v>153</v>
      </c>
      <c r="B3" s="53" t="s">
        <v>153</v>
      </c>
      <c r="C3" s="90">
        <v>1</v>
      </c>
      <c r="D3" s="59">
        <v>1</v>
      </c>
      <c r="E3" s="55">
        <v>44193</v>
      </c>
      <c r="F3" s="55">
        <v>44557</v>
      </c>
      <c r="G3" s="54">
        <v>300000</v>
      </c>
      <c r="H3" s="54">
        <v>300000</v>
      </c>
      <c r="I3" s="54">
        <v>30349.655769684068</v>
      </c>
      <c r="J3" s="54">
        <v>5462.9380385431323</v>
      </c>
      <c r="K3" s="56" t="s">
        <v>134</v>
      </c>
      <c r="L3" s="20" t="str">
        <f>A3&amp;"-"&amp;C3</f>
        <v>002-1</v>
      </c>
      <c r="M3" s="75">
        <v>0</v>
      </c>
      <c r="N3" s="92" t="str">
        <f t="shared" ref="N3" si="0">IF(K3="X","02","01")</f>
        <v>01</v>
      </c>
      <c r="O3" s="92" t="str">
        <f t="shared" ref="O3" si="1">RIGHT("0000"&amp;YEAR(E3),4)&amp;RIGHT("00"&amp;MONTH(E3),2)&amp;RIGHT("00"&amp;DAY(E3),2)</f>
        <v>20201228</v>
      </c>
      <c r="P3" s="92" t="str">
        <f t="shared" ref="P3" si="2">RIGHT("0000"&amp;YEAR(F3),4)&amp;RIGHT("00"&amp;MONTH(F3),2)&amp;RIGHT("00"&amp;DAY(F3),2)</f>
        <v>20211227</v>
      </c>
      <c r="Q3" s="21">
        <f>VLOOKUP(L3,Operaciones!$AI$3:$AJ$10000,2,FALSE)</f>
        <v>1</v>
      </c>
      <c r="R3" s="98" t="str">
        <f>"insert into FinanciamientoOperacionCalendarioCuota values ('"&amp;A3&amp;"','"&amp;B3&amp;"','"&amp;RIGHT("0000000000"&amp;C3,10)&amp;"','"&amp;RIGHT("0000000000"&amp;C3,10)&amp;"','','070','"&amp;RIGHT("00000000"&amp;Q3,8)&amp;"','"&amp;RIGHT("000"&amp;D3,3)&amp;"',"</f>
        <v>insert into FinanciamientoOperacionCalendarioCuota values ('002','002','0000000001','0000000001','','070','00000001','001',</v>
      </c>
      <c r="S3" s="98" t="str">
        <f>"'001','01','"&amp;O3&amp;"','"&amp;P3&amp;"','"&amp;P3&amp;"','19000101','19000101',"&amp;F3-E3&amp;","</f>
        <v>'001','01','20201228','20211227','20211227','19000101','19000101',364,</v>
      </c>
      <c r="T3" s="98" t="str">
        <f>G3&amp;","&amp;H3&amp;","&amp;H3&amp;","&amp;0&amp;","&amp;0&amp;","&amp;I3&amp;","&amp;I3&amp;","&amp;0&amp;","</f>
        <v>300000,300000,300000,0,0,30349.6557696841,30349.6557696841,0,</v>
      </c>
      <c r="U3" s="98" t="str">
        <f>"0,0,0,0,0,0,0,0,"</f>
        <v>0,0,0,0,0,0,0,0,</v>
      </c>
      <c r="V3" s="98" t="str">
        <f>"0,'01',18,0,0,18,0,0,"</f>
        <v>0,'01',18,0,0,18,0,0,</v>
      </c>
      <c r="W3" s="98" t="str">
        <f>"0,0,0,0,'"&amp;O3&amp;"','admin')"</f>
        <v>0,0,0,0,'20201228','admin')</v>
      </c>
    </row>
    <row r="4" spans="1:23" s="91" customFormat="1" ht="15" x14ac:dyDescent="0.25">
      <c r="A4" s="53" t="s">
        <v>153</v>
      </c>
      <c r="B4" s="53" t="s">
        <v>153</v>
      </c>
      <c r="C4" s="90">
        <v>2</v>
      </c>
      <c r="D4" s="59">
        <v>1</v>
      </c>
      <c r="E4" s="55">
        <v>44194</v>
      </c>
      <c r="F4" s="55">
        <v>44555</v>
      </c>
      <c r="G4" s="54">
        <v>125000</v>
      </c>
      <c r="H4" s="54">
        <v>125000</v>
      </c>
      <c r="I4" s="54">
        <v>12536.40801298242</v>
      </c>
      <c r="J4" s="54">
        <v>2256.5534423368354</v>
      </c>
      <c r="K4" s="56" t="s">
        <v>134</v>
      </c>
      <c r="L4" s="20" t="str">
        <f t="shared" ref="L4:L10" si="3">A4&amp;"-"&amp;C4</f>
        <v>002-2</v>
      </c>
      <c r="M4" s="75">
        <v>0</v>
      </c>
      <c r="N4" s="92" t="str">
        <f t="shared" ref="N4:N10" si="4">IF(K4="X","02","01")</f>
        <v>01</v>
      </c>
      <c r="O4" s="92" t="str">
        <f t="shared" ref="O4:O10" si="5">RIGHT("0000"&amp;YEAR(E4),4)&amp;RIGHT("00"&amp;MONTH(E4),2)&amp;RIGHT("00"&amp;DAY(E4),2)</f>
        <v>20201229</v>
      </c>
      <c r="P4" s="92" t="str">
        <f t="shared" ref="P4:P10" si="6">RIGHT("0000"&amp;YEAR(F4),4)&amp;RIGHT("00"&amp;MONTH(F4),2)&amp;RIGHT("00"&amp;DAY(F4),2)</f>
        <v>20211225</v>
      </c>
      <c r="Q4" s="21">
        <f>VLOOKUP(L4,Operaciones!$AI$3:$AJ$10000,2,FALSE)</f>
        <v>2</v>
      </c>
      <c r="R4" s="98" t="str">
        <f t="shared" ref="R4:R10" si="7">"insert into FinanciamientoOperacionCalendarioCuota values ('"&amp;A4&amp;"','"&amp;B4&amp;"','"&amp;RIGHT("0000000000"&amp;C4,10)&amp;"','"&amp;RIGHT("0000000000"&amp;C4,10)&amp;"','','070','"&amp;RIGHT("00000000"&amp;Q4,8)&amp;"','"&amp;RIGHT("000"&amp;D4,3)&amp;"',"</f>
        <v>insert into FinanciamientoOperacionCalendarioCuota values ('002','002','0000000002','0000000002','','070','00000002','001',</v>
      </c>
      <c r="S4" s="98" t="str">
        <f t="shared" ref="S4:S10" si="8">"'001','01','"&amp;O4&amp;"','"&amp;P4&amp;"','"&amp;P4&amp;"','19000101','19000101',"&amp;F4-E4&amp;","</f>
        <v>'001','01','20201229','20211225','20211225','19000101','19000101',361,</v>
      </c>
      <c r="T4" s="98" t="str">
        <f t="shared" ref="T4:T10" si="9">G4&amp;","&amp;H4&amp;","&amp;H4&amp;","&amp;0&amp;","&amp;0&amp;","&amp;I4&amp;","&amp;I4&amp;","&amp;0&amp;","</f>
        <v>125000,125000,125000,0,0,12536.4080129824,12536.4080129824,0,</v>
      </c>
      <c r="U4" s="98" t="str">
        <f t="shared" ref="U4:U10" si="10">"0,0,0,0,0,0,0,0,"</f>
        <v>0,0,0,0,0,0,0,0,</v>
      </c>
      <c r="V4" s="98" t="str">
        <f t="shared" ref="V4:V10" si="11">"0,'01',18,0,0,18,0,0,"</f>
        <v>0,'01',18,0,0,18,0,0,</v>
      </c>
      <c r="W4" s="98" t="str">
        <f t="shared" ref="W4:W10" si="12">"0,0,0,0,'"&amp;O4&amp;"','admin')"</f>
        <v>0,0,0,0,'20201229','admin')</v>
      </c>
    </row>
    <row r="5" spans="1:23" s="91" customFormat="1" ht="15" x14ac:dyDescent="0.25">
      <c r="A5" s="53" t="s">
        <v>153</v>
      </c>
      <c r="B5" s="53" t="s">
        <v>153</v>
      </c>
      <c r="C5" s="90">
        <v>3</v>
      </c>
      <c r="D5" s="59">
        <v>1</v>
      </c>
      <c r="E5" s="55">
        <v>44195</v>
      </c>
      <c r="F5" s="55">
        <v>44559</v>
      </c>
      <c r="G5" s="54">
        <v>350000</v>
      </c>
      <c r="H5" s="54">
        <v>350000</v>
      </c>
      <c r="I5" s="54">
        <v>35407.931731298078</v>
      </c>
      <c r="J5" s="54">
        <v>6373.4277116336543</v>
      </c>
      <c r="K5" s="56" t="s">
        <v>134</v>
      </c>
      <c r="L5" s="20" t="str">
        <f t="shared" si="3"/>
        <v>002-3</v>
      </c>
      <c r="M5" s="75">
        <v>0</v>
      </c>
      <c r="N5" s="92" t="str">
        <f t="shared" si="4"/>
        <v>01</v>
      </c>
      <c r="O5" s="92" t="str">
        <f t="shared" si="5"/>
        <v>20201230</v>
      </c>
      <c r="P5" s="92" t="str">
        <f t="shared" si="6"/>
        <v>20211229</v>
      </c>
      <c r="Q5" s="21">
        <f>VLOOKUP(L5,Operaciones!$AI$3:$AJ$10000,2,FALSE)</f>
        <v>3</v>
      </c>
      <c r="R5" s="98" t="str">
        <f t="shared" si="7"/>
        <v>insert into FinanciamientoOperacionCalendarioCuota values ('002','002','0000000003','0000000003','','070','00000003','001',</v>
      </c>
      <c r="S5" s="98" t="str">
        <f t="shared" si="8"/>
        <v>'001','01','20201230','20211229','20211229','19000101','19000101',364,</v>
      </c>
      <c r="T5" s="98" t="str">
        <f t="shared" si="9"/>
        <v>350000,350000,350000,0,0,35407.9317312981,35407.9317312981,0,</v>
      </c>
      <c r="U5" s="98" t="str">
        <f t="shared" si="10"/>
        <v>0,0,0,0,0,0,0,0,</v>
      </c>
      <c r="V5" s="98" t="str">
        <f t="shared" si="11"/>
        <v>0,'01',18,0,0,18,0,0,</v>
      </c>
      <c r="W5" s="98" t="str">
        <f t="shared" si="12"/>
        <v>0,0,0,0,'20201230','admin')</v>
      </c>
    </row>
    <row r="6" spans="1:23" s="91" customFormat="1" ht="15" x14ac:dyDescent="0.25">
      <c r="A6" s="53" t="s">
        <v>153</v>
      </c>
      <c r="B6" s="53" t="s">
        <v>153</v>
      </c>
      <c r="C6" s="90">
        <v>4</v>
      </c>
      <c r="D6" s="59">
        <v>1</v>
      </c>
      <c r="E6" s="55">
        <v>44214</v>
      </c>
      <c r="F6" s="55">
        <v>44579</v>
      </c>
      <c r="G6" s="54">
        <v>63000</v>
      </c>
      <c r="H6" s="54">
        <v>63000</v>
      </c>
      <c r="I6" s="54">
        <v>9590.77203929602</v>
      </c>
      <c r="J6" s="54">
        <v>1726.3389670732836</v>
      </c>
      <c r="K6" s="56" t="s">
        <v>134</v>
      </c>
      <c r="L6" s="20" t="str">
        <f t="shared" si="3"/>
        <v>002-4</v>
      </c>
      <c r="M6" s="75">
        <v>0</v>
      </c>
      <c r="N6" s="92" t="str">
        <f t="shared" si="4"/>
        <v>01</v>
      </c>
      <c r="O6" s="92" t="str">
        <f t="shared" si="5"/>
        <v>20210118</v>
      </c>
      <c r="P6" s="92" t="str">
        <f t="shared" si="6"/>
        <v>20220118</v>
      </c>
      <c r="Q6" s="21">
        <f>VLOOKUP(L6,Operaciones!$AI$3:$AJ$10000,2,FALSE)</f>
        <v>4</v>
      </c>
      <c r="R6" s="98" t="str">
        <f t="shared" si="7"/>
        <v>insert into FinanciamientoOperacionCalendarioCuota values ('002','002','0000000004','0000000004','','070','00000004','001',</v>
      </c>
      <c r="S6" s="98" t="str">
        <f t="shared" si="8"/>
        <v>'001','01','20210118','20220118','20220118','19000101','19000101',365,</v>
      </c>
      <c r="T6" s="98" t="str">
        <f t="shared" si="9"/>
        <v>63000,63000,63000,0,0,9590.77203929602,9590.77203929602,0,</v>
      </c>
      <c r="U6" s="98" t="str">
        <f t="shared" si="10"/>
        <v>0,0,0,0,0,0,0,0,</v>
      </c>
      <c r="V6" s="98" t="str">
        <f t="shared" si="11"/>
        <v>0,'01',18,0,0,18,0,0,</v>
      </c>
      <c r="W6" s="98" t="str">
        <f t="shared" si="12"/>
        <v>0,0,0,0,'20210118','admin')</v>
      </c>
    </row>
    <row r="7" spans="1:23" s="91" customFormat="1" ht="15" x14ac:dyDescent="0.25">
      <c r="A7" s="53" t="s">
        <v>153</v>
      </c>
      <c r="B7" s="53" t="s">
        <v>153</v>
      </c>
      <c r="C7" s="90">
        <v>5</v>
      </c>
      <c r="D7" s="59">
        <v>1</v>
      </c>
      <c r="E7" s="55">
        <v>44189</v>
      </c>
      <c r="F7" s="55">
        <v>44554</v>
      </c>
      <c r="G7" s="54">
        <v>1810000</v>
      </c>
      <c r="H7" s="54">
        <v>1810000</v>
      </c>
      <c r="I7" s="54">
        <v>183637.33642730839</v>
      </c>
      <c r="J7" s="54">
        <v>33054.720556915505</v>
      </c>
      <c r="K7" s="56" t="s">
        <v>134</v>
      </c>
      <c r="L7" s="20" t="str">
        <f t="shared" si="3"/>
        <v>002-5</v>
      </c>
      <c r="M7" s="75">
        <v>0</v>
      </c>
      <c r="N7" s="92" t="str">
        <f t="shared" si="4"/>
        <v>01</v>
      </c>
      <c r="O7" s="92" t="str">
        <f t="shared" si="5"/>
        <v>20201224</v>
      </c>
      <c r="P7" s="92" t="str">
        <f t="shared" si="6"/>
        <v>20211224</v>
      </c>
      <c r="Q7" s="21">
        <f>VLOOKUP(L7,Operaciones!$AI$3:$AJ$10000,2,FALSE)</f>
        <v>5</v>
      </c>
      <c r="R7" s="98" t="str">
        <f t="shared" si="7"/>
        <v>insert into FinanciamientoOperacionCalendarioCuota values ('002','002','0000000005','0000000005','','070','00000005','001',</v>
      </c>
      <c r="S7" s="98" t="str">
        <f t="shared" si="8"/>
        <v>'001','01','20201224','20211224','20211224','19000101','19000101',365,</v>
      </c>
      <c r="T7" s="98" t="str">
        <f t="shared" si="9"/>
        <v>1810000,1810000,1810000,0,0,183637.336427308,183637.336427308,0,</v>
      </c>
      <c r="U7" s="98" t="str">
        <f t="shared" si="10"/>
        <v>0,0,0,0,0,0,0,0,</v>
      </c>
      <c r="V7" s="98" t="str">
        <f t="shared" si="11"/>
        <v>0,'01',18,0,0,18,0,0,</v>
      </c>
      <c r="W7" s="98" t="str">
        <f t="shared" si="12"/>
        <v>0,0,0,0,'20201224','admin')</v>
      </c>
    </row>
    <row r="8" spans="1:23" s="91" customFormat="1" ht="15" x14ac:dyDescent="0.25">
      <c r="A8" s="53" t="s">
        <v>153</v>
      </c>
      <c r="B8" s="53" t="s">
        <v>153</v>
      </c>
      <c r="C8" s="90">
        <v>6</v>
      </c>
      <c r="D8" s="59">
        <v>1</v>
      </c>
      <c r="E8" s="55">
        <v>44193</v>
      </c>
      <c r="F8" s="55">
        <v>44554</v>
      </c>
      <c r="G8" s="54">
        <v>1754000</v>
      </c>
      <c r="H8" s="54">
        <v>1754000</v>
      </c>
      <c r="I8" s="54">
        <v>175910.87723816931</v>
      </c>
      <c r="J8" s="54">
        <v>31663.957902870476</v>
      </c>
      <c r="K8" s="56" t="s">
        <v>139</v>
      </c>
      <c r="L8" s="20" t="str">
        <f t="shared" si="3"/>
        <v>002-6</v>
      </c>
      <c r="M8" s="75">
        <v>87.55</v>
      </c>
      <c r="N8" s="92" t="str">
        <f t="shared" si="4"/>
        <v>01</v>
      </c>
      <c r="O8" s="92" t="str">
        <f t="shared" si="5"/>
        <v>20201228</v>
      </c>
      <c r="P8" s="92" t="str">
        <f t="shared" si="6"/>
        <v>20211224</v>
      </c>
      <c r="Q8" s="21">
        <f>VLOOKUP(L8,Operaciones!$AI$3:$AJ$10000,2,FALSE)</f>
        <v>6</v>
      </c>
      <c r="R8" s="98" t="str">
        <f t="shared" si="7"/>
        <v>insert into FinanciamientoOperacionCalendarioCuota values ('002','002','0000000006','0000000006','','070','00000006','001',</v>
      </c>
      <c r="S8" s="98" t="str">
        <f t="shared" si="8"/>
        <v>'001','01','20201228','20211224','20211224','19000101','19000101',361,</v>
      </c>
      <c r="T8" s="98" t="str">
        <f t="shared" si="9"/>
        <v>1754000,1754000,1754000,0,0,175910.877238169,175910.877238169,0,</v>
      </c>
      <c r="U8" s="98" t="str">
        <f t="shared" si="10"/>
        <v>0,0,0,0,0,0,0,0,</v>
      </c>
      <c r="V8" s="98" t="str">
        <f t="shared" si="11"/>
        <v>0,'01',18,0,0,18,0,0,</v>
      </c>
      <c r="W8" s="98" t="str">
        <f t="shared" si="12"/>
        <v>0,0,0,0,'20201228','admin')</v>
      </c>
    </row>
    <row r="9" spans="1:23" s="91" customFormat="1" ht="15" x14ac:dyDescent="0.25">
      <c r="A9" s="53" t="s">
        <v>153</v>
      </c>
      <c r="B9" s="53" t="s">
        <v>153</v>
      </c>
      <c r="C9" s="90">
        <v>7</v>
      </c>
      <c r="D9" s="59">
        <v>1</v>
      </c>
      <c r="E9" s="55">
        <v>44253</v>
      </c>
      <c r="F9" s="55">
        <v>44618</v>
      </c>
      <c r="G9" s="54">
        <v>49900</v>
      </c>
      <c r="H9" s="54">
        <v>49900</v>
      </c>
      <c r="I9" s="54">
        <v>6076.0375117151007</v>
      </c>
      <c r="J9" s="54">
        <v>1093.6867521087181</v>
      </c>
      <c r="K9" s="56" t="s">
        <v>134</v>
      </c>
      <c r="L9" s="20" t="str">
        <f t="shared" si="3"/>
        <v>002-7</v>
      </c>
      <c r="M9" s="75">
        <v>0</v>
      </c>
      <c r="N9" s="92" t="str">
        <f t="shared" si="4"/>
        <v>01</v>
      </c>
      <c r="O9" s="92" t="str">
        <f t="shared" si="5"/>
        <v>20210226</v>
      </c>
      <c r="P9" s="92" t="str">
        <f t="shared" si="6"/>
        <v>20220226</v>
      </c>
      <c r="Q9" s="21">
        <f>VLOOKUP(L9,Operaciones!$AI$3:$AJ$10000,2,FALSE)</f>
        <v>7</v>
      </c>
      <c r="R9" s="98" t="str">
        <f t="shared" si="7"/>
        <v>insert into FinanciamientoOperacionCalendarioCuota values ('002','002','0000000007','0000000007','','070','00000007','001',</v>
      </c>
      <c r="S9" s="98" t="str">
        <f t="shared" si="8"/>
        <v>'001','01','20210226','20220226','20220226','19000101','19000101',365,</v>
      </c>
      <c r="T9" s="98" t="str">
        <f t="shared" si="9"/>
        <v>49900,49900,49900,0,0,6076.0375117151,6076.0375117151,0,</v>
      </c>
      <c r="U9" s="98" t="str">
        <f t="shared" si="10"/>
        <v>0,0,0,0,0,0,0,0,</v>
      </c>
      <c r="V9" s="98" t="str">
        <f t="shared" si="11"/>
        <v>0,'01',18,0,0,18,0,0,</v>
      </c>
      <c r="W9" s="98" t="str">
        <f t="shared" si="12"/>
        <v>0,0,0,0,'20210226','admin')</v>
      </c>
    </row>
    <row r="10" spans="1:23" s="91" customFormat="1" ht="15" x14ac:dyDescent="0.25">
      <c r="A10" s="53" t="s">
        <v>153</v>
      </c>
      <c r="B10" s="53" t="s">
        <v>153</v>
      </c>
      <c r="C10" s="90">
        <v>8</v>
      </c>
      <c r="D10" s="59">
        <v>1</v>
      </c>
      <c r="E10" s="55">
        <v>44257</v>
      </c>
      <c r="F10" s="55">
        <v>44622</v>
      </c>
      <c r="G10" s="54">
        <v>100000</v>
      </c>
      <c r="H10" s="54">
        <v>100000</v>
      </c>
      <c r="I10" s="54">
        <v>15223.447681422253</v>
      </c>
      <c r="J10" s="54">
        <v>2740.2205826560053</v>
      </c>
      <c r="K10" s="56" t="s">
        <v>139</v>
      </c>
      <c r="L10" s="20" t="str">
        <f t="shared" si="3"/>
        <v>002-8</v>
      </c>
      <c r="M10" s="75">
        <v>0</v>
      </c>
      <c r="N10" s="92" t="str">
        <f t="shared" si="4"/>
        <v>01</v>
      </c>
      <c r="O10" s="92" t="str">
        <f t="shared" si="5"/>
        <v>20210302</v>
      </c>
      <c r="P10" s="92" t="str">
        <f t="shared" si="6"/>
        <v>20220302</v>
      </c>
      <c r="Q10" s="21">
        <f>VLOOKUP(L10,Operaciones!$AI$3:$AJ$10000,2,FALSE)</f>
        <v>8</v>
      </c>
      <c r="R10" s="98" t="str">
        <f t="shared" si="7"/>
        <v>insert into FinanciamientoOperacionCalendarioCuota values ('002','002','0000000008','0000000008','','070','00000008','001',</v>
      </c>
      <c r="S10" s="98" t="str">
        <f t="shared" si="8"/>
        <v>'001','01','20210302','20220302','20220302','19000101','19000101',365,</v>
      </c>
      <c r="T10" s="98" t="str">
        <f t="shared" si="9"/>
        <v>100000,100000,100000,0,0,15223.4476814223,15223.4476814223,0,</v>
      </c>
      <c r="U10" s="98" t="str">
        <f t="shared" si="10"/>
        <v>0,0,0,0,0,0,0,0,</v>
      </c>
      <c r="V10" s="98" t="str">
        <f t="shared" si="11"/>
        <v>0,'01',18,0,0,18,0,0,</v>
      </c>
      <c r="W10" s="98" t="str">
        <f t="shared" si="12"/>
        <v>0,0,0,0,'20210302','admin')</v>
      </c>
    </row>
  </sheetData>
  <autoFilter ref="A2:P10" xr:uid="{353DFCED-33CC-41A7-A9D4-970A1C834D19}"/>
  <phoneticPr fontId="24" type="noConversion"/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4"/>
  <sheetViews>
    <sheetView workbookViewId="0">
      <pane ySplit="2" topLeftCell="A3" activePane="bottomLeft" state="frozen"/>
      <selection pane="bottomLeft" activeCell="F25" sqref="F25"/>
    </sheetView>
  </sheetViews>
  <sheetFormatPr defaultColWidth="8.85546875" defaultRowHeight="15" x14ac:dyDescent="0.25"/>
  <cols>
    <col min="1" max="1" width="12.28515625" style="79" bestFit="1" customWidth="1"/>
    <col min="2" max="2" width="20.7109375" style="79" bestFit="1" customWidth="1"/>
    <col min="3" max="3" width="17.85546875" style="5" bestFit="1" customWidth="1"/>
    <col min="4" max="4" width="14.5703125" style="5" bestFit="1" customWidth="1"/>
    <col min="5" max="5" width="15" style="77" bestFit="1" customWidth="1"/>
    <col min="6" max="6" width="13" style="77" bestFit="1" customWidth="1"/>
    <col min="7" max="7" width="15.140625" style="5" bestFit="1" customWidth="1"/>
    <col min="8" max="8" width="14.28515625" style="79" bestFit="1" customWidth="1"/>
    <col min="9" max="9" width="8.85546875" style="74"/>
    <col min="10" max="10" width="12.5703125" style="74" bestFit="1" customWidth="1"/>
    <col min="11" max="16384" width="8.85546875" style="74"/>
  </cols>
  <sheetData>
    <row r="1" spans="1:8" customFormat="1" x14ac:dyDescent="0.25">
      <c r="A1" s="7" t="s">
        <v>129</v>
      </c>
      <c r="B1" s="7" t="s">
        <v>129</v>
      </c>
      <c r="C1" s="9" t="s">
        <v>127</v>
      </c>
      <c r="D1" s="9" t="s">
        <v>127</v>
      </c>
      <c r="E1" s="44" t="s">
        <v>127</v>
      </c>
      <c r="F1" s="44" t="s">
        <v>127</v>
      </c>
      <c r="G1" s="9" t="s">
        <v>127</v>
      </c>
      <c r="H1" s="7" t="s">
        <v>128</v>
      </c>
    </row>
    <row r="2" spans="1:8" customFormat="1" x14ac:dyDescent="0.25">
      <c r="A2" s="3" t="s">
        <v>130</v>
      </c>
      <c r="B2" s="3" t="s">
        <v>131</v>
      </c>
      <c r="C2" s="10" t="s">
        <v>108</v>
      </c>
      <c r="D2" s="10" t="s">
        <v>116</v>
      </c>
      <c r="E2" s="45" t="s">
        <v>118</v>
      </c>
      <c r="F2" s="45" t="s">
        <v>119</v>
      </c>
      <c r="G2" s="10" t="s">
        <v>117</v>
      </c>
      <c r="H2" s="8" t="s">
        <v>22</v>
      </c>
    </row>
    <row r="3" spans="1:8" x14ac:dyDescent="0.25">
      <c r="A3" s="82"/>
      <c r="B3" s="82"/>
      <c r="C3" s="65"/>
      <c r="D3" s="77"/>
      <c r="G3" s="93"/>
      <c r="H3" s="62"/>
    </row>
    <row r="4" spans="1:8" x14ac:dyDescent="0.25">
      <c r="A4" s="82"/>
      <c r="B4" s="82"/>
      <c r="C4" s="65"/>
      <c r="D4" s="77"/>
      <c r="G4" s="93"/>
      <c r="H4" s="62"/>
    </row>
    <row r="5" spans="1:8" x14ac:dyDescent="0.25">
      <c r="A5" s="76"/>
      <c r="B5" s="76"/>
      <c r="C5" s="65"/>
      <c r="D5" s="77"/>
      <c r="E5" s="74"/>
      <c r="F5" s="74"/>
      <c r="G5" s="93"/>
      <c r="H5" s="62"/>
    </row>
    <row r="6" spans="1:8" x14ac:dyDescent="0.25">
      <c r="A6" s="76"/>
      <c r="B6" s="76"/>
      <c r="C6" s="65"/>
      <c r="D6" s="94"/>
      <c r="E6" s="95"/>
      <c r="F6" s="74"/>
      <c r="G6" s="93"/>
      <c r="H6" s="62"/>
    </row>
    <row r="7" spans="1:8" x14ac:dyDescent="0.25">
      <c r="A7" s="76"/>
      <c r="B7" s="76"/>
      <c r="C7" s="65"/>
      <c r="D7" s="77"/>
      <c r="E7" s="94"/>
      <c r="F7" s="94"/>
      <c r="G7" s="93"/>
      <c r="H7" s="62"/>
    </row>
    <row r="8" spans="1:8" x14ac:dyDescent="0.25">
      <c r="A8" s="76"/>
      <c r="B8" s="76"/>
      <c r="C8" s="65"/>
      <c r="D8" s="77"/>
      <c r="E8" s="94"/>
      <c r="F8" s="94"/>
      <c r="G8" s="93"/>
      <c r="H8" s="62"/>
    </row>
    <row r="9" spans="1:8" x14ac:dyDescent="0.25">
      <c r="A9" s="76"/>
      <c r="B9" s="76"/>
      <c r="C9" s="65"/>
      <c r="D9" s="77"/>
      <c r="E9" s="94"/>
      <c r="F9" s="94"/>
      <c r="G9" s="93"/>
      <c r="H9" s="62"/>
    </row>
    <row r="10" spans="1:8" x14ac:dyDescent="0.25">
      <c r="A10" s="76"/>
      <c r="B10" s="76"/>
      <c r="C10" s="65"/>
      <c r="D10" s="77"/>
      <c r="E10" s="94"/>
      <c r="F10" s="94"/>
      <c r="G10" s="93"/>
      <c r="H10" s="62"/>
    </row>
    <row r="11" spans="1:8" x14ac:dyDescent="0.25">
      <c r="A11" s="76"/>
      <c r="B11" s="76"/>
      <c r="C11" s="65"/>
      <c r="D11" s="77"/>
      <c r="E11" s="94"/>
      <c r="F11" s="94"/>
      <c r="G11" s="93"/>
      <c r="H11" s="62"/>
    </row>
    <row r="12" spans="1:8" x14ac:dyDescent="0.25">
      <c r="A12" s="76"/>
      <c r="B12" s="76"/>
      <c r="C12" s="65"/>
      <c r="D12" s="77"/>
      <c r="E12" s="94"/>
      <c r="F12" s="94"/>
      <c r="H12" s="62"/>
    </row>
    <row r="13" spans="1:8" x14ac:dyDescent="0.25">
      <c r="A13" s="76"/>
      <c r="B13" s="76"/>
      <c r="C13" s="77"/>
      <c r="D13" s="77"/>
      <c r="H13" s="62"/>
    </row>
    <row r="14" spans="1:8" x14ac:dyDescent="0.25">
      <c r="A14" s="76"/>
      <c r="B14" s="76"/>
      <c r="C14" s="77"/>
      <c r="D14" s="77"/>
      <c r="H14" s="62"/>
    </row>
    <row r="15" spans="1:8" x14ac:dyDescent="0.25">
      <c r="A15" s="76"/>
      <c r="B15" s="76"/>
      <c r="C15" s="78"/>
      <c r="D15" s="77"/>
      <c r="H15" s="62"/>
    </row>
    <row r="16" spans="1:8" x14ac:dyDescent="0.25">
      <c r="A16" s="76"/>
      <c r="B16" s="76"/>
      <c r="C16" s="78"/>
      <c r="D16" s="77"/>
      <c r="H16" s="62"/>
    </row>
    <row r="17" spans="1:8" x14ac:dyDescent="0.25">
      <c r="A17" s="76"/>
      <c r="B17" s="76"/>
      <c r="C17" s="78"/>
      <c r="D17" s="77"/>
      <c r="H17" s="62"/>
    </row>
    <row r="18" spans="1:8" x14ac:dyDescent="0.25">
      <c r="A18" s="76"/>
      <c r="B18" s="76"/>
      <c r="C18" s="78"/>
      <c r="D18" s="77"/>
      <c r="H18" s="62"/>
    </row>
    <row r="19" spans="1:8" x14ac:dyDescent="0.25">
      <c r="A19" s="76"/>
      <c r="B19" s="76"/>
      <c r="C19" s="77"/>
      <c r="D19" s="77"/>
      <c r="H19" s="62"/>
    </row>
    <row r="20" spans="1:8" x14ac:dyDescent="0.25">
      <c r="A20" s="76"/>
      <c r="B20" s="76"/>
      <c r="C20" s="77"/>
      <c r="D20" s="77"/>
      <c r="H20" s="62"/>
    </row>
    <row r="21" spans="1:8" x14ac:dyDescent="0.25">
      <c r="A21" s="76"/>
      <c r="B21" s="76"/>
      <c r="C21" s="77"/>
      <c r="D21" s="77"/>
      <c r="H21" s="62"/>
    </row>
    <row r="22" spans="1:8" x14ac:dyDescent="0.25">
      <c r="A22" s="76"/>
      <c r="B22" s="76"/>
      <c r="C22" s="77"/>
      <c r="D22" s="77"/>
      <c r="H22" s="62"/>
    </row>
    <row r="23" spans="1:8" x14ac:dyDescent="0.25">
      <c r="A23" s="76"/>
      <c r="B23" s="76"/>
      <c r="C23" s="77"/>
      <c r="D23" s="77"/>
      <c r="H23" s="62"/>
    </row>
    <row r="24" spans="1:8" x14ac:dyDescent="0.25">
      <c r="A24" s="76"/>
      <c r="B24" s="76"/>
      <c r="C24" s="77"/>
      <c r="D24" s="77"/>
      <c r="H24" s="62"/>
    </row>
    <row r="25" spans="1:8" x14ac:dyDescent="0.25">
      <c r="A25" s="76"/>
      <c r="B25" s="76"/>
      <c r="C25" s="78"/>
      <c r="D25" s="77"/>
      <c r="H25" s="62"/>
    </row>
    <row r="26" spans="1:8" x14ac:dyDescent="0.25">
      <c r="A26" s="76"/>
      <c r="B26" s="76"/>
      <c r="C26" s="78"/>
      <c r="D26" s="77"/>
      <c r="H26" s="62"/>
    </row>
    <row r="27" spans="1:8" x14ac:dyDescent="0.25">
      <c r="A27" s="76"/>
      <c r="B27" s="76"/>
      <c r="C27" s="77"/>
      <c r="D27" s="77"/>
      <c r="H27" s="62"/>
    </row>
    <row r="28" spans="1:8" x14ac:dyDescent="0.25">
      <c r="A28" s="76"/>
      <c r="B28" s="76"/>
      <c r="C28" s="77"/>
      <c r="D28" s="77"/>
      <c r="H28" s="62"/>
    </row>
    <row r="29" spans="1:8" x14ac:dyDescent="0.25">
      <c r="A29" s="76"/>
      <c r="B29" s="76"/>
      <c r="C29" s="77"/>
      <c r="D29" s="77"/>
      <c r="H29" s="62"/>
    </row>
    <row r="30" spans="1:8" x14ac:dyDescent="0.25">
      <c r="A30" s="76"/>
      <c r="B30" s="76"/>
      <c r="C30" s="77"/>
      <c r="D30" s="77"/>
      <c r="H30" s="62"/>
    </row>
    <row r="31" spans="1:8" x14ac:dyDescent="0.25">
      <c r="A31" s="76"/>
      <c r="B31" s="76"/>
      <c r="C31" s="77"/>
      <c r="D31" s="77"/>
      <c r="H31" s="62"/>
    </row>
    <row r="32" spans="1:8" x14ac:dyDescent="0.25">
      <c r="A32" s="76"/>
      <c r="B32" s="76"/>
      <c r="C32" s="77"/>
      <c r="D32" s="77"/>
      <c r="H32" s="62"/>
    </row>
    <row r="33" spans="1:8" x14ac:dyDescent="0.25">
      <c r="A33" s="76"/>
      <c r="B33" s="76"/>
      <c r="C33" s="77"/>
      <c r="D33" s="77"/>
      <c r="H33" s="62"/>
    </row>
    <row r="34" spans="1:8" x14ac:dyDescent="0.25">
      <c r="A34" s="76"/>
      <c r="B34" s="76"/>
      <c r="C34" s="77"/>
      <c r="D34" s="77"/>
      <c r="H34" s="62"/>
    </row>
    <row r="35" spans="1:8" x14ac:dyDescent="0.25">
      <c r="A35" s="76"/>
      <c r="B35" s="76"/>
      <c r="C35" s="77"/>
      <c r="D35" s="77"/>
      <c r="H35" s="62"/>
    </row>
    <row r="36" spans="1:8" x14ac:dyDescent="0.25">
      <c r="A36" s="76"/>
      <c r="B36" s="76"/>
      <c r="C36" s="77"/>
      <c r="D36" s="77"/>
      <c r="H36" s="62"/>
    </row>
    <row r="37" spans="1:8" x14ac:dyDescent="0.25">
      <c r="A37" s="76"/>
      <c r="B37" s="76"/>
      <c r="C37" s="77"/>
      <c r="D37" s="77"/>
      <c r="H37" s="62"/>
    </row>
    <row r="38" spans="1:8" x14ac:dyDescent="0.25">
      <c r="A38" s="76"/>
      <c r="B38" s="76"/>
      <c r="C38" s="77"/>
      <c r="D38" s="77"/>
      <c r="H38" s="62"/>
    </row>
    <row r="39" spans="1:8" x14ac:dyDescent="0.25">
      <c r="A39" s="76"/>
      <c r="B39" s="76"/>
      <c r="C39" s="77"/>
      <c r="D39" s="77"/>
      <c r="H39" s="62"/>
    </row>
    <row r="40" spans="1:8" x14ac:dyDescent="0.25">
      <c r="A40" s="76"/>
      <c r="B40" s="76"/>
      <c r="C40" s="77"/>
      <c r="D40" s="77"/>
      <c r="H40" s="62"/>
    </row>
    <row r="41" spans="1:8" x14ac:dyDescent="0.25">
      <c r="A41" s="76"/>
      <c r="B41" s="76"/>
      <c r="C41" s="77"/>
      <c r="D41" s="77"/>
      <c r="H41" s="62"/>
    </row>
    <row r="42" spans="1:8" x14ac:dyDescent="0.25">
      <c r="A42" s="76"/>
      <c r="B42" s="76"/>
      <c r="C42" s="77"/>
      <c r="D42" s="77"/>
      <c r="H42" s="62"/>
    </row>
    <row r="43" spans="1:8" x14ac:dyDescent="0.25">
      <c r="A43" s="76"/>
      <c r="B43" s="76"/>
      <c r="C43" s="77"/>
      <c r="D43" s="77"/>
      <c r="H43" s="62"/>
    </row>
    <row r="44" spans="1:8" x14ac:dyDescent="0.25">
      <c r="A44" s="76"/>
      <c r="B44" s="76"/>
      <c r="C44" s="77"/>
      <c r="D44" s="77"/>
      <c r="H44" s="62"/>
    </row>
    <row r="45" spans="1:8" x14ac:dyDescent="0.25">
      <c r="A45" s="76"/>
      <c r="B45" s="76"/>
      <c r="C45" s="77"/>
      <c r="D45" s="77"/>
      <c r="H45" s="62"/>
    </row>
    <row r="46" spans="1:8" x14ac:dyDescent="0.25">
      <c r="A46" s="76"/>
      <c r="B46" s="76"/>
      <c r="C46" s="77"/>
      <c r="D46" s="77"/>
      <c r="H46" s="62"/>
    </row>
    <row r="47" spans="1:8" x14ac:dyDescent="0.25">
      <c r="A47" s="76"/>
      <c r="B47" s="76"/>
      <c r="C47" s="77"/>
      <c r="D47" s="77"/>
      <c r="H47" s="62"/>
    </row>
    <row r="48" spans="1:8" x14ac:dyDescent="0.25">
      <c r="A48" s="76"/>
      <c r="B48" s="76"/>
      <c r="C48" s="77"/>
      <c r="D48" s="77"/>
      <c r="H48" s="62"/>
    </row>
    <row r="49" spans="1:8" x14ac:dyDescent="0.25">
      <c r="A49" s="76"/>
      <c r="B49" s="76"/>
      <c r="C49" s="78"/>
      <c r="D49" s="77"/>
      <c r="H49" s="62"/>
    </row>
    <row r="50" spans="1:8" x14ac:dyDescent="0.25">
      <c r="A50" s="76"/>
      <c r="B50" s="76"/>
      <c r="C50" s="78"/>
      <c r="D50" s="77"/>
      <c r="H50" s="62"/>
    </row>
    <row r="51" spans="1:8" x14ac:dyDescent="0.25">
      <c r="A51" s="76"/>
      <c r="B51" s="76"/>
      <c r="C51" s="78"/>
      <c r="D51" s="77"/>
      <c r="H51" s="62"/>
    </row>
    <row r="52" spans="1:8" x14ac:dyDescent="0.25">
      <c r="A52" s="76"/>
      <c r="B52" s="76"/>
      <c r="C52" s="78"/>
      <c r="D52" s="77"/>
      <c r="H52" s="62"/>
    </row>
    <row r="53" spans="1:8" x14ac:dyDescent="0.25">
      <c r="A53" s="76"/>
      <c r="B53" s="76"/>
      <c r="C53" s="77"/>
      <c r="D53" s="77"/>
      <c r="H53" s="62"/>
    </row>
    <row r="54" spans="1:8" x14ac:dyDescent="0.25">
      <c r="A54" s="76"/>
      <c r="B54" s="76"/>
      <c r="C54" s="77"/>
      <c r="D54" s="77"/>
      <c r="H54" s="62"/>
    </row>
    <row r="55" spans="1:8" x14ac:dyDescent="0.25">
      <c r="A55" s="76"/>
      <c r="B55" s="76"/>
      <c r="C55" s="77"/>
      <c r="D55" s="77"/>
      <c r="H55" s="62"/>
    </row>
    <row r="56" spans="1:8" x14ac:dyDescent="0.25">
      <c r="A56" s="76"/>
      <c r="B56" s="76"/>
      <c r="C56" s="77"/>
      <c r="D56" s="77"/>
      <c r="H56" s="62"/>
    </row>
    <row r="57" spans="1:8" x14ac:dyDescent="0.25">
      <c r="A57" s="76"/>
      <c r="B57" s="76"/>
      <c r="C57" s="77"/>
      <c r="D57" s="77"/>
      <c r="H57" s="62"/>
    </row>
    <row r="58" spans="1:8" x14ac:dyDescent="0.25">
      <c r="A58" s="76"/>
      <c r="B58" s="76"/>
      <c r="C58" s="77"/>
      <c r="D58" s="77"/>
      <c r="H58" s="62"/>
    </row>
    <row r="59" spans="1:8" x14ac:dyDescent="0.25">
      <c r="A59" s="76"/>
      <c r="B59" s="76"/>
      <c r="C59" s="77"/>
      <c r="D59" s="77"/>
      <c r="H59" s="62"/>
    </row>
    <row r="60" spans="1:8" x14ac:dyDescent="0.25">
      <c r="A60" s="76"/>
      <c r="B60" s="76"/>
      <c r="C60" s="77"/>
      <c r="D60" s="77"/>
      <c r="H60" s="62"/>
    </row>
    <row r="61" spans="1:8" x14ac:dyDescent="0.25">
      <c r="A61" s="76"/>
      <c r="B61" s="76"/>
      <c r="C61" s="77"/>
      <c r="D61" s="77"/>
      <c r="H61" s="62"/>
    </row>
    <row r="62" spans="1:8" x14ac:dyDescent="0.25">
      <c r="A62" s="76"/>
      <c r="B62" s="76"/>
      <c r="C62" s="77"/>
      <c r="D62" s="77"/>
      <c r="H62" s="62"/>
    </row>
    <row r="63" spans="1:8" x14ac:dyDescent="0.25">
      <c r="A63" s="76"/>
      <c r="B63" s="76"/>
      <c r="C63" s="77"/>
      <c r="D63" s="77"/>
      <c r="H63" s="62"/>
    </row>
    <row r="64" spans="1:8" x14ac:dyDescent="0.25">
      <c r="A64" s="76"/>
      <c r="B64" s="76"/>
      <c r="C64" s="77"/>
      <c r="D64" s="77"/>
      <c r="H64" s="62"/>
    </row>
    <row r="65" spans="1:8" x14ac:dyDescent="0.25">
      <c r="A65" s="76"/>
      <c r="B65" s="76"/>
      <c r="C65" s="77"/>
      <c r="D65" s="77"/>
      <c r="H65" s="62"/>
    </row>
    <row r="66" spans="1:8" x14ac:dyDescent="0.25">
      <c r="A66" s="76"/>
      <c r="B66" s="76"/>
      <c r="C66" s="77"/>
      <c r="D66" s="77"/>
      <c r="H66" s="62"/>
    </row>
    <row r="67" spans="1:8" x14ac:dyDescent="0.25">
      <c r="A67" s="76"/>
      <c r="B67" s="76"/>
      <c r="C67" s="77"/>
      <c r="D67" s="77"/>
      <c r="H67" s="62"/>
    </row>
    <row r="68" spans="1:8" x14ac:dyDescent="0.25">
      <c r="A68" s="76"/>
      <c r="B68" s="76"/>
      <c r="C68" s="77"/>
      <c r="D68" s="77"/>
      <c r="H68" s="62"/>
    </row>
    <row r="69" spans="1:8" x14ac:dyDescent="0.25">
      <c r="A69" s="76"/>
      <c r="B69" s="76"/>
      <c r="C69" s="77"/>
      <c r="D69" s="77"/>
      <c r="H69" s="62"/>
    </row>
    <row r="70" spans="1:8" x14ac:dyDescent="0.25">
      <c r="A70" s="76"/>
      <c r="B70" s="76"/>
      <c r="C70" s="77"/>
      <c r="D70" s="77"/>
      <c r="H70" s="62"/>
    </row>
    <row r="71" spans="1:8" x14ac:dyDescent="0.25">
      <c r="A71" s="76"/>
      <c r="B71" s="76"/>
      <c r="C71" s="77"/>
      <c r="D71" s="77"/>
      <c r="H71" s="62"/>
    </row>
    <row r="72" spans="1:8" x14ac:dyDescent="0.25">
      <c r="A72" s="76"/>
      <c r="B72" s="76"/>
      <c r="C72" s="77"/>
      <c r="D72" s="77"/>
      <c r="H72" s="62"/>
    </row>
    <row r="73" spans="1:8" x14ac:dyDescent="0.25">
      <c r="A73" s="76"/>
      <c r="B73" s="76"/>
      <c r="C73" s="77"/>
      <c r="D73" s="77"/>
      <c r="H73" s="62"/>
    </row>
    <row r="74" spans="1:8" x14ac:dyDescent="0.25">
      <c r="A74" s="76"/>
      <c r="B74" s="76"/>
      <c r="C74" s="77"/>
      <c r="D74" s="77"/>
      <c r="H74" s="62"/>
    </row>
    <row r="75" spans="1:8" x14ac:dyDescent="0.25">
      <c r="A75" s="76"/>
      <c r="B75" s="76"/>
      <c r="C75" s="77"/>
      <c r="D75" s="77"/>
      <c r="H75" s="62"/>
    </row>
    <row r="76" spans="1:8" x14ac:dyDescent="0.25">
      <c r="A76" s="76"/>
      <c r="B76" s="76"/>
      <c r="C76" s="77"/>
      <c r="D76" s="77"/>
      <c r="H76" s="62"/>
    </row>
    <row r="77" spans="1:8" x14ac:dyDescent="0.25">
      <c r="A77" s="76"/>
      <c r="B77" s="76"/>
      <c r="C77" s="77"/>
      <c r="D77" s="77"/>
      <c r="H77" s="62"/>
    </row>
    <row r="78" spans="1:8" x14ac:dyDescent="0.25">
      <c r="A78" s="76"/>
      <c r="B78" s="76"/>
      <c r="C78" s="77"/>
      <c r="D78" s="77"/>
      <c r="H78" s="62"/>
    </row>
    <row r="79" spans="1:8" x14ac:dyDescent="0.25">
      <c r="A79" s="76"/>
      <c r="B79" s="76"/>
      <c r="C79" s="77"/>
      <c r="D79" s="77"/>
      <c r="H79" s="62"/>
    </row>
    <row r="80" spans="1:8" x14ac:dyDescent="0.25">
      <c r="A80" s="76"/>
      <c r="B80" s="76"/>
      <c r="C80" s="77"/>
      <c r="D80" s="77"/>
      <c r="H80" s="62"/>
    </row>
    <row r="81" spans="1:8" x14ac:dyDescent="0.25">
      <c r="A81" s="76"/>
      <c r="B81" s="76"/>
      <c r="C81" s="77"/>
      <c r="D81" s="77"/>
      <c r="H81" s="62"/>
    </row>
    <row r="82" spans="1:8" x14ac:dyDescent="0.25">
      <c r="A82" s="76"/>
      <c r="B82" s="76"/>
      <c r="C82" s="77"/>
      <c r="D82" s="77"/>
      <c r="H82" s="62"/>
    </row>
    <row r="83" spans="1:8" x14ac:dyDescent="0.25">
      <c r="A83" s="76"/>
      <c r="B83" s="76"/>
      <c r="C83" s="77"/>
      <c r="D83" s="77"/>
      <c r="H83" s="62"/>
    </row>
    <row r="84" spans="1:8" x14ac:dyDescent="0.25">
      <c r="A84" s="76"/>
      <c r="B84" s="76"/>
      <c r="C84" s="77"/>
      <c r="D84" s="77"/>
      <c r="H84" s="62"/>
    </row>
    <row r="85" spans="1:8" x14ac:dyDescent="0.25">
      <c r="A85" s="76"/>
      <c r="B85" s="76"/>
      <c r="C85" s="77"/>
      <c r="D85" s="77"/>
      <c r="H85" s="62"/>
    </row>
    <row r="86" spans="1:8" x14ac:dyDescent="0.25">
      <c r="A86" s="76"/>
      <c r="B86" s="76"/>
      <c r="C86" s="77"/>
      <c r="D86" s="77"/>
      <c r="H86" s="62"/>
    </row>
    <row r="87" spans="1:8" x14ac:dyDescent="0.25">
      <c r="A87" s="76"/>
      <c r="B87" s="76"/>
      <c r="C87" s="77"/>
      <c r="D87" s="77"/>
      <c r="H87" s="62"/>
    </row>
    <row r="88" spans="1:8" x14ac:dyDescent="0.25">
      <c r="A88" s="76"/>
      <c r="B88" s="76"/>
      <c r="C88" s="77"/>
      <c r="D88" s="77"/>
      <c r="H88" s="62"/>
    </row>
    <row r="89" spans="1:8" x14ac:dyDescent="0.25">
      <c r="A89" s="76"/>
      <c r="B89" s="76"/>
      <c r="C89" s="77"/>
      <c r="D89" s="77"/>
      <c r="H89" s="62"/>
    </row>
    <row r="90" spans="1:8" x14ac:dyDescent="0.25">
      <c r="A90" s="76"/>
      <c r="B90" s="76"/>
      <c r="C90" s="77"/>
      <c r="D90" s="77"/>
      <c r="H90" s="62"/>
    </row>
    <row r="91" spans="1:8" x14ac:dyDescent="0.25">
      <c r="A91" s="76"/>
      <c r="B91" s="76"/>
      <c r="C91" s="77"/>
      <c r="D91" s="77"/>
      <c r="H91" s="62"/>
    </row>
    <row r="92" spans="1:8" x14ac:dyDescent="0.25">
      <c r="A92" s="76"/>
      <c r="B92" s="76"/>
      <c r="C92" s="77"/>
      <c r="D92" s="77"/>
      <c r="H92" s="62"/>
    </row>
    <row r="93" spans="1:8" x14ac:dyDescent="0.25">
      <c r="A93" s="76"/>
      <c r="B93" s="76"/>
      <c r="C93" s="77"/>
      <c r="D93" s="77"/>
      <c r="H93" s="62"/>
    </row>
    <row r="94" spans="1:8" x14ac:dyDescent="0.25">
      <c r="A94" s="76"/>
      <c r="B94" s="76"/>
      <c r="C94" s="77"/>
      <c r="D94" s="77"/>
      <c r="H94" s="62"/>
    </row>
    <row r="95" spans="1:8" x14ac:dyDescent="0.25">
      <c r="A95" s="76"/>
      <c r="B95" s="76"/>
      <c r="C95" s="77"/>
      <c r="D95" s="77"/>
      <c r="H95" s="62"/>
    </row>
    <row r="96" spans="1:8" x14ac:dyDescent="0.25">
      <c r="A96" s="76"/>
      <c r="B96" s="76"/>
      <c r="C96" s="77"/>
      <c r="D96" s="77"/>
      <c r="H96" s="62"/>
    </row>
    <row r="97" spans="1:8" x14ac:dyDescent="0.25">
      <c r="A97" s="76"/>
      <c r="B97" s="76"/>
      <c r="C97" s="77"/>
      <c r="D97" s="77"/>
      <c r="H97" s="62"/>
    </row>
    <row r="98" spans="1:8" x14ac:dyDescent="0.25">
      <c r="A98" s="76"/>
      <c r="B98" s="76"/>
      <c r="C98" s="77"/>
      <c r="D98" s="77"/>
      <c r="H98" s="62"/>
    </row>
    <row r="99" spans="1:8" x14ac:dyDescent="0.25">
      <c r="A99" s="76"/>
      <c r="B99" s="76"/>
      <c r="C99" s="77"/>
      <c r="D99" s="77"/>
      <c r="H99" s="62"/>
    </row>
    <row r="100" spans="1:8" x14ac:dyDescent="0.25">
      <c r="A100" s="76"/>
      <c r="B100" s="76"/>
      <c r="C100" s="77"/>
      <c r="D100" s="77"/>
      <c r="H100" s="62"/>
    </row>
    <row r="101" spans="1:8" x14ac:dyDescent="0.25">
      <c r="A101" s="76"/>
      <c r="B101" s="76"/>
      <c r="C101" s="77"/>
      <c r="D101" s="77"/>
      <c r="H101" s="62"/>
    </row>
    <row r="102" spans="1:8" x14ac:dyDescent="0.25">
      <c r="A102" s="76"/>
      <c r="B102" s="76"/>
      <c r="C102" s="77"/>
      <c r="D102" s="77"/>
      <c r="H102" s="62"/>
    </row>
    <row r="103" spans="1:8" x14ac:dyDescent="0.25">
      <c r="A103" s="76"/>
      <c r="B103" s="76"/>
      <c r="C103" s="77"/>
      <c r="D103" s="77"/>
      <c r="H103" s="62"/>
    </row>
    <row r="104" spans="1:8" x14ac:dyDescent="0.25">
      <c r="A104" s="76"/>
      <c r="B104" s="76"/>
      <c r="C104" s="77"/>
      <c r="D104" s="77"/>
      <c r="H104" s="62"/>
    </row>
    <row r="105" spans="1:8" x14ac:dyDescent="0.25">
      <c r="A105" s="76"/>
      <c r="B105" s="76"/>
      <c r="C105" s="77"/>
      <c r="D105" s="77"/>
      <c r="H105" s="62"/>
    </row>
    <row r="106" spans="1:8" x14ac:dyDescent="0.25">
      <c r="A106" s="76"/>
      <c r="B106" s="76"/>
      <c r="C106" s="77"/>
      <c r="D106" s="77"/>
      <c r="H106" s="62"/>
    </row>
    <row r="107" spans="1:8" x14ac:dyDescent="0.25">
      <c r="A107" s="76"/>
      <c r="B107" s="76"/>
      <c r="C107" s="77"/>
      <c r="D107" s="77"/>
      <c r="H107" s="62"/>
    </row>
    <row r="108" spans="1:8" x14ac:dyDescent="0.25">
      <c r="A108" s="76"/>
      <c r="B108" s="76"/>
      <c r="C108" s="77"/>
      <c r="D108" s="77"/>
      <c r="H108" s="62"/>
    </row>
    <row r="109" spans="1:8" x14ac:dyDescent="0.25">
      <c r="A109" s="76"/>
      <c r="B109" s="76"/>
      <c r="C109" s="77"/>
      <c r="D109" s="77"/>
      <c r="H109" s="62"/>
    </row>
    <row r="110" spans="1:8" x14ac:dyDescent="0.25">
      <c r="A110" s="76"/>
      <c r="B110" s="76"/>
      <c r="C110" s="77"/>
      <c r="D110" s="77"/>
      <c r="H110" s="62"/>
    </row>
    <row r="111" spans="1:8" x14ac:dyDescent="0.25">
      <c r="A111" s="76"/>
      <c r="B111" s="76"/>
      <c r="C111" s="77"/>
      <c r="D111" s="77"/>
      <c r="H111" s="62"/>
    </row>
    <row r="112" spans="1:8" x14ac:dyDescent="0.25">
      <c r="A112" s="76"/>
      <c r="B112" s="76"/>
      <c r="C112" s="77"/>
      <c r="D112" s="77"/>
      <c r="H112" s="62"/>
    </row>
    <row r="113" spans="1:8" x14ac:dyDescent="0.25">
      <c r="A113" s="76"/>
      <c r="B113" s="76"/>
      <c r="C113" s="77"/>
      <c r="D113" s="77"/>
      <c r="H113" s="62"/>
    </row>
    <row r="114" spans="1:8" x14ac:dyDescent="0.25">
      <c r="A114" s="76"/>
      <c r="B114" s="76"/>
      <c r="C114" s="77"/>
      <c r="D114" s="77"/>
      <c r="H114" s="62"/>
    </row>
    <row r="115" spans="1:8" x14ac:dyDescent="0.25">
      <c r="A115" s="76"/>
      <c r="B115" s="76"/>
      <c r="C115" s="77"/>
      <c r="D115" s="77"/>
      <c r="H115" s="62"/>
    </row>
    <row r="116" spans="1:8" x14ac:dyDescent="0.25">
      <c r="A116" s="76"/>
      <c r="B116" s="76"/>
      <c r="C116" s="77"/>
      <c r="D116" s="77"/>
      <c r="H116" s="62"/>
    </row>
    <row r="117" spans="1:8" x14ac:dyDescent="0.25">
      <c r="A117" s="76"/>
      <c r="B117" s="76"/>
      <c r="C117" s="77"/>
      <c r="D117" s="77"/>
      <c r="H117" s="62"/>
    </row>
    <row r="118" spans="1:8" x14ac:dyDescent="0.25">
      <c r="A118" s="76"/>
      <c r="B118" s="76"/>
      <c r="C118" s="77"/>
      <c r="D118" s="77"/>
      <c r="H118" s="62"/>
    </row>
    <row r="119" spans="1:8" x14ac:dyDescent="0.25">
      <c r="A119" s="76"/>
      <c r="B119" s="76"/>
      <c r="C119" s="77"/>
      <c r="D119" s="77"/>
      <c r="H119" s="62"/>
    </row>
    <row r="120" spans="1:8" x14ac:dyDescent="0.25">
      <c r="A120" s="76"/>
      <c r="B120" s="76"/>
      <c r="C120" s="77"/>
      <c r="D120" s="77"/>
      <c r="H120" s="62"/>
    </row>
    <row r="121" spans="1:8" x14ac:dyDescent="0.25">
      <c r="A121" s="76"/>
      <c r="B121" s="76"/>
      <c r="C121" s="77"/>
      <c r="D121" s="77"/>
      <c r="H121" s="62"/>
    </row>
    <row r="122" spans="1:8" x14ac:dyDescent="0.25">
      <c r="A122" s="76"/>
      <c r="B122" s="76"/>
      <c r="C122" s="77"/>
      <c r="D122" s="77"/>
      <c r="H122" s="62"/>
    </row>
    <row r="123" spans="1:8" x14ac:dyDescent="0.25">
      <c r="A123" s="76"/>
      <c r="B123" s="76"/>
      <c r="C123" s="77"/>
      <c r="D123" s="77"/>
      <c r="H123" s="62"/>
    </row>
    <row r="124" spans="1:8" x14ac:dyDescent="0.25">
      <c r="A124" s="76"/>
      <c r="B124" s="76"/>
      <c r="C124" s="77"/>
      <c r="D124" s="77"/>
      <c r="H124" s="62"/>
    </row>
    <row r="125" spans="1:8" x14ac:dyDescent="0.25">
      <c r="A125" s="76"/>
      <c r="B125" s="76"/>
      <c r="C125" s="77"/>
      <c r="D125" s="77"/>
      <c r="H125" s="62"/>
    </row>
    <row r="126" spans="1:8" x14ac:dyDescent="0.25">
      <c r="A126" s="76"/>
      <c r="B126" s="76"/>
      <c r="C126" s="77"/>
      <c r="D126" s="77"/>
      <c r="H126" s="62"/>
    </row>
    <row r="127" spans="1:8" x14ac:dyDescent="0.25">
      <c r="A127" s="76"/>
      <c r="B127" s="76"/>
      <c r="C127" s="77"/>
      <c r="D127" s="77"/>
      <c r="H127" s="62"/>
    </row>
    <row r="128" spans="1:8" x14ac:dyDescent="0.25">
      <c r="A128" s="76"/>
      <c r="B128" s="76"/>
      <c r="C128" s="77"/>
      <c r="D128" s="77"/>
      <c r="H128" s="62"/>
    </row>
    <row r="129" spans="1:8" x14ac:dyDescent="0.25">
      <c r="A129" s="76"/>
      <c r="B129" s="76"/>
      <c r="C129" s="77"/>
      <c r="D129" s="77"/>
      <c r="H129" s="62"/>
    </row>
    <row r="130" spans="1:8" x14ac:dyDescent="0.25">
      <c r="A130" s="76"/>
      <c r="B130" s="76"/>
      <c r="C130" s="77"/>
      <c r="D130" s="77"/>
      <c r="H130" s="62"/>
    </row>
    <row r="131" spans="1:8" x14ac:dyDescent="0.25">
      <c r="A131" s="76"/>
      <c r="B131" s="76"/>
      <c r="C131" s="77"/>
      <c r="D131" s="77"/>
      <c r="H131" s="62"/>
    </row>
    <row r="132" spans="1:8" x14ac:dyDescent="0.25">
      <c r="A132" s="76"/>
      <c r="B132" s="76"/>
      <c r="C132" s="77"/>
      <c r="D132" s="77"/>
      <c r="H132" s="62"/>
    </row>
    <row r="133" spans="1:8" x14ac:dyDescent="0.25">
      <c r="A133" s="76"/>
      <c r="B133" s="76"/>
      <c r="C133" s="77"/>
      <c r="D133" s="77"/>
      <c r="H133" s="62"/>
    </row>
    <row r="134" spans="1:8" x14ac:dyDescent="0.25">
      <c r="A134" s="76"/>
      <c r="B134" s="76"/>
      <c r="C134" s="77"/>
      <c r="D134" s="77"/>
      <c r="H134" s="62"/>
    </row>
    <row r="135" spans="1:8" x14ac:dyDescent="0.25">
      <c r="A135" s="76"/>
      <c r="B135" s="76"/>
      <c r="C135" s="77"/>
      <c r="D135" s="77"/>
      <c r="H135" s="62"/>
    </row>
    <row r="136" spans="1:8" x14ac:dyDescent="0.25">
      <c r="A136" s="76"/>
      <c r="B136" s="76"/>
      <c r="C136" s="77"/>
      <c r="D136" s="77"/>
      <c r="H136" s="62"/>
    </row>
    <row r="137" spans="1:8" x14ac:dyDescent="0.25">
      <c r="A137" s="76"/>
      <c r="B137" s="76"/>
      <c r="C137" s="77"/>
      <c r="D137" s="77"/>
      <c r="H137" s="62"/>
    </row>
    <row r="138" spans="1:8" x14ac:dyDescent="0.25">
      <c r="A138" s="76"/>
      <c r="B138" s="76"/>
      <c r="C138" s="77"/>
      <c r="D138" s="77"/>
      <c r="H138" s="62"/>
    </row>
    <row r="139" spans="1:8" x14ac:dyDescent="0.25">
      <c r="A139" s="76"/>
      <c r="B139" s="76"/>
      <c r="C139" s="77"/>
      <c r="D139" s="77"/>
      <c r="H139" s="62"/>
    </row>
    <row r="140" spans="1:8" x14ac:dyDescent="0.25">
      <c r="A140" s="76"/>
      <c r="B140" s="76"/>
      <c r="C140" s="77"/>
      <c r="D140" s="77"/>
      <c r="H140" s="62"/>
    </row>
    <row r="141" spans="1:8" x14ac:dyDescent="0.25">
      <c r="A141" s="76"/>
      <c r="B141" s="76"/>
      <c r="C141" s="77"/>
      <c r="D141" s="77"/>
      <c r="H141" s="62"/>
    </row>
    <row r="142" spans="1:8" x14ac:dyDescent="0.25">
      <c r="A142" s="76"/>
      <c r="B142" s="76"/>
      <c r="C142" s="77"/>
      <c r="D142" s="77"/>
      <c r="H142" s="62"/>
    </row>
    <row r="143" spans="1:8" x14ac:dyDescent="0.25">
      <c r="A143" s="76"/>
      <c r="B143" s="76"/>
      <c r="C143" s="77"/>
      <c r="D143" s="77"/>
      <c r="H143" s="62"/>
    </row>
    <row r="144" spans="1:8" x14ac:dyDescent="0.25">
      <c r="A144" s="76"/>
      <c r="B144" s="76"/>
      <c r="C144" s="77"/>
      <c r="D144" s="77"/>
      <c r="H144" s="62"/>
    </row>
  </sheetData>
  <autoFilter ref="A2:H144" xr:uid="{00000000-0009-0000-0000-000002000000}">
    <sortState xmlns:xlrd2="http://schemas.microsoft.com/office/spreadsheetml/2017/richdata2" ref="A3:H144">
      <sortCondition ref="A3:A144"/>
      <sortCondition ref="C3:C144"/>
      <sortCondition ref="D3:D144"/>
    </sortState>
  </autoFilter>
  <phoneticPr fontId="2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B4"/>
  <sheetViews>
    <sheetView workbookViewId="0">
      <selection activeCell="B21" sqref="B20:B21"/>
    </sheetView>
  </sheetViews>
  <sheetFormatPr defaultColWidth="9.140625" defaultRowHeight="15" x14ac:dyDescent="0.25"/>
  <cols>
    <col min="1" max="1" width="9.140625" style="1"/>
    <col min="2" max="2" width="21.5703125" style="1" bestFit="1" customWidth="1"/>
    <col min="3" max="16384" width="9.140625" style="1"/>
  </cols>
  <sheetData>
    <row r="1" spans="1:2" x14ac:dyDescent="0.25">
      <c r="A1" s="1" t="s">
        <v>23</v>
      </c>
      <c r="B1" s="1" t="s">
        <v>97</v>
      </c>
    </row>
    <row r="2" spans="1:2" x14ac:dyDescent="0.25">
      <c r="A2" s="1" t="s">
        <v>6</v>
      </c>
      <c r="B2" s="1" t="s">
        <v>98</v>
      </c>
    </row>
    <row r="3" spans="1:2" x14ac:dyDescent="0.25">
      <c r="A3" s="1" t="s">
        <v>25</v>
      </c>
      <c r="B3" s="1" t="s">
        <v>99</v>
      </c>
    </row>
    <row r="4" spans="1:2" x14ac:dyDescent="0.25">
      <c r="A4" s="1" t="s">
        <v>27</v>
      </c>
      <c r="B4" s="4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B2"/>
  <sheetViews>
    <sheetView workbookViewId="0">
      <selection activeCell="B2" sqref="B2"/>
    </sheetView>
  </sheetViews>
  <sheetFormatPr defaultColWidth="9.140625" defaultRowHeight="15" x14ac:dyDescent="0.25"/>
  <cols>
    <col min="1" max="1" width="9.140625" style="1"/>
    <col min="2" max="2" width="15.7109375" style="1" bestFit="1" customWidth="1"/>
    <col min="3" max="16384" width="9.140625" style="1"/>
  </cols>
  <sheetData>
    <row r="1" spans="1:2" x14ac:dyDescent="0.25">
      <c r="A1" s="2" t="s">
        <v>23</v>
      </c>
      <c r="B1" s="1" t="s">
        <v>107</v>
      </c>
    </row>
    <row r="2" spans="1:2" x14ac:dyDescent="0.25">
      <c r="A2" s="2" t="s">
        <v>6</v>
      </c>
      <c r="B2" s="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B27"/>
  <sheetViews>
    <sheetView workbookViewId="0"/>
  </sheetViews>
  <sheetFormatPr defaultColWidth="8.85546875" defaultRowHeight="15" x14ac:dyDescent="0.25"/>
  <cols>
    <col min="1" max="1" width="8.85546875" customWidth="1"/>
    <col min="2" max="2" width="22.28515625" bestFit="1" customWidth="1"/>
  </cols>
  <sheetData>
    <row r="1" spans="1:2" x14ac:dyDescent="0.25">
      <c r="A1" s="1" t="s">
        <v>23</v>
      </c>
      <c r="B1" s="1" t="s">
        <v>29</v>
      </c>
    </row>
    <row r="2" spans="1:2" x14ac:dyDescent="0.25">
      <c r="A2" s="1" t="s">
        <v>6</v>
      </c>
      <c r="B2" s="1" t="s">
        <v>30</v>
      </c>
    </row>
    <row r="3" spans="1:2" x14ac:dyDescent="0.25">
      <c r="A3" s="1" t="s">
        <v>25</v>
      </c>
      <c r="B3" s="1" t="s">
        <v>31</v>
      </c>
    </row>
    <row r="4" spans="1:2" x14ac:dyDescent="0.25">
      <c r="A4" s="1" t="s">
        <v>27</v>
      </c>
      <c r="B4" s="1" t="s">
        <v>32</v>
      </c>
    </row>
    <row r="5" spans="1:2" x14ac:dyDescent="0.25">
      <c r="A5" s="1" t="s">
        <v>5</v>
      </c>
      <c r="B5" s="1" t="s">
        <v>33</v>
      </c>
    </row>
    <row r="6" spans="1:2" x14ac:dyDescent="0.25">
      <c r="A6" s="1" t="s">
        <v>56</v>
      </c>
      <c r="B6" s="1" t="s">
        <v>34</v>
      </c>
    </row>
    <row r="7" spans="1:2" x14ac:dyDescent="0.25">
      <c r="A7" s="1" t="s">
        <v>24</v>
      </c>
      <c r="B7" s="1" t="s">
        <v>35</v>
      </c>
    </row>
    <row r="8" spans="1:2" x14ac:dyDescent="0.25">
      <c r="A8" s="1" t="s">
        <v>57</v>
      </c>
      <c r="B8" s="1" t="s">
        <v>36</v>
      </c>
    </row>
    <row r="9" spans="1:2" x14ac:dyDescent="0.25">
      <c r="A9" s="1" t="s">
        <v>58</v>
      </c>
      <c r="B9" s="1" t="s">
        <v>37</v>
      </c>
    </row>
    <row r="10" spans="1:2" x14ac:dyDescent="0.25">
      <c r="A10" s="1" t="s">
        <v>59</v>
      </c>
      <c r="B10" s="1" t="s">
        <v>38</v>
      </c>
    </row>
    <row r="11" spans="1:2" x14ac:dyDescent="0.25">
      <c r="A11" s="1" t="s">
        <v>60</v>
      </c>
      <c r="B11" s="1" t="s">
        <v>39</v>
      </c>
    </row>
    <row r="12" spans="1:2" x14ac:dyDescent="0.25">
      <c r="A12" s="1" t="s">
        <v>61</v>
      </c>
      <c r="B12" s="1" t="s">
        <v>40</v>
      </c>
    </row>
    <row r="13" spans="1:2" x14ac:dyDescent="0.25">
      <c r="A13" s="1" t="s">
        <v>62</v>
      </c>
      <c r="B13" s="1" t="s">
        <v>41</v>
      </c>
    </row>
    <row r="14" spans="1:2" x14ac:dyDescent="0.25">
      <c r="A14" s="1" t="s">
        <v>63</v>
      </c>
      <c r="B14" s="1" t="s">
        <v>42</v>
      </c>
    </row>
    <row r="15" spans="1:2" x14ac:dyDescent="0.25">
      <c r="A15" s="1" t="s">
        <v>64</v>
      </c>
      <c r="B15" s="1" t="s">
        <v>43</v>
      </c>
    </row>
    <row r="16" spans="1:2" x14ac:dyDescent="0.25">
      <c r="A16" s="1" t="s">
        <v>65</v>
      </c>
      <c r="B16" s="1" t="s">
        <v>44</v>
      </c>
    </row>
    <row r="17" spans="1:2" x14ac:dyDescent="0.25">
      <c r="A17" s="1" t="s">
        <v>66</v>
      </c>
      <c r="B17" s="1" t="s">
        <v>45</v>
      </c>
    </row>
    <row r="18" spans="1:2" x14ac:dyDescent="0.25">
      <c r="A18" s="1" t="s">
        <v>67</v>
      </c>
      <c r="B18" s="1" t="s">
        <v>46</v>
      </c>
    </row>
    <row r="19" spans="1:2" x14ac:dyDescent="0.25">
      <c r="A19" s="1" t="s">
        <v>68</v>
      </c>
      <c r="B19" s="1" t="s">
        <v>47</v>
      </c>
    </row>
    <row r="20" spans="1:2" x14ac:dyDescent="0.25">
      <c r="A20" s="1" t="s">
        <v>69</v>
      </c>
      <c r="B20" s="1" t="s">
        <v>48</v>
      </c>
    </row>
    <row r="21" spans="1:2" x14ac:dyDescent="0.25">
      <c r="A21" s="1" t="s">
        <v>70</v>
      </c>
      <c r="B21" s="1" t="s">
        <v>49</v>
      </c>
    </row>
    <row r="22" spans="1:2" x14ac:dyDescent="0.25">
      <c r="A22" s="1" t="s">
        <v>71</v>
      </c>
      <c r="B22" s="1" t="s">
        <v>50</v>
      </c>
    </row>
    <row r="23" spans="1:2" x14ac:dyDescent="0.25">
      <c r="A23" s="1" t="s">
        <v>72</v>
      </c>
      <c r="B23" s="1" t="s">
        <v>51</v>
      </c>
    </row>
    <row r="24" spans="1:2" x14ac:dyDescent="0.25">
      <c r="A24" s="1" t="s">
        <v>73</v>
      </c>
      <c r="B24" s="1" t="s">
        <v>52</v>
      </c>
    </row>
    <row r="25" spans="1:2" x14ac:dyDescent="0.25">
      <c r="A25" s="1" t="s">
        <v>74</v>
      </c>
      <c r="B25" s="1" t="s">
        <v>53</v>
      </c>
    </row>
    <row r="26" spans="1:2" x14ac:dyDescent="0.25">
      <c r="A26" s="1" t="s">
        <v>75</v>
      </c>
      <c r="B26" s="1" t="s">
        <v>54</v>
      </c>
    </row>
    <row r="27" spans="1:2" x14ac:dyDescent="0.25">
      <c r="A27" s="1" t="s">
        <v>76</v>
      </c>
      <c r="B27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B2"/>
  <sheetViews>
    <sheetView workbookViewId="0">
      <selection activeCell="B14" sqref="B14"/>
    </sheetView>
  </sheetViews>
  <sheetFormatPr defaultColWidth="9.140625" defaultRowHeight="15" x14ac:dyDescent="0.25"/>
  <cols>
    <col min="1" max="1" width="9.140625" style="1"/>
    <col min="2" max="2" width="8.28515625" style="1" bestFit="1" customWidth="1"/>
    <col min="3" max="16384" width="9.140625" style="1"/>
  </cols>
  <sheetData>
    <row r="1" spans="1:2" x14ac:dyDescent="0.25">
      <c r="A1" s="1" t="s">
        <v>23</v>
      </c>
      <c r="B1" s="1" t="s">
        <v>77</v>
      </c>
    </row>
    <row r="2" spans="1:2" x14ac:dyDescent="0.25">
      <c r="A2" s="1" t="s">
        <v>6</v>
      </c>
      <c r="B2" s="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B8"/>
  <sheetViews>
    <sheetView workbookViewId="0">
      <selection activeCell="B5" sqref="B5"/>
    </sheetView>
  </sheetViews>
  <sheetFormatPr defaultColWidth="9.140625" defaultRowHeight="15" x14ac:dyDescent="0.25"/>
  <cols>
    <col min="1" max="1" width="9.140625" style="1"/>
    <col min="2" max="2" width="12.7109375" style="1" bestFit="1" customWidth="1"/>
    <col min="3" max="16384" width="9.140625" style="1"/>
  </cols>
  <sheetData>
    <row r="1" spans="1:2" x14ac:dyDescent="0.25">
      <c r="A1" s="1" t="s">
        <v>23</v>
      </c>
      <c r="B1" s="1" t="s">
        <v>79</v>
      </c>
    </row>
    <row r="2" spans="1:2" x14ac:dyDescent="0.25">
      <c r="A2" s="1" t="s">
        <v>6</v>
      </c>
      <c r="B2" s="1" t="s">
        <v>80</v>
      </c>
    </row>
    <row r="3" spans="1:2" x14ac:dyDescent="0.25">
      <c r="A3" s="1" t="s">
        <v>25</v>
      </c>
      <c r="B3" s="1" t="s">
        <v>81</v>
      </c>
    </row>
    <row r="4" spans="1:2" x14ac:dyDescent="0.25">
      <c r="A4" s="1" t="s">
        <v>27</v>
      </c>
      <c r="B4" s="1" t="s">
        <v>82</v>
      </c>
    </row>
    <row r="5" spans="1:2" x14ac:dyDescent="0.25">
      <c r="A5" s="1" t="s">
        <v>5</v>
      </c>
      <c r="B5" s="1" t="s">
        <v>83</v>
      </c>
    </row>
    <row r="6" spans="1:2" x14ac:dyDescent="0.25">
      <c r="A6" s="1" t="s">
        <v>56</v>
      </c>
      <c r="B6" s="1" t="s">
        <v>84</v>
      </c>
    </row>
    <row r="7" spans="1:2" x14ac:dyDescent="0.25">
      <c r="A7" s="1" t="s">
        <v>24</v>
      </c>
      <c r="B7" s="1" t="s">
        <v>85</v>
      </c>
    </row>
    <row r="8" spans="1:2" x14ac:dyDescent="0.25">
      <c r="A8" s="1" t="s">
        <v>57</v>
      </c>
      <c r="B8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B6"/>
  <sheetViews>
    <sheetView workbookViewId="0">
      <selection activeCell="B2" sqref="B2"/>
    </sheetView>
  </sheetViews>
  <sheetFormatPr defaultColWidth="9.140625" defaultRowHeight="15" x14ac:dyDescent="0.25"/>
  <cols>
    <col min="1" max="1" width="9.140625" style="1"/>
    <col min="2" max="2" width="12.7109375" style="1" bestFit="1" customWidth="1"/>
    <col min="3" max="16384" width="9.140625" style="1"/>
  </cols>
  <sheetData>
    <row r="1" spans="1:2" x14ac:dyDescent="0.25">
      <c r="A1" s="1" t="s">
        <v>23</v>
      </c>
      <c r="B1" s="1" t="s">
        <v>87</v>
      </c>
    </row>
    <row r="2" spans="1:2" x14ac:dyDescent="0.25">
      <c r="A2" s="1" t="s">
        <v>6</v>
      </c>
      <c r="B2" s="1" t="s">
        <v>88</v>
      </c>
    </row>
    <row r="3" spans="1:2" x14ac:dyDescent="0.25">
      <c r="A3" s="1" t="s">
        <v>25</v>
      </c>
      <c r="B3" s="1" t="s">
        <v>89</v>
      </c>
    </row>
    <row r="4" spans="1:2" x14ac:dyDescent="0.25">
      <c r="A4" s="6" t="s">
        <v>27</v>
      </c>
      <c r="B4" s="6" t="s">
        <v>90</v>
      </c>
    </row>
    <row r="5" spans="1:2" x14ac:dyDescent="0.25">
      <c r="A5" s="1" t="s">
        <v>5</v>
      </c>
      <c r="B5" s="1" t="s">
        <v>91</v>
      </c>
    </row>
    <row r="6" spans="1:2" x14ac:dyDescent="0.25">
      <c r="A6" s="1" t="s">
        <v>56</v>
      </c>
      <c r="B6" s="1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B4"/>
  <sheetViews>
    <sheetView workbookViewId="0">
      <selection activeCell="B3" sqref="A3:B3"/>
    </sheetView>
  </sheetViews>
  <sheetFormatPr defaultColWidth="9.140625" defaultRowHeight="15" x14ac:dyDescent="0.25"/>
  <cols>
    <col min="1" max="1" width="9.140625" style="1"/>
    <col min="2" max="2" width="21.28515625" style="1" bestFit="1" customWidth="1"/>
    <col min="3" max="16384" width="9.140625" style="1"/>
  </cols>
  <sheetData>
    <row r="1" spans="1:2" x14ac:dyDescent="0.25">
      <c r="A1" s="1" t="s">
        <v>26</v>
      </c>
      <c r="B1" s="1" t="s">
        <v>93</v>
      </c>
    </row>
    <row r="2" spans="1:2" x14ac:dyDescent="0.25">
      <c r="A2" s="1" t="s">
        <v>23</v>
      </c>
      <c r="B2" s="1" t="s">
        <v>94</v>
      </c>
    </row>
    <row r="3" spans="1:2" x14ac:dyDescent="0.25">
      <c r="A3" s="1" t="s">
        <v>6</v>
      </c>
      <c r="B3" s="1" t="s">
        <v>95</v>
      </c>
    </row>
    <row r="4" spans="1:2" x14ac:dyDescent="0.25">
      <c r="A4" s="1" t="s">
        <v>25</v>
      </c>
      <c r="B4" s="1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B5"/>
  <sheetViews>
    <sheetView workbookViewId="0">
      <selection activeCell="D8" sqref="D8"/>
    </sheetView>
  </sheetViews>
  <sheetFormatPr defaultColWidth="9.140625" defaultRowHeight="15" x14ac:dyDescent="0.25"/>
  <cols>
    <col min="1" max="1" width="9.140625" style="1"/>
    <col min="2" max="2" width="31.7109375" style="1" bestFit="1" customWidth="1"/>
    <col min="3" max="16384" width="9.140625" style="1"/>
  </cols>
  <sheetData>
    <row r="1" spans="1:2" x14ac:dyDescent="0.25">
      <c r="A1" s="1" t="s">
        <v>26</v>
      </c>
      <c r="B1" s="1" t="s">
        <v>101</v>
      </c>
    </row>
    <row r="2" spans="1:2" x14ac:dyDescent="0.25">
      <c r="A2" s="1" t="s">
        <v>23</v>
      </c>
      <c r="B2" s="1" t="s">
        <v>102</v>
      </c>
    </row>
    <row r="3" spans="1:2" x14ac:dyDescent="0.25">
      <c r="A3" s="1" t="s">
        <v>6</v>
      </c>
      <c r="B3" s="1" t="s">
        <v>103</v>
      </c>
    </row>
    <row r="4" spans="1:2" x14ac:dyDescent="0.25">
      <c r="A4" s="1" t="s">
        <v>25</v>
      </c>
      <c r="B4" s="1" t="s">
        <v>104</v>
      </c>
    </row>
    <row r="5" spans="1:2" x14ac:dyDescent="0.25">
      <c r="A5" s="1" t="s">
        <v>27</v>
      </c>
      <c r="B5" s="1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B4"/>
  <sheetViews>
    <sheetView workbookViewId="0">
      <selection activeCell="A3" sqref="A3:XFD3"/>
    </sheetView>
  </sheetViews>
  <sheetFormatPr defaultColWidth="11.42578125" defaultRowHeight="15" x14ac:dyDescent="0.25"/>
  <sheetData>
    <row r="1" spans="1:2" x14ac:dyDescent="0.25">
      <c r="A1" s="4" t="s">
        <v>138</v>
      </c>
      <c r="B1" s="4" t="s">
        <v>137</v>
      </c>
    </row>
    <row r="2" spans="1:2" x14ac:dyDescent="0.25">
      <c r="A2" t="s">
        <v>7</v>
      </c>
      <c r="B2" t="s">
        <v>135</v>
      </c>
    </row>
    <row r="3" spans="1:2" x14ac:dyDescent="0.25">
      <c r="A3" t="s">
        <v>139</v>
      </c>
      <c r="B3" t="s">
        <v>136</v>
      </c>
    </row>
    <row r="4" spans="1:2" x14ac:dyDescent="0.25">
      <c r="A4" t="s">
        <v>134</v>
      </c>
      <c r="B4" t="s">
        <v>140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6EBCD473FD7C4ABC25926849805499" ma:contentTypeVersion="14" ma:contentTypeDescription="Crear nuevo documento." ma:contentTypeScope="" ma:versionID="ff4838373b06155121e91adf4347d8cc">
  <xsd:schema xmlns:xsd="http://www.w3.org/2001/XMLSchema" xmlns:xs="http://www.w3.org/2001/XMLSchema" xmlns:p="http://schemas.microsoft.com/office/2006/metadata/properties" xmlns:ns2="88ef0427-6876-42b2-826f-5cfa5b90ebe4" xmlns:ns3="30123bdc-e5b5-4651-9cdf-651a6f0074e3" targetNamespace="http://schemas.microsoft.com/office/2006/metadata/properties" ma:root="true" ma:fieldsID="2b0b0a49a3c7397edf9c819fbf4a19d8" ns2:_="" ns3:_="">
    <xsd:import namespace="88ef0427-6876-42b2-826f-5cfa5b90ebe4"/>
    <xsd:import namespace="30123bdc-e5b5-4651-9cdf-651a6f0074e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f0427-6876-42b2-826f-5cfa5b90eb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Última vez que se compartió por hora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23bdc-e5b5-4651-9cdf-651a6f0074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9F7711-BF96-4122-88BF-48F031154B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ef0427-6876-42b2-826f-5cfa5b90ebe4"/>
    <ds:schemaRef ds:uri="30123bdc-e5b5-4651-9cdf-651a6f0074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507B54-84F2-4663-A327-A4C6EECA38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9AE1AE-2D4C-4998-BB35-FE5AF8921F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Operaciones</vt:lpstr>
      <vt:lpstr>Calendario</vt:lpstr>
      <vt:lpstr>Tramos</vt:lpstr>
      <vt:lpstr>TipoAmortizacion</vt:lpstr>
      <vt:lpstr>TipoTramo</vt:lpstr>
      <vt:lpstr>Moneda</vt:lpstr>
      <vt:lpstr>TipoTasa</vt:lpstr>
      <vt:lpstr>Periodo</vt:lpstr>
      <vt:lpstr>BaseAnual</vt:lpstr>
      <vt:lpstr>TipoGracia</vt:lpstr>
      <vt:lpstr>CodDesplazamiento</vt:lpstr>
      <vt:lpstr>IndPago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Freeman</cp:lastModifiedBy>
  <dcterms:created xsi:type="dcterms:W3CDTF">2010-04-05T05:53:45Z</dcterms:created>
  <dcterms:modified xsi:type="dcterms:W3CDTF">2021-05-10T06:23:42Z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