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store\startup-valuation\Valuation of Company\"/>
    </mc:Choice>
  </mc:AlternateContent>
  <xr:revisionPtr revIDLastSave="0" documentId="13_ncr:1_{FD42BE59-C2B3-4EE3-83FE-2C8F3F000CC4}" xr6:coauthVersionLast="45" xr6:coauthVersionMax="45" xr10:uidLastSave="{00000000-0000-0000-0000-000000000000}"/>
  <bookViews>
    <workbookView xWindow="-120" yWindow="480" windowWidth="29040" windowHeight="15840" activeTab="2" xr2:uid="{00000000-000D-0000-FFFF-FFFF00000000}"/>
  </bookViews>
  <sheets>
    <sheet name="Info" sheetId="4" r:id="rId1"/>
    <sheet name="Revenue based Valuation" sheetId="3" r:id="rId2"/>
    <sheet name="ARR Growth Analysis" sheetId="5" r:id="rId3"/>
  </sheets>
  <definedNames>
    <definedName name="_xlnm._FilterDatabase" localSheetId="1" hidden="1">'Revenue based Valuation'!$U$1:$AG$83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5" i="5" l="1"/>
  <c r="S25" i="5"/>
  <c r="T24" i="5"/>
  <c r="S24" i="5"/>
  <c r="T23" i="5"/>
  <c r="S23" i="5"/>
  <c r="T22" i="5"/>
  <c r="S22" i="5"/>
  <c r="T21" i="5"/>
  <c r="S21" i="5"/>
  <c r="G9" i="5"/>
  <c r="Y7" i="5" s="1"/>
  <c r="F9" i="5"/>
  <c r="X7" i="5" s="1"/>
  <c r="H9" i="5"/>
  <c r="Z7" i="5" s="1"/>
  <c r="E10" i="5"/>
  <c r="H10" i="5" s="1"/>
  <c r="D10" i="3"/>
  <c r="AP25" i="3"/>
  <c r="AO25" i="3"/>
  <c r="AN25" i="3"/>
  <c r="AM25" i="3"/>
  <c r="AP21" i="3"/>
  <c r="AO21" i="3"/>
  <c r="AN21" i="3"/>
  <c r="AM21" i="3"/>
  <c r="H43" i="3"/>
  <c r="D43" i="3"/>
  <c r="D8" i="3"/>
  <c r="H16" i="3"/>
  <c r="AL33" i="3"/>
  <c r="AL39" i="3" s="1"/>
  <c r="AL31" i="3"/>
  <c r="AL37" i="3" s="1"/>
  <c r="T10" i="5" l="1"/>
  <c r="AC7" i="5"/>
  <c r="L10" i="5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Z84" i="5" s="1"/>
  <c r="Z85" i="5" s="1"/>
  <c r="Z86" i="5" s="1"/>
  <c r="Z87" i="5" s="1"/>
  <c r="Z88" i="5" s="1"/>
  <c r="Z89" i="5" s="1"/>
  <c r="Z90" i="5" s="1"/>
  <c r="Z91" i="5" s="1"/>
  <c r="Z92" i="5" s="1"/>
  <c r="Z93" i="5" s="1"/>
  <c r="Z94" i="5" s="1"/>
  <c r="Z95" i="5" s="1"/>
  <c r="Z96" i="5" s="1"/>
  <c r="Z97" i="5" s="1"/>
  <c r="Z98" i="5" s="1"/>
  <c r="Z99" i="5" s="1"/>
  <c r="Z100" i="5" s="1"/>
  <c r="Z101" i="5" s="1"/>
  <c r="Z102" i="5" s="1"/>
  <c r="Z103" i="5" s="1"/>
  <c r="Z104" i="5" s="1"/>
  <c r="Z105" i="5" s="1"/>
  <c r="Z106" i="5" s="1"/>
  <c r="Z107" i="5" s="1"/>
  <c r="Z108" i="5" s="1"/>
  <c r="Z109" i="5" s="1"/>
  <c r="Z110" i="5" s="1"/>
  <c r="Z111" i="5" s="1"/>
  <c r="Z112" i="5" s="1"/>
  <c r="Z113" i="5" s="1"/>
  <c r="Z114" i="5" s="1"/>
  <c r="Z115" i="5" s="1"/>
  <c r="Z116" i="5" s="1"/>
  <c r="Z117" i="5" s="1"/>
  <c r="Z118" i="5" s="1"/>
  <c r="Z119" i="5" s="1"/>
  <c r="Z120" i="5" s="1"/>
  <c r="Z121" i="5" s="1"/>
  <c r="Z122" i="5" s="1"/>
  <c r="Z123" i="5" s="1"/>
  <c r="Z124" i="5" s="1"/>
  <c r="Z125" i="5" s="1"/>
  <c r="Z126" i="5" s="1"/>
  <c r="Z127" i="5" s="1"/>
  <c r="Z128" i="5" s="1"/>
  <c r="Z129" i="5" s="1"/>
  <c r="Z130" i="5" s="1"/>
  <c r="Z131" i="5" s="1"/>
  <c r="Z132" i="5" s="1"/>
  <c r="Z133" i="5" s="1"/>
  <c r="Z134" i="5" s="1"/>
  <c r="Z135" i="5" s="1"/>
  <c r="Z136" i="5" s="1"/>
  <c r="Z137" i="5" s="1"/>
  <c r="Z138" i="5" s="1"/>
  <c r="Z139" i="5" s="1"/>
  <c r="Z140" i="5" s="1"/>
  <c r="Z141" i="5" s="1"/>
  <c r="Z142" i="5" s="1"/>
  <c r="Z143" i="5" s="1"/>
  <c r="Z144" i="5" s="1"/>
  <c r="Z145" i="5" s="1"/>
  <c r="Z146" i="5" s="1"/>
  <c r="Z147" i="5" s="1"/>
  <c r="Z148" i="5" s="1"/>
  <c r="Z149" i="5" s="1"/>
  <c r="Z150" i="5" s="1"/>
  <c r="Z151" i="5" s="1"/>
  <c r="Z152" i="5" s="1"/>
  <c r="Z153" i="5" s="1"/>
  <c r="Z154" i="5" s="1"/>
  <c r="Z155" i="5" s="1"/>
  <c r="Z156" i="5" s="1"/>
  <c r="Z157" i="5" s="1"/>
  <c r="Z158" i="5" s="1"/>
  <c r="Z159" i="5" s="1"/>
  <c r="Z160" i="5" s="1"/>
  <c r="Z161" i="5" s="1"/>
  <c r="Z162" i="5" s="1"/>
  <c r="Z163" i="5" s="1"/>
  <c r="Z164" i="5" s="1"/>
  <c r="Z165" i="5" s="1"/>
  <c r="Z166" i="5" s="1"/>
  <c r="Z167" i="5" s="1"/>
  <c r="Z168" i="5" s="1"/>
  <c r="Z169" i="5" s="1"/>
  <c r="Z170" i="5" s="1"/>
  <c r="Z171" i="5" s="1"/>
  <c r="Z172" i="5" s="1"/>
  <c r="Z173" i="5" s="1"/>
  <c r="Z174" i="5" s="1"/>
  <c r="Z175" i="5" s="1"/>
  <c r="Z176" i="5" s="1"/>
  <c r="Z177" i="5" s="1"/>
  <c r="Z178" i="5" s="1"/>
  <c r="Z179" i="5" s="1"/>
  <c r="Z180" i="5" s="1"/>
  <c r="Z181" i="5" s="1"/>
  <c r="Z182" i="5" s="1"/>
  <c r="Z183" i="5" s="1"/>
  <c r="Z184" i="5" s="1"/>
  <c r="Z185" i="5" s="1"/>
  <c r="Z186" i="5" s="1"/>
  <c r="Z187" i="5" s="1"/>
  <c r="Z188" i="5" s="1"/>
  <c r="Z189" i="5" s="1"/>
  <c r="Z190" i="5" s="1"/>
  <c r="Z191" i="5" s="1"/>
  <c r="Z192" i="5" s="1"/>
  <c r="Z193" i="5" s="1"/>
  <c r="Z194" i="5" s="1"/>
  <c r="Z195" i="5" s="1"/>
  <c r="Z196" i="5" s="1"/>
  <c r="Z197" i="5" s="1"/>
  <c r="Z198" i="5" s="1"/>
  <c r="Z199" i="5" s="1"/>
  <c r="Z200" i="5" s="1"/>
  <c r="Z201" i="5" s="1"/>
  <c r="Z202" i="5" s="1"/>
  <c r="Z203" i="5" s="1"/>
  <c r="Z204" i="5" s="1"/>
  <c r="Z205" i="5" s="1"/>
  <c r="Z206" i="5" s="1"/>
  <c r="Z207" i="5" s="1"/>
  <c r="Z208" i="5" s="1"/>
  <c r="Z209" i="5" s="1"/>
  <c r="Z210" i="5" s="1"/>
  <c r="Z211" i="5" s="1"/>
  <c r="Z212" i="5" s="1"/>
  <c r="Z213" i="5" s="1"/>
  <c r="Z214" i="5" s="1"/>
  <c r="Z215" i="5" s="1"/>
  <c r="Z216" i="5" s="1"/>
  <c r="Z217" i="5" s="1"/>
  <c r="Z218" i="5" s="1"/>
  <c r="Z219" i="5" s="1"/>
  <c r="Z220" i="5" s="1"/>
  <c r="Z221" i="5" s="1"/>
  <c r="Z222" i="5" s="1"/>
  <c r="Z223" i="5" s="1"/>
  <c r="Z224" i="5" s="1"/>
  <c r="Z225" i="5" s="1"/>
  <c r="Z226" i="5" s="1"/>
  <c r="Z227" i="5" s="1"/>
  <c r="Z228" i="5" s="1"/>
  <c r="Z229" i="5" s="1"/>
  <c r="Z230" i="5" s="1"/>
  <c r="Z231" i="5" s="1"/>
  <c r="Z232" i="5" s="1"/>
  <c r="Z233" i="5" s="1"/>
  <c r="Z234" i="5" s="1"/>
  <c r="Z235" i="5" s="1"/>
  <c r="Z236" i="5" s="1"/>
  <c r="Z237" i="5" s="1"/>
  <c r="Z238" i="5" s="1"/>
  <c r="Z239" i="5" s="1"/>
  <c r="Z240" i="5" s="1"/>
  <c r="Z241" i="5" s="1"/>
  <c r="Z242" i="5" s="1"/>
  <c r="Z243" i="5" s="1"/>
  <c r="Z244" i="5" s="1"/>
  <c r="Z245" i="5" s="1"/>
  <c r="Z246" i="5" s="1"/>
  <c r="Z247" i="5" s="1"/>
  <c r="Z248" i="5" s="1"/>
  <c r="Z249" i="5" s="1"/>
  <c r="Z250" i="5" s="1"/>
  <c r="Z251" i="5" s="1"/>
  <c r="Z252" i="5" s="1"/>
  <c r="Z253" i="5" s="1"/>
  <c r="Z254" i="5" s="1"/>
  <c r="Z255" i="5" s="1"/>
  <c r="Z256" i="5" s="1"/>
  <c r="Z257" i="5" s="1"/>
  <c r="Z258" i="5" s="1"/>
  <c r="Z259" i="5" s="1"/>
  <c r="Z260" i="5" s="1"/>
  <c r="Z261" i="5" s="1"/>
  <c r="Z262" i="5" s="1"/>
  <c r="Z263" i="5" s="1"/>
  <c r="Z264" i="5" s="1"/>
  <c r="Z265" i="5" s="1"/>
  <c r="Z266" i="5" s="1"/>
  <c r="Z267" i="5" s="1"/>
  <c r="Z268" i="5" s="1"/>
  <c r="Z269" i="5" s="1"/>
  <c r="Z270" i="5" s="1"/>
  <c r="Z271" i="5" s="1"/>
  <c r="Z272" i="5" s="1"/>
  <c r="Z273" i="5" s="1"/>
  <c r="Z274" i="5" s="1"/>
  <c r="Z275" i="5" s="1"/>
  <c r="Z276" i="5" s="1"/>
  <c r="Z277" i="5" s="1"/>
  <c r="Z278" i="5" s="1"/>
  <c r="Z279" i="5" s="1"/>
  <c r="Z280" i="5" s="1"/>
  <c r="Z281" i="5" s="1"/>
  <c r="Z282" i="5" s="1"/>
  <c r="Z283" i="5" s="1"/>
  <c r="Z284" i="5" s="1"/>
  <c r="Z285" i="5" s="1"/>
  <c r="Z286" i="5" s="1"/>
  <c r="Z287" i="5" s="1"/>
  <c r="Z288" i="5" s="1"/>
  <c r="Z289" i="5" s="1"/>
  <c r="Z290" i="5" s="1"/>
  <c r="Z291" i="5" s="1"/>
  <c r="Z292" i="5" s="1"/>
  <c r="Z293" i="5" s="1"/>
  <c r="Z294" i="5" s="1"/>
  <c r="Z295" i="5" s="1"/>
  <c r="Z296" i="5" s="1"/>
  <c r="Z297" i="5" s="1"/>
  <c r="Z298" i="5" s="1"/>
  <c r="Z299" i="5" s="1"/>
  <c r="Z300" i="5" s="1"/>
  <c r="Z301" i="5" s="1"/>
  <c r="Z302" i="5" s="1"/>
  <c r="Z303" i="5" s="1"/>
  <c r="Z304" i="5" s="1"/>
  <c r="Z305" i="5" s="1"/>
  <c r="Z306" i="5" s="1"/>
  <c r="Z307" i="5" s="1"/>
  <c r="Z308" i="5" s="1"/>
  <c r="Z309" i="5" s="1"/>
  <c r="Z310" i="5" s="1"/>
  <c r="Z311" i="5" s="1"/>
  <c r="Z312" i="5" s="1"/>
  <c r="Z313" i="5" s="1"/>
  <c r="Z314" i="5" s="1"/>
  <c r="Z315" i="5" s="1"/>
  <c r="Z316" i="5" s="1"/>
  <c r="Z317" i="5" s="1"/>
  <c r="Z318" i="5" s="1"/>
  <c r="Z319" i="5" s="1"/>
  <c r="Z320" i="5" s="1"/>
  <c r="Z321" i="5" s="1"/>
  <c r="Z322" i="5" s="1"/>
  <c r="Z323" i="5" s="1"/>
  <c r="Z324" i="5" s="1"/>
  <c r="Z325" i="5" s="1"/>
  <c r="Z326" i="5" s="1"/>
  <c r="Z327" i="5" s="1"/>
  <c r="Z328" i="5" s="1"/>
  <c r="Z329" i="5" s="1"/>
  <c r="Z330" i="5" s="1"/>
  <c r="Z331" i="5" s="1"/>
  <c r="Z332" i="5" s="1"/>
  <c r="Z333" i="5" s="1"/>
  <c r="Z334" i="5" s="1"/>
  <c r="Z335" i="5" s="1"/>
  <c r="Z336" i="5" s="1"/>
  <c r="Z337" i="5" s="1"/>
  <c r="Z338" i="5" s="1"/>
  <c r="Z339" i="5" s="1"/>
  <c r="Z340" i="5" s="1"/>
  <c r="Z341" i="5" s="1"/>
  <c r="Z342" i="5" s="1"/>
  <c r="Z343" i="5" s="1"/>
  <c r="Z344" i="5" s="1"/>
  <c r="Z345" i="5" s="1"/>
  <c r="Z346" i="5" s="1"/>
  <c r="Z347" i="5" s="1"/>
  <c r="Z348" i="5" s="1"/>
  <c r="Z349" i="5" s="1"/>
  <c r="Z350" i="5" s="1"/>
  <c r="Z351" i="5" s="1"/>
  <c r="Z352" i="5" s="1"/>
  <c r="Z353" i="5" s="1"/>
  <c r="Z354" i="5" s="1"/>
  <c r="Z355" i="5" s="1"/>
  <c r="Z356" i="5" s="1"/>
  <c r="Z357" i="5" s="1"/>
  <c r="Z358" i="5" s="1"/>
  <c r="Z359" i="5" s="1"/>
  <c r="Z360" i="5" s="1"/>
  <c r="Z361" i="5" s="1"/>
  <c r="Z362" i="5" s="1"/>
  <c r="Z363" i="5" s="1"/>
  <c r="Z364" i="5" s="1"/>
  <c r="Z365" i="5" s="1"/>
  <c r="Z366" i="5" s="1"/>
  <c r="Z367" i="5" s="1"/>
  <c r="Z368" i="5" s="1"/>
  <c r="Z369" i="5" s="1"/>
  <c r="Z370" i="5" s="1"/>
  <c r="Z371" i="5" s="1"/>
  <c r="Z372" i="5" s="1"/>
  <c r="E11" i="5"/>
  <c r="T11" i="5" s="1"/>
  <c r="I10" i="5"/>
  <c r="G10" i="5"/>
  <c r="F10" i="5"/>
  <c r="I11" i="5" l="1"/>
  <c r="G11" i="5"/>
  <c r="H11" i="5"/>
  <c r="F11" i="5"/>
  <c r="E12" i="5"/>
  <c r="T12" i="5" s="1"/>
  <c r="AA7" i="5"/>
  <c r="J10" i="5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Z6" i="5"/>
  <c r="AB7" i="5"/>
  <c r="K10" i="5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X6" i="5"/>
  <c r="Z5" i="5"/>
  <c r="O10" i="5" s="1"/>
  <c r="J11" i="5" l="1"/>
  <c r="AA8" i="5" s="1"/>
  <c r="AA9" i="5" s="1"/>
  <c r="AA10" i="5" s="1"/>
  <c r="AA11" i="5" s="1"/>
  <c r="AA12" i="5" s="1"/>
  <c r="AA13" i="5" s="1"/>
  <c r="AA14" i="5" s="1"/>
  <c r="AA15" i="5" s="1"/>
  <c r="AA16" i="5" s="1"/>
  <c r="AA17" i="5" s="1"/>
  <c r="AA18" i="5" s="1"/>
  <c r="AA19" i="5" s="1"/>
  <c r="AD7" i="5"/>
  <c r="AF7" i="5"/>
  <c r="L11" i="5"/>
  <c r="AC8" i="5" s="1"/>
  <c r="X5" i="5"/>
  <c r="M10" i="5" s="1"/>
  <c r="K11" i="5"/>
  <c r="AB8" i="5" s="1"/>
  <c r="AE7" i="5"/>
  <c r="I12" i="5"/>
  <c r="G12" i="5"/>
  <c r="K12" i="5" s="1"/>
  <c r="F12" i="5"/>
  <c r="J12" i="5" s="1"/>
  <c r="E13" i="5"/>
  <c r="T13" i="5" s="1"/>
  <c r="H12" i="5"/>
  <c r="L12" i="5" s="1"/>
  <c r="Y6" i="5"/>
  <c r="Y5" i="5"/>
  <c r="N10" i="5" s="1"/>
  <c r="P10" i="5" l="1"/>
  <c r="S10" i="5" s="1"/>
  <c r="AE8" i="5"/>
  <c r="AE9" i="5" s="1"/>
  <c r="AE10" i="5" s="1"/>
  <c r="AE11" i="5" s="1"/>
  <c r="AE12" i="5" s="1"/>
  <c r="AE13" i="5" s="1"/>
  <c r="AE14" i="5" s="1"/>
  <c r="AE15" i="5" s="1"/>
  <c r="AE16" i="5" s="1"/>
  <c r="AE17" i="5" s="1"/>
  <c r="AE18" i="5" s="1"/>
  <c r="AE19" i="5" s="1"/>
  <c r="AE20" i="5" s="1"/>
  <c r="AE21" i="5" s="1"/>
  <c r="AE22" i="5" s="1"/>
  <c r="AE23" i="5" s="1"/>
  <c r="AE24" i="5" s="1"/>
  <c r="AE25" i="5" s="1"/>
  <c r="AE26" i="5" s="1"/>
  <c r="AE27" i="5" s="1"/>
  <c r="AE28" i="5" s="1"/>
  <c r="AE29" i="5" s="1"/>
  <c r="AE30" i="5" s="1"/>
  <c r="AE31" i="5" s="1"/>
  <c r="AE32" i="5" s="1"/>
  <c r="AE33" i="5" s="1"/>
  <c r="AE34" i="5" s="1"/>
  <c r="AE35" i="5" s="1"/>
  <c r="AE36" i="5" s="1"/>
  <c r="AE37" i="5" s="1"/>
  <c r="AE38" i="5" s="1"/>
  <c r="AE39" i="5" s="1"/>
  <c r="AE40" i="5" s="1"/>
  <c r="AE41" i="5" s="1"/>
  <c r="AE42" i="5" s="1"/>
  <c r="AE43" i="5" s="1"/>
  <c r="AE44" i="5" s="1"/>
  <c r="AE45" i="5" s="1"/>
  <c r="AE46" i="5" s="1"/>
  <c r="AE47" i="5" s="1"/>
  <c r="AE48" i="5" s="1"/>
  <c r="AE49" i="5" s="1"/>
  <c r="AE50" i="5" s="1"/>
  <c r="AE51" i="5" s="1"/>
  <c r="AE52" i="5" s="1"/>
  <c r="AE53" i="5" s="1"/>
  <c r="AE54" i="5" s="1"/>
  <c r="AE55" i="5" s="1"/>
  <c r="AE56" i="5" s="1"/>
  <c r="AE57" i="5" s="1"/>
  <c r="AE58" i="5" s="1"/>
  <c r="AE59" i="5" s="1"/>
  <c r="AB9" i="5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F8" i="5"/>
  <c r="AD8" i="5"/>
  <c r="AC9" i="5"/>
  <c r="AC10" i="5" s="1"/>
  <c r="AC11" i="5" s="1"/>
  <c r="AC12" i="5" s="1"/>
  <c r="AC13" i="5" s="1"/>
  <c r="AC14" i="5" s="1"/>
  <c r="AC15" i="5" s="1"/>
  <c r="AC16" i="5" s="1"/>
  <c r="AC17" i="5" s="1"/>
  <c r="AC18" i="5" s="1"/>
  <c r="AC19" i="5" s="1"/>
  <c r="AC20" i="5" s="1"/>
  <c r="AC21" i="5" s="1"/>
  <c r="AC22" i="5" s="1"/>
  <c r="AC23" i="5" s="1"/>
  <c r="AC24" i="5" s="1"/>
  <c r="AC25" i="5" s="1"/>
  <c r="AC26" i="5" s="1"/>
  <c r="AC27" i="5" s="1"/>
  <c r="AC28" i="5" s="1"/>
  <c r="AC29" i="5" s="1"/>
  <c r="AC30" i="5" s="1"/>
  <c r="AC31" i="5" s="1"/>
  <c r="AC32" i="5" s="1"/>
  <c r="AC33" i="5" s="1"/>
  <c r="AC34" i="5" s="1"/>
  <c r="AC35" i="5" s="1"/>
  <c r="AC36" i="5" s="1"/>
  <c r="AC37" i="5" s="1"/>
  <c r="AC38" i="5" s="1"/>
  <c r="AC39" i="5" s="1"/>
  <c r="AC40" i="5" s="1"/>
  <c r="AC41" i="5" s="1"/>
  <c r="AC42" i="5" s="1"/>
  <c r="AC43" i="5" s="1"/>
  <c r="AC44" i="5" s="1"/>
  <c r="AC45" i="5" s="1"/>
  <c r="AC46" i="5" s="1"/>
  <c r="AC47" i="5" s="1"/>
  <c r="AC48" i="5" s="1"/>
  <c r="AC49" i="5" s="1"/>
  <c r="AC50" i="5" s="1"/>
  <c r="AC51" i="5" s="1"/>
  <c r="AC52" i="5" s="1"/>
  <c r="AC53" i="5" s="1"/>
  <c r="AC54" i="5" s="1"/>
  <c r="AC55" i="5" s="1"/>
  <c r="AC56" i="5" s="1"/>
  <c r="AC57" i="5" s="1"/>
  <c r="AC58" i="5" s="1"/>
  <c r="AC59" i="5" s="1"/>
  <c r="AC60" i="5" s="1"/>
  <c r="AC61" i="5" s="1"/>
  <c r="AC62" i="5" s="1"/>
  <c r="AC63" i="5" s="1"/>
  <c r="AC64" i="5" s="1"/>
  <c r="AC65" i="5" s="1"/>
  <c r="AC66" i="5" s="1"/>
  <c r="AC67" i="5" s="1"/>
  <c r="AC68" i="5" s="1"/>
  <c r="AC69" i="5" s="1"/>
  <c r="AC70" i="5" s="1"/>
  <c r="AC71" i="5" s="1"/>
  <c r="AC72" i="5" s="1"/>
  <c r="AC73" i="5" s="1"/>
  <c r="AC74" i="5" s="1"/>
  <c r="AC75" i="5" s="1"/>
  <c r="AC76" i="5" s="1"/>
  <c r="AC77" i="5" s="1"/>
  <c r="AC78" i="5" s="1"/>
  <c r="AC79" i="5" s="1"/>
  <c r="AC80" i="5" s="1"/>
  <c r="AC81" i="5" s="1"/>
  <c r="AC82" i="5" s="1"/>
  <c r="AC83" i="5" s="1"/>
  <c r="AC84" i="5" s="1"/>
  <c r="AC85" i="5" s="1"/>
  <c r="AC86" i="5" s="1"/>
  <c r="AC87" i="5" s="1"/>
  <c r="AC88" i="5" s="1"/>
  <c r="AC89" i="5" s="1"/>
  <c r="AC90" i="5" s="1"/>
  <c r="AC91" i="5" s="1"/>
  <c r="AC92" i="5" s="1"/>
  <c r="AC93" i="5" s="1"/>
  <c r="AC94" i="5" s="1"/>
  <c r="AC95" i="5" s="1"/>
  <c r="AC96" i="5" s="1"/>
  <c r="AC97" i="5" s="1"/>
  <c r="AC98" i="5" s="1"/>
  <c r="AC99" i="5" s="1"/>
  <c r="AC100" i="5" s="1"/>
  <c r="AC101" i="5" s="1"/>
  <c r="AC102" i="5" s="1"/>
  <c r="AC103" i="5" s="1"/>
  <c r="AC104" i="5" s="1"/>
  <c r="AC105" i="5" s="1"/>
  <c r="AC106" i="5" s="1"/>
  <c r="AC107" i="5" s="1"/>
  <c r="AC108" i="5" s="1"/>
  <c r="AC109" i="5" s="1"/>
  <c r="AC110" i="5" s="1"/>
  <c r="AC111" i="5" s="1"/>
  <c r="AC112" i="5" s="1"/>
  <c r="AC113" i="5" s="1"/>
  <c r="AC114" i="5" s="1"/>
  <c r="AC115" i="5" s="1"/>
  <c r="AC116" i="5" s="1"/>
  <c r="AC117" i="5" s="1"/>
  <c r="AC118" i="5" s="1"/>
  <c r="AC119" i="5" s="1"/>
  <c r="AC120" i="5" s="1"/>
  <c r="AC121" i="5" s="1"/>
  <c r="AC122" i="5" s="1"/>
  <c r="AC123" i="5" s="1"/>
  <c r="AC124" i="5" s="1"/>
  <c r="AC125" i="5" s="1"/>
  <c r="AC126" i="5" s="1"/>
  <c r="AC127" i="5" s="1"/>
  <c r="AC128" i="5" s="1"/>
  <c r="AC129" i="5" s="1"/>
  <c r="AC130" i="5" s="1"/>
  <c r="AC131" i="5" s="1"/>
  <c r="AC132" i="5" s="1"/>
  <c r="AC133" i="5" s="1"/>
  <c r="AC134" i="5" s="1"/>
  <c r="AC135" i="5" s="1"/>
  <c r="AC136" i="5" s="1"/>
  <c r="AC137" i="5" s="1"/>
  <c r="AC138" i="5" s="1"/>
  <c r="AC139" i="5" s="1"/>
  <c r="AC140" i="5" s="1"/>
  <c r="AC141" i="5" s="1"/>
  <c r="AC142" i="5" s="1"/>
  <c r="AC143" i="5" s="1"/>
  <c r="AC144" i="5" s="1"/>
  <c r="AC145" i="5" s="1"/>
  <c r="AC146" i="5" s="1"/>
  <c r="AC147" i="5" s="1"/>
  <c r="AC148" i="5" s="1"/>
  <c r="AC149" i="5" s="1"/>
  <c r="AC150" i="5" s="1"/>
  <c r="AC151" i="5" s="1"/>
  <c r="AC152" i="5" s="1"/>
  <c r="AC153" i="5" s="1"/>
  <c r="AC154" i="5" s="1"/>
  <c r="AC155" i="5" s="1"/>
  <c r="AC156" i="5" s="1"/>
  <c r="AC157" i="5" s="1"/>
  <c r="AC158" i="5" s="1"/>
  <c r="AC159" i="5" s="1"/>
  <c r="AC160" i="5" s="1"/>
  <c r="AC161" i="5" s="1"/>
  <c r="AC162" i="5" s="1"/>
  <c r="AC163" i="5" s="1"/>
  <c r="AC164" i="5" s="1"/>
  <c r="AC165" i="5" s="1"/>
  <c r="AC166" i="5" s="1"/>
  <c r="AC167" i="5" s="1"/>
  <c r="AC168" i="5" s="1"/>
  <c r="AC169" i="5" s="1"/>
  <c r="AC170" i="5" s="1"/>
  <c r="AC171" i="5" s="1"/>
  <c r="AC172" i="5" s="1"/>
  <c r="AC173" i="5" s="1"/>
  <c r="AC174" i="5" s="1"/>
  <c r="AC175" i="5" s="1"/>
  <c r="AC176" i="5" s="1"/>
  <c r="AC177" i="5" s="1"/>
  <c r="AC178" i="5" s="1"/>
  <c r="AC179" i="5" s="1"/>
  <c r="AC180" i="5" s="1"/>
  <c r="AC181" i="5" s="1"/>
  <c r="AC182" i="5" s="1"/>
  <c r="AC183" i="5" s="1"/>
  <c r="AC184" i="5" s="1"/>
  <c r="AC185" i="5" s="1"/>
  <c r="AC186" i="5" s="1"/>
  <c r="AC187" i="5" s="1"/>
  <c r="AC188" i="5" s="1"/>
  <c r="AC189" i="5" s="1"/>
  <c r="AC190" i="5" s="1"/>
  <c r="AC191" i="5" s="1"/>
  <c r="AC192" i="5" s="1"/>
  <c r="AC193" i="5" s="1"/>
  <c r="AC194" i="5" s="1"/>
  <c r="AC195" i="5" s="1"/>
  <c r="AC196" i="5" s="1"/>
  <c r="AC197" i="5" s="1"/>
  <c r="AC198" i="5" s="1"/>
  <c r="AC199" i="5" s="1"/>
  <c r="AC200" i="5" s="1"/>
  <c r="AC201" i="5" s="1"/>
  <c r="AC202" i="5" s="1"/>
  <c r="AC203" i="5" s="1"/>
  <c r="AC204" i="5" s="1"/>
  <c r="AC205" i="5" s="1"/>
  <c r="AC206" i="5" s="1"/>
  <c r="AC207" i="5" s="1"/>
  <c r="AC208" i="5" s="1"/>
  <c r="AC209" i="5" s="1"/>
  <c r="AC210" i="5" s="1"/>
  <c r="AC211" i="5" s="1"/>
  <c r="AC212" i="5" s="1"/>
  <c r="AC213" i="5" s="1"/>
  <c r="AC214" i="5" s="1"/>
  <c r="AC215" i="5" s="1"/>
  <c r="AC216" i="5" s="1"/>
  <c r="AC217" i="5" s="1"/>
  <c r="AC218" i="5" s="1"/>
  <c r="AC219" i="5" s="1"/>
  <c r="AC220" i="5" s="1"/>
  <c r="AC221" i="5" s="1"/>
  <c r="AC222" i="5" s="1"/>
  <c r="AC223" i="5" s="1"/>
  <c r="AC224" i="5" s="1"/>
  <c r="AC225" i="5" s="1"/>
  <c r="AC226" i="5" s="1"/>
  <c r="AC227" i="5" s="1"/>
  <c r="AC228" i="5" s="1"/>
  <c r="AC229" i="5" s="1"/>
  <c r="AC230" i="5" s="1"/>
  <c r="AC231" i="5" s="1"/>
  <c r="AC232" i="5" s="1"/>
  <c r="AC233" i="5" s="1"/>
  <c r="AC234" i="5" s="1"/>
  <c r="AC235" i="5" s="1"/>
  <c r="AC236" i="5" s="1"/>
  <c r="AC237" i="5" s="1"/>
  <c r="AC238" i="5" s="1"/>
  <c r="AC239" i="5" s="1"/>
  <c r="AC240" i="5" s="1"/>
  <c r="AC241" i="5" s="1"/>
  <c r="AC242" i="5" s="1"/>
  <c r="AC243" i="5" s="1"/>
  <c r="AC244" i="5" s="1"/>
  <c r="AC245" i="5" s="1"/>
  <c r="AC246" i="5" s="1"/>
  <c r="AC247" i="5" s="1"/>
  <c r="AC248" i="5" s="1"/>
  <c r="AC249" i="5" s="1"/>
  <c r="AC250" i="5" s="1"/>
  <c r="AC251" i="5" s="1"/>
  <c r="AC252" i="5" s="1"/>
  <c r="AC253" i="5" s="1"/>
  <c r="AC254" i="5" s="1"/>
  <c r="AC255" i="5" s="1"/>
  <c r="AC256" i="5" s="1"/>
  <c r="AC257" i="5" s="1"/>
  <c r="AC258" i="5" s="1"/>
  <c r="AC259" i="5" s="1"/>
  <c r="AC260" i="5" s="1"/>
  <c r="AC261" i="5" s="1"/>
  <c r="AC262" i="5" s="1"/>
  <c r="AC263" i="5" s="1"/>
  <c r="AC264" i="5" s="1"/>
  <c r="AC265" i="5" s="1"/>
  <c r="AC266" i="5" s="1"/>
  <c r="AC267" i="5" s="1"/>
  <c r="AC268" i="5" s="1"/>
  <c r="AC269" i="5" s="1"/>
  <c r="AC270" i="5" s="1"/>
  <c r="AC271" i="5" s="1"/>
  <c r="AC272" i="5" s="1"/>
  <c r="AC273" i="5" s="1"/>
  <c r="AC274" i="5" s="1"/>
  <c r="AC275" i="5" s="1"/>
  <c r="AC276" i="5" s="1"/>
  <c r="AC277" i="5" s="1"/>
  <c r="AC278" i="5" s="1"/>
  <c r="AC279" i="5" s="1"/>
  <c r="AC280" i="5" s="1"/>
  <c r="AC281" i="5" s="1"/>
  <c r="AC282" i="5" s="1"/>
  <c r="AC283" i="5" s="1"/>
  <c r="AC284" i="5" s="1"/>
  <c r="AC285" i="5" s="1"/>
  <c r="AC286" i="5" s="1"/>
  <c r="AC287" i="5" s="1"/>
  <c r="AC288" i="5" s="1"/>
  <c r="AC289" i="5" s="1"/>
  <c r="AC290" i="5" s="1"/>
  <c r="AC291" i="5" s="1"/>
  <c r="AC292" i="5" s="1"/>
  <c r="AC293" i="5" s="1"/>
  <c r="AC294" i="5" s="1"/>
  <c r="AC295" i="5" s="1"/>
  <c r="AC296" i="5" s="1"/>
  <c r="AC297" i="5" s="1"/>
  <c r="AC298" i="5" s="1"/>
  <c r="AC299" i="5" s="1"/>
  <c r="AC300" i="5" s="1"/>
  <c r="AC301" i="5" s="1"/>
  <c r="AC302" i="5" s="1"/>
  <c r="AC303" i="5" s="1"/>
  <c r="AC304" i="5" s="1"/>
  <c r="AC305" i="5" s="1"/>
  <c r="AC306" i="5" s="1"/>
  <c r="AC307" i="5" s="1"/>
  <c r="AC308" i="5" s="1"/>
  <c r="AC309" i="5" s="1"/>
  <c r="AC310" i="5" s="1"/>
  <c r="AC311" i="5" s="1"/>
  <c r="AC312" i="5" s="1"/>
  <c r="AC313" i="5" s="1"/>
  <c r="AC314" i="5" s="1"/>
  <c r="AC315" i="5" s="1"/>
  <c r="AC316" i="5" s="1"/>
  <c r="AC317" i="5" s="1"/>
  <c r="AC318" i="5" s="1"/>
  <c r="AC319" i="5" s="1"/>
  <c r="AC320" i="5" s="1"/>
  <c r="AC321" i="5" s="1"/>
  <c r="AC322" i="5" s="1"/>
  <c r="AC323" i="5" s="1"/>
  <c r="AC324" i="5" s="1"/>
  <c r="AC325" i="5" s="1"/>
  <c r="AC326" i="5" s="1"/>
  <c r="AC327" i="5" s="1"/>
  <c r="AC328" i="5" s="1"/>
  <c r="AC329" i="5" s="1"/>
  <c r="AC330" i="5" s="1"/>
  <c r="AC331" i="5" s="1"/>
  <c r="AC332" i="5" s="1"/>
  <c r="AC333" i="5" s="1"/>
  <c r="AC334" i="5" s="1"/>
  <c r="AC335" i="5" s="1"/>
  <c r="AC336" i="5" s="1"/>
  <c r="AC337" i="5" s="1"/>
  <c r="AC338" i="5" s="1"/>
  <c r="AC339" i="5" s="1"/>
  <c r="AC340" i="5" s="1"/>
  <c r="AC341" i="5" s="1"/>
  <c r="AC342" i="5" s="1"/>
  <c r="AC343" i="5" s="1"/>
  <c r="AC344" i="5" s="1"/>
  <c r="AC345" i="5" s="1"/>
  <c r="AC346" i="5" s="1"/>
  <c r="AC347" i="5" s="1"/>
  <c r="AC348" i="5" s="1"/>
  <c r="AC349" i="5" s="1"/>
  <c r="AC350" i="5" s="1"/>
  <c r="AC351" i="5" s="1"/>
  <c r="AC352" i="5" s="1"/>
  <c r="AC353" i="5" s="1"/>
  <c r="AC354" i="5" s="1"/>
  <c r="AC355" i="5" s="1"/>
  <c r="AC356" i="5" s="1"/>
  <c r="AC357" i="5" s="1"/>
  <c r="AC358" i="5" s="1"/>
  <c r="AC359" i="5" s="1"/>
  <c r="AC360" i="5" s="1"/>
  <c r="AC361" i="5" s="1"/>
  <c r="AC362" i="5" s="1"/>
  <c r="AC363" i="5" s="1"/>
  <c r="AC364" i="5" s="1"/>
  <c r="AC365" i="5" s="1"/>
  <c r="AC366" i="5" s="1"/>
  <c r="AC367" i="5" s="1"/>
  <c r="AC368" i="5" s="1"/>
  <c r="AC369" i="5" s="1"/>
  <c r="AC370" i="5" s="1"/>
  <c r="AC371" i="5" s="1"/>
  <c r="AC372" i="5" s="1"/>
  <c r="G13" i="5"/>
  <c r="K13" i="5" s="1"/>
  <c r="E14" i="5"/>
  <c r="T14" i="5" s="1"/>
  <c r="H13" i="5"/>
  <c r="L13" i="5" s="1"/>
  <c r="I13" i="5"/>
  <c r="F13" i="5"/>
  <c r="J13" i="5" s="1"/>
  <c r="AE6" i="5" l="1"/>
  <c r="AH7" i="5" s="1"/>
  <c r="AE5" i="5"/>
  <c r="N12" i="5" s="1"/>
  <c r="AB6" i="5"/>
  <c r="AC5" i="5"/>
  <c r="O11" i="5" s="1"/>
  <c r="AD9" i="5"/>
  <c r="AB5" i="5"/>
  <c r="N11" i="5" s="1"/>
  <c r="H14" i="5"/>
  <c r="L14" i="5" s="1"/>
  <c r="I14" i="5"/>
  <c r="G14" i="5"/>
  <c r="K14" i="5" s="1"/>
  <c r="F14" i="5"/>
  <c r="J14" i="5" s="1"/>
  <c r="AC6" i="5"/>
  <c r="AF9" i="5"/>
  <c r="AF10" i="5" s="1"/>
  <c r="AF11" i="5" s="1"/>
  <c r="AF12" i="5" s="1"/>
  <c r="AF13" i="5" s="1"/>
  <c r="AF14" i="5" s="1"/>
  <c r="AF15" i="5" s="1"/>
  <c r="AF16" i="5" s="1"/>
  <c r="AF17" i="5" s="1"/>
  <c r="AF18" i="5" s="1"/>
  <c r="AF19" i="5" s="1"/>
  <c r="AF20" i="5" s="1"/>
  <c r="AF21" i="5" s="1"/>
  <c r="AF22" i="5" s="1"/>
  <c r="AF23" i="5" s="1"/>
  <c r="AF24" i="5" s="1"/>
  <c r="AF25" i="5" s="1"/>
  <c r="AF26" i="5" s="1"/>
  <c r="AF27" i="5" s="1"/>
  <c r="AF28" i="5" s="1"/>
  <c r="AF29" i="5" s="1"/>
  <c r="AF30" i="5" s="1"/>
  <c r="AF31" i="5" s="1"/>
  <c r="AF32" i="5" s="1"/>
  <c r="AF33" i="5" s="1"/>
  <c r="AF34" i="5" s="1"/>
  <c r="AF35" i="5" s="1"/>
  <c r="AF36" i="5" s="1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F48" i="5" s="1"/>
  <c r="AF49" i="5" s="1"/>
  <c r="AF50" i="5" s="1"/>
  <c r="AF51" i="5" s="1"/>
  <c r="AF52" i="5" s="1"/>
  <c r="AF53" i="5" s="1"/>
  <c r="AF54" i="5" s="1"/>
  <c r="AF55" i="5" s="1"/>
  <c r="AF56" i="5" s="1"/>
  <c r="AF57" i="5" s="1"/>
  <c r="AF58" i="5" s="1"/>
  <c r="AF59" i="5" s="1"/>
  <c r="AF60" i="5" s="1"/>
  <c r="AF61" i="5" s="1"/>
  <c r="AF62" i="5" s="1"/>
  <c r="AF63" i="5" s="1"/>
  <c r="AF64" i="5" s="1"/>
  <c r="AF65" i="5" s="1"/>
  <c r="AF66" i="5" s="1"/>
  <c r="AF67" i="5" s="1"/>
  <c r="AF68" i="5" s="1"/>
  <c r="AF69" i="5" s="1"/>
  <c r="AF70" i="5" s="1"/>
  <c r="AF71" i="5" s="1"/>
  <c r="AF72" i="5" s="1"/>
  <c r="AF73" i="5" s="1"/>
  <c r="AF74" i="5" s="1"/>
  <c r="AF75" i="5" s="1"/>
  <c r="AF76" i="5" s="1"/>
  <c r="AF77" i="5" s="1"/>
  <c r="AF78" i="5" s="1"/>
  <c r="AF79" i="5" s="1"/>
  <c r="AF80" i="5" s="1"/>
  <c r="AF81" i="5" s="1"/>
  <c r="AF82" i="5" s="1"/>
  <c r="AF83" i="5" s="1"/>
  <c r="AF84" i="5" s="1"/>
  <c r="AF85" i="5" s="1"/>
  <c r="AF86" i="5" s="1"/>
  <c r="AF87" i="5" s="1"/>
  <c r="AF88" i="5" s="1"/>
  <c r="AF89" i="5" s="1"/>
  <c r="AF90" i="5" s="1"/>
  <c r="AF91" i="5" s="1"/>
  <c r="AF92" i="5" s="1"/>
  <c r="AF93" i="5" s="1"/>
  <c r="AF94" i="5" s="1"/>
  <c r="AF95" i="5" s="1"/>
  <c r="AF96" i="5" s="1"/>
  <c r="AF97" i="5" s="1"/>
  <c r="AF98" i="5" s="1"/>
  <c r="AF99" i="5" s="1"/>
  <c r="AF100" i="5" s="1"/>
  <c r="AF101" i="5" s="1"/>
  <c r="AF102" i="5" s="1"/>
  <c r="AF103" i="5" s="1"/>
  <c r="AF104" i="5" s="1"/>
  <c r="AF105" i="5" s="1"/>
  <c r="AF106" i="5" s="1"/>
  <c r="AF107" i="5" s="1"/>
  <c r="AF108" i="5" s="1"/>
  <c r="AF109" i="5" s="1"/>
  <c r="AF110" i="5" s="1"/>
  <c r="AF111" i="5" s="1"/>
  <c r="AF112" i="5" s="1"/>
  <c r="AF113" i="5" s="1"/>
  <c r="AF114" i="5" s="1"/>
  <c r="AF115" i="5" s="1"/>
  <c r="AF116" i="5" s="1"/>
  <c r="AF117" i="5" s="1"/>
  <c r="AF118" i="5" s="1"/>
  <c r="AF119" i="5" s="1"/>
  <c r="AF120" i="5" s="1"/>
  <c r="AF121" i="5" s="1"/>
  <c r="AF122" i="5" s="1"/>
  <c r="AF123" i="5" s="1"/>
  <c r="AF124" i="5" s="1"/>
  <c r="AF125" i="5" s="1"/>
  <c r="AF126" i="5" s="1"/>
  <c r="AF127" i="5" s="1"/>
  <c r="AF128" i="5" s="1"/>
  <c r="AF129" i="5" s="1"/>
  <c r="AF130" i="5" s="1"/>
  <c r="AF131" i="5" s="1"/>
  <c r="AF132" i="5" s="1"/>
  <c r="AF133" i="5" s="1"/>
  <c r="AF134" i="5" s="1"/>
  <c r="AF135" i="5" s="1"/>
  <c r="AF136" i="5" s="1"/>
  <c r="AF137" i="5" s="1"/>
  <c r="AF138" i="5" s="1"/>
  <c r="AF139" i="5" s="1"/>
  <c r="AF140" i="5" s="1"/>
  <c r="AF141" i="5" s="1"/>
  <c r="AF142" i="5" s="1"/>
  <c r="AF143" i="5" s="1"/>
  <c r="AF144" i="5" s="1"/>
  <c r="AF145" i="5" s="1"/>
  <c r="AF146" i="5" s="1"/>
  <c r="AF147" i="5" s="1"/>
  <c r="AF148" i="5" s="1"/>
  <c r="AF149" i="5" s="1"/>
  <c r="AF150" i="5" s="1"/>
  <c r="AF151" i="5" s="1"/>
  <c r="AF152" i="5" s="1"/>
  <c r="AF153" i="5" s="1"/>
  <c r="AF154" i="5" s="1"/>
  <c r="AF155" i="5" s="1"/>
  <c r="AF156" i="5" s="1"/>
  <c r="AF157" i="5" s="1"/>
  <c r="AF158" i="5" s="1"/>
  <c r="AF159" i="5" s="1"/>
  <c r="AF160" i="5" s="1"/>
  <c r="AF161" i="5" s="1"/>
  <c r="AF162" i="5" s="1"/>
  <c r="AF163" i="5" s="1"/>
  <c r="AF164" i="5" s="1"/>
  <c r="AF165" i="5" s="1"/>
  <c r="AF166" i="5" s="1"/>
  <c r="AF167" i="5" s="1"/>
  <c r="AF168" i="5" s="1"/>
  <c r="AF169" i="5" s="1"/>
  <c r="AF170" i="5" s="1"/>
  <c r="AF171" i="5" s="1"/>
  <c r="AF172" i="5" s="1"/>
  <c r="AF173" i="5" s="1"/>
  <c r="AF174" i="5" s="1"/>
  <c r="AF175" i="5" s="1"/>
  <c r="AF176" i="5" s="1"/>
  <c r="AF177" i="5" s="1"/>
  <c r="AF178" i="5" s="1"/>
  <c r="AF179" i="5" s="1"/>
  <c r="AF180" i="5" s="1"/>
  <c r="AF181" i="5" s="1"/>
  <c r="AF182" i="5" s="1"/>
  <c r="AF183" i="5" s="1"/>
  <c r="AF184" i="5" s="1"/>
  <c r="AF185" i="5" s="1"/>
  <c r="AF186" i="5" s="1"/>
  <c r="AF187" i="5" s="1"/>
  <c r="AF188" i="5" s="1"/>
  <c r="AF189" i="5" s="1"/>
  <c r="AF190" i="5" s="1"/>
  <c r="AF191" i="5" s="1"/>
  <c r="AF192" i="5" s="1"/>
  <c r="AF193" i="5" s="1"/>
  <c r="AF194" i="5" s="1"/>
  <c r="AF195" i="5" s="1"/>
  <c r="AF196" i="5" s="1"/>
  <c r="AF197" i="5" s="1"/>
  <c r="AF198" i="5" s="1"/>
  <c r="AF199" i="5" s="1"/>
  <c r="AF200" i="5" s="1"/>
  <c r="AF201" i="5" s="1"/>
  <c r="AF202" i="5" s="1"/>
  <c r="AF203" i="5" s="1"/>
  <c r="AF204" i="5" s="1"/>
  <c r="AF205" i="5" s="1"/>
  <c r="AF206" i="5" s="1"/>
  <c r="AF207" i="5" s="1"/>
  <c r="AF208" i="5" s="1"/>
  <c r="AF209" i="5" s="1"/>
  <c r="AF210" i="5" s="1"/>
  <c r="AF211" i="5" s="1"/>
  <c r="AF212" i="5" s="1"/>
  <c r="AF213" i="5" s="1"/>
  <c r="AF214" i="5" s="1"/>
  <c r="AF215" i="5" s="1"/>
  <c r="AF216" i="5" s="1"/>
  <c r="AF217" i="5" s="1"/>
  <c r="AF218" i="5" s="1"/>
  <c r="AF219" i="5" s="1"/>
  <c r="AF220" i="5" s="1"/>
  <c r="AF221" i="5" s="1"/>
  <c r="AF222" i="5" s="1"/>
  <c r="AF223" i="5" s="1"/>
  <c r="AF224" i="5" s="1"/>
  <c r="AF225" i="5" s="1"/>
  <c r="AF226" i="5" s="1"/>
  <c r="AF227" i="5" s="1"/>
  <c r="AF228" i="5" s="1"/>
  <c r="AF229" i="5" s="1"/>
  <c r="AF230" i="5" s="1"/>
  <c r="AF231" i="5" s="1"/>
  <c r="AF232" i="5" s="1"/>
  <c r="AF233" i="5" s="1"/>
  <c r="AF234" i="5" s="1"/>
  <c r="AF235" i="5" s="1"/>
  <c r="AF236" i="5" s="1"/>
  <c r="AF237" i="5" s="1"/>
  <c r="AF238" i="5" s="1"/>
  <c r="AF239" i="5" s="1"/>
  <c r="AF240" i="5" s="1"/>
  <c r="AF241" i="5" s="1"/>
  <c r="AF242" i="5" s="1"/>
  <c r="AF243" i="5" s="1"/>
  <c r="AF244" i="5" s="1"/>
  <c r="AF245" i="5" s="1"/>
  <c r="AF246" i="5" s="1"/>
  <c r="AF247" i="5" s="1"/>
  <c r="AF248" i="5" s="1"/>
  <c r="AF249" i="5" s="1"/>
  <c r="AF250" i="5" s="1"/>
  <c r="AF251" i="5" s="1"/>
  <c r="AF252" i="5" s="1"/>
  <c r="AF253" i="5" s="1"/>
  <c r="AF254" i="5" s="1"/>
  <c r="AF255" i="5" s="1"/>
  <c r="AF256" i="5" s="1"/>
  <c r="AF257" i="5" s="1"/>
  <c r="AF258" i="5" s="1"/>
  <c r="AF259" i="5" s="1"/>
  <c r="AF260" i="5" s="1"/>
  <c r="AF261" i="5" s="1"/>
  <c r="AF262" i="5" s="1"/>
  <c r="AF263" i="5" s="1"/>
  <c r="AF264" i="5" s="1"/>
  <c r="AF265" i="5" s="1"/>
  <c r="AF266" i="5" s="1"/>
  <c r="AF267" i="5" s="1"/>
  <c r="AF268" i="5" s="1"/>
  <c r="AF269" i="5" s="1"/>
  <c r="AF270" i="5" s="1"/>
  <c r="AF271" i="5" s="1"/>
  <c r="AF272" i="5" s="1"/>
  <c r="AF273" i="5" s="1"/>
  <c r="AF274" i="5" s="1"/>
  <c r="AF275" i="5" s="1"/>
  <c r="AF276" i="5" s="1"/>
  <c r="AF277" i="5" s="1"/>
  <c r="AF278" i="5" s="1"/>
  <c r="AF279" i="5" s="1"/>
  <c r="AF280" i="5" s="1"/>
  <c r="AF281" i="5" s="1"/>
  <c r="AF282" i="5" s="1"/>
  <c r="AF283" i="5" s="1"/>
  <c r="AF284" i="5" s="1"/>
  <c r="AF285" i="5" s="1"/>
  <c r="AF286" i="5" s="1"/>
  <c r="AF287" i="5" s="1"/>
  <c r="AF288" i="5" s="1"/>
  <c r="AF289" i="5" s="1"/>
  <c r="AF290" i="5" s="1"/>
  <c r="AF291" i="5" s="1"/>
  <c r="AF292" i="5" s="1"/>
  <c r="AF293" i="5" s="1"/>
  <c r="AF294" i="5" s="1"/>
  <c r="AF295" i="5" s="1"/>
  <c r="AF296" i="5" s="1"/>
  <c r="AF297" i="5" s="1"/>
  <c r="AF298" i="5" s="1"/>
  <c r="AF299" i="5" s="1"/>
  <c r="AF300" i="5" s="1"/>
  <c r="AF301" i="5" s="1"/>
  <c r="AF302" i="5" s="1"/>
  <c r="AF303" i="5" s="1"/>
  <c r="AF304" i="5" s="1"/>
  <c r="AF305" i="5" s="1"/>
  <c r="AF306" i="5" s="1"/>
  <c r="AF307" i="5" s="1"/>
  <c r="AF308" i="5" s="1"/>
  <c r="AF309" i="5" s="1"/>
  <c r="AF310" i="5" s="1"/>
  <c r="AF311" i="5" s="1"/>
  <c r="AF312" i="5" s="1"/>
  <c r="AF313" i="5" s="1"/>
  <c r="AF314" i="5" s="1"/>
  <c r="AF315" i="5" s="1"/>
  <c r="AF316" i="5" s="1"/>
  <c r="AF317" i="5" s="1"/>
  <c r="AF318" i="5" s="1"/>
  <c r="AF319" i="5" s="1"/>
  <c r="AF320" i="5" s="1"/>
  <c r="AF321" i="5" s="1"/>
  <c r="AF322" i="5" s="1"/>
  <c r="AF323" i="5" s="1"/>
  <c r="AF324" i="5" s="1"/>
  <c r="AF325" i="5" s="1"/>
  <c r="AF326" i="5" s="1"/>
  <c r="AF327" i="5" s="1"/>
  <c r="AF328" i="5" s="1"/>
  <c r="AF329" i="5" s="1"/>
  <c r="AF330" i="5" s="1"/>
  <c r="AF331" i="5" s="1"/>
  <c r="AF332" i="5" s="1"/>
  <c r="AF333" i="5" s="1"/>
  <c r="AF334" i="5" s="1"/>
  <c r="AF335" i="5" s="1"/>
  <c r="AF336" i="5" s="1"/>
  <c r="AF337" i="5" s="1"/>
  <c r="AF338" i="5" s="1"/>
  <c r="AF339" i="5" s="1"/>
  <c r="AF340" i="5" s="1"/>
  <c r="AF341" i="5" s="1"/>
  <c r="AF342" i="5" s="1"/>
  <c r="AF343" i="5" s="1"/>
  <c r="AF344" i="5" s="1"/>
  <c r="AF345" i="5" s="1"/>
  <c r="AF346" i="5" s="1"/>
  <c r="AF347" i="5" s="1"/>
  <c r="AF348" i="5" s="1"/>
  <c r="AF349" i="5" s="1"/>
  <c r="AF350" i="5" s="1"/>
  <c r="AF351" i="5" s="1"/>
  <c r="AF352" i="5" s="1"/>
  <c r="AF353" i="5" s="1"/>
  <c r="AF354" i="5" s="1"/>
  <c r="AF355" i="5" s="1"/>
  <c r="AF356" i="5" s="1"/>
  <c r="AF357" i="5" s="1"/>
  <c r="AF358" i="5" s="1"/>
  <c r="AF359" i="5" s="1"/>
  <c r="AF360" i="5" s="1"/>
  <c r="AF361" i="5" s="1"/>
  <c r="AF362" i="5" s="1"/>
  <c r="AF363" i="5" s="1"/>
  <c r="AF364" i="5" s="1"/>
  <c r="AF365" i="5" s="1"/>
  <c r="AF366" i="5" s="1"/>
  <c r="AF367" i="5" s="1"/>
  <c r="AF368" i="5" s="1"/>
  <c r="AF369" i="5" s="1"/>
  <c r="AF370" i="5" s="1"/>
  <c r="AF371" i="5" s="1"/>
  <c r="AF372" i="5" s="1"/>
  <c r="AH8" i="5" l="1"/>
  <c r="AD10" i="5"/>
  <c r="AF6" i="5"/>
  <c r="AI7" i="5" s="1"/>
  <c r="AF5" i="5"/>
  <c r="O12" i="5" s="1"/>
  <c r="AH9" i="5" l="1"/>
  <c r="AI8" i="5"/>
  <c r="AD11" i="5"/>
  <c r="AA5" i="5"/>
  <c r="M11" i="5" s="1"/>
  <c r="P11" i="5" s="1"/>
  <c r="AA6" i="5"/>
  <c r="Q11" i="5" l="1"/>
  <c r="S11" i="5"/>
  <c r="AI9" i="5"/>
  <c r="AH10" i="5"/>
  <c r="AH11" i="5" s="1"/>
  <c r="AH12" i="5" s="1"/>
  <c r="AH13" i="5" s="1"/>
  <c r="AH14" i="5" s="1"/>
  <c r="AH15" i="5" s="1"/>
  <c r="AH16" i="5" s="1"/>
  <c r="AH17" i="5" s="1"/>
  <c r="AH18" i="5" s="1"/>
  <c r="AH19" i="5" s="1"/>
  <c r="AH20" i="5" s="1"/>
  <c r="AH21" i="5" s="1"/>
  <c r="AH22" i="5" s="1"/>
  <c r="AH23" i="5" s="1"/>
  <c r="AH24" i="5" s="1"/>
  <c r="AH25" i="5" s="1"/>
  <c r="AH26" i="5" s="1"/>
  <c r="AH27" i="5" s="1"/>
  <c r="AH28" i="5" s="1"/>
  <c r="AH29" i="5" s="1"/>
  <c r="AH30" i="5" s="1"/>
  <c r="AH31" i="5" s="1"/>
  <c r="AH32" i="5" s="1"/>
  <c r="AH33" i="5" s="1"/>
  <c r="AH34" i="5" s="1"/>
  <c r="AH35" i="5" s="1"/>
  <c r="AH36" i="5" s="1"/>
  <c r="AH37" i="5" s="1"/>
  <c r="AH38" i="5" s="1"/>
  <c r="AH39" i="5" s="1"/>
  <c r="AH40" i="5" s="1"/>
  <c r="AH41" i="5" s="1"/>
  <c r="AH42" i="5" s="1"/>
  <c r="AH43" i="5" s="1"/>
  <c r="AH44" i="5" s="1"/>
  <c r="AH45" i="5" s="1"/>
  <c r="AH46" i="5" s="1"/>
  <c r="AH47" i="5" s="1"/>
  <c r="AH48" i="5" s="1"/>
  <c r="AH49" i="5" s="1"/>
  <c r="AH50" i="5" s="1"/>
  <c r="AH51" i="5" s="1"/>
  <c r="AH52" i="5" s="1"/>
  <c r="AH53" i="5" s="1"/>
  <c r="AH54" i="5" s="1"/>
  <c r="AH55" i="5" s="1"/>
  <c r="AH56" i="5" s="1"/>
  <c r="AH57" i="5" s="1"/>
  <c r="AH58" i="5" s="1"/>
  <c r="AH59" i="5" s="1"/>
  <c r="AD12" i="5"/>
  <c r="AI10" i="5" l="1"/>
  <c r="AI11" i="5" s="1"/>
  <c r="AI12" i="5" s="1"/>
  <c r="AI13" i="5" s="1"/>
  <c r="AI14" i="5" s="1"/>
  <c r="AI15" i="5" s="1"/>
  <c r="AI16" i="5" s="1"/>
  <c r="AI17" i="5" s="1"/>
  <c r="AI18" i="5" s="1"/>
  <c r="AI19" i="5" s="1"/>
  <c r="AI20" i="5" s="1"/>
  <c r="AI21" i="5" s="1"/>
  <c r="AI22" i="5" s="1"/>
  <c r="AI23" i="5" s="1"/>
  <c r="AI24" i="5" s="1"/>
  <c r="AI25" i="5" s="1"/>
  <c r="AI26" i="5" s="1"/>
  <c r="AI27" i="5" s="1"/>
  <c r="AI28" i="5" s="1"/>
  <c r="AI29" i="5" s="1"/>
  <c r="AI30" i="5" s="1"/>
  <c r="AI31" i="5" s="1"/>
  <c r="AI32" i="5" s="1"/>
  <c r="AI33" i="5" s="1"/>
  <c r="AI34" i="5" s="1"/>
  <c r="AI35" i="5" s="1"/>
  <c r="AI36" i="5" s="1"/>
  <c r="AI37" i="5" s="1"/>
  <c r="AI38" i="5" s="1"/>
  <c r="AI39" i="5" s="1"/>
  <c r="AI40" i="5" s="1"/>
  <c r="AI41" i="5" s="1"/>
  <c r="AI42" i="5" s="1"/>
  <c r="AI43" i="5" s="1"/>
  <c r="AI44" i="5" s="1"/>
  <c r="AI45" i="5" s="1"/>
  <c r="AI46" i="5" s="1"/>
  <c r="AI47" i="5" s="1"/>
  <c r="AI48" i="5" s="1"/>
  <c r="AI49" i="5" s="1"/>
  <c r="AI50" i="5" s="1"/>
  <c r="AI51" i="5" s="1"/>
  <c r="AI52" i="5" s="1"/>
  <c r="AI53" i="5" s="1"/>
  <c r="AI54" i="5" s="1"/>
  <c r="AI55" i="5" s="1"/>
  <c r="AI56" i="5" s="1"/>
  <c r="AI57" i="5" s="1"/>
  <c r="AI58" i="5" s="1"/>
  <c r="AI59" i="5" s="1"/>
  <c r="AI60" i="5" s="1"/>
  <c r="AI61" i="5" s="1"/>
  <c r="AI62" i="5" s="1"/>
  <c r="AI63" i="5" s="1"/>
  <c r="AI64" i="5" s="1"/>
  <c r="AI65" i="5" s="1"/>
  <c r="AI66" i="5" s="1"/>
  <c r="AI67" i="5" s="1"/>
  <c r="AI68" i="5" s="1"/>
  <c r="AI69" i="5" s="1"/>
  <c r="AI70" i="5" s="1"/>
  <c r="AI71" i="5" s="1"/>
  <c r="AI72" i="5" s="1"/>
  <c r="AI73" i="5" s="1"/>
  <c r="AI74" i="5" s="1"/>
  <c r="AI75" i="5" s="1"/>
  <c r="AI76" i="5" s="1"/>
  <c r="AI77" i="5" s="1"/>
  <c r="AI78" i="5" s="1"/>
  <c r="AI79" i="5" s="1"/>
  <c r="AI80" i="5" s="1"/>
  <c r="AI81" i="5" s="1"/>
  <c r="AI82" i="5" s="1"/>
  <c r="AI83" i="5" s="1"/>
  <c r="AI84" i="5" s="1"/>
  <c r="AI85" i="5" s="1"/>
  <c r="AI86" i="5" s="1"/>
  <c r="AI87" i="5" s="1"/>
  <c r="AI88" i="5" s="1"/>
  <c r="AI89" i="5" s="1"/>
  <c r="AI90" i="5" s="1"/>
  <c r="AI91" i="5" s="1"/>
  <c r="AI92" i="5" s="1"/>
  <c r="AI93" i="5" s="1"/>
  <c r="AI94" i="5" s="1"/>
  <c r="AI95" i="5" s="1"/>
  <c r="AI96" i="5" s="1"/>
  <c r="AI97" i="5" s="1"/>
  <c r="AI98" i="5" s="1"/>
  <c r="AI99" i="5" s="1"/>
  <c r="AI100" i="5" s="1"/>
  <c r="AI101" i="5" s="1"/>
  <c r="AI102" i="5" s="1"/>
  <c r="AI103" i="5" s="1"/>
  <c r="AI104" i="5" s="1"/>
  <c r="AI105" i="5" s="1"/>
  <c r="AI106" i="5" s="1"/>
  <c r="AI107" i="5" s="1"/>
  <c r="AI108" i="5" s="1"/>
  <c r="AI109" i="5" s="1"/>
  <c r="AI110" i="5" s="1"/>
  <c r="AI111" i="5" s="1"/>
  <c r="AI112" i="5" s="1"/>
  <c r="AI113" i="5" s="1"/>
  <c r="AI114" i="5" s="1"/>
  <c r="AI115" i="5" s="1"/>
  <c r="AI116" i="5" s="1"/>
  <c r="AI117" i="5" s="1"/>
  <c r="AI118" i="5" s="1"/>
  <c r="AI119" i="5" s="1"/>
  <c r="AI120" i="5" s="1"/>
  <c r="AI121" i="5" s="1"/>
  <c r="AI122" i="5" s="1"/>
  <c r="AI123" i="5" s="1"/>
  <c r="AI124" i="5" s="1"/>
  <c r="AI125" i="5" s="1"/>
  <c r="AI126" i="5" s="1"/>
  <c r="AI127" i="5" s="1"/>
  <c r="AI128" i="5" s="1"/>
  <c r="AI129" i="5" s="1"/>
  <c r="AI130" i="5" s="1"/>
  <c r="AI131" i="5" s="1"/>
  <c r="AI132" i="5" s="1"/>
  <c r="AI133" i="5" s="1"/>
  <c r="AI134" i="5" s="1"/>
  <c r="AI135" i="5" s="1"/>
  <c r="AI136" i="5" s="1"/>
  <c r="AI137" i="5" s="1"/>
  <c r="AI138" i="5" s="1"/>
  <c r="AI139" i="5" s="1"/>
  <c r="AI140" i="5" s="1"/>
  <c r="AI141" i="5" s="1"/>
  <c r="AI142" i="5" s="1"/>
  <c r="AI143" i="5" s="1"/>
  <c r="AI144" i="5" s="1"/>
  <c r="AI145" i="5" s="1"/>
  <c r="AI146" i="5" s="1"/>
  <c r="AI147" i="5" s="1"/>
  <c r="AI148" i="5" s="1"/>
  <c r="AI149" i="5" s="1"/>
  <c r="AI150" i="5" s="1"/>
  <c r="AI151" i="5" s="1"/>
  <c r="AI152" i="5" s="1"/>
  <c r="AI153" i="5" s="1"/>
  <c r="AI154" i="5" s="1"/>
  <c r="AI155" i="5" s="1"/>
  <c r="AI156" i="5" s="1"/>
  <c r="AI157" i="5" s="1"/>
  <c r="AI158" i="5" s="1"/>
  <c r="AI159" i="5" s="1"/>
  <c r="AI160" i="5" s="1"/>
  <c r="AI161" i="5" s="1"/>
  <c r="AI162" i="5" s="1"/>
  <c r="AI163" i="5" s="1"/>
  <c r="AI164" i="5" s="1"/>
  <c r="AI165" i="5" s="1"/>
  <c r="AI166" i="5" s="1"/>
  <c r="AI167" i="5" s="1"/>
  <c r="AI168" i="5" s="1"/>
  <c r="AI169" i="5" s="1"/>
  <c r="AI170" i="5" s="1"/>
  <c r="AI171" i="5" s="1"/>
  <c r="AI172" i="5" s="1"/>
  <c r="AI173" i="5" s="1"/>
  <c r="AI174" i="5" s="1"/>
  <c r="AI175" i="5" s="1"/>
  <c r="AI176" i="5" s="1"/>
  <c r="AI177" i="5" s="1"/>
  <c r="AI178" i="5" s="1"/>
  <c r="AI179" i="5" s="1"/>
  <c r="AI180" i="5" s="1"/>
  <c r="AI181" i="5" s="1"/>
  <c r="AI182" i="5" s="1"/>
  <c r="AI183" i="5" s="1"/>
  <c r="AI184" i="5" s="1"/>
  <c r="AI185" i="5" s="1"/>
  <c r="AI186" i="5" s="1"/>
  <c r="AI187" i="5" s="1"/>
  <c r="AI188" i="5" s="1"/>
  <c r="AI189" i="5" s="1"/>
  <c r="AI190" i="5" s="1"/>
  <c r="AI191" i="5" s="1"/>
  <c r="AI192" i="5" s="1"/>
  <c r="AI193" i="5" s="1"/>
  <c r="AI194" i="5" s="1"/>
  <c r="AI195" i="5" s="1"/>
  <c r="AI196" i="5" s="1"/>
  <c r="AI197" i="5" s="1"/>
  <c r="AI198" i="5" s="1"/>
  <c r="AI199" i="5" s="1"/>
  <c r="AI200" i="5" s="1"/>
  <c r="AI201" i="5" s="1"/>
  <c r="AI202" i="5" s="1"/>
  <c r="AI203" i="5" s="1"/>
  <c r="AI204" i="5" s="1"/>
  <c r="AI205" i="5" s="1"/>
  <c r="AI206" i="5" s="1"/>
  <c r="AI207" i="5" s="1"/>
  <c r="AI208" i="5" s="1"/>
  <c r="AI209" i="5" s="1"/>
  <c r="AI210" i="5" s="1"/>
  <c r="AI211" i="5" s="1"/>
  <c r="AI212" i="5" s="1"/>
  <c r="AI213" i="5" s="1"/>
  <c r="AI214" i="5" s="1"/>
  <c r="AI215" i="5" s="1"/>
  <c r="AI216" i="5" s="1"/>
  <c r="AI217" i="5" s="1"/>
  <c r="AI218" i="5" s="1"/>
  <c r="AI219" i="5" s="1"/>
  <c r="AI220" i="5" s="1"/>
  <c r="AI221" i="5" s="1"/>
  <c r="AI222" i="5" s="1"/>
  <c r="AI223" i="5" s="1"/>
  <c r="AI224" i="5" s="1"/>
  <c r="AI225" i="5" s="1"/>
  <c r="AI226" i="5" s="1"/>
  <c r="AI227" i="5" s="1"/>
  <c r="AI228" i="5" s="1"/>
  <c r="AI229" i="5" s="1"/>
  <c r="AI230" i="5" s="1"/>
  <c r="AI231" i="5" s="1"/>
  <c r="AI232" i="5" s="1"/>
  <c r="AI233" i="5" s="1"/>
  <c r="AI234" i="5" s="1"/>
  <c r="AI235" i="5" s="1"/>
  <c r="AI236" i="5" s="1"/>
  <c r="AI237" i="5" s="1"/>
  <c r="AI238" i="5" s="1"/>
  <c r="AI239" i="5" s="1"/>
  <c r="AI240" i="5" s="1"/>
  <c r="AI241" i="5" s="1"/>
  <c r="AI242" i="5" s="1"/>
  <c r="AI243" i="5" s="1"/>
  <c r="AI244" i="5" s="1"/>
  <c r="AI245" i="5" s="1"/>
  <c r="AI246" i="5" s="1"/>
  <c r="AI247" i="5" s="1"/>
  <c r="AI248" i="5" s="1"/>
  <c r="AI249" i="5" s="1"/>
  <c r="AI250" i="5" s="1"/>
  <c r="AI251" i="5" s="1"/>
  <c r="AI252" i="5" s="1"/>
  <c r="AI253" i="5" s="1"/>
  <c r="AI254" i="5" s="1"/>
  <c r="AI255" i="5" s="1"/>
  <c r="AI256" i="5" s="1"/>
  <c r="AI257" i="5" s="1"/>
  <c r="AI258" i="5" s="1"/>
  <c r="AI259" i="5" s="1"/>
  <c r="AI260" i="5" s="1"/>
  <c r="AI261" i="5" s="1"/>
  <c r="AI262" i="5" s="1"/>
  <c r="AI263" i="5" s="1"/>
  <c r="AI264" i="5" s="1"/>
  <c r="AI265" i="5" s="1"/>
  <c r="AI266" i="5" s="1"/>
  <c r="AI267" i="5" s="1"/>
  <c r="AI268" i="5" s="1"/>
  <c r="AI269" i="5" s="1"/>
  <c r="AI270" i="5" s="1"/>
  <c r="AI271" i="5" s="1"/>
  <c r="AI272" i="5" s="1"/>
  <c r="AI273" i="5" s="1"/>
  <c r="AI274" i="5" s="1"/>
  <c r="AI275" i="5" s="1"/>
  <c r="AI276" i="5" s="1"/>
  <c r="AI277" i="5" s="1"/>
  <c r="AI278" i="5" s="1"/>
  <c r="AI279" i="5" s="1"/>
  <c r="AI280" i="5" s="1"/>
  <c r="AI281" i="5" s="1"/>
  <c r="AI282" i="5" s="1"/>
  <c r="AI283" i="5" s="1"/>
  <c r="AI284" i="5" s="1"/>
  <c r="AI285" i="5" s="1"/>
  <c r="AI286" i="5" s="1"/>
  <c r="AI287" i="5" s="1"/>
  <c r="AI288" i="5" s="1"/>
  <c r="AI289" i="5" s="1"/>
  <c r="AI290" i="5" s="1"/>
  <c r="AI291" i="5" s="1"/>
  <c r="AI292" i="5" s="1"/>
  <c r="AI293" i="5" s="1"/>
  <c r="AI294" i="5" s="1"/>
  <c r="AI295" i="5" s="1"/>
  <c r="AI296" i="5" s="1"/>
  <c r="AI297" i="5" s="1"/>
  <c r="AI298" i="5" s="1"/>
  <c r="AI299" i="5" s="1"/>
  <c r="AI300" i="5" s="1"/>
  <c r="AI301" i="5" s="1"/>
  <c r="AI302" i="5" s="1"/>
  <c r="AI303" i="5" s="1"/>
  <c r="AI304" i="5" s="1"/>
  <c r="AI305" i="5" s="1"/>
  <c r="AI306" i="5" s="1"/>
  <c r="AI307" i="5" s="1"/>
  <c r="AI308" i="5" s="1"/>
  <c r="AI309" i="5" s="1"/>
  <c r="AI310" i="5" s="1"/>
  <c r="AI311" i="5" s="1"/>
  <c r="AI312" i="5" s="1"/>
  <c r="AI313" i="5" s="1"/>
  <c r="AI314" i="5" s="1"/>
  <c r="AI315" i="5" s="1"/>
  <c r="AI316" i="5" s="1"/>
  <c r="AI317" i="5" s="1"/>
  <c r="AI318" i="5" s="1"/>
  <c r="AI319" i="5" s="1"/>
  <c r="AI320" i="5" s="1"/>
  <c r="AI321" i="5" s="1"/>
  <c r="AI322" i="5" s="1"/>
  <c r="AI323" i="5" s="1"/>
  <c r="AI324" i="5" s="1"/>
  <c r="AI325" i="5" s="1"/>
  <c r="AI326" i="5" s="1"/>
  <c r="AI327" i="5" s="1"/>
  <c r="AI328" i="5" s="1"/>
  <c r="AI329" i="5" s="1"/>
  <c r="AI330" i="5" s="1"/>
  <c r="AI331" i="5" s="1"/>
  <c r="AI332" i="5" s="1"/>
  <c r="AI333" i="5" s="1"/>
  <c r="AI334" i="5" s="1"/>
  <c r="AI335" i="5" s="1"/>
  <c r="AI336" i="5" s="1"/>
  <c r="AI337" i="5" s="1"/>
  <c r="AI338" i="5" s="1"/>
  <c r="AI339" i="5" s="1"/>
  <c r="AI340" i="5" s="1"/>
  <c r="AI341" i="5" s="1"/>
  <c r="AI342" i="5" s="1"/>
  <c r="AI343" i="5" s="1"/>
  <c r="AI344" i="5" s="1"/>
  <c r="AI345" i="5" s="1"/>
  <c r="AI346" i="5" s="1"/>
  <c r="AI347" i="5" s="1"/>
  <c r="AI348" i="5" s="1"/>
  <c r="AI349" i="5" s="1"/>
  <c r="AI350" i="5" s="1"/>
  <c r="AI351" i="5" s="1"/>
  <c r="AI352" i="5" s="1"/>
  <c r="AI353" i="5" s="1"/>
  <c r="AI354" i="5" s="1"/>
  <c r="AI355" i="5" s="1"/>
  <c r="AI356" i="5" s="1"/>
  <c r="AI357" i="5" s="1"/>
  <c r="AI358" i="5" s="1"/>
  <c r="AI359" i="5" s="1"/>
  <c r="AI360" i="5" s="1"/>
  <c r="AI361" i="5" s="1"/>
  <c r="AI362" i="5" s="1"/>
  <c r="AI363" i="5" s="1"/>
  <c r="AI364" i="5" s="1"/>
  <c r="AI365" i="5" s="1"/>
  <c r="AI366" i="5" s="1"/>
  <c r="AI367" i="5" s="1"/>
  <c r="AI368" i="5" s="1"/>
  <c r="AI369" i="5" s="1"/>
  <c r="AI370" i="5" s="1"/>
  <c r="AI371" i="5" s="1"/>
  <c r="AI372" i="5" s="1"/>
  <c r="AH6" i="5"/>
  <c r="AK7" i="5" s="1"/>
  <c r="AH5" i="5"/>
  <c r="N13" i="5" s="1"/>
  <c r="AD13" i="5"/>
  <c r="AI6" i="5" l="1"/>
  <c r="AL7" i="5" s="1"/>
  <c r="AK8" i="5"/>
  <c r="AI5" i="5"/>
  <c r="O13" i="5" s="1"/>
  <c r="AD14" i="5"/>
  <c r="AK9" i="5" l="1"/>
  <c r="AL8" i="5"/>
  <c r="AD15" i="5"/>
  <c r="AL9" i="5" l="1"/>
  <c r="AK10" i="5"/>
  <c r="AD16" i="5"/>
  <c r="AK11" i="5" l="1"/>
  <c r="AL10" i="5"/>
  <c r="AL11" i="5" s="1"/>
  <c r="AL12" i="5" s="1"/>
  <c r="AL13" i="5" s="1"/>
  <c r="AL14" i="5" s="1"/>
  <c r="AL15" i="5" s="1"/>
  <c r="AL16" i="5" s="1"/>
  <c r="AL17" i="5" s="1"/>
  <c r="AL18" i="5" s="1"/>
  <c r="AL19" i="5" s="1"/>
  <c r="AL20" i="5" s="1"/>
  <c r="AL21" i="5" s="1"/>
  <c r="AL22" i="5" s="1"/>
  <c r="AL23" i="5" s="1"/>
  <c r="AL24" i="5" s="1"/>
  <c r="AL25" i="5" s="1"/>
  <c r="AL26" i="5" s="1"/>
  <c r="AL27" i="5" s="1"/>
  <c r="AL28" i="5" s="1"/>
  <c r="AL29" i="5" s="1"/>
  <c r="AL30" i="5" s="1"/>
  <c r="AL31" i="5" s="1"/>
  <c r="AL32" i="5" s="1"/>
  <c r="AL33" i="5" s="1"/>
  <c r="AL34" i="5" s="1"/>
  <c r="AL35" i="5" s="1"/>
  <c r="AL36" i="5" s="1"/>
  <c r="AL37" i="5" s="1"/>
  <c r="AL38" i="5" s="1"/>
  <c r="AL39" i="5" s="1"/>
  <c r="AL40" i="5" s="1"/>
  <c r="AL41" i="5" s="1"/>
  <c r="AL42" i="5" s="1"/>
  <c r="AL43" i="5" s="1"/>
  <c r="AL44" i="5" s="1"/>
  <c r="AL45" i="5" s="1"/>
  <c r="AL46" i="5" s="1"/>
  <c r="AL47" i="5" s="1"/>
  <c r="AL48" i="5" s="1"/>
  <c r="AL49" i="5" s="1"/>
  <c r="AL50" i="5" s="1"/>
  <c r="AL51" i="5" s="1"/>
  <c r="AL52" i="5" s="1"/>
  <c r="AL53" i="5" s="1"/>
  <c r="AL54" i="5" s="1"/>
  <c r="AL55" i="5" s="1"/>
  <c r="AL56" i="5" s="1"/>
  <c r="AL57" i="5" s="1"/>
  <c r="AL58" i="5" s="1"/>
  <c r="AL59" i="5" s="1"/>
  <c r="AL60" i="5" s="1"/>
  <c r="AL61" i="5" s="1"/>
  <c r="AL62" i="5" s="1"/>
  <c r="AL63" i="5" s="1"/>
  <c r="AL64" i="5" s="1"/>
  <c r="AL65" i="5" s="1"/>
  <c r="AL66" i="5" s="1"/>
  <c r="AL67" i="5" s="1"/>
  <c r="AL68" i="5" s="1"/>
  <c r="AL69" i="5" s="1"/>
  <c r="AL70" i="5" s="1"/>
  <c r="AL71" i="5" s="1"/>
  <c r="AL72" i="5" s="1"/>
  <c r="AL73" i="5" s="1"/>
  <c r="AL74" i="5" s="1"/>
  <c r="AL75" i="5" s="1"/>
  <c r="AL76" i="5" s="1"/>
  <c r="AL77" i="5" s="1"/>
  <c r="AL78" i="5" s="1"/>
  <c r="AL79" i="5" s="1"/>
  <c r="AL80" i="5" s="1"/>
  <c r="AL81" i="5" s="1"/>
  <c r="AL82" i="5" s="1"/>
  <c r="AL83" i="5" s="1"/>
  <c r="AL84" i="5" s="1"/>
  <c r="AL85" i="5" s="1"/>
  <c r="AL86" i="5" s="1"/>
  <c r="AL87" i="5" s="1"/>
  <c r="AL88" i="5" s="1"/>
  <c r="AL89" i="5" s="1"/>
  <c r="AL90" i="5" s="1"/>
  <c r="AL91" i="5" s="1"/>
  <c r="AL92" i="5" s="1"/>
  <c r="AL93" i="5" s="1"/>
  <c r="AL94" i="5" s="1"/>
  <c r="AL95" i="5" s="1"/>
  <c r="AL96" i="5" s="1"/>
  <c r="AL97" i="5" s="1"/>
  <c r="AL98" i="5" s="1"/>
  <c r="AL99" i="5" s="1"/>
  <c r="AL100" i="5" s="1"/>
  <c r="AL101" i="5" s="1"/>
  <c r="AL102" i="5" s="1"/>
  <c r="AL103" i="5" s="1"/>
  <c r="AL104" i="5" s="1"/>
  <c r="AL105" i="5" s="1"/>
  <c r="AL106" i="5" s="1"/>
  <c r="AL107" i="5" s="1"/>
  <c r="AL108" i="5" s="1"/>
  <c r="AL109" i="5" s="1"/>
  <c r="AL110" i="5" s="1"/>
  <c r="AL111" i="5" s="1"/>
  <c r="AL112" i="5" s="1"/>
  <c r="AL113" i="5" s="1"/>
  <c r="AL114" i="5" s="1"/>
  <c r="AL115" i="5" s="1"/>
  <c r="AL116" i="5" s="1"/>
  <c r="AL117" i="5" s="1"/>
  <c r="AL118" i="5" s="1"/>
  <c r="AL119" i="5" s="1"/>
  <c r="AL120" i="5" s="1"/>
  <c r="AL121" i="5" s="1"/>
  <c r="AL122" i="5" s="1"/>
  <c r="AL123" i="5" s="1"/>
  <c r="AL124" i="5" s="1"/>
  <c r="AL125" i="5" s="1"/>
  <c r="AL126" i="5" s="1"/>
  <c r="AL127" i="5" s="1"/>
  <c r="AL128" i="5" s="1"/>
  <c r="AL129" i="5" s="1"/>
  <c r="AL130" i="5" s="1"/>
  <c r="AL131" i="5" s="1"/>
  <c r="AL132" i="5" s="1"/>
  <c r="AL133" i="5" s="1"/>
  <c r="AL134" i="5" s="1"/>
  <c r="AL135" i="5" s="1"/>
  <c r="AL136" i="5" s="1"/>
  <c r="AL137" i="5" s="1"/>
  <c r="AL138" i="5" s="1"/>
  <c r="AL139" i="5" s="1"/>
  <c r="AL140" i="5" s="1"/>
  <c r="AL141" i="5" s="1"/>
  <c r="AL142" i="5" s="1"/>
  <c r="AL143" i="5" s="1"/>
  <c r="AL144" i="5" s="1"/>
  <c r="AL145" i="5" s="1"/>
  <c r="AL146" i="5" s="1"/>
  <c r="AL147" i="5" s="1"/>
  <c r="AL148" i="5" s="1"/>
  <c r="AL149" i="5" s="1"/>
  <c r="AL150" i="5" s="1"/>
  <c r="AL151" i="5" s="1"/>
  <c r="AL152" i="5" s="1"/>
  <c r="AL153" i="5" s="1"/>
  <c r="AL154" i="5" s="1"/>
  <c r="AL155" i="5" s="1"/>
  <c r="AL156" i="5" s="1"/>
  <c r="AL157" i="5" s="1"/>
  <c r="AL158" i="5" s="1"/>
  <c r="AL159" i="5" s="1"/>
  <c r="AL160" i="5" s="1"/>
  <c r="AL161" i="5" s="1"/>
  <c r="AL162" i="5" s="1"/>
  <c r="AL163" i="5" s="1"/>
  <c r="AL164" i="5" s="1"/>
  <c r="AL165" i="5" s="1"/>
  <c r="AL166" i="5" s="1"/>
  <c r="AL167" i="5" s="1"/>
  <c r="AL168" i="5" s="1"/>
  <c r="AL169" i="5" s="1"/>
  <c r="AL170" i="5" s="1"/>
  <c r="AL171" i="5" s="1"/>
  <c r="AL172" i="5" s="1"/>
  <c r="AL173" i="5" s="1"/>
  <c r="AL174" i="5" s="1"/>
  <c r="AL175" i="5" s="1"/>
  <c r="AL176" i="5" s="1"/>
  <c r="AL177" i="5" s="1"/>
  <c r="AL178" i="5" s="1"/>
  <c r="AL179" i="5" s="1"/>
  <c r="AL180" i="5" s="1"/>
  <c r="AL181" i="5" s="1"/>
  <c r="AL182" i="5" s="1"/>
  <c r="AL183" i="5" s="1"/>
  <c r="AL184" i="5" s="1"/>
  <c r="AL185" i="5" s="1"/>
  <c r="AL186" i="5" s="1"/>
  <c r="AL187" i="5" s="1"/>
  <c r="AL188" i="5" s="1"/>
  <c r="AL189" i="5" s="1"/>
  <c r="AL190" i="5" s="1"/>
  <c r="AL191" i="5" s="1"/>
  <c r="AL192" i="5" s="1"/>
  <c r="AL193" i="5" s="1"/>
  <c r="AL194" i="5" s="1"/>
  <c r="AL195" i="5" s="1"/>
  <c r="AL196" i="5" s="1"/>
  <c r="AL197" i="5" s="1"/>
  <c r="AL198" i="5" s="1"/>
  <c r="AL199" i="5" s="1"/>
  <c r="AL200" i="5" s="1"/>
  <c r="AL201" i="5" s="1"/>
  <c r="AL202" i="5" s="1"/>
  <c r="AL203" i="5" s="1"/>
  <c r="AL204" i="5" s="1"/>
  <c r="AL205" i="5" s="1"/>
  <c r="AL206" i="5" s="1"/>
  <c r="AL207" i="5" s="1"/>
  <c r="AL208" i="5" s="1"/>
  <c r="AL209" i="5" s="1"/>
  <c r="AL210" i="5" s="1"/>
  <c r="AL211" i="5" s="1"/>
  <c r="AL212" i="5" s="1"/>
  <c r="AL213" i="5" s="1"/>
  <c r="AL214" i="5" s="1"/>
  <c r="AL215" i="5" s="1"/>
  <c r="AL216" i="5" s="1"/>
  <c r="AL217" i="5" s="1"/>
  <c r="AL218" i="5" s="1"/>
  <c r="AL219" i="5" s="1"/>
  <c r="AL220" i="5" s="1"/>
  <c r="AL221" i="5" s="1"/>
  <c r="AL222" i="5" s="1"/>
  <c r="AL223" i="5" s="1"/>
  <c r="AL224" i="5" s="1"/>
  <c r="AL225" i="5" s="1"/>
  <c r="AL226" i="5" s="1"/>
  <c r="AL227" i="5" s="1"/>
  <c r="AL228" i="5" s="1"/>
  <c r="AL229" i="5" s="1"/>
  <c r="AL230" i="5" s="1"/>
  <c r="AL231" i="5" s="1"/>
  <c r="AL232" i="5" s="1"/>
  <c r="AL233" i="5" s="1"/>
  <c r="AL234" i="5" s="1"/>
  <c r="AL235" i="5" s="1"/>
  <c r="AL236" i="5" s="1"/>
  <c r="AL237" i="5" s="1"/>
  <c r="AL238" i="5" s="1"/>
  <c r="AL239" i="5" s="1"/>
  <c r="AL240" i="5" s="1"/>
  <c r="AL241" i="5" s="1"/>
  <c r="AL242" i="5" s="1"/>
  <c r="AL243" i="5" s="1"/>
  <c r="AL244" i="5" s="1"/>
  <c r="AL245" i="5" s="1"/>
  <c r="AL246" i="5" s="1"/>
  <c r="AL247" i="5" s="1"/>
  <c r="AL248" i="5" s="1"/>
  <c r="AL249" i="5" s="1"/>
  <c r="AL250" i="5" s="1"/>
  <c r="AL251" i="5" s="1"/>
  <c r="AL252" i="5" s="1"/>
  <c r="AL253" i="5" s="1"/>
  <c r="AL254" i="5" s="1"/>
  <c r="AL255" i="5" s="1"/>
  <c r="AL256" i="5" s="1"/>
  <c r="AL257" i="5" s="1"/>
  <c r="AL258" i="5" s="1"/>
  <c r="AL259" i="5" s="1"/>
  <c r="AL260" i="5" s="1"/>
  <c r="AL261" i="5" s="1"/>
  <c r="AL262" i="5" s="1"/>
  <c r="AL263" i="5" s="1"/>
  <c r="AL264" i="5" s="1"/>
  <c r="AL265" i="5" s="1"/>
  <c r="AL266" i="5" s="1"/>
  <c r="AL267" i="5" s="1"/>
  <c r="AL268" i="5" s="1"/>
  <c r="AL269" i="5" s="1"/>
  <c r="AL270" i="5" s="1"/>
  <c r="AL271" i="5" s="1"/>
  <c r="AL272" i="5" s="1"/>
  <c r="AL273" i="5" s="1"/>
  <c r="AL274" i="5" s="1"/>
  <c r="AL275" i="5" s="1"/>
  <c r="AL276" i="5" s="1"/>
  <c r="AL277" i="5" s="1"/>
  <c r="AL278" i="5" s="1"/>
  <c r="AL279" i="5" s="1"/>
  <c r="AL280" i="5" s="1"/>
  <c r="AL281" i="5" s="1"/>
  <c r="AL282" i="5" s="1"/>
  <c r="AL283" i="5" s="1"/>
  <c r="AL284" i="5" s="1"/>
  <c r="AL285" i="5" s="1"/>
  <c r="AL286" i="5" s="1"/>
  <c r="AL287" i="5" s="1"/>
  <c r="AL288" i="5" s="1"/>
  <c r="AL289" i="5" s="1"/>
  <c r="AL290" i="5" s="1"/>
  <c r="AL291" i="5" s="1"/>
  <c r="AL292" i="5" s="1"/>
  <c r="AL293" i="5" s="1"/>
  <c r="AL294" i="5" s="1"/>
  <c r="AL295" i="5" s="1"/>
  <c r="AL296" i="5" s="1"/>
  <c r="AL297" i="5" s="1"/>
  <c r="AL298" i="5" s="1"/>
  <c r="AL299" i="5" s="1"/>
  <c r="AL300" i="5" s="1"/>
  <c r="AL301" i="5" s="1"/>
  <c r="AL302" i="5" s="1"/>
  <c r="AL303" i="5" s="1"/>
  <c r="AL304" i="5" s="1"/>
  <c r="AL305" i="5" s="1"/>
  <c r="AL306" i="5" s="1"/>
  <c r="AL307" i="5" s="1"/>
  <c r="AL308" i="5" s="1"/>
  <c r="AL309" i="5" s="1"/>
  <c r="AL310" i="5" s="1"/>
  <c r="AL311" i="5" s="1"/>
  <c r="AL312" i="5" s="1"/>
  <c r="AL313" i="5" s="1"/>
  <c r="AL314" i="5" s="1"/>
  <c r="AL315" i="5" s="1"/>
  <c r="AL316" i="5" s="1"/>
  <c r="AL317" i="5" s="1"/>
  <c r="AL318" i="5" s="1"/>
  <c r="AL319" i="5" s="1"/>
  <c r="AL320" i="5" s="1"/>
  <c r="AL321" i="5" s="1"/>
  <c r="AL322" i="5" s="1"/>
  <c r="AL323" i="5" s="1"/>
  <c r="AL324" i="5" s="1"/>
  <c r="AL325" i="5" s="1"/>
  <c r="AL326" i="5" s="1"/>
  <c r="AL327" i="5" s="1"/>
  <c r="AL328" i="5" s="1"/>
  <c r="AL329" i="5" s="1"/>
  <c r="AL330" i="5" s="1"/>
  <c r="AL331" i="5" s="1"/>
  <c r="AL332" i="5" s="1"/>
  <c r="AL333" i="5" s="1"/>
  <c r="AL334" i="5" s="1"/>
  <c r="AL335" i="5" s="1"/>
  <c r="AL336" i="5" s="1"/>
  <c r="AL337" i="5" s="1"/>
  <c r="AL338" i="5" s="1"/>
  <c r="AL339" i="5" s="1"/>
  <c r="AL340" i="5" s="1"/>
  <c r="AL341" i="5" s="1"/>
  <c r="AL342" i="5" s="1"/>
  <c r="AL343" i="5" s="1"/>
  <c r="AL344" i="5" s="1"/>
  <c r="AL345" i="5" s="1"/>
  <c r="AL346" i="5" s="1"/>
  <c r="AL347" i="5" s="1"/>
  <c r="AL348" i="5" s="1"/>
  <c r="AL349" i="5" s="1"/>
  <c r="AL350" i="5" s="1"/>
  <c r="AL351" i="5" s="1"/>
  <c r="AL352" i="5" s="1"/>
  <c r="AL353" i="5" s="1"/>
  <c r="AL354" i="5" s="1"/>
  <c r="AL355" i="5" s="1"/>
  <c r="AL356" i="5" s="1"/>
  <c r="AL357" i="5" s="1"/>
  <c r="AL358" i="5" s="1"/>
  <c r="AL359" i="5" s="1"/>
  <c r="AL360" i="5" s="1"/>
  <c r="AL361" i="5" s="1"/>
  <c r="AL362" i="5" s="1"/>
  <c r="AL363" i="5" s="1"/>
  <c r="AL364" i="5" s="1"/>
  <c r="AL365" i="5" s="1"/>
  <c r="AL366" i="5" s="1"/>
  <c r="AL367" i="5" s="1"/>
  <c r="AL368" i="5" s="1"/>
  <c r="AL369" i="5" s="1"/>
  <c r="AL370" i="5" s="1"/>
  <c r="AL371" i="5" s="1"/>
  <c r="AL372" i="5" s="1"/>
  <c r="AD17" i="5"/>
  <c r="AD18" i="5" s="1"/>
  <c r="AD19" i="5" s="1"/>
  <c r="AD6" i="5" s="1"/>
  <c r="AG7" i="5" s="1"/>
  <c r="AD5" i="5"/>
  <c r="M12" i="5" s="1"/>
  <c r="P12" i="5" s="1"/>
  <c r="Q12" i="5" l="1"/>
  <c r="S12" i="5"/>
  <c r="AG8" i="5"/>
  <c r="AK12" i="5"/>
  <c r="AL6" i="5"/>
  <c r="AL5" i="5"/>
  <c r="O14" i="5" s="1"/>
  <c r="AK13" i="5" l="1"/>
  <c r="AG9" i="5"/>
  <c r="AG10" i="5" l="1"/>
  <c r="AK14" i="5"/>
  <c r="AK15" i="5" s="1"/>
  <c r="AK16" i="5" s="1"/>
  <c r="AK17" i="5" s="1"/>
  <c r="AK18" i="5" s="1"/>
  <c r="AK19" i="5" s="1"/>
  <c r="AK20" i="5" s="1"/>
  <c r="AK21" i="5" s="1"/>
  <c r="AK22" i="5" s="1"/>
  <c r="AK23" i="5" s="1"/>
  <c r="AK24" i="5" s="1"/>
  <c r="AK25" i="5" s="1"/>
  <c r="AK26" i="5" s="1"/>
  <c r="AK27" i="5" s="1"/>
  <c r="AK28" i="5" s="1"/>
  <c r="AK29" i="5" s="1"/>
  <c r="AK30" i="5" s="1"/>
  <c r="AK31" i="5" s="1"/>
  <c r="AK32" i="5" s="1"/>
  <c r="AK33" i="5" s="1"/>
  <c r="AK34" i="5" s="1"/>
  <c r="AK35" i="5" s="1"/>
  <c r="AK36" i="5" s="1"/>
  <c r="AK37" i="5" s="1"/>
  <c r="AK38" i="5" s="1"/>
  <c r="AK39" i="5" s="1"/>
  <c r="AK40" i="5" s="1"/>
  <c r="AK41" i="5" s="1"/>
  <c r="AK42" i="5" s="1"/>
  <c r="AK43" i="5" s="1"/>
  <c r="AK44" i="5" s="1"/>
  <c r="AK45" i="5" s="1"/>
  <c r="AK46" i="5" s="1"/>
  <c r="AK47" i="5" s="1"/>
  <c r="AK48" i="5" s="1"/>
  <c r="AK49" i="5" s="1"/>
  <c r="AK50" i="5" s="1"/>
  <c r="AK51" i="5" s="1"/>
  <c r="AK52" i="5" s="1"/>
  <c r="AK53" i="5" s="1"/>
  <c r="AK54" i="5" s="1"/>
  <c r="AK55" i="5" s="1"/>
  <c r="AK56" i="5" s="1"/>
  <c r="AK57" i="5" s="1"/>
  <c r="AK58" i="5" s="1"/>
  <c r="AK59" i="5" s="1"/>
  <c r="AK5" i="5" s="1"/>
  <c r="N14" i="5" s="1"/>
  <c r="AK6" i="5" l="1"/>
  <c r="AG11" i="5"/>
  <c r="AG12" i="5" s="1"/>
  <c r="AG13" i="5" s="1"/>
  <c r="AG14" i="5" s="1"/>
  <c r="AG15" i="5" s="1"/>
  <c r="AG16" i="5" s="1"/>
  <c r="AG17" i="5" s="1"/>
  <c r="AG18" i="5" s="1"/>
  <c r="AG19" i="5" s="1"/>
  <c r="AG5" i="5" l="1"/>
  <c r="M13" i="5" s="1"/>
  <c r="P13" i="5" s="1"/>
  <c r="Q13" i="5" s="1"/>
  <c r="AG6" i="5"/>
  <c r="AJ7" i="5" s="1"/>
  <c r="S13" i="5" l="1"/>
  <c r="AJ8" i="5"/>
  <c r="AJ9" i="5" l="1"/>
  <c r="AJ10" i="5" l="1"/>
  <c r="AJ11" i="5" l="1"/>
  <c r="AJ12" i="5" l="1"/>
  <c r="AJ13" i="5" s="1"/>
  <c r="AJ14" i="5" s="1"/>
  <c r="AJ15" i="5" s="1"/>
  <c r="AJ16" i="5" s="1"/>
  <c r="AJ17" i="5" s="1"/>
  <c r="AJ18" i="5" s="1"/>
  <c r="AJ19" i="5" s="1"/>
  <c r="AJ5" i="5" l="1"/>
  <c r="M14" i="5" s="1"/>
  <c r="P14" i="5" s="1"/>
  <c r="AJ6" i="5"/>
  <c r="Q14" i="5" l="1"/>
  <c r="S14" i="5"/>
  <c r="B16" i="3" l="1"/>
  <c r="V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B17" i="3" l="1"/>
  <c r="D9" i="3" a="1"/>
  <c r="D9" i="3" s="1"/>
  <c r="G43" i="3" l="1"/>
  <c r="I4" i="3"/>
  <c r="D17" i="3"/>
  <c r="H20" i="3" l="1"/>
  <c r="I7" i="3"/>
  <c r="H23" i="3" s="1"/>
  <c r="I6" i="3"/>
  <c r="I5" i="3"/>
  <c r="H21" i="3" s="1"/>
  <c r="H22" i="3" l="1"/>
  <c r="V4" i="3"/>
  <c r="V5" i="3" l="1"/>
  <c r="V6" i="3" s="1"/>
  <c r="V7" i="3" s="1"/>
  <c r="V8" i="3" s="1"/>
  <c r="V9" i="3" s="1"/>
  <c r="V10" i="3" s="1"/>
  <c r="V11" i="3" s="1"/>
  <c r="V12" i="3" l="1"/>
  <c r="V13" i="3" s="1"/>
  <c r="V14" i="3" l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V50" i="3" s="1"/>
  <c r="V51" i="3" s="1"/>
  <c r="V52" i="3" s="1"/>
  <c r="V53" i="3" s="1"/>
  <c r="V54" i="3" s="1"/>
  <c r="AL10" i="3" s="1"/>
  <c r="AL12" i="3" s="1"/>
  <c r="AL14" i="3" l="1"/>
  <c r="AL16" i="3" s="1"/>
  <c r="AL26" i="3"/>
  <c r="W3" i="3"/>
  <c r="AL22" i="3"/>
  <c r="W4" i="3" l="1"/>
  <c r="W5" i="3" s="1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W54" i="3" s="1"/>
  <c r="AM10" i="3" s="1"/>
  <c r="AM12" i="3" l="1"/>
  <c r="AM11" i="3"/>
  <c r="AM14" i="3"/>
  <c r="X3" i="3"/>
  <c r="AM16" i="3" l="1"/>
  <c r="AM15" i="3"/>
  <c r="X4" i="3"/>
  <c r="X5" i="3" s="1"/>
  <c r="X6" i="3" s="1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X54" i="3" s="1"/>
  <c r="AN10" i="3" s="1"/>
  <c r="AM22" i="3"/>
  <c r="AM26" i="3"/>
  <c r="AN12" i="3" l="1"/>
  <c r="AN11" i="3"/>
  <c r="AN14" i="3"/>
  <c r="Y3" i="3"/>
  <c r="AN16" i="3" l="1"/>
  <c r="AN15" i="3"/>
  <c r="Y4" i="3"/>
  <c r="Y5" i="3" s="1"/>
  <c r="Y6" i="3" s="1"/>
  <c r="Y7" i="3" s="1"/>
  <c r="Y8" i="3" s="1"/>
  <c r="Y9" i="3" s="1"/>
  <c r="Y10" i="3" s="1"/>
  <c r="Y11" i="3" s="1"/>
  <c r="Y12" i="3" s="1"/>
  <c r="Y13" i="3" s="1"/>
  <c r="Y14" i="3" s="1"/>
  <c r="Y15" i="3" s="1"/>
  <c r="Y16" i="3" s="1"/>
  <c r="Y17" i="3" s="1"/>
  <c r="Y18" i="3" s="1"/>
  <c r="Y19" i="3" s="1"/>
  <c r="Y20" i="3" s="1"/>
  <c r="Y21" i="3" s="1"/>
  <c r="Y22" i="3" s="1"/>
  <c r="Y23" i="3" s="1"/>
  <c r="Y24" i="3" s="1"/>
  <c r="Y25" i="3" s="1"/>
  <c r="Y26" i="3" s="1"/>
  <c r="Y27" i="3" s="1"/>
  <c r="Y28" i="3" s="1"/>
  <c r="Y29" i="3" s="1"/>
  <c r="Y30" i="3" s="1"/>
  <c r="Y31" i="3" s="1"/>
  <c r="Y32" i="3" s="1"/>
  <c r="Y33" i="3" s="1"/>
  <c r="Y34" i="3" s="1"/>
  <c r="Y35" i="3" s="1"/>
  <c r="Y36" i="3" s="1"/>
  <c r="Y37" i="3" s="1"/>
  <c r="Y38" i="3" s="1"/>
  <c r="Y39" i="3" s="1"/>
  <c r="Y40" i="3" s="1"/>
  <c r="Y41" i="3" s="1"/>
  <c r="Y42" i="3" s="1"/>
  <c r="Y43" i="3" s="1"/>
  <c r="Y44" i="3" s="1"/>
  <c r="Y45" i="3" s="1"/>
  <c r="Y46" i="3" s="1"/>
  <c r="Y47" i="3" s="1"/>
  <c r="Y48" i="3" s="1"/>
  <c r="Y49" i="3" s="1"/>
  <c r="Y50" i="3" s="1"/>
  <c r="Y51" i="3" s="1"/>
  <c r="Y52" i="3" s="1"/>
  <c r="Y53" i="3" s="1"/>
  <c r="Y54" i="3" s="1"/>
  <c r="AO10" i="3" s="1"/>
  <c r="AO11" i="3" s="1"/>
  <c r="AN22" i="3"/>
  <c r="AN26" i="3"/>
  <c r="AO14" i="3" l="1"/>
  <c r="AO15" i="3" s="1"/>
  <c r="AP37" i="3"/>
  <c r="G39" i="3" s="1"/>
  <c r="AO12" i="3"/>
  <c r="AP38" i="3" s="1"/>
  <c r="C39" i="3" s="1"/>
  <c r="Z3" i="3"/>
  <c r="AP39" i="3" l="1"/>
  <c r="G37" i="3" s="1"/>
  <c r="AO16" i="3"/>
  <c r="AP40" i="3" s="1"/>
  <c r="C37" i="3" s="1"/>
  <c r="Z4" i="3"/>
  <c r="Z5" i="3" s="1"/>
  <c r="Z6" i="3" s="1"/>
  <c r="Z7" i="3" s="1"/>
  <c r="Z8" i="3" s="1"/>
  <c r="Z9" i="3" s="1"/>
  <c r="Z10" i="3" s="1"/>
  <c r="Z11" i="3" s="1"/>
  <c r="Z12" i="3" s="1"/>
  <c r="Z13" i="3" s="1"/>
  <c r="Z14" i="3" s="1"/>
  <c r="Z15" i="3" s="1"/>
  <c r="Z16" i="3" s="1"/>
  <c r="Z17" i="3" s="1"/>
  <c r="Z18" i="3" s="1"/>
  <c r="Z19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s="1"/>
  <c r="Z33" i="3" s="1"/>
  <c r="Z34" i="3" s="1"/>
  <c r="Z35" i="3" s="1"/>
  <c r="Z36" i="3" s="1"/>
  <c r="Z37" i="3" s="1"/>
  <c r="Z38" i="3" s="1"/>
  <c r="Z39" i="3" s="1"/>
  <c r="Z40" i="3" s="1"/>
  <c r="Z41" i="3" s="1"/>
  <c r="Z42" i="3" s="1"/>
  <c r="Z43" i="3" s="1"/>
  <c r="Z44" i="3" s="1"/>
  <c r="Z45" i="3" s="1"/>
  <c r="Z46" i="3" s="1"/>
  <c r="Z47" i="3" s="1"/>
  <c r="Z48" i="3" s="1"/>
  <c r="Z49" i="3" s="1"/>
  <c r="Z50" i="3" s="1"/>
  <c r="Z51" i="3" s="1"/>
  <c r="Z52" i="3" s="1"/>
  <c r="Z53" i="3" s="1"/>
  <c r="Z54" i="3" s="1"/>
  <c r="AP10" i="3" s="1"/>
  <c r="AP11" i="3" s="1"/>
  <c r="AO22" i="3"/>
  <c r="AO26" i="3"/>
  <c r="AP14" i="3" l="1"/>
  <c r="AP15" i="3" s="1"/>
  <c r="AP31" i="3"/>
  <c r="G33" i="3" s="1"/>
  <c r="AP12" i="3"/>
  <c r="AP32" i="3" s="1"/>
  <c r="C33" i="3" s="1"/>
  <c r="B45" i="3" s="1"/>
  <c r="AA3" i="3"/>
  <c r="AA4" i="3" s="1"/>
  <c r="AA5" i="3" s="1"/>
  <c r="AA6" i="3" s="1"/>
  <c r="AA7" i="3" s="1"/>
  <c r="AA8" i="3" s="1"/>
  <c r="AA9" i="3" s="1"/>
  <c r="AA10" i="3" s="1"/>
  <c r="AA11" i="3" s="1"/>
  <c r="AA12" i="3" s="1"/>
  <c r="AA13" i="3" s="1"/>
  <c r="AA14" i="3" s="1"/>
  <c r="AA15" i="3" s="1"/>
  <c r="AA16" i="3" s="1"/>
  <c r="AA17" i="3" s="1"/>
  <c r="AA18" i="3" s="1"/>
  <c r="AA19" i="3" s="1"/>
  <c r="AA20" i="3" s="1"/>
  <c r="AA21" i="3" s="1"/>
  <c r="AA22" i="3" s="1"/>
  <c r="AA23" i="3" s="1"/>
  <c r="AA24" i="3" s="1"/>
  <c r="AA25" i="3" s="1"/>
  <c r="AA26" i="3" s="1"/>
  <c r="AA27" i="3" s="1"/>
  <c r="AA28" i="3" s="1"/>
  <c r="AA29" i="3" s="1"/>
  <c r="AA30" i="3" s="1"/>
  <c r="AA31" i="3" s="1"/>
  <c r="AA32" i="3" s="1"/>
  <c r="AA33" i="3" s="1"/>
  <c r="AA34" i="3" s="1"/>
  <c r="AA35" i="3" s="1"/>
  <c r="AA36" i="3" s="1"/>
  <c r="AA37" i="3" s="1"/>
  <c r="AA38" i="3" s="1"/>
  <c r="AA39" i="3" s="1"/>
  <c r="AA40" i="3" s="1"/>
  <c r="AA41" i="3" s="1"/>
  <c r="AA42" i="3" s="1"/>
  <c r="AA43" i="3" s="1"/>
  <c r="AA44" i="3" s="1"/>
  <c r="AA45" i="3" s="1"/>
  <c r="AA46" i="3" s="1"/>
  <c r="AA47" i="3" s="1"/>
  <c r="AA48" i="3" s="1"/>
  <c r="AA49" i="3" s="1"/>
  <c r="AA50" i="3" s="1"/>
  <c r="AA51" i="3" s="1"/>
  <c r="AA52" i="3" s="1"/>
  <c r="AA53" i="3" s="1"/>
  <c r="AA54" i="3" s="1"/>
  <c r="AP33" i="3" l="1"/>
  <c r="G31" i="3" s="1"/>
  <c r="AP16" i="3"/>
  <c r="AP34" i="3" s="1"/>
  <c r="C31" i="3" s="1"/>
  <c r="AP22" i="3"/>
  <c r="AL32" i="3" s="1"/>
  <c r="AL38" i="3" s="1"/>
  <c r="AP26" i="3"/>
  <c r="AL34" i="3" s="1"/>
  <c r="AL40" i="3" s="1"/>
</calcChain>
</file>

<file path=xl/sharedStrings.xml><?xml version="1.0" encoding="utf-8"?>
<sst xmlns="http://schemas.openxmlformats.org/spreadsheetml/2006/main" count="251" uniqueCount="165">
  <si>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</si>
  <si>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</si>
  <si>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</si>
  <si>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</si>
  <si>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</si>
  <si>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</si>
  <si>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</si>
  <si>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</si>
  <si>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</si>
  <si>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</si>
  <si>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</si>
  <si>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</si>
  <si>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</si>
  <si>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</si>
  <si>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</si>
  <si>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</si>
  <si>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</si>
  <si>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</si>
  <si>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</si>
  <si>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</si>
  <si>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</si>
  <si>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</si>
  <si>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</si>
  <si>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</si>
  <si>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</si>
  <si>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</si>
  <si>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</si>
  <si>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</si>
  <si>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</si>
  <si>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</si>
  <si>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</si>
  <si>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</si>
  <si>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</si>
  <si>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</si>
  <si>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</si>
  <si>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</si>
  <si>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</si>
  <si>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</si>
  <si>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</si>
  <si>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</si>
  <si>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</si>
  <si>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</si>
  <si>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</si>
  <si>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</si>
  <si>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</si>
  <si>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</si>
  <si>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</si>
  <si>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</si>
  <si>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</si>
  <si>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</si>
  <si>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</si>
  <si>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</si>
  <si>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Reality</t>
  </si>
  <si>
    <t>Growth Assumption</t>
  </si>
  <si>
    <t>Revenue</t>
  </si>
  <si>
    <t xml:space="preserve">   YoY Growth</t>
  </si>
  <si>
    <t>Discount Factor</t>
  </si>
  <si>
    <t>Risk-Free Rate</t>
  </si>
  <si>
    <t>Market Premium</t>
  </si>
  <si>
    <t>Risk Premium</t>
  </si>
  <si>
    <t>Beta</t>
  </si>
  <si>
    <t>Discount</t>
  </si>
  <si>
    <t>Revenue Run Rate</t>
  </si>
  <si>
    <t>Discounted</t>
  </si>
  <si>
    <t>Projected Revenue</t>
  </si>
  <si>
    <t>Discounted Projected Revenue</t>
  </si>
  <si>
    <t>Revenue Multiple</t>
  </si>
  <si>
    <t>Revenue Run Rate (Discounted)</t>
  </si>
  <si>
    <t>Mode</t>
  </si>
  <si>
    <t>weekly</t>
  </si>
  <si>
    <t>monthly</t>
  </si>
  <si>
    <t>annually</t>
  </si>
  <si>
    <t>Annual</t>
  </si>
  <si>
    <t>Monthly</t>
  </si>
  <si>
    <t>Weekly</t>
  </si>
  <si>
    <t>Revenue Model based on Growth forecast and Initial Revenue at t = 0.</t>
  </si>
  <si>
    <t>Revenue Run Rate (0% Growth Base Case)</t>
  </si>
  <si>
    <t>Projected</t>
  </si>
  <si>
    <t>Actual</t>
  </si>
  <si>
    <t>Weights</t>
  </si>
  <si>
    <t>Five Year Horizon</t>
  </si>
  <si>
    <t>Four Year Horizon</t>
  </si>
  <si>
    <t xml:space="preserve">         Valuation Range</t>
  </si>
  <si>
    <t>Daily</t>
  </si>
  <si>
    <t>http://people.stern.nyu.edu/adamodar/New_Home_Page/datafile/psdata.html</t>
  </si>
  <si>
    <t>EV Sales for Mature Companies</t>
  </si>
  <si>
    <t>http://www.quora.com/What-are-revenue-multiples-for-technology-startups</t>
  </si>
  <si>
    <t>EV Sales for Startups</t>
  </si>
  <si>
    <t>Sugarfree Ventures</t>
  </si>
  <si>
    <t>Exit Distribution Simulation Model</t>
  </si>
  <si>
    <t>Version</t>
  </si>
  <si>
    <t>Date</t>
  </si>
  <si>
    <t>Author</t>
  </si>
  <si>
    <t>Ben Scherer</t>
  </si>
  <si>
    <t>Contact</t>
  </si>
  <si>
    <t>ben@sugarfree.entures</t>
  </si>
  <si>
    <t>Website</t>
  </si>
  <si>
    <t>www.sugarfree.ventures</t>
  </si>
  <si>
    <t>© 2020, Sugarfree Ventures</t>
  </si>
  <si>
    <t>Simple Revenue Forecasting and EV-to-Sales Ratio based valuation to test assumptions on growth rates</t>
  </si>
  <si>
    <t>- Choose if weekly, monthly or annual growth rate assumption</t>
  </si>
  <si>
    <t>- Set dates (e.g. in Months) of additional financing rounds</t>
  </si>
  <si>
    <t>- Look at valuations on different levels</t>
  </si>
  <si>
    <t>Assumptions</t>
  </si>
  <si>
    <t>Calculations</t>
  </si>
  <si>
    <t>Summary of Cases</t>
  </si>
  <si>
    <t>Cases - Annual Revenue and ARR development</t>
  </si>
  <si>
    <t>Results</t>
  </si>
  <si>
    <t>5 Years - Discounted Revenue vs ARR</t>
  </si>
  <si>
    <t>5 Years - Non-Discounted Revenue vs ARR</t>
  </si>
  <si>
    <t>Sensitivity Analysis - Exit Multiple vs. Growth Rate (Discounted ARR Exit Multiple)</t>
  </si>
  <si>
    <t>Weekly Revenue Today</t>
  </si>
  <si>
    <t>Target Growth</t>
  </si>
  <si>
    <t>Blended Growth</t>
  </si>
  <si>
    <t>Implied Revenue Growth Rates</t>
  </si>
  <si>
    <t>Exit Multiple</t>
  </si>
  <si>
    <t>Rev.</t>
  </si>
  <si>
    <t>ARR</t>
  </si>
  <si>
    <t>Implied Valuation Ranges (Method 1)</t>
  </si>
  <si>
    <t>Current Model</t>
  </si>
  <si>
    <t>Multiple</t>
  </si>
  <si>
    <t>Growth</t>
  </si>
  <si>
    <t>4 Years - Discounted Revenue vs ARR</t>
  </si>
  <si>
    <t>4 Years - Non-Discounted Revenue vs ARR</t>
  </si>
  <si>
    <t>09.10.2020</t>
  </si>
  <si>
    <t>Case - No Growth</t>
  </si>
  <si>
    <t>Case - Growth</t>
  </si>
  <si>
    <t>Using revenue growth estimations is one of the first post-traction measures to project value. A typical growth assumption for a SaaS company</t>
  </si>
  <si>
    <t>is the D3T2 metric (Doule Triple, Triple Double) that says a company once having 1 Million in ARR should triple ARR twice in two subsequent</t>
  </si>
  <si>
    <t xml:space="preserve">years, and than double for 3 consecutive years. </t>
  </si>
  <si>
    <t>MRR</t>
  </si>
  <si>
    <t>WRR</t>
  </si>
  <si>
    <t>DRR</t>
  </si>
  <si>
    <t>Year End Metrics</t>
  </si>
  <si>
    <t>Growth Rates</t>
  </si>
  <si>
    <t>EOP xRR</t>
  </si>
  <si>
    <t>Prev. year EOP xRR</t>
  </si>
  <si>
    <t>xRR 1</t>
  </si>
  <si>
    <t>XRR 2</t>
  </si>
  <si>
    <t>Year 1</t>
  </si>
  <si>
    <t>Year 2</t>
  </si>
  <si>
    <t>Year 3</t>
  </si>
  <si>
    <t>Revenues</t>
  </si>
  <si>
    <t>Year 4</t>
  </si>
  <si>
    <t>Year 5</t>
  </si>
  <si>
    <t>Via MRR</t>
  </si>
  <si>
    <t>Via WRR</t>
  </si>
  <si>
    <t>Via DRR</t>
  </si>
  <si>
    <t>Avg</t>
  </si>
  <si>
    <t>Start ARR</t>
  </si>
  <si>
    <t>Year 1 EOP</t>
  </si>
  <si>
    <t>Year 2 EOP</t>
  </si>
  <si>
    <t>Year 3 EOP</t>
  </si>
  <si>
    <t>Year 4 EOP</t>
  </si>
  <si>
    <t>Year 5 EOP</t>
  </si>
  <si>
    <t>Rev Multiple</t>
  </si>
  <si>
    <t>Valuation</t>
  </si>
  <si>
    <t>ARR Growth Multiple</t>
  </si>
  <si>
    <t>via ARR</t>
  </si>
  <si>
    <t>via Rev</t>
  </si>
  <si>
    <t>Example / Benchmark Case</t>
  </si>
  <si>
    <t>Active Case Playground</t>
  </si>
  <si>
    <t>Simple Estimation of growth rates and revenues based on ARR Growht Multiples (incl. Valuation via Revenue Multiple)</t>
  </si>
  <si>
    <t>Back-Up</t>
  </si>
  <si>
    <t>Revenue Run Rate (ARR)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</si>
</sst>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0.00\ &quot; $ &quot;"/>
    <numFmt numFmtId="165" formatCode="&quot; Week &quot;\ 0"/>
    <numFmt numFmtId="166" formatCode="&quot;Year &quot;\ 0"/>
    <numFmt numFmtId="167" formatCode="0.00\ &quot;M $ &quot;"/>
    <numFmt numFmtId="168" formatCode="&quot; a = &quot;\ 0.00"/>
    <numFmt numFmtId="169" formatCode="&quot; 1 - a = &quot;\ 0.00"/>
    <numFmt numFmtId="170" formatCode="0.000%"/>
    <numFmt numFmtId="171" formatCode="0\ &quot;x &quot;"/>
    <numFmt numFmtId="172" formatCode="#,##0.00\ &quot; $ &quot;"/>
    <numFmt numFmtId="174" formatCode="0.0%"/>
    <numFmt numFmtId="175" formatCode="0.0\ &quot;x&quot;"/>
    <numFmt numFmtId="178" formatCode="_(* #,##0_)\ &quot;M $&quot;;_(* \(#,##0\)\ &quot;M $&quot;;_(* &quot;-&quot;??_);_(@_)\ &quot;M $&quot;"/>
    <numFmt numFmtId="180" formatCode="#,##0\ &quot; $ &quot;"/>
    <numFmt numFmtId="191" formatCode="0.0\x"/>
  </numFmts>
  <fonts count="3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</font>
    <font>
      <u/>
      <sz val="10"/>
      <color theme="10"/>
      <name val="Arial"/>
    </font>
    <font>
      <b/>
      <sz val="20"/>
      <color theme="0"/>
      <name val="Arial Narrow"/>
      <family val="2"/>
    </font>
    <font>
      <b/>
      <sz val="11"/>
      <color theme="0"/>
      <name val="Arial Narrow"/>
      <family val="2"/>
    </font>
    <font>
      <sz val="10"/>
      <color rgb="FF000000"/>
      <name val="Arial Narrow"/>
      <family val="2"/>
    </font>
    <font>
      <sz val="10"/>
      <color theme="0"/>
      <name val="Arial Narrow"/>
      <family val="2"/>
    </font>
    <font>
      <b/>
      <i/>
      <sz val="11"/>
      <color rgb="FF0070C0"/>
      <name val="Arial Narrow"/>
      <family val="2"/>
    </font>
    <font>
      <b/>
      <sz val="10"/>
      <color rgb="FF0070C0"/>
      <name val="Arial Narrow"/>
      <family val="2"/>
    </font>
    <font>
      <b/>
      <sz val="10"/>
      <color rgb="FF000000"/>
      <name val="Arial Narrow"/>
      <family val="2"/>
    </font>
    <font>
      <i/>
      <sz val="10"/>
      <color rgb="FF000000"/>
      <name val="Arial Narrow"/>
      <family val="2"/>
    </font>
    <font>
      <u/>
      <sz val="10"/>
      <color rgb="FF000000"/>
      <name val="Arial Narrow"/>
      <family val="2"/>
    </font>
    <font>
      <b/>
      <sz val="10"/>
      <color rgb="FFC00000"/>
      <name val="Arial Narrow"/>
      <family val="2"/>
    </font>
    <font>
      <sz val="10"/>
      <color theme="5" tint="-0.249977111117893"/>
      <name val="Arial Narrow"/>
      <family val="2"/>
    </font>
    <font>
      <i/>
      <sz val="8"/>
      <color rgb="FF000000"/>
      <name val="Arial Narrow"/>
      <family val="2"/>
    </font>
    <font>
      <i/>
      <sz val="10"/>
      <color theme="6" tint="-0.499984740745262"/>
      <name val="Arial Narrow"/>
      <family val="2"/>
    </font>
    <font>
      <b/>
      <sz val="10"/>
      <color theme="1"/>
      <name val="Arial Narrow"/>
      <family val="2"/>
    </font>
    <font>
      <sz val="10"/>
      <color rgb="FF0070C0"/>
      <name val="Arial Narrow"/>
      <family val="2"/>
    </font>
    <font>
      <i/>
      <sz val="8"/>
      <color rgb="FF0070C0"/>
      <name val="Arial Narrow"/>
      <family val="2"/>
    </font>
    <font>
      <sz val="10"/>
      <color theme="1" tint="0.34998626667073579"/>
      <name val="Arial Narrow"/>
      <family val="2"/>
    </font>
    <font>
      <sz val="9"/>
      <color rgb="FF000000"/>
      <name val="Arial Narrow"/>
      <family val="2"/>
    </font>
    <font>
      <sz val="8"/>
      <color rgb="FF000000"/>
      <name val="Arial Narrow"/>
      <family val="2"/>
    </font>
    <font>
      <sz val="10"/>
      <color theme="1"/>
      <name val="Arial Narrow"/>
      <family val="2"/>
    </font>
    <font>
      <i/>
      <sz val="8"/>
      <color theme="1"/>
      <name val="Arial Narrow"/>
      <family val="2"/>
    </font>
    <font>
      <b/>
      <sz val="14"/>
      <color theme="8" tint="-0.499984740745262"/>
      <name val="Arial Narrow"/>
      <family val="2"/>
    </font>
    <font>
      <b/>
      <sz val="9"/>
      <color rgb="FFFF0000"/>
      <name val="Arial Narrow"/>
      <family val="2"/>
    </font>
    <font>
      <b/>
      <sz val="10"/>
      <color theme="0"/>
      <name val="Arial Narrow"/>
      <family val="2"/>
    </font>
    <font>
      <b/>
      <sz val="16"/>
      <color rgb="FF000000"/>
      <name val="Arial Narrow"/>
      <family val="2"/>
    </font>
    <font>
      <sz val="9"/>
      <color theme="1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4" fillId="6" borderId="0" xfId="0" applyFont="1" applyFill="1"/>
    <xf numFmtId="0" fontId="0" fillId="6" borderId="0" xfId="0" applyFill="1"/>
    <xf numFmtId="0" fontId="0" fillId="0" borderId="0" xfId="0"/>
    <xf numFmtId="0" fontId="5" fillId="6" borderId="0" xfId="0" applyFont="1" applyFill="1"/>
    <xf numFmtId="0" fontId="0" fillId="0" borderId="0" xfId="0" quotePrefix="1"/>
    <xf numFmtId="43" fontId="0" fillId="0" borderId="0" xfId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3" applyAlignment="1">
      <alignment horizontal="left"/>
    </xf>
    <xf numFmtId="0" fontId="3" fillId="0" borderId="0" xfId="3" applyFill="1" applyBorder="1" applyAlignment="1">
      <alignment horizontal="left"/>
    </xf>
    <xf numFmtId="0" fontId="6" fillId="2" borderId="0" xfId="0" applyFont="1" applyFill="1" applyAlignment="1"/>
    <xf numFmtId="0" fontId="8" fillId="2" borderId="14" xfId="0" applyFont="1" applyFill="1" applyBorder="1" applyAlignment="1">
      <alignment horizontal="center"/>
    </xf>
    <xf numFmtId="166" fontId="9" fillId="2" borderId="6" xfId="0" applyNumberFormat="1" applyFont="1" applyFill="1" applyBorder="1" applyAlignment="1">
      <alignment horizontal="right"/>
    </xf>
    <xf numFmtId="166" fontId="9" fillId="2" borderId="7" xfId="0" applyNumberFormat="1" applyFont="1" applyFill="1" applyBorder="1" applyAlignment="1">
      <alignment horizontal="right"/>
    </xf>
    <xf numFmtId="166" fontId="9" fillId="2" borderId="8" xfId="0" applyNumberFormat="1" applyFont="1" applyFill="1" applyBorder="1" applyAlignment="1">
      <alignment horizontal="right"/>
    </xf>
    <xf numFmtId="0" fontId="9" fillId="2" borderId="0" xfId="0" applyFont="1" applyFill="1" applyAlignment="1"/>
    <xf numFmtId="0" fontId="10" fillId="2" borderId="11" xfId="0" applyFont="1" applyFill="1" applyBorder="1" applyAlignment="1">
      <alignment horizontal="right"/>
    </xf>
    <xf numFmtId="0" fontId="10" fillId="2" borderId="12" xfId="0" applyFont="1" applyFill="1" applyBorder="1" applyAlignment="1">
      <alignment horizontal="right"/>
    </xf>
    <xf numFmtId="0" fontId="10" fillId="2" borderId="13" xfId="0" applyFont="1" applyFill="1" applyBorder="1" applyAlignment="1">
      <alignment horizontal="right"/>
    </xf>
    <xf numFmtId="0" fontId="10" fillId="2" borderId="0" xfId="0" applyFont="1" applyFill="1" applyAlignment="1"/>
    <xf numFmtId="172" fontId="6" fillId="4" borderId="1" xfId="0" applyNumberFormat="1" applyFont="1" applyFill="1" applyBorder="1" applyAlignment="1">
      <alignment horizontal="right"/>
    </xf>
    <xf numFmtId="0" fontId="15" fillId="2" borderId="0" xfId="0" applyFont="1" applyFill="1" applyAlignment="1"/>
    <xf numFmtId="172" fontId="15" fillId="4" borderId="1" xfId="0" applyNumberFormat="1" applyFont="1" applyFill="1" applyBorder="1" applyAlignment="1">
      <alignment horizontal="right"/>
    </xf>
    <xf numFmtId="0" fontId="6" fillId="2" borderId="15" xfId="0" applyFont="1" applyFill="1" applyBorder="1" applyAlignment="1"/>
    <xf numFmtId="0" fontId="6" fillId="2" borderId="0" xfId="0" applyFont="1" applyFill="1" applyAlignment="1">
      <alignment horizontal="right"/>
    </xf>
    <xf numFmtId="166" fontId="9" fillId="0" borderId="0" xfId="0" applyNumberFormat="1" applyFont="1" applyFill="1" applyAlignment="1">
      <alignment horizontal="center"/>
    </xf>
    <xf numFmtId="166" fontId="17" fillId="0" borderId="0" xfId="0" applyNumberFormat="1" applyFont="1" applyFill="1" applyAlignment="1">
      <alignment horizontal="center"/>
    </xf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14" xfId="0" applyFont="1" applyFill="1" applyBorder="1" applyAlignment="1">
      <alignment horizontal="center"/>
    </xf>
    <xf numFmtId="165" fontId="11" fillId="0" borderId="4" xfId="0" applyNumberFormat="1" applyFont="1" applyFill="1" applyBorder="1" applyAlignment="1"/>
    <xf numFmtId="0" fontId="6" fillId="0" borderId="0" xfId="0" applyFont="1" applyFill="1" applyAlignment="1">
      <alignment horizontal="center"/>
    </xf>
    <xf numFmtId="167" fontId="14" fillId="0" borderId="0" xfId="0" applyNumberFormat="1" applyFont="1" applyFill="1" applyAlignment="1"/>
    <xf numFmtId="0" fontId="15" fillId="0" borderId="0" xfId="0" applyFont="1" applyFill="1" applyAlignment="1"/>
    <xf numFmtId="165" fontId="15" fillId="0" borderId="4" xfId="0" applyNumberFormat="1" applyFont="1" applyFill="1" applyBorder="1" applyAlignment="1"/>
    <xf numFmtId="172" fontId="14" fillId="0" borderId="0" xfId="0" applyNumberFormat="1" applyFont="1" applyFill="1" applyBorder="1" applyAlignment="1">
      <alignment horizontal="right"/>
    </xf>
    <xf numFmtId="172" fontId="13" fillId="0" borderId="0" xfId="0" applyNumberFormat="1" applyFont="1" applyFill="1" applyBorder="1" applyAlignment="1">
      <alignment horizontal="right"/>
    </xf>
    <xf numFmtId="0" fontId="10" fillId="0" borderId="15" xfId="0" applyFont="1" applyFill="1" applyBorder="1" applyAlignment="1"/>
    <xf numFmtId="0" fontId="6" fillId="0" borderId="15" xfId="0" applyFont="1" applyFill="1" applyBorder="1" applyAlignment="1"/>
    <xf numFmtId="170" fontId="15" fillId="0" borderId="0" xfId="0" applyNumberFormat="1" applyFont="1" applyFill="1" applyAlignment="1"/>
    <xf numFmtId="0" fontId="16" fillId="0" borderId="0" xfId="0" applyFont="1" applyFill="1" applyAlignment="1"/>
    <xf numFmtId="0" fontId="11" fillId="0" borderId="0" xfId="0" applyFont="1" applyFill="1" applyAlignment="1"/>
    <xf numFmtId="170" fontId="6" fillId="0" borderId="0" xfId="0" applyNumberFormat="1" applyFont="1" applyFill="1" applyAlignment="1"/>
    <xf numFmtId="171" fontId="9" fillId="5" borderId="1" xfId="0" applyNumberFormat="1" applyFont="1" applyFill="1" applyBorder="1" applyAlignment="1"/>
    <xf numFmtId="10" fontId="9" fillId="5" borderId="1" xfId="0" applyNumberFormat="1" applyFont="1" applyFill="1" applyBorder="1" applyAlignment="1"/>
    <xf numFmtId="164" fontId="9" fillId="5" borderId="1" xfId="0" applyNumberFormat="1" applyFont="1" applyFill="1" applyBorder="1" applyAlignment="1"/>
    <xf numFmtId="0" fontId="6" fillId="5" borderId="1" xfId="0" applyFont="1" applyFill="1" applyBorder="1" applyAlignment="1"/>
    <xf numFmtId="0" fontId="18" fillId="5" borderId="1" xfId="0" applyFont="1" applyFill="1" applyBorder="1" applyAlignment="1"/>
    <xf numFmtId="0" fontId="18" fillId="0" borderId="0" xfId="0" applyFont="1" applyFill="1" applyAlignment="1"/>
    <xf numFmtId="170" fontId="18" fillId="0" borderId="0" xfId="0" applyNumberFormat="1" applyFont="1" applyFill="1" applyAlignment="1"/>
    <xf numFmtId="0" fontId="19" fillId="0" borderId="0" xfId="0" applyFont="1" applyFill="1" applyAlignment="1"/>
    <xf numFmtId="172" fontId="20" fillId="0" borderId="0" xfId="0" applyNumberFormat="1" applyFont="1" applyFill="1" applyBorder="1" applyAlignment="1">
      <alignment horizontal="right"/>
    </xf>
    <xf numFmtId="0" fontId="16" fillId="4" borderId="0" xfId="0" applyFont="1" applyFill="1" applyAlignment="1"/>
    <xf numFmtId="0" fontId="6" fillId="8" borderId="0" xfId="0" applyFont="1" applyFill="1" applyAlignment="1"/>
    <xf numFmtId="0" fontId="18" fillId="8" borderId="0" xfId="0" applyFont="1" applyFill="1" applyAlignment="1"/>
    <xf numFmtId="0" fontId="12" fillId="0" borderId="0" xfId="0" applyFont="1" applyFill="1" applyAlignment="1">
      <alignment horizontal="left"/>
    </xf>
    <xf numFmtId="168" fontId="6" fillId="0" borderId="0" xfId="0" applyNumberFormat="1" applyFont="1" applyFill="1" applyAlignment="1">
      <alignment horizontal="left"/>
    </xf>
    <xf numFmtId="169" fontId="6" fillId="0" borderId="0" xfId="0" applyNumberFormat="1" applyFont="1" applyFill="1" applyAlignment="1">
      <alignment horizontal="left"/>
    </xf>
    <xf numFmtId="10" fontId="6" fillId="0" borderId="0" xfId="0" applyNumberFormat="1" applyFont="1" applyFill="1" applyAlignment="1">
      <alignment horizontal="left"/>
    </xf>
    <xf numFmtId="0" fontId="6" fillId="5" borderId="3" xfId="0" applyFont="1" applyFill="1" applyBorder="1" applyAlignment="1"/>
    <xf numFmtId="0" fontId="6" fillId="5" borderId="16" xfId="0" applyFont="1" applyFill="1" applyBorder="1" applyAlignment="1"/>
    <xf numFmtId="0" fontId="6" fillId="0" borderId="0" xfId="0" applyFont="1" applyFill="1" applyBorder="1" applyAlignment="1"/>
    <xf numFmtId="0" fontId="6" fillId="8" borderId="0" xfId="0" applyFont="1" applyFill="1" applyBorder="1" applyAlignment="1"/>
    <xf numFmtId="0" fontId="5" fillId="6" borderId="0" xfId="0" applyFont="1" applyFill="1" applyBorder="1"/>
    <xf numFmtId="0" fontId="18" fillId="0" borderId="0" xfId="0" applyFont="1" applyFill="1" applyBorder="1" applyAlignment="1"/>
    <xf numFmtId="167" fontId="7" fillId="0" borderId="0" xfId="0" applyNumberFormat="1" applyFont="1" applyFill="1" applyAlignment="1"/>
    <xf numFmtId="0" fontId="17" fillId="2" borderId="0" xfId="0" applyFont="1" applyFill="1" applyAlignment="1"/>
    <xf numFmtId="0" fontId="23" fillId="2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  <xf numFmtId="0" fontId="23" fillId="3" borderId="0" xfId="0" applyFont="1" applyFill="1" applyAlignment="1"/>
    <xf numFmtId="0" fontId="24" fillId="3" borderId="0" xfId="0" applyFont="1" applyFill="1" applyAlignment="1"/>
    <xf numFmtId="0" fontId="22" fillId="2" borderId="0" xfId="0" applyFont="1" applyFill="1" applyAlignment="1"/>
    <xf numFmtId="175" fontId="18" fillId="0" borderId="4" xfId="0" applyNumberFormat="1" applyFont="1" applyFill="1" applyBorder="1" applyAlignment="1">
      <alignment horizontal="center"/>
    </xf>
    <xf numFmtId="10" fontId="18" fillId="2" borderId="2" xfId="2" applyNumberFormat="1" applyFont="1" applyFill="1" applyBorder="1" applyAlignment="1"/>
    <xf numFmtId="171" fontId="6" fillId="9" borderId="0" xfId="0" applyNumberFormat="1" applyFont="1" applyFill="1" applyAlignment="1"/>
    <xf numFmtId="10" fontId="6" fillId="9" borderId="0" xfId="0" applyNumberFormat="1" applyFont="1" applyFill="1" applyAlignment="1"/>
    <xf numFmtId="0" fontId="1" fillId="0" borderId="0" xfId="0" applyFont="1" applyAlignment="1">
      <alignment horizontal="left"/>
    </xf>
    <xf numFmtId="0" fontId="25" fillId="7" borderId="0" xfId="0" applyFont="1" applyFill="1"/>
    <xf numFmtId="178" fontId="21" fillId="2" borderId="0" xfId="1" applyNumberFormat="1" applyFont="1" applyFill="1" applyAlignment="1"/>
    <xf numFmtId="180" fontId="6" fillId="0" borderId="15" xfId="0" applyNumberFormat="1" applyFont="1" applyFill="1" applyBorder="1" applyAlignment="1">
      <alignment horizontal="right"/>
    </xf>
    <xf numFmtId="180" fontId="20" fillId="4" borderId="0" xfId="0" applyNumberFormat="1" applyFont="1" applyFill="1" applyBorder="1" applyAlignment="1">
      <alignment horizontal="right"/>
    </xf>
    <xf numFmtId="178" fontId="26" fillId="2" borderId="5" xfId="1" applyNumberFormat="1" applyFont="1" applyFill="1" applyBorder="1" applyAlignment="1"/>
    <xf numFmtId="0" fontId="6" fillId="5" borderId="5" xfId="0" applyFont="1" applyFill="1" applyBorder="1" applyAlignment="1"/>
    <xf numFmtId="178" fontId="26" fillId="10" borderId="5" xfId="1" applyNumberFormat="1" applyFont="1" applyFill="1" applyBorder="1" applyAlignment="1"/>
    <xf numFmtId="0" fontId="1" fillId="0" borderId="0" xfId="0" applyFont="1"/>
    <xf numFmtId="0" fontId="6" fillId="0" borderId="0" xfId="0" applyFont="1" applyAlignment="1"/>
    <xf numFmtId="0" fontId="6" fillId="0" borderId="17" xfId="0" applyFont="1" applyBorder="1" applyAlignment="1"/>
    <xf numFmtId="0" fontId="6" fillId="0" borderId="18" xfId="0" applyFont="1" applyBorder="1" applyAlignment="1"/>
    <xf numFmtId="0" fontId="6" fillId="0" borderId="19" xfId="0" applyFont="1" applyBorder="1" applyAlignment="1"/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6" fillId="0" borderId="21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43" fontId="6" fillId="0" borderId="9" xfId="0" applyNumberFormat="1" applyFont="1" applyBorder="1" applyAlignment="1"/>
    <xf numFmtId="43" fontId="6" fillId="0" borderId="23" xfId="0" applyNumberFormat="1" applyFont="1" applyBorder="1" applyAlignment="1"/>
    <xf numFmtId="43" fontId="6" fillId="0" borderId="10" xfId="0" applyNumberFormat="1" applyFont="1" applyBorder="1" applyAlignment="1"/>
    <xf numFmtId="0" fontId="6" fillId="0" borderId="24" xfId="0" applyFont="1" applyBorder="1" applyAlignment="1">
      <alignment horizontal="center" textRotation="90" wrapText="1"/>
    </xf>
    <xf numFmtId="191" fontId="6" fillId="5" borderId="18" xfId="0" applyNumberFormat="1" applyFont="1" applyFill="1" applyBorder="1" applyAlignment="1"/>
    <xf numFmtId="43" fontId="6" fillId="5" borderId="26" xfId="1" applyNumberFormat="1" applyFont="1" applyFill="1" applyBorder="1" applyAlignment="1"/>
    <xf numFmtId="43" fontId="6" fillId="0" borderId="0" xfId="1" applyNumberFormat="1" applyFont="1" applyBorder="1" applyAlignment="1"/>
    <xf numFmtId="43" fontId="6" fillId="0" borderId="14" xfId="1" applyNumberFormat="1" applyFont="1" applyBorder="1" applyAlignment="1"/>
    <xf numFmtId="0" fontId="6" fillId="0" borderId="26" xfId="0" applyFont="1" applyBorder="1" applyAlignment="1"/>
    <xf numFmtId="0" fontId="6" fillId="0" borderId="0" xfId="0" applyFont="1" applyBorder="1" applyAlignment="1"/>
    <xf numFmtId="0" fontId="6" fillId="0" borderId="14" xfId="0" applyFont="1" applyBorder="1" applyAlignment="1"/>
    <xf numFmtId="9" fontId="6" fillId="0" borderId="26" xfId="2" applyFont="1" applyFill="1" applyBorder="1" applyAlignment="1"/>
    <xf numFmtId="0" fontId="6" fillId="0" borderId="14" xfId="0" applyFont="1" applyFill="1" applyBorder="1" applyAlignment="1"/>
    <xf numFmtId="0" fontId="6" fillId="0" borderId="25" xfId="0" applyFont="1" applyBorder="1" applyAlignment="1">
      <alignment horizontal="center" textRotation="90" wrapText="1"/>
    </xf>
    <xf numFmtId="191" fontId="6" fillId="5" borderId="0" xfId="0" applyNumberFormat="1" applyFont="1" applyFill="1" applyBorder="1" applyAlignment="1"/>
    <xf numFmtId="43" fontId="6" fillId="0" borderId="26" xfId="1" applyNumberFormat="1" applyFont="1" applyBorder="1" applyAlignment="1"/>
    <xf numFmtId="9" fontId="6" fillId="0" borderId="26" xfId="2" applyFont="1" applyBorder="1" applyAlignment="1"/>
    <xf numFmtId="174" fontId="6" fillId="0" borderId="0" xfId="2" applyNumberFormat="1" applyFont="1" applyBorder="1" applyAlignment="1"/>
    <xf numFmtId="174" fontId="6" fillId="0" borderId="14" xfId="2" applyNumberFormat="1" applyFont="1" applyBorder="1" applyAlignment="1"/>
    <xf numFmtId="43" fontId="6" fillId="0" borderId="26" xfId="0" applyNumberFormat="1" applyFont="1" applyBorder="1" applyAlignment="1"/>
    <xf numFmtId="43" fontId="6" fillId="0" borderId="0" xfId="0" applyNumberFormat="1" applyFont="1" applyBorder="1" applyAlignment="1"/>
    <xf numFmtId="9" fontId="6" fillId="0" borderId="0" xfId="2" applyFont="1" applyBorder="1" applyAlignment="1"/>
    <xf numFmtId="43" fontId="6" fillId="0" borderId="0" xfId="1" applyFont="1" applyFill="1" applyBorder="1" applyAlignment="1"/>
    <xf numFmtId="43" fontId="6" fillId="0" borderId="14" xfId="1" applyFont="1" applyFill="1" applyBorder="1" applyAlignment="1"/>
    <xf numFmtId="43" fontId="6" fillId="0" borderId="9" xfId="1" applyNumberFormat="1" applyFont="1" applyBorder="1" applyAlignment="1"/>
    <xf numFmtId="43" fontId="6" fillId="0" borderId="23" xfId="1" applyNumberFormat="1" applyFont="1" applyBorder="1" applyAlignment="1"/>
    <xf numFmtId="43" fontId="6" fillId="0" borderId="10" xfId="1" applyNumberFormat="1" applyFont="1" applyBorder="1" applyAlignment="1"/>
    <xf numFmtId="43" fontId="6" fillId="0" borderId="0" xfId="1" applyFont="1" applyAlignment="1"/>
    <xf numFmtId="0" fontId="6" fillId="0" borderId="11" xfId="0" applyFont="1" applyBorder="1" applyAlignment="1">
      <alignment horizontal="center" textRotation="90" wrapText="1"/>
    </xf>
    <xf numFmtId="191" fontId="6" fillId="0" borderId="21" xfId="0" applyNumberFormat="1" applyFont="1" applyBorder="1" applyAlignment="1"/>
    <xf numFmtId="43" fontId="6" fillId="0" borderId="20" xfId="1" applyNumberFormat="1" applyFont="1" applyBorder="1" applyAlignment="1"/>
    <xf numFmtId="43" fontId="6" fillId="0" borderId="21" xfId="1" applyNumberFormat="1" applyFont="1" applyBorder="1" applyAlignment="1"/>
    <xf numFmtId="43" fontId="6" fillId="0" borderId="22" xfId="1" applyNumberFormat="1" applyFont="1" applyBorder="1" applyAlignment="1"/>
    <xf numFmtId="9" fontId="6" fillId="0" borderId="20" xfId="2" applyFont="1" applyBorder="1" applyAlignment="1"/>
    <xf numFmtId="174" fontId="6" fillId="0" borderId="21" xfId="2" applyNumberFormat="1" applyFont="1" applyBorder="1" applyAlignment="1"/>
    <xf numFmtId="174" fontId="6" fillId="0" borderId="22" xfId="2" applyNumberFormat="1" applyFont="1" applyBorder="1" applyAlignment="1"/>
    <xf numFmtId="43" fontId="6" fillId="0" borderId="20" xfId="0" applyNumberFormat="1" applyFont="1" applyBorder="1" applyAlignment="1"/>
    <xf numFmtId="43" fontId="6" fillId="0" borderId="21" xfId="0" applyNumberFormat="1" applyFont="1" applyBorder="1" applyAlignment="1"/>
    <xf numFmtId="9" fontId="6" fillId="0" borderId="21" xfId="2" applyFont="1" applyBorder="1" applyAlignment="1"/>
    <xf numFmtId="43" fontId="6" fillId="0" borderId="21" xfId="1" applyFont="1" applyFill="1" applyBorder="1" applyAlignment="1"/>
    <xf numFmtId="43" fontId="6" fillId="0" borderId="22" xfId="1" applyFont="1" applyFill="1" applyBorder="1" applyAlignment="1"/>
    <xf numFmtId="43" fontId="6" fillId="0" borderId="26" xfId="1" applyNumberFormat="1" applyFont="1" applyFill="1" applyBorder="1" applyAlignment="1"/>
    <xf numFmtId="191" fontId="6" fillId="0" borderId="18" xfId="0" applyNumberFormat="1" applyFont="1" applyFill="1" applyBorder="1" applyAlignment="1"/>
    <xf numFmtId="191" fontId="6" fillId="0" borderId="0" xfId="0" applyNumberFormat="1" applyFont="1" applyFill="1" applyBorder="1" applyAlignment="1"/>
    <xf numFmtId="9" fontId="6" fillId="0" borderId="17" xfId="2" applyFont="1" applyFill="1" applyBorder="1" applyAlignment="1"/>
    <xf numFmtId="0" fontId="6" fillId="0" borderId="18" xfId="0" applyFont="1" applyFill="1" applyBorder="1" applyAlignment="1"/>
    <xf numFmtId="0" fontId="6" fillId="0" borderId="19" xfId="0" applyFont="1" applyFill="1" applyBorder="1" applyAlignment="1"/>
    <xf numFmtId="191" fontId="6" fillId="5" borderId="27" xfId="0" applyNumberFormat="1" applyFont="1" applyFill="1" applyBorder="1" applyAlignment="1"/>
    <xf numFmtId="191" fontId="6" fillId="5" borderId="28" xfId="0" applyNumberFormat="1" applyFont="1" applyFill="1" applyBorder="1" applyAlignment="1"/>
    <xf numFmtId="0" fontId="27" fillId="6" borderId="0" xfId="0" applyFont="1" applyFill="1" applyAlignment="1"/>
    <xf numFmtId="0" fontId="7" fillId="6" borderId="0" xfId="0" applyFont="1" applyFill="1" applyAlignment="1"/>
    <xf numFmtId="43" fontId="6" fillId="0" borderId="14" xfId="0" applyNumberFormat="1" applyFont="1" applyBorder="1" applyAlignment="1"/>
    <xf numFmtId="0" fontId="28" fillId="0" borderId="0" xfId="0" applyFont="1" applyAlignment="1"/>
    <xf numFmtId="0" fontId="28" fillId="0" borderId="0" xfId="0" applyFont="1" applyFill="1" applyAlignment="1"/>
    <xf numFmtId="0" fontId="29" fillId="0" borderId="0" xfId="0" applyFont="1" applyFill="1" applyAlignment="1">
      <alignment horizontal="center" textRotation="90" wrapText="1"/>
    </xf>
    <xf numFmtId="0" fontId="29" fillId="0" borderId="0" xfId="0" applyFont="1" applyFill="1" applyAlignme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croll" dx="22" fmlaLink="$A$11" horiz="1" max="400" noThreeD="1" page="10" val="56"/>
</file>

<file path=xl/ctrlProps/ctrlProp2.xml><?xml version="1.0" encoding="utf-8"?>
<formControlPr xmlns="http://schemas.microsoft.com/office/spreadsheetml/2009/9/main" objectType="Scroll" dx="22" fmlaLink="$A$12" horiz="1" max="100" page="10" val="51"/>
</file>

<file path=xl/ctrlProps/ctrlProp3.xml><?xml version="1.0" encoding="utf-8"?>
<formControlPr xmlns="http://schemas.microsoft.com/office/spreadsheetml/2009/9/main" objectType="Scroll" dx="22" fmlaLink="$H$8" horiz="1" max="50" page="10" val="17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1341783</xdr:colOff>
          <xdr:row>7</xdr:row>
          <xdr:rowOff>28165</xdr:rowOff>
        </xdr:from>
        <xdr:to>
          <xdr:col>2</xdr:col>
          <xdr:colOff>846069</xdr:colOff>
          <xdr:row>7</xdr:row>
          <xdr:rowOff>149087</xdr:rowOff>
        </xdr:to>
        <xdr:sp macro="" textlink="">
          <xdr:nvSpPr>
            <xdr:cNvPr id="3073" name="Scroll Ba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863875</xdr:colOff>
          <xdr:row>14</xdr:row>
          <xdr:rowOff>69574</xdr:rowOff>
        </xdr:from>
        <xdr:to>
          <xdr:col>4</xdr:col>
          <xdr:colOff>397564</xdr:colOff>
          <xdr:row>15</xdr:row>
          <xdr:rowOff>49695</xdr:rowOff>
        </xdr:to>
        <xdr:sp macro="" textlink="">
          <xdr:nvSpPr>
            <xdr:cNvPr id="3074" name="Scroll Bar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</xdr:col>
      <xdr:colOff>85725</xdr:colOff>
      <xdr:row>30</xdr:row>
      <xdr:rowOff>85725</xdr:rowOff>
    </xdr:from>
    <xdr:to>
      <xdr:col>3</xdr:col>
      <xdr:colOff>257175</xdr:colOff>
      <xdr:row>31</xdr:row>
      <xdr:rowOff>57150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7477125" y="4752975"/>
          <a:ext cx="171450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31</xdr:row>
      <xdr:rowOff>142875</xdr:rowOff>
    </xdr:from>
    <xdr:to>
      <xdr:col>3</xdr:col>
      <xdr:colOff>238125</xdr:colOff>
      <xdr:row>32</xdr:row>
      <xdr:rowOff>104776</xdr:rowOff>
    </xdr:to>
    <xdr:cxnSp macro="">
      <xdr:nvCxnSpPr>
        <xdr:cNvPr id="6" name="Gerader Verbinde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7496175" y="4981575"/>
          <a:ext cx="133350" cy="1333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36</xdr:row>
      <xdr:rowOff>76200</xdr:rowOff>
    </xdr:from>
    <xdr:to>
      <xdr:col>3</xdr:col>
      <xdr:colOff>257175</xdr:colOff>
      <xdr:row>37</xdr:row>
      <xdr:rowOff>47625</xdr:rowOff>
    </xdr:to>
    <xdr:cxnSp macro="">
      <xdr:nvCxnSpPr>
        <xdr:cNvPr id="10" name="Gerader Verbinde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7477125" y="5753100"/>
          <a:ext cx="171450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37</xdr:row>
      <xdr:rowOff>133350</xdr:rowOff>
    </xdr:from>
    <xdr:to>
      <xdr:col>3</xdr:col>
      <xdr:colOff>238125</xdr:colOff>
      <xdr:row>38</xdr:row>
      <xdr:rowOff>95251</xdr:rowOff>
    </xdr:to>
    <xdr:cxnSp macro="">
      <xdr:nvCxnSpPr>
        <xdr:cNvPr id="11" name="Gerader Verbinde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V="1">
          <a:off x="7496175" y="5981700"/>
          <a:ext cx="133350" cy="1333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36</xdr:row>
      <xdr:rowOff>85725</xdr:rowOff>
    </xdr:from>
    <xdr:to>
      <xdr:col>3</xdr:col>
      <xdr:colOff>257175</xdr:colOff>
      <xdr:row>37</xdr:row>
      <xdr:rowOff>57150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477125" y="4752975"/>
          <a:ext cx="171450" cy="142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37</xdr:row>
      <xdr:rowOff>142875</xdr:rowOff>
    </xdr:from>
    <xdr:to>
      <xdr:col>3</xdr:col>
      <xdr:colOff>238125</xdr:colOff>
      <xdr:row>38</xdr:row>
      <xdr:rowOff>104776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7496175" y="4981575"/>
          <a:ext cx="133350" cy="1333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1189383</xdr:colOff>
          <xdr:row>7</xdr:row>
          <xdr:rowOff>3313</xdr:rowOff>
        </xdr:from>
        <xdr:to>
          <xdr:col>6</xdr:col>
          <xdr:colOff>1118152</xdr:colOff>
          <xdr:row>7</xdr:row>
          <xdr:rowOff>157369</xdr:rowOff>
        </xdr:to>
        <xdr:sp macro="" textlink="">
          <xdr:nvSpPr>
            <xdr:cNvPr id="3086" name="Scroll Bar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FC4E7C60-0924-48EA-9B7D-CAF1BBE2CB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7</xdr:col>
      <xdr:colOff>85725</xdr:colOff>
      <xdr:row>30</xdr:row>
      <xdr:rowOff>85725</xdr:rowOff>
    </xdr:from>
    <xdr:to>
      <xdr:col>7</xdr:col>
      <xdr:colOff>257175</xdr:colOff>
      <xdr:row>31</xdr:row>
      <xdr:rowOff>57150</xdr:rowOff>
    </xdr:to>
    <xdr:cxnSp macro="">
      <xdr:nvCxnSpPr>
        <xdr:cNvPr id="14" name="Gerader Verbinder 2">
          <a:extLst>
            <a:ext uri="{FF2B5EF4-FFF2-40B4-BE49-F238E27FC236}">
              <a16:creationId xmlns:a16="http://schemas.microsoft.com/office/drawing/2014/main" id="{560B336D-360E-4733-9CD6-3A0DBDD6F7E5}"/>
            </a:ext>
          </a:extLst>
        </xdr:cNvPr>
        <xdr:cNvCxnSpPr/>
      </xdr:nvCxnSpPr>
      <xdr:spPr>
        <a:xfrm>
          <a:off x="1394377" y="5701334"/>
          <a:ext cx="171450" cy="1453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31</xdr:row>
      <xdr:rowOff>142875</xdr:rowOff>
    </xdr:from>
    <xdr:to>
      <xdr:col>7</xdr:col>
      <xdr:colOff>238125</xdr:colOff>
      <xdr:row>32</xdr:row>
      <xdr:rowOff>104776</xdr:rowOff>
    </xdr:to>
    <xdr:cxnSp macro="">
      <xdr:nvCxnSpPr>
        <xdr:cNvPr id="15" name="Gerader Verbinder 5">
          <a:extLst>
            <a:ext uri="{FF2B5EF4-FFF2-40B4-BE49-F238E27FC236}">
              <a16:creationId xmlns:a16="http://schemas.microsoft.com/office/drawing/2014/main" id="{716E8F46-FB11-4F13-9958-E0CE11133EC2}"/>
            </a:ext>
          </a:extLst>
        </xdr:cNvPr>
        <xdr:cNvCxnSpPr/>
      </xdr:nvCxnSpPr>
      <xdr:spPr>
        <a:xfrm flipV="1">
          <a:off x="1413427" y="5932418"/>
          <a:ext cx="133350" cy="1358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36</xdr:row>
      <xdr:rowOff>76200</xdr:rowOff>
    </xdr:from>
    <xdr:to>
      <xdr:col>7</xdr:col>
      <xdr:colOff>257175</xdr:colOff>
      <xdr:row>37</xdr:row>
      <xdr:rowOff>47625</xdr:rowOff>
    </xdr:to>
    <xdr:cxnSp macro="">
      <xdr:nvCxnSpPr>
        <xdr:cNvPr id="16" name="Gerader Verbinder 9">
          <a:extLst>
            <a:ext uri="{FF2B5EF4-FFF2-40B4-BE49-F238E27FC236}">
              <a16:creationId xmlns:a16="http://schemas.microsoft.com/office/drawing/2014/main" id="{5CD9AF11-8E0B-43B7-9118-EF7D33127E85}"/>
            </a:ext>
          </a:extLst>
        </xdr:cNvPr>
        <xdr:cNvCxnSpPr/>
      </xdr:nvCxnSpPr>
      <xdr:spPr>
        <a:xfrm>
          <a:off x="1394377" y="6718852"/>
          <a:ext cx="171450" cy="145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37</xdr:row>
      <xdr:rowOff>133350</xdr:rowOff>
    </xdr:from>
    <xdr:to>
      <xdr:col>7</xdr:col>
      <xdr:colOff>238125</xdr:colOff>
      <xdr:row>38</xdr:row>
      <xdr:rowOff>95251</xdr:rowOff>
    </xdr:to>
    <xdr:cxnSp macro="">
      <xdr:nvCxnSpPr>
        <xdr:cNvPr id="17" name="Gerader Verbinder 10">
          <a:extLst>
            <a:ext uri="{FF2B5EF4-FFF2-40B4-BE49-F238E27FC236}">
              <a16:creationId xmlns:a16="http://schemas.microsoft.com/office/drawing/2014/main" id="{74632A22-EC38-470A-A1DA-F5F67572CB86}"/>
            </a:ext>
          </a:extLst>
        </xdr:cNvPr>
        <xdr:cNvCxnSpPr/>
      </xdr:nvCxnSpPr>
      <xdr:spPr>
        <a:xfrm flipV="1">
          <a:off x="1413427" y="6949937"/>
          <a:ext cx="133350" cy="1358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36</xdr:row>
      <xdr:rowOff>85725</xdr:rowOff>
    </xdr:from>
    <xdr:to>
      <xdr:col>7</xdr:col>
      <xdr:colOff>257175</xdr:colOff>
      <xdr:row>37</xdr:row>
      <xdr:rowOff>57150</xdr:rowOff>
    </xdr:to>
    <xdr:cxnSp macro="">
      <xdr:nvCxnSpPr>
        <xdr:cNvPr id="18" name="Gerader Verbinder 11">
          <a:extLst>
            <a:ext uri="{FF2B5EF4-FFF2-40B4-BE49-F238E27FC236}">
              <a16:creationId xmlns:a16="http://schemas.microsoft.com/office/drawing/2014/main" id="{E34906B4-8BB6-4A00-81FB-CFF203A96423}"/>
            </a:ext>
          </a:extLst>
        </xdr:cNvPr>
        <xdr:cNvCxnSpPr/>
      </xdr:nvCxnSpPr>
      <xdr:spPr>
        <a:xfrm>
          <a:off x="1394377" y="6728377"/>
          <a:ext cx="171450" cy="145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37</xdr:row>
      <xdr:rowOff>142875</xdr:rowOff>
    </xdr:from>
    <xdr:to>
      <xdr:col>7</xdr:col>
      <xdr:colOff>238125</xdr:colOff>
      <xdr:row>38</xdr:row>
      <xdr:rowOff>104776</xdr:rowOff>
    </xdr:to>
    <xdr:cxnSp macro="">
      <xdr:nvCxnSpPr>
        <xdr:cNvPr id="19" name="Gerader Verbinder 12">
          <a:extLst>
            <a:ext uri="{FF2B5EF4-FFF2-40B4-BE49-F238E27FC236}">
              <a16:creationId xmlns:a16="http://schemas.microsoft.com/office/drawing/2014/main" id="{0699E683-FFD6-433D-9AAC-B475CBB280BF}"/>
            </a:ext>
          </a:extLst>
        </xdr:cNvPr>
        <xdr:cNvCxnSpPr/>
      </xdr:nvCxnSpPr>
      <xdr:spPr>
        <a:xfrm flipV="1">
          <a:off x="1413427" y="6959462"/>
          <a:ext cx="133350" cy="1358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n@sugarfree.entures" TargetMode="External"/><Relationship Id="rId1" Type="http://schemas.openxmlformats.org/officeDocument/2006/relationships/hyperlink" Target="http://www.sugarfree.ventur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020B-037A-4EBD-B055-9DE3B1C45584}">
  <dimension ref="B4:P27"/>
  <sheetViews>
    <sheetView showGridLines="0" workbookViewId="0">
      <selection activeCell="H23" sqref="H23"/>
    </sheetView>
  </sheetViews>
  <sheetFormatPr defaultRowHeight="12.75" x14ac:dyDescent="0.2"/>
  <cols>
    <col min="1" max="16384" width="9.140625" style="3"/>
  </cols>
  <sheetData>
    <row r="4" spans="2:16" ht="25.5" x14ac:dyDescent="0.35">
      <c r="B4" s="1" t="s">
        <v>88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ht="16.5" x14ac:dyDescent="0.3">
      <c r="B5" s="4" t="s">
        <v>89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7" spans="2:16" x14ac:dyDescent="0.2">
      <c r="C7" s="85" t="s">
        <v>127</v>
      </c>
    </row>
    <row r="8" spans="2:16" x14ac:dyDescent="0.2">
      <c r="C8" s="85" t="s">
        <v>128</v>
      </c>
    </row>
    <row r="9" spans="2:16" x14ac:dyDescent="0.2">
      <c r="C9" s="85" t="s">
        <v>129</v>
      </c>
    </row>
    <row r="12" spans="2:16" x14ac:dyDescent="0.2">
      <c r="C12" s="3" t="s">
        <v>99</v>
      </c>
    </row>
    <row r="13" spans="2:16" x14ac:dyDescent="0.2">
      <c r="C13" s="5"/>
    </row>
    <row r="14" spans="2:16" x14ac:dyDescent="0.2">
      <c r="C14" s="5" t="s">
        <v>100</v>
      </c>
    </row>
    <row r="15" spans="2:16" x14ac:dyDescent="0.2">
      <c r="C15" s="5" t="s">
        <v>101</v>
      </c>
    </row>
    <row r="16" spans="2:16" x14ac:dyDescent="0.2">
      <c r="C16" s="5" t="s">
        <v>102</v>
      </c>
    </row>
    <row r="19" spans="2:5" x14ac:dyDescent="0.2">
      <c r="C19" s="3" t="s">
        <v>90</v>
      </c>
      <c r="E19" s="6">
        <v>1</v>
      </c>
    </row>
    <row r="20" spans="2:5" x14ac:dyDescent="0.2">
      <c r="C20" s="3" t="s">
        <v>91</v>
      </c>
      <c r="E20" s="77" t="s">
        <v>124</v>
      </c>
    </row>
    <row r="21" spans="2:5" x14ac:dyDescent="0.2">
      <c r="E21" s="7"/>
    </row>
    <row r="22" spans="2:5" x14ac:dyDescent="0.2">
      <c r="C22" s="3" t="s">
        <v>92</v>
      </c>
      <c r="E22" s="7" t="s">
        <v>93</v>
      </c>
    </row>
    <row r="23" spans="2:5" x14ac:dyDescent="0.2">
      <c r="C23" s="3" t="s">
        <v>94</v>
      </c>
      <c r="E23" s="8" t="s">
        <v>95</v>
      </c>
    </row>
    <row r="24" spans="2:5" x14ac:dyDescent="0.2">
      <c r="C24" s="3" t="s">
        <v>96</v>
      </c>
      <c r="E24" s="9" t="s">
        <v>97</v>
      </c>
    </row>
    <row r="27" spans="2:5" x14ac:dyDescent="0.2">
      <c r="B27" s="3" t="s">
        <v>98</v>
      </c>
    </row>
  </sheetData>
  <hyperlinks>
    <hyperlink ref="E24" r:id="rId1" xr:uid="{30155FD2-32A6-490F-91F6-F688F41EC0EE}"/>
    <hyperlink ref="E23" r:id="rId2" xr:uid="{4B96FB61-C265-45FE-841B-AFF0C5F2C0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AQ143"/>
  <sheetViews>
    <sheetView showGridLines="0" topLeftCell="A7" zoomScale="115" zoomScaleNormal="115" workbookViewId="0">
      <selection activeCell="E19" sqref="E19"/>
    </sheetView>
  </sheetViews>
  <sheetFormatPr defaultColWidth="11.42578125" defaultRowHeight="12.75" outlineLevelCol="1" x14ac:dyDescent="0.2"/>
  <cols>
    <col min="1" max="1" width="2.28515625" style="27" customWidth="1"/>
    <col min="2" max="2" width="17.42578125" style="27" customWidth="1"/>
    <col min="3" max="3" width="13.28515625" style="27" bestFit="1" customWidth="1"/>
    <col min="4" max="4" width="12" style="27" customWidth="1"/>
    <col min="5" max="5" width="12.140625" style="27" customWidth="1"/>
    <col min="6" max="7" width="17.85546875" style="27" customWidth="1"/>
    <col min="8" max="8" width="17.85546875" style="48" customWidth="1"/>
    <col min="9" max="9" width="16.42578125" style="48" hidden="1" customWidth="1"/>
    <col min="10" max="10" width="18.140625" style="27" hidden="1" customWidth="1"/>
    <col min="11" max="11" width="8.85546875" style="27" hidden="1" customWidth="1"/>
    <col min="12" max="17" width="0" style="27" hidden="1" customWidth="1"/>
    <col min="18" max="18" width="4.28515625" style="68" customWidth="1"/>
    <col min="19" max="19" width="0.28515625" style="70" customWidth="1"/>
    <col min="20" max="20" width="3.85546875" style="68" customWidth="1" collapsed="1"/>
    <col min="21" max="21" width="17.5703125" style="41" hidden="1" customWidth="1" outlineLevel="1"/>
    <col min="22" max="27" width="19.42578125" style="24" hidden="1" customWidth="1" outlineLevel="1"/>
    <col min="28" max="28" width="11.42578125" style="10" hidden="1" customWidth="1" outlineLevel="1"/>
    <col min="29" max="29" width="15.42578125" style="10" hidden="1" customWidth="1" outlineLevel="1"/>
    <col min="30" max="34" width="11.42578125" style="10" hidden="1" customWidth="1" outlineLevel="1"/>
    <col min="35" max="35" width="0.5703125" style="10" hidden="1" customWidth="1" outlineLevel="1"/>
    <col min="36" max="37" width="11.42578125" style="10"/>
    <col min="38" max="42" width="16" style="10" customWidth="1"/>
    <col min="43" max="16384" width="11.42578125" style="10"/>
  </cols>
  <sheetData>
    <row r="1" spans="1:42" ht="13.5" thickBot="1" x14ac:dyDescent="0.25">
      <c r="I1" s="48" t="s">
        <v>69</v>
      </c>
      <c r="J1" s="28">
        <v>52</v>
      </c>
      <c r="T1" s="149" t="s">
        <v>163</v>
      </c>
      <c r="U1" s="29" t="s">
        <v>77</v>
      </c>
      <c r="V1" s="12">
        <v>1</v>
      </c>
      <c r="W1" s="13">
        <v>2</v>
      </c>
      <c r="X1" s="13">
        <v>3</v>
      </c>
      <c r="Y1" s="13">
        <v>4</v>
      </c>
      <c r="Z1" s="13">
        <v>5</v>
      </c>
      <c r="AA1" s="14">
        <v>5</v>
      </c>
      <c r="AB1" s="15"/>
      <c r="AC1" s="11" t="s">
        <v>78</v>
      </c>
      <c r="AD1" s="66"/>
      <c r="AE1" s="66"/>
      <c r="AF1" s="67"/>
      <c r="AG1" s="67"/>
      <c r="AH1" s="67"/>
      <c r="AI1" s="67"/>
      <c r="AJ1" s="67"/>
    </row>
    <row r="2" spans="1:42" ht="21" thickBot="1" x14ac:dyDescent="0.35">
      <c r="B2" s="148" t="s">
        <v>75</v>
      </c>
      <c r="I2" s="48" t="s">
        <v>70</v>
      </c>
      <c r="J2" s="28">
        <v>12</v>
      </c>
      <c r="T2" s="149"/>
      <c r="U2" s="29"/>
      <c r="V2" s="16" t="s">
        <v>54</v>
      </c>
      <c r="W2" s="17" t="s">
        <v>54</v>
      </c>
      <c r="X2" s="17" t="s">
        <v>54</v>
      </c>
      <c r="Y2" s="17" t="s">
        <v>54</v>
      </c>
      <c r="Z2" s="17" t="s">
        <v>54</v>
      </c>
      <c r="AA2" s="18" t="s">
        <v>54</v>
      </c>
      <c r="AB2" s="19"/>
      <c r="AC2" s="11"/>
      <c r="AD2" s="66"/>
      <c r="AE2" s="66"/>
      <c r="AF2" s="67"/>
      <c r="AG2" s="67"/>
      <c r="AH2" s="67"/>
      <c r="AI2" s="67"/>
      <c r="AJ2" s="67"/>
    </row>
    <row r="3" spans="1:42" ht="13.5" x14ac:dyDescent="0.25">
      <c r="I3" s="48" t="s">
        <v>71</v>
      </c>
      <c r="J3" s="28">
        <v>1</v>
      </c>
      <c r="T3" s="150"/>
      <c r="U3" s="30">
        <v>1</v>
      </c>
      <c r="V3" s="20">
        <f>'Revenue based Valuation'!D11</f>
        <v>1000</v>
      </c>
      <c r="W3" s="20">
        <f>V54*'Revenue based Valuation'!$I$6</f>
        <v>1821.1960304856159</v>
      </c>
      <c r="X3" s="20">
        <f>W54*'Revenue based Valuation'!$I$6</f>
        <v>3199.1105779433387</v>
      </c>
      <c r="Y3" s="20">
        <f>X54*'Revenue based Valuation'!$I$6</f>
        <v>5619.5534794681125</v>
      </c>
      <c r="Z3" s="20">
        <f>Y54*'Revenue based Valuation'!$I$6</f>
        <v>9871.3003315140504</v>
      </c>
      <c r="AA3" s="20">
        <f>Z54*'Revenue based Valuation'!$I$6</f>
        <v>17339.913320688294</v>
      </c>
      <c r="AC3" s="10" t="s">
        <v>0</v>
      </c>
      <c r="AD3" s="67">
        <v>1000</v>
      </c>
      <c r="AE3" s="67"/>
      <c r="AF3" s="67"/>
      <c r="AG3" s="67"/>
      <c r="AH3" s="67"/>
      <c r="AI3" s="67"/>
      <c r="AJ3" s="67"/>
    </row>
    <row r="4" spans="1:42" ht="18" x14ac:dyDescent="0.25">
      <c r="B4" s="78" t="s">
        <v>103</v>
      </c>
      <c r="C4" s="78"/>
      <c r="D4" s="78"/>
      <c r="E4" s="78"/>
      <c r="F4" s="78"/>
      <c r="G4" s="78"/>
      <c r="H4" s="78"/>
      <c r="I4" s="49">
        <f>(D10+1)^VLOOKUP(D13,I:J,2,0)</f>
        <v>1.7565986990924256</v>
      </c>
      <c r="U4" s="30">
        <v>2</v>
      </c>
      <c r="V4" s="20">
        <f>V3*'Revenue based Valuation'!$I$6</f>
        <v>1010.8931215617496</v>
      </c>
      <c r="W4" s="20">
        <f>W3*'Revenue based Valuation'!$I$6</f>
        <v>1841.0345402334715</v>
      </c>
      <c r="X4" s="20">
        <f>X3*'Revenue based Valuation'!$I$6</f>
        <v>3233.9588783583545</v>
      </c>
      <c r="Y4" s="20">
        <f>Y3*'Revenue based Valuation'!$I$6</f>
        <v>5680.7679586427112</v>
      </c>
      <c r="Z4" s="20">
        <f>Z3*'Revenue based Valuation'!$I$6</f>
        <v>9978.8296059977729</v>
      </c>
      <c r="AA4" s="20">
        <f>AA3*'Revenue based Valuation'!$I$6</f>
        <v>17528.799104360754</v>
      </c>
      <c r="AC4" s="10" t="s">
        <v>1</v>
      </c>
      <c r="AD4" s="67">
        <v>990</v>
      </c>
      <c r="AE4" s="67">
        <f t="shared" ref="AE4:AE35" si="0">IF(AD4&lt;&gt;0,(AD4-AD3)/AD3+1,"")</f>
        <v>0.99</v>
      </c>
      <c r="AF4" s="67"/>
      <c r="AG4" s="67"/>
      <c r="AH4" s="67"/>
      <c r="AI4" s="67"/>
      <c r="AJ4" s="78" t="s">
        <v>104</v>
      </c>
      <c r="AK4" s="78"/>
      <c r="AL4" s="78"/>
      <c r="AM4" s="78"/>
      <c r="AN4" s="78"/>
      <c r="AO4" s="78"/>
      <c r="AP4" s="78"/>
    </row>
    <row r="5" spans="1:42" x14ac:dyDescent="0.2">
      <c r="B5" s="31"/>
      <c r="I5" s="49">
        <f>I4^(1/12)</f>
        <v>1.0480678035254507</v>
      </c>
      <c r="U5" s="30">
        <v>3</v>
      </c>
      <c r="V5" s="20">
        <f>V4*'Revenue based Valuation'!$I$6</f>
        <v>1021.9049032208583</v>
      </c>
      <c r="W5" s="20">
        <f>W4*'Revenue based Valuation'!$I$6</f>
        <v>1861.0891532796145</v>
      </c>
      <c r="X5" s="20">
        <f>X4*'Revenue based Valuation'!$I$6</f>
        <v>3269.1867855460114</v>
      </c>
      <c r="Y5" s="20">
        <f>Y4*'Revenue based Valuation'!$I$6</f>
        <v>5742.6492545802985</v>
      </c>
      <c r="Z5" s="20">
        <f>Z4*'Revenue based Valuation'!$I$6</f>
        <v>10087.530209939892</v>
      </c>
      <c r="AA5" s="20">
        <f>AA4*'Revenue based Valuation'!$I$6</f>
        <v>17719.742443836043</v>
      </c>
      <c r="AC5" s="10" t="s">
        <v>2</v>
      </c>
      <c r="AD5" s="67">
        <v>1030</v>
      </c>
      <c r="AE5" s="67">
        <f t="shared" si="0"/>
        <v>1.0404040404040404</v>
      </c>
      <c r="AF5" s="67"/>
      <c r="AG5" s="67"/>
      <c r="AH5" s="67"/>
      <c r="AI5" s="67"/>
    </row>
    <row r="6" spans="1:42" ht="16.5" x14ac:dyDescent="0.3">
      <c r="B6" s="4" t="s">
        <v>53</v>
      </c>
      <c r="C6" s="4"/>
      <c r="D6" s="4"/>
      <c r="F6" s="4" t="s">
        <v>115</v>
      </c>
      <c r="G6" s="4"/>
      <c r="H6" s="4"/>
      <c r="I6" s="49">
        <f>I4^(1/52)</f>
        <v>1.0108931215617496</v>
      </c>
      <c r="U6" s="30">
        <v>4</v>
      </c>
      <c r="V6" s="20">
        <f>V5*'Revenue based Valuation'!$I$6</f>
        <v>1033.036637556191</v>
      </c>
      <c r="W6" s="20">
        <f>W5*'Revenue based Valuation'!$I$6</f>
        <v>1881.3622236635429</v>
      </c>
      <c r="X6" s="20">
        <f>X5*'Revenue based Valuation'!$I$6</f>
        <v>3304.7984346090293</v>
      </c>
      <c r="Y6" s="20">
        <f>Y5*'Revenue based Valuation'!$I$6</f>
        <v>5805.2046309969328</v>
      </c>
      <c r="Z6" s="20">
        <f>Z5*'Revenue based Valuation'!$I$6</f>
        <v>10197.41490277459</v>
      </c>
      <c r="AA6" s="20">
        <f>AA5*'Revenue based Valuation'!$I$6</f>
        <v>17912.765752319643</v>
      </c>
      <c r="AC6" s="10" t="s">
        <v>3</v>
      </c>
      <c r="AD6" s="67"/>
      <c r="AE6" s="67" t="str">
        <f t="shared" si="0"/>
        <v/>
      </c>
      <c r="AF6" s="67"/>
      <c r="AG6" s="67"/>
      <c r="AH6" s="67"/>
      <c r="AI6" s="67"/>
      <c r="AJ6" s="4" t="s">
        <v>106</v>
      </c>
      <c r="AK6" s="4"/>
      <c r="AL6" s="4"/>
      <c r="AM6" s="4"/>
      <c r="AN6" s="4"/>
      <c r="AO6" s="4"/>
      <c r="AP6" s="4"/>
    </row>
    <row r="7" spans="1:42" x14ac:dyDescent="0.2">
      <c r="H7" s="27"/>
      <c r="I7" s="49">
        <f>I4^(1/365)</f>
        <v>1.0015446969731359</v>
      </c>
      <c r="U7" s="30">
        <v>5</v>
      </c>
      <c r="V7" s="20">
        <f>V6*'Revenue based Valuation'!$I$6</f>
        <v>1044.2896312268315</v>
      </c>
      <c r="W7" s="20">
        <f>W6*'Revenue based Valuation'!$I$6</f>
        <v>1901.8561310675934</v>
      </c>
      <c r="X7" s="20">
        <f>X6*'Revenue based Valuation'!$I$6</f>
        <v>3340.7980056943052</v>
      </c>
      <c r="Y7" s="20">
        <f>Y6*'Revenue based Valuation'!$I$6</f>
        <v>5868.4414307332145</v>
      </c>
      <c r="Z7" s="20">
        <f>Z6*'Revenue based Valuation'!$I$6</f>
        <v>10308.496582926111</v>
      </c>
      <c r="AA7" s="20">
        <f>AA6*'Revenue based Valuation'!$I$6</f>
        <v>18107.891687166804</v>
      </c>
      <c r="AC7" s="10" t="s">
        <v>4</v>
      </c>
      <c r="AD7" s="67"/>
      <c r="AE7" s="67" t="str">
        <f t="shared" si="0"/>
        <v/>
      </c>
      <c r="AF7" s="67"/>
      <c r="AG7" s="67"/>
      <c r="AH7" s="67"/>
      <c r="AI7" s="67"/>
      <c r="AJ7" s="27"/>
      <c r="AK7" s="27"/>
      <c r="AL7" s="27"/>
      <c r="AM7" s="27"/>
      <c r="AN7" s="27"/>
      <c r="AO7" s="27"/>
      <c r="AP7" s="48"/>
    </row>
    <row r="8" spans="1:42" x14ac:dyDescent="0.2">
      <c r="B8" s="27" t="s">
        <v>112</v>
      </c>
      <c r="C8" s="10"/>
      <c r="D8" s="44">
        <f>A11/1000</f>
        <v>5.6000000000000001E-2</v>
      </c>
      <c r="F8" s="27" t="s">
        <v>66</v>
      </c>
      <c r="H8" s="43">
        <v>17</v>
      </c>
      <c r="I8" s="10"/>
      <c r="U8" s="30">
        <v>6</v>
      </c>
      <c r="V8" s="20">
        <f>V7*'Revenue based Valuation'!$I$6</f>
        <v>1055.66520512546</v>
      </c>
      <c r="W8" s="20">
        <f>W7*'Revenue based Valuation'!$I$6</f>
        <v>1922.5732810962716</v>
      </c>
      <c r="X8" s="20">
        <f>X7*'Revenue based Valuation'!$I$6</f>
        <v>3377.1897244835841</v>
      </c>
      <c r="Y8" s="20">
        <f>Y7*'Revenue based Valuation'!$I$6</f>
        <v>5932.3670766161995</v>
      </c>
      <c r="Z8" s="20">
        <f>Z7*'Revenue based Valuation'!$I$6</f>
        <v>10420.788289322805</v>
      </c>
      <c r="AA8" s="20">
        <f>AA7*'Revenue based Valuation'!$I$6</f>
        <v>18305.143152542107</v>
      </c>
      <c r="AC8" s="10" t="s">
        <v>5</v>
      </c>
      <c r="AD8" s="67"/>
      <c r="AE8" s="67" t="str">
        <f t="shared" si="0"/>
        <v/>
      </c>
      <c r="AF8" s="67"/>
      <c r="AG8" s="67"/>
      <c r="AH8" s="67"/>
      <c r="AI8" s="67"/>
      <c r="AJ8" s="53" t="s">
        <v>126</v>
      </c>
      <c r="AK8" s="53"/>
      <c r="AL8" s="53"/>
      <c r="AM8" s="53"/>
      <c r="AN8" s="53"/>
      <c r="AO8" s="53"/>
      <c r="AP8" s="54"/>
    </row>
    <row r="9" spans="1:42" x14ac:dyDescent="0.2">
      <c r="B9" s="27" t="s">
        <v>52</v>
      </c>
      <c r="C9" s="10"/>
      <c r="D9" s="44">
        <f t="array" ref="D9">SUM('Revenue based Valuation'!AE:AE)/SUM(IF('Revenue based Valuation'!AE:AE&lt;&gt;0,1,0))</f>
        <v>3.9811843929490991E-2</v>
      </c>
      <c r="F9" s="10"/>
      <c r="G9" s="10"/>
      <c r="H9" s="10"/>
      <c r="I9" s="10"/>
      <c r="U9" s="30">
        <v>7</v>
      </c>
      <c r="V9" s="20">
        <f>V8*'Revenue based Valuation'!$I$6</f>
        <v>1067.164694533401</v>
      </c>
      <c r="W9" s="20">
        <f>W8*'Revenue based Valuation'!$I$6</f>
        <v>1943.516105558625</v>
      </c>
      <c r="X9" s="20">
        <f>X8*'Revenue based Valuation'!$I$6</f>
        <v>3413.9778626894754</v>
      </c>
      <c r="Y9" s="20">
        <f>Y8*'Revenue based Valuation'!$I$6</f>
        <v>5996.9890723307008</v>
      </c>
      <c r="Z9" s="20">
        <f>Z8*'Revenue based Valuation'!$I$6</f>
        <v>10534.303202927655</v>
      </c>
      <c r="AA9" s="20">
        <f>AA8*'Revenue based Valuation'!$I$6</f>
        <v>18504.543302107977</v>
      </c>
      <c r="AC9" s="10" t="s">
        <v>6</v>
      </c>
      <c r="AD9" s="67"/>
      <c r="AE9" s="67" t="str">
        <f t="shared" si="0"/>
        <v/>
      </c>
      <c r="AF9" s="67"/>
      <c r="AG9" s="67"/>
      <c r="AH9" s="67"/>
      <c r="AI9" s="67"/>
      <c r="AJ9" s="27"/>
      <c r="AK9" s="27"/>
      <c r="AL9" s="26">
        <v>1</v>
      </c>
      <c r="AM9" s="26">
        <v>2</v>
      </c>
      <c r="AN9" s="26">
        <v>3</v>
      </c>
      <c r="AO9" s="26">
        <v>4</v>
      </c>
      <c r="AP9" s="25">
        <v>5</v>
      </c>
    </row>
    <row r="10" spans="1:42" ht="16.5" x14ac:dyDescent="0.3">
      <c r="B10" s="27" t="s">
        <v>113</v>
      </c>
      <c r="C10" s="10"/>
      <c r="D10" s="44">
        <f>B16*D8+B17*D9</f>
        <v>4.8067803525450592E-2</v>
      </c>
      <c r="F10" s="4" t="s">
        <v>56</v>
      </c>
      <c r="G10" s="4"/>
      <c r="H10" s="4"/>
      <c r="I10" s="10"/>
      <c r="U10" s="30">
        <v>8</v>
      </c>
      <c r="V10" s="20">
        <f>V9*'Revenue based Valuation'!$I$6</f>
        <v>1078.7894492773607</v>
      </c>
      <c r="W10" s="20">
        <f>W9*'Revenue based Valuation'!$I$6</f>
        <v>1964.6870627536932</v>
      </c>
      <c r="X10" s="20">
        <f>X9*'Revenue based Valuation'!$I$6</f>
        <v>3451.166738556874</v>
      </c>
      <c r="Y10" s="20">
        <f>Y9*'Revenue based Valuation'!$I$6</f>
        <v>6062.3150033000829</v>
      </c>
      <c r="Z10" s="20">
        <f>Z9*'Revenue based Valuation'!$I$6</f>
        <v>10649.054648285473</v>
      </c>
      <c r="AA10" s="20">
        <f>AA9*'Revenue based Valuation'!$I$6</f>
        <v>18706.1155417425</v>
      </c>
      <c r="AC10" s="10" t="s">
        <v>7</v>
      </c>
      <c r="AD10" s="67"/>
      <c r="AE10" s="67" t="str">
        <f t="shared" si="0"/>
        <v/>
      </c>
      <c r="AF10" s="67"/>
      <c r="AG10" s="67"/>
      <c r="AH10" s="67"/>
      <c r="AI10" s="67"/>
      <c r="AJ10" s="37" t="s">
        <v>164</v>
      </c>
      <c r="AK10" s="38"/>
      <c r="AL10" s="80">
        <f>V54*52</f>
        <v>93681.707358879503</v>
      </c>
      <c r="AM10" s="80">
        <f>W54*52</f>
        <v>164561.1652753659</v>
      </c>
      <c r="AN10" s="80">
        <f>X54*52</f>
        <v>289067.9288438427</v>
      </c>
      <c r="AO10" s="80">
        <f>Y54*52</f>
        <v>507776.34775643848</v>
      </c>
      <c r="AP10" s="80">
        <f>Z54*52</f>
        <v>891959.27189886733</v>
      </c>
    </row>
    <row r="11" spans="1:42" ht="14.25" thickBot="1" x14ac:dyDescent="0.3">
      <c r="A11" s="28">
        <v>56</v>
      </c>
      <c r="B11" s="27" t="s">
        <v>111</v>
      </c>
      <c r="C11" s="10"/>
      <c r="D11" s="45">
        <v>1000</v>
      </c>
      <c r="F11" s="10"/>
      <c r="G11" s="10"/>
      <c r="H11" s="10"/>
      <c r="I11" s="10"/>
      <c r="U11" s="30">
        <v>9</v>
      </c>
      <c r="V11" s="20">
        <f>V10*'Revenue based Valuation'!$I$6</f>
        <v>1090.5408338878719</v>
      </c>
      <c r="W11" s="20">
        <f>W10*'Revenue based Valuation'!$I$6</f>
        <v>1986.0886377590659</v>
      </c>
      <c r="X11" s="20">
        <f>X10*'Revenue based Valuation'!$I$6</f>
        <v>3488.7607173698407</v>
      </c>
      <c r="Y11" s="20">
        <f>Y10*'Revenue based Valuation'!$I$6</f>
        <v>6128.3525375766494</v>
      </c>
      <c r="Z11" s="20">
        <f>Z10*'Revenue based Valuation'!$I$6</f>
        <v>10765.056095086962</v>
      </c>
      <c r="AA11" s="20">
        <f>AA10*'Revenue based Valuation'!$I$6</f>
        <v>18909.883532286833</v>
      </c>
      <c r="AC11" s="10" t="s">
        <v>8</v>
      </c>
      <c r="AD11" s="67"/>
      <c r="AE11" s="67" t="str">
        <f t="shared" si="0"/>
        <v/>
      </c>
      <c r="AF11" s="67"/>
      <c r="AG11" s="67"/>
      <c r="AH11" s="67"/>
      <c r="AI11" s="67"/>
      <c r="AJ11" s="33" t="s">
        <v>55</v>
      </c>
      <c r="AK11" s="33"/>
      <c r="AL11" s="33"/>
      <c r="AM11" s="39">
        <f>AM10/AL10-1</f>
        <v>0.75659869909243471</v>
      </c>
      <c r="AN11" s="39">
        <f>AN10/AM10-1</f>
        <v>0.7565986990924336</v>
      </c>
      <c r="AO11" s="39">
        <f>AO10/AN10-1</f>
        <v>0.75659869909243449</v>
      </c>
      <c r="AP11" s="39">
        <f>AP10/AO10-1</f>
        <v>0.75659869909243427</v>
      </c>
    </row>
    <row r="12" spans="1:42" ht="13.5" thickBot="1" x14ac:dyDescent="0.25">
      <c r="A12" s="28">
        <v>51</v>
      </c>
      <c r="C12" s="10"/>
      <c r="F12" s="27" t="s">
        <v>57</v>
      </c>
      <c r="G12" s="10"/>
      <c r="H12" s="83">
        <v>0.5</v>
      </c>
      <c r="I12" s="10"/>
      <c r="U12" s="30">
        <v>10</v>
      </c>
      <c r="V12" s="20">
        <f>V11*'Revenue based Valuation'!$I$6</f>
        <v>1102.4202277594643</v>
      </c>
      <c r="W12" s="20">
        <f>W11*'Revenue based Valuation'!$I$6</f>
        <v>2007.7233427225851</v>
      </c>
      <c r="X12" s="20">
        <f>X11*'Revenue based Valuation'!$I$6</f>
        <v>3526.7642119640072</v>
      </c>
      <c r="Y12" s="20">
        <f>Y11*'Revenue based Valuation'!$I$6</f>
        <v>6195.1094267417284</v>
      </c>
      <c r="Z12" s="20">
        <f>Z11*'Revenue based Valuation'!$I$6</f>
        <v>10882.321159749798</v>
      </c>
      <c r="AA12" s="20">
        <f>AA11*'Revenue based Valuation'!$I$6</f>
        <v>19115.87119232256</v>
      </c>
      <c r="AC12" s="10" t="s">
        <v>9</v>
      </c>
      <c r="AD12" s="67"/>
      <c r="AE12" s="67" t="str">
        <f t="shared" si="0"/>
        <v/>
      </c>
      <c r="AF12" s="67"/>
      <c r="AG12" s="67"/>
      <c r="AH12" s="67"/>
      <c r="AI12" s="67"/>
      <c r="AJ12" s="52" t="s">
        <v>63</v>
      </c>
      <c r="AK12" s="52"/>
      <c r="AL12" s="81">
        <f>AL10/((100+$H$16)/100)^(AL9-1)</f>
        <v>93681.707358879503</v>
      </c>
      <c r="AM12" s="81">
        <f>AM10/((100+$H$16)/100)^(AM9-1)</f>
        <v>151669.27675148932</v>
      </c>
      <c r="AN12" s="81">
        <f>AN10/((100+$H$16)/100)^(AN9-1)</f>
        <v>245550.28039995983</v>
      </c>
      <c r="AO12" s="81">
        <f>AO10/((100+$H$16)/100)^(AO9-1)</f>
        <v>397542.21485009394</v>
      </c>
      <c r="AP12" s="81">
        <f>AP10/((100+$H$16)/100)^(AP9-1)</f>
        <v>643614.87321658991</v>
      </c>
    </row>
    <row r="13" spans="1:42" x14ac:dyDescent="0.2">
      <c r="B13" s="27" t="s">
        <v>68</v>
      </c>
      <c r="C13" s="10"/>
      <c r="D13" s="47" t="s">
        <v>70</v>
      </c>
      <c r="F13" s="27" t="s">
        <v>58</v>
      </c>
      <c r="G13" s="10"/>
      <c r="H13" s="59">
        <v>4</v>
      </c>
      <c r="I13" s="10"/>
      <c r="U13" s="30">
        <v>11</v>
      </c>
      <c r="V13" s="20">
        <f>V12*'Revenue based Valuation'!$I$6</f>
        <v>1114.4290253125798</v>
      </c>
      <c r="W13" s="20">
        <f>W12*'Revenue based Valuation'!$I$6</f>
        <v>2029.5937171572245</v>
      </c>
      <c r="X13" s="20">
        <f>X12*'Revenue based Valuation'!$I$6</f>
        <v>3565.1816832445593</v>
      </c>
      <c r="Y13" s="20">
        <f>Y12*'Revenue based Valuation'!$I$6</f>
        <v>6262.5935068155668</v>
      </c>
      <c r="Z13" s="20">
        <f>Z12*'Revenue based Valuation'!$I$6</f>
        <v>11000.863607016952</v>
      </c>
      <c r="AA13" s="20">
        <f>AA12*'Revenue based Valuation'!$I$6</f>
        <v>19324.102700979278</v>
      </c>
      <c r="AC13" s="10" t="s">
        <v>10</v>
      </c>
      <c r="AD13" s="67"/>
      <c r="AE13" s="67" t="str">
        <f t="shared" si="0"/>
        <v/>
      </c>
      <c r="AF13" s="67"/>
      <c r="AG13" s="67"/>
      <c r="AH13" s="67"/>
      <c r="AI13" s="67"/>
      <c r="AJ13" s="27"/>
      <c r="AK13" s="27"/>
      <c r="AL13" s="27"/>
      <c r="AM13" s="27"/>
      <c r="AN13" s="27"/>
      <c r="AO13" s="27"/>
      <c r="AP13" s="48"/>
    </row>
    <row r="14" spans="1:42" x14ac:dyDescent="0.2">
      <c r="C14" s="10"/>
      <c r="F14" s="27" t="s">
        <v>59</v>
      </c>
      <c r="G14" s="10"/>
      <c r="H14" s="46">
        <v>4</v>
      </c>
      <c r="I14" s="10"/>
      <c r="U14" s="30">
        <v>12</v>
      </c>
      <c r="V14" s="20">
        <f>V13*'Revenue based Valuation'!$I$6</f>
        <v>1126.5686361572518</v>
      </c>
      <c r="W14" s="20">
        <f>W13*'Revenue based Valuation'!$I$6</f>
        <v>2051.7023282391815</v>
      </c>
      <c r="X14" s="20">
        <f>X13*'Revenue based Valuation'!$I$6</f>
        <v>3604.0176407098652</v>
      </c>
      <c r="Y14" s="20">
        <f>Y13*'Revenue based Valuation'!$I$6</f>
        <v>6330.8126991771323</v>
      </c>
      <c r="Z14" s="20">
        <f>Z13*'Revenue based Valuation'!$I$6</f>
        <v>11120.697351572415</v>
      </c>
      <c r="AA14" s="20">
        <f>AA13*'Revenue based Valuation'!$I$6</f>
        <v>19534.60250077278</v>
      </c>
      <c r="AC14" s="10" t="s">
        <v>11</v>
      </c>
      <c r="AD14" s="67"/>
      <c r="AE14" s="67" t="str">
        <f t="shared" si="0"/>
        <v/>
      </c>
      <c r="AF14" s="67"/>
      <c r="AG14" s="67"/>
      <c r="AH14" s="67"/>
      <c r="AI14" s="67"/>
      <c r="AJ14" s="37" t="s">
        <v>54</v>
      </c>
      <c r="AK14" s="38"/>
      <c r="AL14" s="80">
        <f>SUM(V3:V54)</f>
        <v>69520.456450868936</v>
      </c>
      <c r="AM14" s="80">
        <f>SUM(W3:W54)</f>
        <v>126494.00262787563</v>
      </c>
      <c r="AN14" s="80">
        <f>SUM(X3:X54)</f>
        <v>222199.20045912132</v>
      </c>
      <c r="AO14" s="80">
        <f>SUM(Y3:Y54)</f>
        <v>390314.82646587142</v>
      </c>
      <c r="AP14" s="80">
        <f>SUM(Z3:Z54)</f>
        <v>685626.51640643913</v>
      </c>
    </row>
    <row r="15" spans="1:42" ht="13.5" x14ac:dyDescent="0.25">
      <c r="B15" s="55" t="s">
        <v>79</v>
      </c>
      <c r="F15" s="27" t="s">
        <v>60</v>
      </c>
      <c r="G15" s="10"/>
      <c r="H15" s="60">
        <v>1</v>
      </c>
      <c r="I15" s="10"/>
      <c r="U15" s="30">
        <v>13</v>
      </c>
      <c r="V15" s="20">
        <f>V14*'Revenue based Valuation'!$I$6</f>
        <v>1138.8404852585672</v>
      </c>
      <c r="W15" s="20">
        <f>W14*'Revenue based Valuation'!$I$6</f>
        <v>2074.0517711092157</v>
      </c>
      <c r="X15" s="20">
        <f>X14*'Revenue based Valuation'!$I$6</f>
        <v>3643.2766429808075</v>
      </c>
      <c r="Y15" s="20">
        <f>Y14*'Revenue based Valuation'!$I$6</f>
        <v>6399.7750114939372</v>
      </c>
      <c r="Z15" s="20">
        <f>Z14*'Revenue based Valuation'!$I$6</f>
        <v>11241.83645967452</v>
      </c>
      <c r="AA15" s="20">
        <f>AA14*'Revenue based Valuation'!$I$6</f>
        <v>19747.395300474156</v>
      </c>
      <c r="AC15" s="10" t="s">
        <v>12</v>
      </c>
      <c r="AD15" s="67"/>
      <c r="AE15" s="67" t="str">
        <f t="shared" si="0"/>
        <v/>
      </c>
      <c r="AF15" s="67"/>
      <c r="AG15" s="67"/>
      <c r="AH15" s="67"/>
      <c r="AI15" s="67"/>
      <c r="AJ15" s="33" t="s">
        <v>55</v>
      </c>
      <c r="AK15" s="33"/>
      <c r="AL15" s="33"/>
      <c r="AM15" s="39">
        <f>AM14/AL14-1</f>
        <v>0.81952203834091164</v>
      </c>
      <c r="AN15" s="39">
        <f>AN14/AM14-1</f>
        <v>0.75659869909243449</v>
      </c>
      <c r="AO15" s="39">
        <f>AO14/AN14-1</f>
        <v>0.75659869909243382</v>
      </c>
      <c r="AP15" s="39">
        <f>AP14/AO14-1</f>
        <v>0.75659869909243471</v>
      </c>
    </row>
    <row r="16" spans="1:42" x14ac:dyDescent="0.2">
      <c r="B16" s="56">
        <f>A12/100</f>
        <v>0.51</v>
      </c>
      <c r="F16" s="38" t="s">
        <v>61</v>
      </c>
      <c r="G16" s="23"/>
      <c r="H16" s="37">
        <f>H12+H15*H13+H14</f>
        <v>8.5</v>
      </c>
      <c r="I16" s="10"/>
      <c r="U16" s="30">
        <v>14</v>
      </c>
      <c r="V16" s="20">
        <f>V15*'Revenue based Valuation'!$I$6</f>
        <v>1151.2460131039306</v>
      </c>
      <c r="W16" s="20">
        <f>W15*'Revenue based Valuation'!$I$6</f>
        <v>2096.6446691772703</v>
      </c>
      <c r="X16" s="20">
        <f>X15*'Revenue based Valuation'!$I$6</f>
        <v>3682.9632983358806</v>
      </c>
      <c r="Y16" s="20">
        <f>Y15*'Revenue based Valuation'!$I$6</f>
        <v>6469.4885386619881</v>
      </c>
      <c r="Z16" s="20">
        <f>Z15*'Revenue based Valuation'!$I$6</f>
        <v>11364.295150807064</v>
      </c>
      <c r="AA16" s="20">
        <f>AA15*'Revenue based Valuation'!$I$6</f>
        <v>19962.506078010145</v>
      </c>
      <c r="AC16" s="10" t="s">
        <v>13</v>
      </c>
      <c r="AE16" s="10" t="str">
        <f t="shared" si="0"/>
        <v/>
      </c>
      <c r="AJ16" s="52" t="s">
        <v>63</v>
      </c>
      <c r="AK16" s="52"/>
      <c r="AL16" s="81">
        <f>AL14/((100+$H$16)/100)^(AL9-1)</f>
        <v>69520.456450868936</v>
      </c>
      <c r="AM16" s="81">
        <f>AM14/((100+$H$16)/100)^(AM9-1)</f>
        <v>116584.33421924022</v>
      </c>
      <c r="AN16" s="81">
        <f>AN14/((100+$H$16)/100)^(AN9-1)</f>
        <v>188748.28555214283</v>
      </c>
      <c r="AO16" s="81">
        <f>AO14/((100+$H$16)/100)^(AO9-1)</f>
        <v>305580.63857771544</v>
      </c>
      <c r="AP16" s="81">
        <f>AP14/((100+$H$16)/100)^(AP9-1)</f>
        <v>494730.46285110642</v>
      </c>
    </row>
    <row r="17" spans="2:42" x14ac:dyDescent="0.2">
      <c r="B17" s="57">
        <f>1-B16</f>
        <v>0.49</v>
      </c>
      <c r="D17" s="58">
        <f>1+D10</f>
        <v>1.0480678035254507</v>
      </c>
      <c r="F17" s="10"/>
      <c r="G17" s="10"/>
      <c r="H17" s="10"/>
      <c r="I17" s="10"/>
      <c r="U17" s="30">
        <v>15</v>
      </c>
      <c r="V17" s="20">
        <f>V16*'Revenue based Valuation'!$I$6</f>
        <v>1163.7866758721514</v>
      </c>
      <c r="W17" s="20">
        <f>W16*'Revenue based Valuation'!$I$6</f>
        <v>2119.4836744304125</v>
      </c>
      <c r="X17" s="20">
        <f>X16*'Revenue based Valuation'!$I$6</f>
        <v>3723.0822652521156</v>
      </c>
      <c r="Y17" s="20">
        <f>Y16*'Revenue based Valuation'!$I$6</f>
        <v>6539.9614637559789</v>
      </c>
      <c r="Z17" s="20">
        <f>Z16*'Revenue based Valuation'!$I$6</f>
        <v>11488.087799348406</v>
      </c>
      <c r="AA17" s="20">
        <f>AA16*'Revenue based Valuation'!$I$6</f>
        <v>20179.960083395075</v>
      </c>
      <c r="AC17" s="10" t="s">
        <v>14</v>
      </c>
      <c r="AE17" s="10" t="str">
        <f t="shared" si="0"/>
        <v/>
      </c>
    </row>
    <row r="18" spans="2:42" ht="16.5" x14ac:dyDescent="0.3">
      <c r="B18" s="10"/>
      <c r="C18" s="10"/>
      <c r="D18" s="10"/>
      <c r="F18" s="4" t="s">
        <v>114</v>
      </c>
      <c r="G18" s="4"/>
      <c r="H18" s="4"/>
      <c r="I18" s="10"/>
      <c r="U18" s="30">
        <v>16</v>
      </c>
      <c r="V18" s="20">
        <f>V17*'Revenue based Valuation'!$I$6</f>
        <v>1176.4639456043712</v>
      </c>
      <c r="W18" s="20">
        <f>W17*'Revenue based Valuation'!$I$6</f>
        <v>2142.5714677441265</v>
      </c>
      <c r="X18" s="20">
        <f>X17*'Revenue based Valuation'!$I$6</f>
        <v>3763.638252951901</v>
      </c>
      <c r="Y18" s="20">
        <f>Y17*'Revenue based Valuation'!$I$6</f>
        <v>6611.2020589898302</v>
      </c>
      <c r="Z18" s="20">
        <f>Z17*'Revenue based Valuation'!$I$6</f>
        <v>11613.228936258762</v>
      </c>
      <c r="AA18" s="20">
        <f>AA17*'Revenue based Valuation'!$I$6</f>
        <v>20399.782841694752</v>
      </c>
      <c r="AC18" s="10" t="s">
        <v>15</v>
      </c>
      <c r="AE18" s="10" t="str">
        <f t="shared" si="0"/>
        <v/>
      </c>
      <c r="AJ18" s="53" t="s">
        <v>125</v>
      </c>
      <c r="AK18" s="53"/>
      <c r="AL18" s="53"/>
      <c r="AM18" s="53"/>
      <c r="AN18" s="53"/>
      <c r="AO18" s="53"/>
      <c r="AP18" s="53"/>
    </row>
    <row r="19" spans="2:42" x14ac:dyDescent="0.2">
      <c r="B19" s="10"/>
      <c r="C19" s="10"/>
      <c r="D19" s="10"/>
      <c r="F19" s="10"/>
      <c r="G19" s="10"/>
      <c r="H19" s="10"/>
      <c r="U19" s="30">
        <v>17</v>
      </c>
      <c r="V19" s="20">
        <f>V18*'Revenue based Valuation'!$I$6</f>
        <v>1189.2793103768552</v>
      </c>
      <c r="W19" s="20">
        <f>W18*'Revenue based Valuation'!$I$6</f>
        <v>2165.9107591969996</v>
      </c>
      <c r="X19" s="20">
        <f>X18*'Revenue based Valuation'!$I$6</f>
        <v>3804.6360219557569</v>
      </c>
      <c r="Y19" s="20">
        <f>Y18*'Revenue based Valuation'!$I$6</f>
        <v>6683.2186866876955</v>
      </c>
      <c r="Z19" s="20">
        <f>Z18*'Revenue based Valuation'!$I$6</f>
        <v>11739.733250785855</v>
      </c>
      <c r="AA19" s="20">
        <f>AA18*'Revenue based Valuation'!$I$6</f>
        <v>20622.000156022626</v>
      </c>
      <c r="AC19" s="10" t="s">
        <v>16</v>
      </c>
      <c r="AE19" s="10" t="str">
        <f t="shared" si="0"/>
        <v/>
      </c>
      <c r="AJ19" s="27"/>
      <c r="AK19" s="27"/>
      <c r="AL19" s="26">
        <v>1</v>
      </c>
      <c r="AM19" s="26">
        <v>2</v>
      </c>
      <c r="AN19" s="26">
        <v>3</v>
      </c>
      <c r="AO19" s="26">
        <v>4</v>
      </c>
      <c r="AP19" s="25">
        <v>5</v>
      </c>
    </row>
    <row r="20" spans="2:42" x14ac:dyDescent="0.2">
      <c r="B20" s="10"/>
      <c r="C20" s="10"/>
      <c r="D20" s="10"/>
      <c r="F20" s="27" t="s">
        <v>72</v>
      </c>
      <c r="G20" s="10"/>
      <c r="H20" s="42">
        <f>I4-1</f>
        <v>0.75659869909242561</v>
      </c>
      <c r="U20" s="30">
        <v>18</v>
      </c>
      <c r="V20" s="20">
        <f>V19*'Revenue based Valuation'!$I$6</f>
        <v>1202.2342744756641</v>
      </c>
      <c r="W20" s="20">
        <f>W19*'Revenue based Valuation'!$I$6</f>
        <v>2189.5042883888341</v>
      </c>
      <c r="X20" s="20">
        <f>X19*'Revenue based Valuation'!$I$6</f>
        <v>3846.0803846411322</v>
      </c>
      <c r="Y20" s="20">
        <f>Y19*'Revenue based Valuation'!$I$6</f>
        <v>6756.0198002655407</v>
      </c>
      <c r="Z20" s="20">
        <f>Z19*'Revenue based Valuation'!$I$6</f>
        <v>11867.61559218918</v>
      </c>
      <c r="AA20" s="20">
        <f>AA19*'Revenue based Valuation'!$I$6</f>
        <v>20846.638110568601</v>
      </c>
      <c r="AC20" s="10" t="s">
        <v>17</v>
      </c>
      <c r="AE20" s="10" t="str">
        <f t="shared" si="0"/>
        <v/>
      </c>
      <c r="AJ20" s="37" t="s">
        <v>62</v>
      </c>
      <c r="AK20" s="38"/>
      <c r="AL20" s="80">
        <v>52000</v>
      </c>
      <c r="AM20" s="80">
        <v>52000</v>
      </c>
      <c r="AN20" s="80">
        <v>52000</v>
      </c>
      <c r="AO20" s="80">
        <v>52000</v>
      </c>
      <c r="AP20" s="80">
        <v>52000</v>
      </c>
    </row>
    <row r="21" spans="2:42" ht="13.5" x14ac:dyDescent="0.25">
      <c r="B21" s="10"/>
      <c r="C21" s="10"/>
      <c r="D21" s="10"/>
      <c r="F21" s="27" t="s">
        <v>73</v>
      </c>
      <c r="G21" s="10"/>
      <c r="H21" s="42">
        <f>I5-1</f>
        <v>4.8067803525450703E-2</v>
      </c>
      <c r="U21" s="30">
        <v>19</v>
      </c>
      <c r="V21" s="20">
        <f>V20*'Revenue based Valuation'!$I$6</f>
        <v>1215.3303585732292</v>
      </c>
      <c r="W21" s="20">
        <f>W20*'Revenue based Valuation'!$I$6</f>
        <v>2213.3548247622257</v>
      </c>
      <c r="X21" s="20">
        <f>X20*'Revenue based Valuation'!$I$6</f>
        <v>3887.9762058072888</v>
      </c>
      <c r="Y21" s="20">
        <f>Y20*'Revenue based Valuation'!$I$6</f>
        <v>6829.6139452234202</v>
      </c>
      <c r="Z21" s="20">
        <f>Z20*'Revenue based Valuation'!$I$6</f>
        <v>11996.890971483012</v>
      </c>
      <c r="AA21" s="20">
        <f>AA20*'Revenue based Valuation'!$I$6</f>
        <v>21073.723073660825</v>
      </c>
      <c r="AC21" s="10" t="s">
        <v>18</v>
      </c>
      <c r="AE21" s="10" t="str">
        <f t="shared" si="0"/>
        <v/>
      </c>
      <c r="AJ21" s="33" t="s">
        <v>55</v>
      </c>
      <c r="AK21" s="33"/>
      <c r="AL21" s="33"/>
      <c r="AM21" s="39">
        <f>AM20/AL20-1</f>
        <v>0</v>
      </c>
      <c r="AN21" s="39">
        <f>AN20/AM20-1</f>
        <v>0</v>
      </c>
      <c r="AO21" s="39">
        <f>AO20/AN20-1</f>
        <v>0</v>
      </c>
      <c r="AP21" s="39">
        <f>AP20/AO20-1</f>
        <v>0</v>
      </c>
    </row>
    <row r="22" spans="2:42" x14ac:dyDescent="0.2">
      <c r="B22" s="10"/>
      <c r="C22" s="10"/>
      <c r="D22" s="10"/>
      <c r="F22" s="27" t="s">
        <v>74</v>
      </c>
      <c r="G22" s="10"/>
      <c r="H22" s="42">
        <f>I6-1</f>
        <v>1.0893121561749597E-2</v>
      </c>
      <c r="U22" s="30">
        <v>20</v>
      </c>
      <c r="V22" s="20">
        <f>V21*'Revenue based Valuation'!$I$6</f>
        <v>1228.5690999068522</v>
      </c>
      <c r="W22" s="20">
        <f>W21*'Revenue based Valuation'!$I$6</f>
        <v>2237.4651679276458</v>
      </c>
      <c r="X22" s="20">
        <f>X21*'Revenue based Valuation'!$I$6</f>
        <v>3930.3284032463375</v>
      </c>
      <c r="Y22" s="20">
        <f>Y21*'Revenue based Valuation'!$I$6</f>
        <v>6904.0097601485595</v>
      </c>
      <c r="Z22" s="20">
        <f>Z21*'Revenue based Valuation'!$I$6</f>
        <v>12127.574563198432</v>
      </c>
      <c r="AA22" s="20">
        <f>AA21*'Revenue based Valuation'!$I$6</f>
        <v>21303.281700860862</v>
      </c>
      <c r="AC22" s="10" t="s">
        <v>19</v>
      </c>
      <c r="AE22" s="10" t="str">
        <f t="shared" si="0"/>
        <v/>
      </c>
      <c r="AJ22" s="52" t="s">
        <v>63</v>
      </c>
      <c r="AK22" s="52"/>
      <c r="AL22" s="81">
        <f>AL20/((100+$H$16)/100)^(AL19-1)</f>
        <v>52000</v>
      </c>
      <c r="AM22" s="81">
        <f>AM20/((100+$H$16)/100)^(AM19-1)</f>
        <v>47926.267281105989</v>
      </c>
      <c r="AN22" s="81">
        <f>AN20/((100+$H$16)/100)^(AN19-1)</f>
        <v>44171.674913461742</v>
      </c>
      <c r="AO22" s="81">
        <f>AO20/((100+$H$16)/100)^(AO19-1)</f>
        <v>40711.221118397916</v>
      </c>
      <c r="AP22" s="81">
        <f>AP20/((100+$H$16)/100)^(AP19-1)</f>
        <v>37521.862781933574</v>
      </c>
    </row>
    <row r="23" spans="2:42" x14ac:dyDescent="0.2">
      <c r="F23" s="27" t="s">
        <v>83</v>
      </c>
      <c r="G23" s="10"/>
      <c r="H23" s="42">
        <f>I7-1</f>
        <v>1.5446969731358617E-3</v>
      </c>
      <c r="U23" s="30">
        <v>21</v>
      </c>
      <c r="V23" s="20">
        <f>V22*'Revenue based Valuation'!$I$6</f>
        <v>1241.9520524591469</v>
      </c>
      <c r="W23" s="20">
        <f>W22*'Revenue based Valuation'!$I$6</f>
        <v>2261.8381479920622</v>
      </c>
      <c r="X23" s="20">
        <f>X22*'Revenue based Valuation'!$I$6</f>
        <v>3973.1419483204972</v>
      </c>
      <c r="Y23" s="20">
        <f>Y22*'Revenue based Valuation'!$I$6</f>
        <v>6979.2159777293637</v>
      </c>
      <c r="Z23" s="20">
        <f>Z22*'Revenue based Valuation'!$I$6</f>
        <v>12259.681707164535</v>
      </c>
      <c r="AA23" s="20">
        <f>AA22*'Revenue based Valuation'!$I$6</f>
        <v>21535.340938092533</v>
      </c>
      <c r="AC23" s="10" t="s">
        <v>20</v>
      </c>
      <c r="AE23" s="10" t="str">
        <f t="shared" si="0"/>
        <v/>
      </c>
      <c r="AJ23" s="27"/>
      <c r="AK23" s="27"/>
      <c r="AL23" s="27"/>
      <c r="AM23" s="27"/>
      <c r="AN23" s="27"/>
      <c r="AO23" s="27"/>
      <c r="AP23" s="48"/>
    </row>
    <row r="24" spans="2:42" x14ac:dyDescent="0.2">
      <c r="B24" s="10"/>
      <c r="C24" s="10"/>
      <c r="D24" s="10"/>
      <c r="E24" s="10"/>
      <c r="F24" s="10"/>
      <c r="H24" s="27"/>
      <c r="U24" s="30">
        <v>22</v>
      </c>
      <c r="V24" s="20">
        <f>V23*'Revenue based Valuation'!$I$6</f>
        <v>1255.4807871404489</v>
      </c>
      <c r="W24" s="20">
        <f>W23*'Revenue based Valuation'!$I$6</f>
        <v>2286.4766258911422</v>
      </c>
      <c r="X24" s="20">
        <f>X23*'Revenue based Valuation'!$I$6</f>
        <v>4016.4218665456392</v>
      </c>
      <c r="Y24" s="20">
        <f>Y23*'Revenue based Valuation'!$I$6</f>
        <v>7055.2414257804749</v>
      </c>
      <c r="Z24" s="20">
        <f>Z23*'Revenue based Valuation'!$I$6</f>
        <v>12393.227910309035</v>
      </c>
      <c r="AA24" s="20">
        <f>AA23*'Revenue based Valuation'!$I$6</f>
        <v>21769.928024804896</v>
      </c>
      <c r="AC24" s="10" t="s">
        <v>21</v>
      </c>
      <c r="AE24" s="10" t="str">
        <f t="shared" si="0"/>
        <v/>
      </c>
      <c r="AJ24" s="37" t="s">
        <v>54</v>
      </c>
      <c r="AK24" s="38"/>
      <c r="AL24" s="80">
        <v>52000</v>
      </c>
      <c r="AM24" s="80">
        <v>52000</v>
      </c>
      <c r="AN24" s="80">
        <v>52000</v>
      </c>
      <c r="AO24" s="80">
        <v>52000</v>
      </c>
      <c r="AP24" s="80">
        <v>52000</v>
      </c>
    </row>
    <row r="25" spans="2:42" ht="18" x14ac:dyDescent="0.25">
      <c r="B25" s="78" t="s">
        <v>107</v>
      </c>
      <c r="C25" s="78"/>
      <c r="D25" s="78"/>
      <c r="E25" s="78"/>
      <c r="F25" s="78"/>
      <c r="G25" s="78"/>
      <c r="H25" s="78"/>
      <c r="U25" s="30">
        <v>23</v>
      </c>
      <c r="V25" s="20">
        <f>V24*'Revenue based Valuation'!$I$6</f>
        <v>1269.1568919732108</v>
      </c>
      <c r="W25" s="20">
        <f>W24*'Revenue based Valuation'!$I$6</f>
        <v>2311.3834937250735</v>
      </c>
      <c r="X25" s="20">
        <f>X24*'Revenue based Valuation'!$I$6</f>
        <v>4060.1732381811898</v>
      </c>
      <c r="Y25" s="20">
        <f>Y24*'Revenue based Valuation'!$I$6</f>
        <v>7132.0950282789927</v>
      </c>
      <c r="Z25" s="20">
        <f>Z24*'Revenue based Valuation'!$I$6</f>
        <v>12528.228848478499</v>
      </c>
      <c r="AA25" s="20">
        <f>AA24*'Revenue based Valuation'!$I$6</f>
        <v>22007.070497169636</v>
      </c>
      <c r="AC25" s="10" t="s">
        <v>22</v>
      </c>
      <c r="AE25" s="10" t="str">
        <f t="shared" si="0"/>
        <v/>
      </c>
      <c r="AJ25" s="33" t="s">
        <v>55</v>
      </c>
      <c r="AK25" s="33"/>
      <c r="AL25" s="33"/>
      <c r="AM25" s="39">
        <f>AM24/AL24-1</f>
        <v>0</v>
      </c>
      <c r="AN25" s="39">
        <f>AN24/AM24-1</f>
        <v>0</v>
      </c>
      <c r="AO25" s="39">
        <f>AO24/AN24-1</f>
        <v>0</v>
      </c>
      <c r="AP25" s="39">
        <f>AP24/AO24-1</f>
        <v>0</v>
      </c>
    </row>
    <row r="26" spans="2:42" x14ac:dyDescent="0.2">
      <c r="B26" s="10"/>
      <c r="C26" s="10"/>
      <c r="U26" s="30">
        <v>24</v>
      </c>
      <c r="V26" s="20">
        <f>V25*'Revenue based Valuation'!$I$6</f>
        <v>1282.9819722784073</v>
      </c>
      <c r="W26" s="20">
        <f>W25*'Revenue based Valuation'!$I$6</f>
        <v>2336.5616750980421</v>
      </c>
      <c r="X26" s="20">
        <f>X25*'Revenue based Valuation'!$I$6</f>
        <v>4104.4011988264601</v>
      </c>
      <c r="Y26" s="20">
        <f>Y25*'Revenue based Valuation'!$I$6</f>
        <v>7209.7858064119855</v>
      </c>
      <c r="Z26" s="20">
        <f>Z25*'Revenue based Valuation'!$I$6</f>
        <v>12664.700368278392</v>
      </c>
      <c r="AA26" s="20">
        <f>AA25*'Revenue based Valuation'!$I$6</f>
        <v>22246.796191313297</v>
      </c>
      <c r="AC26" s="10" t="s">
        <v>23</v>
      </c>
      <c r="AE26" s="10" t="str">
        <f t="shared" si="0"/>
        <v/>
      </c>
      <c r="AJ26" s="52" t="s">
        <v>63</v>
      </c>
      <c r="AK26" s="52"/>
      <c r="AL26" s="81">
        <f>AL24/((100+$H$16)/100)^(AL19-1)</f>
        <v>52000</v>
      </c>
      <c r="AM26" s="81">
        <f>AM24/((100+$H$16)/100)^(AM19-1)</f>
        <v>47926.267281105989</v>
      </c>
      <c r="AN26" s="81">
        <f>AN24/((100+$H$16)/100)^(AN19-1)</f>
        <v>44171.674913461742</v>
      </c>
      <c r="AO26" s="81">
        <f>AO24/((100+$H$16)/100)^(AO19-1)</f>
        <v>40711.221118397916</v>
      </c>
      <c r="AP26" s="81">
        <f>AP24/((100+$H$16)/100)^(AP19-1)</f>
        <v>37521.862781933574</v>
      </c>
    </row>
    <row r="27" spans="2:42" ht="16.5" x14ac:dyDescent="0.3">
      <c r="B27" s="4" t="s">
        <v>118</v>
      </c>
      <c r="C27" s="4"/>
      <c r="D27" s="4"/>
      <c r="E27" s="4"/>
      <c r="F27" s="4"/>
      <c r="G27" s="4"/>
      <c r="H27" s="4"/>
      <c r="U27" s="30">
        <v>25</v>
      </c>
      <c r="V27" s="20">
        <f>V26*'Revenue based Valuation'!$I$6</f>
        <v>1296.9576508639693</v>
      </c>
      <c r="W27" s="20">
        <f>W26*'Revenue based Valuation'!$I$6</f>
        <v>2362.0141254614105</v>
      </c>
      <c r="X27" s="20">
        <f>X26*'Revenue based Valuation'!$I$6</f>
        <v>4149.1109400234673</v>
      </c>
      <c r="Y27" s="20">
        <f>Y26*'Revenue based Valuation'!$I$6</f>
        <v>7288.3228796354078</v>
      </c>
      <c r="Z27" s="20">
        <f>Z26*'Revenue based Valuation'!$I$6</f>
        <v>12802.658488933184</v>
      </c>
      <c r="AA27" s="20">
        <f>AA26*'Revenue based Valuation'!$I$6</f>
        <v>22489.133246584741</v>
      </c>
      <c r="AC27" s="10" t="s">
        <v>24</v>
      </c>
      <c r="AE27" s="10" t="str">
        <f t="shared" si="0"/>
        <v/>
      </c>
    </row>
    <row r="28" spans="2:42" ht="16.5" x14ac:dyDescent="0.3">
      <c r="B28" s="10"/>
      <c r="C28" s="10"/>
      <c r="D28" s="48"/>
      <c r="F28" s="10"/>
      <c r="G28" s="10"/>
      <c r="H28" s="10"/>
      <c r="U28" s="30">
        <v>26</v>
      </c>
      <c r="V28" s="20">
        <f>V27*'Revenue based Valuation'!$I$6</f>
        <v>1311.0855682152717</v>
      </c>
      <c r="W28" s="20">
        <f>W27*'Revenue based Valuation'!$I$6</f>
        <v>2387.7438324606314</v>
      </c>
      <c r="X28" s="20">
        <f>X27*'Revenue based Valuation'!$I$6</f>
        <v>4194.307709866328</v>
      </c>
      <c r="Y28" s="20">
        <f>Y27*'Revenue based Valuation'!$I$6</f>
        <v>7367.7154667445575</v>
      </c>
      <c r="Z28" s="20">
        <f>Z27*'Revenue based Valuation'!$I$6</f>
        <v>12942.119404166699</v>
      </c>
      <c r="AA28" s="20">
        <f>AA27*'Revenue based Valuation'!$I$6</f>
        <v>22734.110108858174</v>
      </c>
      <c r="AC28" s="10" t="s">
        <v>25</v>
      </c>
      <c r="AE28" s="10" t="str">
        <f t="shared" si="0"/>
        <v/>
      </c>
      <c r="AJ28" s="63" t="s">
        <v>105</v>
      </c>
      <c r="AK28" s="63"/>
      <c r="AL28" s="63"/>
      <c r="AM28" s="63"/>
      <c r="AN28" s="63"/>
      <c r="AO28" s="63"/>
      <c r="AP28" s="63"/>
    </row>
    <row r="29" spans="2:42" x14ac:dyDescent="0.2">
      <c r="B29" s="62" t="s">
        <v>108</v>
      </c>
      <c r="C29" s="62"/>
      <c r="D29" s="62"/>
      <c r="F29" s="62" t="s">
        <v>109</v>
      </c>
      <c r="G29" s="62"/>
      <c r="H29" s="62"/>
      <c r="U29" s="30">
        <v>27</v>
      </c>
      <c r="V29" s="20">
        <f>V28*'Revenue based Valuation'!$I$6</f>
        <v>1325.3673826876961</v>
      </c>
      <c r="W29" s="20">
        <f>W28*'Revenue based Valuation'!$I$6</f>
        <v>2413.7538162859428</v>
      </c>
      <c r="X29" s="20">
        <f>X28*'Revenue based Valuation'!$I$6</f>
        <v>4239.9968136172856</v>
      </c>
      <c r="Y29" s="20">
        <f>Y28*'Revenue based Valuation'!$I$6</f>
        <v>7447.9728869561886</v>
      </c>
      <c r="Z29" s="20">
        <f>Z28*'Revenue based Valuation'!$I$6</f>
        <v>13083.099484102964</v>
      </c>
      <c r="AA29" s="20">
        <f>AA28*'Revenue based Valuation'!$I$6</f>
        <v>22981.755533872169</v>
      </c>
      <c r="AC29" s="10" t="s">
        <v>26</v>
      </c>
      <c r="AE29" s="10" t="str">
        <f t="shared" si="0"/>
        <v/>
      </c>
      <c r="AJ29" s="27"/>
      <c r="AK29" s="27"/>
      <c r="AL29" s="27"/>
      <c r="AM29" s="27"/>
      <c r="AN29" s="61"/>
      <c r="AO29" s="61"/>
      <c r="AP29" s="64"/>
    </row>
    <row r="30" spans="2:42" ht="14.25" thickBot="1" x14ac:dyDescent="0.3">
      <c r="B30" s="10"/>
      <c r="D30" s="21"/>
      <c r="E30" s="10"/>
      <c r="F30" s="10"/>
      <c r="G30" s="10"/>
      <c r="H30" s="10"/>
      <c r="U30" s="30">
        <v>28</v>
      </c>
      <c r="V30" s="20">
        <f>V29*'Revenue based Valuation'!$I$6</f>
        <v>1339.8047707012911</v>
      </c>
      <c r="W30" s="20">
        <f>W29*'Revenue based Valuation'!$I$6</f>
        <v>2440.0471300268828</v>
      </c>
      <c r="X30" s="20">
        <f>X29*'Revenue based Valuation'!$I$6</f>
        <v>4286.1836143294495</v>
      </c>
      <c r="Y30" s="20">
        <f>Y29*'Revenue based Valuation'!$I$6</f>
        <v>7529.1045610024175</v>
      </c>
      <c r="Z30" s="20">
        <f>Z29*'Revenue based Valuation'!$I$6</f>
        <v>13225.615277187761</v>
      </c>
      <c r="AA30" s="20">
        <f>AA29*'Revenue based Valuation'!$I$6</f>
        <v>23232.098590605048</v>
      </c>
      <c r="AC30" s="10" t="s">
        <v>27</v>
      </c>
      <c r="AE30" s="10" t="str">
        <f t="shared" si="0"/>
        <v/>
      </c>
      <c r="AJ30" s="27" t="s">
        <v>80</v>
      </c>
      <c r="AK30" s="27"/>
      <c r="AL30" s="27"/>
      <c r="AM30" s="27"/>
      <c r="AN30" s="27" t="s">
        <v>80</v>
      </c>
      <c r="AO30" s="27"/>
      <c r="AP30" s="27"/>
    </row>
    <row r="31" spans="2:42" ht="14.25" thickBot="1" x14ac:dyDescent="0.3">
      <c r="B31" s="10" t="s">
        <v>116</v>
      </c>
      <c r="C31" s="82">
        <f>AP34*H8/1000000</f>
        <v>8.4104178684688105</v>
      </c>
      <c r="E31" s="10"/>
      <c r="F31" s="10" t="s">
        <v>116</v>
      </c>
      <c r="G31" s="82">
        <f>AP33*H8/1000000</f>
        <v>11.655650778909465</v>
      </c>
      <c r="H31" s="27"/>
      <c r="U31" s="30">
        <v>29</v>
      </c>
      <c r="V31" s="20">
        <f>V30*'Revenue based Valuation'!$I$6</f>
        <v>1354.3994269375523</v>
      </c>
      <c r="W31" s="20">
        <f>W30*'Revenue based Valuation'!$I$6</f>
        <v>2466.6268600306639</v>
      </c>
      <c r="X31" s="20">
        <f>X30*'Revenue based Valuation'!$I$6</f>
        <v>4332.8735334763196</v>
      </c>
      <c r="Y31" s="20">
        <f>Y30*'Revenue based Valuation'!$I$6</f>
        <v>7611.1200122365399</v>
      </c>
      <c r="Z31" s="20">
        <f>Z30*'Revenue based Valuation'!$I$6</f>
        <v>13369.6835121311</v>
      </c>
      <c r="AA31" s="20">
        <f>AA30*'Revenue based Valuation'!$I$6</f>
        <v>23485.168664687062</v>
      </c>
      <c r="AC31" s="10" t="s">
        <v>28</v>
      </c>
      <c r="AE31" s="10" t="str">
        <f t="shared" si="0"/>
        <v/>
      </c>
      <c r="AJ31" s="27" t="s">
        <v>76</v>
      </c>
      <c r="AK31" s="27"/>
      <c r="AL31" s="35">
        <f>+AP20</f>
        <v>52000</v>
      </c>
      <c r="AM31" s="27"/>
      <c r="AN31" s="27" t="s">
        <v>76</v>
      </c>
      <c r="AO31" s="27"/>
      <c r="AP31" s="35">
        <f>+AP10</f>
        <v>891959.27189886733</v>
      </c>
    </row>
    <row r="32" spans="2:42" ht="13.5" thickBot="1" x14ac:dyDescent="0.25">
      <c r="B32" s="10"/>
      <c r="C32" s="32"/>
      <c r="D32" s="27" t="s">
        <v>82</v>
      </c>
      <c r="E32" s="10"/>
      <c r="F32" s="10"/>
      <c r="G32" s="32"/>
      <c r="H32" s="27" t="s">
        <v>82</v>
      </c>
      <c r="U32" s="30">
        <v>30</v>
      </c>
      <c r="V32" s="20">
        <f>V31*'Revenue based Valuation'!$I$6</f>
        <v>1369.1530645383471</v>
      </c>
      <c r="W32" s="20">
        <f>W31*'Revenue based Valuation'!$I$6</f>
        <v>2493.4961262644547</v>
      </c>
      <c r="X32" s="20">
        <f>X31*'Revenue based Valuation'!$I$6</f>
        <v>4380.0720515881649</v>
      </c>
      <c r="Y32" s="20">
        <f>Y31*'Revenue based Valuation'!$I$6</f>
        <v>7694.0288677508979</v>
      </c>
      <c r="Z32" s="20">
        <f>Z31*'Revenue based Valuation'!$I$6</f>
        <v>13515.321099870864</v>
      </c>
      <c r="AA32" s="20">
        <f>AA31*'Revenue based Valuation'!$I$6</f>
        <v>23740.995461849692</v>
      </c>
      <c r="AC32" s="10" t="s">
        <v>29</v>
      </c>
      <c r="AE32" s="10" t="str">
        <f t="shared" si="0"/>
        <v/>
      </c>
      <c r="AJ32" s="27" t="s">
        <v>67</v>
      </c>
      <c r="AK32" s="27"/>
      <c r="AL32" s="36">
        <f>+AP22</f>
        <v>37521.862781933574</v>
      </c>
      <c r="AM32" s="27"/>
      <c r="AN32" s="27" t="s">
        <v>67</v>
      </c>
      <c r="AO32" s="27"/>
      <c r="AP32" s="36">
        <f>+AP12</f>
        <v>643614.87321658991</v>
      </c>
    </row>
    <row r="33" spans="1:43" s="21" customFormat="1" ht="13.5" customHeight="1" thickBot="1" x14ac:dyDescent="0.3">
      <c r="A33" s="33"/>
      <c r="B33" s="72" t="s">
        <v>117</v>
      </c>
      <c r="C33" s="84">
        <f>AP32*H8/1000000</f>
        <v>10.941452844682029</v>
      </c>
      <c r="D33" s="27"/>
      <c r="E33" s="10"/>
      <c r="F33" s="72" t="s">
        <v>117</v>
      </c>
      <c r="G33" s="82">
        <f>+AP31*H8/1000000</f>
        <v>15.163307622280746</v>
      </c>
      <c r="H33" s="27"/>
      <c r="I33" s="50"/>
      <c r="J33" s="33"/>
      <c r="K33" s="33"/>
      <c r="L33" s="33"/>
      <c r="M33" s="33"/>
      <c r="N33" s="33"/>
      <c r="O33" s="33"/>
      <c r="P33" s="33"/>
      <c r="Q33" s="33"/>
      <c r="R33" s="69"/>
      <c r="S33" s="71"/>
      <c r="T33" s="69"/>
      <c r="U33" s="34">
        <v>31</v>
      </c>
      <c r="V33" s="22">
        <f>V32*'Revenue based Valuation'!$I$6</f>
        <v>1384.0674153070051</v>
      </c>
      <c r="W33" s="22">
        <f>W32*'Revenue based Valuation'!$I$6</f>
        <v>2520.6580826816053</v>
      </c>
      <c r="X33" s="22">
        <f>X32*'Revenue based Valuation'!$I$6</f>
        <v>4427.7847088953367</v>
      </c>
      <c r="Y33" s="22">
        <f>Y32*'Revenue based Valuation'!$I$6</f>
        <v>7777.8408595069195</v>
      </c>
      <c r="Z33" s="22">
        <f>Z32*'Revenue based Valuation'!$I$6</f>
        <v>13662.545135557837</v>
      </c>
      <c r="AA33" s="22">
        <f>AA32*'Revenue based Valuation'!$I$6</f>
        <v>23999.609011412565</v>
      </c>
      <c r="AC33" s="21" t="s">
        <v>30</v>
      </c>
      <c r="AE33" s="21" t="str">
        <f t="shared" si="0"/>
        <v/>
      </c>
      <c r="AJ33" s="27" t="s">
        <v>64</v>
      </c>
      <c r="AK33" s="27"/>
      <c r="AL33" s="35">
        <f>+AP24</f>
        <v>52000</v>
      </c>
      <c r="AM33" s="27"/>
      <c r="AN33" s="27" t="s">
        <v>64</v>
      </c>
      <c r="AO33" s="27"/>
      <c r="AP33" s="35">
        <f>+AP14</f>
        <v>685626.51640643913</v>
      </c>
    </row>
    <row r="34" spans="1:43" x14ac:dyDescent="0.2">
      <c r="D34" s="10"/>
      <c r="E34" s="10"/>
      <c r="F34" s="10"/>
      <c r="G34" s="10"/>
      <c r="H34" s="10"/>
      <c r="U34" s="30">
        <v>32</v>
      </c>
      <c r="V34" s="20">
        <f>V33*'Revenue based Valuation'!$I$6</f>
        <v>1399.1442299116009</v>
      </c>
      <c r="W34" s="20">
        <f>W33*'Revenue based Valuation'!$I$6</f>
        <v>2548.1159175918629</v>
      </c>
      <c r="X34" s="20">
        <f>X33*'Revenue based Valuation'!$I$6</f>
        <v>4476.0171059785898</v>
      </c>
      <c r="Y34" s="20">
        <f>Y33*'Revenue based Valuation'!$I$6</f>
        <v>7862.5658254774717</v>
      </c>
      <c r="Z34" s="20">
        <f>Z33*'Revenue based Valuation'!$I$6</f>
        <v>13811.372900562359</v>
      </c>
      <c r="AA34" s="20">
        <f>AA33*'Revenue based Valuation'!$I$6</f>
        <v>24261.039669808342</v>
      </c>
      <c r="AC34" s="10" t="s">
        <v>31</v>
      </c>
      <c r="AE34" s="10" t="str">
        <f t="shared" si="0"/>
        <v/>
      </c>
      <c r="AJ34" s="27" t="s">
        <v>65</v>
      </c>
      <c r="AK34" s="27"/>
      <c r="AL34" s="36">
        <f>+AP26</f>
        <v>37521.862781933574</v>
      </c>
      <c r="AM34" s="27"/>
      <c r="AN34" s="27" t="s">
        <v>65</v>
      </c>
      <c r="AO34" s="27"/>
      <c r="AP34" s="36">
        <f>+AP16</f>
        <v>494730.46285110642</v>
      </c>
    </row>
    <row r="35" spans="1:43" x14ac:dyDescent="0.2">
      <c r="B35" s="62" t="s">
        <v>122</v>
      </c>
      <c r="C35" s="62"/>
      <c r="D35" s="62"/>
      <c r="E35" s="10"/>
      <c r="F35" s="62" t="s">
        <v>123</v>
      </c>
      <c r="G35" s="62"/>
      <c r="H35" s="62"/>
      <c r="U35" s="30">
        <v>33</v>
      </c>
      <c r="V35" s="20">
        <f>V34*'Revenue based Valuation'!$I$6</f>
        <v>1414.3852780904485</v>
      </c>
      <c r="W35" s="20">
        <f>W34*'Revenue based Valuation'!$I$6</f>
        <v>2575.8728540356201</v>
      </c>
      <c r="X35" s="20">
        <f>X34*'Revenue based Valuation'!$I$6</f>
        <v>4524.7749044264856</v>
      </c>
      <c r="Y35" s="20">
        <f>Y34*'Revenue based Valuation'!$I$6</f>
        <v>7948.2137108016559</v>
      </c>
      <c r="Z35" s="20">
        <f>Z34*'Revenue based Valuation'!$I$6</f>
        <v>13961.821864502839</v>
      </c>
      <c r="AA35" s="20">
        <f>AA34*'Revenue based Valuation'!$I$6</f>
        <v>24525.318124145993</v>
      </c>
      <c r="AC35" s="10" t="s">
        <v>32</v>
      </c>
      <c r="AE35" s="10" t="str">
        <f t="shared" si="0"/>
        <v/>
      </c>
      <c r="AJ35" s="27"/>
      <c r="AK35" s="27"/>
      <c r="AL35" s="27"/>
      <c r="AM35" s="27"/>
      <c r="AN35" s="27"/>
      <c r="AO35" s="27"/>
      <c r="AP35" s="27"/>
    </row>
    <row r="36" spans="1:43" ht="13.5" thickBot="1" x14ac:dyDescent="0.25">
      <c r="B36" s="32"/>
      <c r="D36" s="10"/>
      <c r="E36" s="10"/>
      <c r="F36" s="32"/>
      <c r="H36" s="10"/>
      <c r="U36" s="30">
        <v>34</v>
      </c>
      <c r="V36" s="20">
        <f>V35*'Revenue based Valuation'!$I$6</f>
        <v>1429.7923488598367</v>
      </c>
      <c r="W36" s="20">
        <f>W35*'Revenue based Valuation'!$I$6</f>
        <v>2603.9321501622408</v>
      </c>
      <c r="X36" s="20">
        <f>X35*'Revenue based Valuation'!$I$6</f>
        <v>4574.0638274999574</v>
      </c>
      <c r="Y36" s="20">
        <f>Y35*'Revenue based Valuation'!$I$6</f>
        <v>8034.794568952183</v>
      </c>
      <c r="Z36" s="20">
        <f>Z35*'Revenue based Valuation'!$I$6</f>
        <v>14113.909687296362</v>
      </c>
      <c r="AA36" s="20">
        <f>AA35*'Revenue based Valuation'!$I$6</f>
        <v>24792.475395812897</v>
      </c>
      <c r="AC36" s="10" t="s">
        <v>33</v>
      </c>
      <c r="AE36" s="10" t="str">
        <f t="shared" ref="AE36:AE54" si="1">IF(AD36&lt;&gt;0,(AD36-AD35)/AD35+1,"")</f>
        <v/>
      </c>
      <c r="AJ36" s="27" t="s">
        <v>81</v>
      </c>
      <c r="AK36" s="27"/>
      <c r="AL36" s="27"/>
      <c r="AM36" s="27"/>
      <c r="AN36" s="27" t="s">
        <v>81</v>
      </c>
      <c r="AO36" s="27"/>
      <c r="AP36" s="27"/>
    </row>
    <row r="37" spans="1:43" ht="14.25" thickBot="1" x14ac:dyDescent="0.3">
      <c r="B37" s="10" t="s">
        <v>116</v>
      </c>
      <c r="C37" s="82">
        <f>AP40*$H$8/1000000</f>
        <v>5.1948708558211623</v>
      </c>
      <c r="E37" s="10"/>
      <c r="F37" s="10" t="s">
        <v>116</v>
      </c>
      <c r="G37" s="82">
        <f>AP39*$H$8/1000000</f>
        <v>6.6353520499198142</v>
      </c>
      <c r="H37" s="27"/>
      <c r="U37" s="30">
        <v>35</v>
      </c>
      <c r="V37" s="20">
        <f>V36*'Revenue based Valuation'!$I$6</f>
        <v>1445.3672507240265</v>
      </c>
      <c r="W37" s="20">
        <f>W36*'Revenue based Valuation'!$I$6</f>
        <v>2632.2970996125059</v>
      </c>
      <c r="X37" s="20">
        <f>X36*'Revenue based Valuation'!$I$6</f>
        <v>4623.8896608041159</v>
      </c>
      <c r="Y37" s="20">
        <f>Y36*'Revenue based Valuation'!$I$6</f>
        <v>8122.318562915465</v>
      </c>
      <c r="Z37" s="20">
        <f>Z36*'Revenue based Valuation'!$I$6</f>
        <v>14267.654221231636</v>
      </c>
      <c r="AA37" s="20">
        <f>AA36*'Revenue based Valuation'!$I$6</f>
        <v>25062.542844116171</v>
      </c>
      <c r="AC37" s="10" t="s">
        <v>34</v>
      </c>
      <c r="AE37" s="10" t="str">
        <f t="shared" si="1"/>
        <v/>
      </c>
      <c r="AJ37" s="27" t="s">
        <v>76</v>
      </c>
      <c r="AK37" s="27"/>
      <c r="AL37" s="35">
        <f>+AL31</f>
        <v>52000</v>
      </c>
      <c r="AM37" s="27"/>
      <c r="AN37" s="27" t="s">
        <v>76</v>
      </c>
      <c r="AO37" s="27"/>
      <c r="AP37" s="35">
        <f>+AO10</f>
        <v>507776.34775643848</v>
      </c>
    </row>
    <row r="38" spans="1:43" ht="13.5" thickBot="1" x14ac:dyDescent="0.25">
      <c r="B38" s="10"/>
      <c r="C38" s="32"/>
      <c r="D38" s="27" t="s">
        <v>82</v>
      </c>
      <c r="E38" s="10"/>
      <c r="F38" s="10"/>
      <c r="G38" s="32"/>
      <c r="H38" s="27" t="s">
        <v>82</v>
      </c>
      <c r="U38" s="30">
        <v>36</v>
      </c>
      <c r="V38" s="20">
        <f>V37*'Revenue based Valuation'!$I$6</f>
        <v>1461.1118118875352</v>
      </c>
      <c r="W38" s="20">
        <f>W37*'Revenue based Valuation'!$I$6</f>
        <v>2660.971031905226</v>
      </c>
      <c r="X38" s="20">
        <f>X37*'Revenue based Valuation'!$I$6</f>
        <v>4674.2582529673718</v>
      </c>
      <c r="Y38" s="20">
        <f>Y37*'Revenue based Valuation'!$I$6</f>
        <v>8210.7959663845577</v>
      </c>
      <c r="Z38" s="20">
        <f>Z37*'Revenue based Valuation'!$I$6</f>
        <v>14423.073513064523</v>
      </c>
      <c r="AA38" s="20">
        <f>AA37*'Revenue based Valuation'!$I$6</f>
        <v>25335.552169963685</v>
      </c>
      <c r="AC38" s="10" t="s">
        <v>35</v>
      </c>
      <c r="AE38" s="10" t="str">
        <f t="shared" si="1"/>
        <v/>
      </c>
      <c r="AJ38" s="27" t="s">
        <v>67</v>
      </c>
      <c r="AK38" s="27"/>
      <c r="AL38" s="36">
        <f>+AL32</f>
        <v>37521.862781933574</v>
      </c>
      <c r="AM38" s="27"/>
      <c r="AN38" s="27" t="s">
        <v>67</v>
      </c>
      <c r="AO38" s="27"/>
      <c r="AP38" s="36">
        <f>+AO12</f>
        <v>397542.21485009394</v>
      </c>
    </row>
    <row r="39" spans="1:43" ht="14.25" thickBot="1" x14ac:dyDescent="0.3">
      <c r="B39" s="72" t="s">
        <v>117</v>
      </c>
      <c r="C39" s="82">
        <f>AP38*$H$8/1000000</f>
        <v>6.7582176524515969</v>
      </c>
      <c r="E39" s="10"/>
      <c r="F39" s="72" t="s">
        <v>117</v>
      </c>
      <c r="G39" s="82">
        <f>AP37*$H$8/1000000</f>
        <v>8.6321979118594552</v>
      </c>
      <c r="H39" s="27"/>
      <c r="U39" s="30">
        <v>37</v>
      </c>
      <c r="V39" s="20">
        <f>V38*'Revenue based Valuation'!$I$6</f>
        <v>1477.0278804697343</v>
      </c>
      <c r="W39" s="20">
        <f>W38*'Revenue based Valuation'!$I$6</f>
        <v>2689.957312828064</v>
      </c>
      <c r="X39" s="20">
        <f>X38*'Revenue based Valuation'!$I$6</f>
        <v>4725.1755163279568</v>
      </c>
      <c r="Y39" s="20">
        <f>Y38*'Revenue based Valuation'!$I$6</f>
        <v>8300.2371649651086</v>
      </c>
      <c r="Z39" s="20">
        <f>Z38*'Revenue based Valuation'!$I$6</f>
        <v>14580.185806136386</v>
      </c>
      <c r="AA39" s="20">
        <f>AA38*'Revenue based Valuation'!$I$6</f>
        <v>25611.535419585147</v>
      </c>
      <c r="AC39" s="10" t="s">
        <v>36</v>
      </c>
      <c r="AE39" s="10" t="str">
        <f t="shared" si="1"/>
        <v/>
      </c>
      <c r="AJ39" s="27" t="s">
        <v>64</v>
      </c>
      <c r="AK39" s="33"/>
      <c r="AL39" s="35">
        <f>+AL33</f>
        <v>52000</v>
      </c>
      <c r="AM39" s="33"/>
      <c r="AN39" s="27" t="s">
        <v>64</v>
      </c>
      <c r="AO39" s="33"/>
      <c r="AP39" s="35">
        <f>+AO14</f>
        <v>390314.82646587142</v>
      </c>
    </row>
    <row r="40" spans="1:43" x14ac:dyDescent="0.2">
      <c r="B40" s="10"/>
      <c r="C40" s="10"/>
      <c r="D40" s="10"/>
      <c r="E40" s="10"/>
      <c r="F40" s="10"/>
      <c r="G40" s="10"/>
      <c r="H40" s="10"/>
      <c r="U40" s="30">
        <v>38</v>
      </c>
      <c r="V40" s="20">
        <f>V39*'Revenue based Valuation'!$I$6</f>
        <v>1493.1173247217846</v>
      </c>
      <c r="W40" s="20">
        <f>W39*'Revenue based Valuation'!$I$6</f>
        <v>2719.2593448326174</v>
      </c>
      <c r="X40" s="20">
        <f>X39*'Revenue based Valuation'!$I$6</f>
        <v>4776.6474276279205</v>
      </c>
      <c r="Y40" s="20">
        <f>Y39*'Revenue based Valuation'!$I$6</f>
        <v>8390.6526573944248</v>
      </c>
      <c r="Z40" s="20">
        <f>Z39*'Revenue based Valuation'!$I$6</f>
        <v>14739.009542515525</v>
      </c>
      <c r="AA40" s="20">
        <f>AA39*'Revenue based Valuation'!$I$6</f>
        <v>25890.524988293742</v>
      </c>
      <c r="AC40" s="10" t="s">
        <v>37</v>
      </c>
      <c r="AE40" s="10" t="str">
        <f t="shared" si="1"/>
        <v/>
      </c>
      <c r="AJ40" s="27" t="s">
        <v>65</v>
      </c>
      <c r="AK40" s="27"/>
      <c r="AL40" s="36">
        <f>+AL34</f>
        <v>37521.862781933574</v>
      </c>
      <c r="AM40" s="27"/>
      <c r="AN40" s="27" t="s">
        <v>65</v>
      </c>
      <c r="AO40" s="27"/>
      <c r="AP40" s="36">
        <f>+AO16</f>
        <v>305580.63857771544</v>
      </c>
    </row>
    <row r="41" spans="1:43" ht="16.5" x14ac:dyDescent="0.3">
      <c r="B41" s="4" t="s">
        <v>110</v>
      </c>
      <c r="C41" s="4"/>
      <c r="D41" s="4"/>
      <c r="E41" s="4"/>
      <c r="F41" s="4"/>
      <c r="G41" s="4"/>
      <c r="H41" s="4"/>
      <c r="U41" s="30">
        <v>39</v>
      </c>
      <c r="V41" s="20">
        <f>V40*'Revenue based Valuation'!$I$6</f>
        <v>1509.3820332459334</v>
      </c>
      <c r="W41" s="20">
        <f>W40*'Revenue based Valuation'!$I$6</f>
        <v>2748.8805674338028</v>
      </c>
      <c r="X41" s="20">
        <f>X40*'Revenue based Valuation'!$I$6</f>
        <v>4828.6800287146898</v>
      </c>
      <c r="Y41" s="20">
        <f>Y40*'Revenue based Valuation'!$I$6</f>
        <v>8482.0530567738388</v>
      </c>
      <c r="Z41" s="20">
        <f>Z40*'Revenue based Valuation'!$I$6</f>
        <v>14899.563365161934</v>
      </c>
      <c r="AA41" s="20">
        <f>AA40*'Revenue based Valuation'!$I$6</f>
        <v>26172.553624288743</v>
      </c>
      <c r="AC41" s="10" t="s">
        <v>38</v>
      </c>
      <c r="AE41" s="10" t="str">
        <f t="shared" si="1"/>
        <v/>
      </c>
    </row>
    <row r="42" spans="1:43" x14ac:dyDescent="0.2">
      <c r="B42" s="10"/>
      <c r="C42" s="10"/>
      <c r="D42" s="10"/>
      <c r="E42" s="10"/>
      <c r="F42" s="10"/>
      <c r="G42" s="10"/>
      <c r="H42" s="10"/>
      <c r="U42" s="30">
        <v>40</v>
      </c>
      <c r="V42" s="20">
        <f>V41*'Revenue based Valuation'!$I$6</f>
        <v>1525.8239152172021</v>
      </c>
      <c r="W42" s="20">
        <f>W41*'Revenue based Valuation'!$I$6</f>
        <v>2778.8244576135903</v>
      </c>
      <c r="X42" s="20">
        <f>X41*'Revenue based Valuation'!$I$6</f>
        <v>4881.2794272502715</v>
      </c>
      <c r="Y42" s="20">
        <f>Y41*'Revenue based Valuation'!$I$6</f>
        <v>8574.4490918144857</v>
      </c>
      <c r="Z42" s="20">
        <f>Z41*'Revenue based Valuation'!$I$6</f>
        <v>15061.866120115634</v>
      </c>
      <c r="AA42" s="20">
        <f>AA41*'Revenue based Valuation'!$I$6</f>
        <v>26457.65443249953</v>
      </c>
      <c r="AC42" s="10" t="s">
        <v>39</v>
      </c>
      <c r="AE42" s="10" t="str">
        <f t="shared" si="1"/>
        <v/>
      </c>
    </row>
    <row r="43" spans="1:43" x14ac:dyDescent="0.2">
      <c r="B43" s="10" t="s">
        <v>119</v>
      </c>
      <c r="C43" s="10" t="s">
        <v>120</v>
      </c>
      <c r="D43" s="75">
        <f>H8</f>
        <v>17</v>
      </c>
      <c r="E43" s="10"/>
      <c r="F43" s="10" t="s">
        <v>121</v>
      </c>
      <c r="G43" s="76">
        <f>+D10</f>
        <v>4.8067803525450592E-2</v>
      </c>
      <c r="H43" s="10" t="str">
        <f>+D13</f>
        <v>monthly</v>
      </c>
      <c r="U43" s="30">
        <v>41</v>
      </c>
      <c r="V43" s="20">
        <f>V42*'Revenue based Valuation'!$I$6</f>
        <v>1542.4449006074879</v>
      </c>
      <c r="W43" s="20">
        <f>W42*'Revenue based Valuation'!$I$6</f>
        <v>2809.0945302291379</v>
      </c>
      <c r="X43" s="20">
        <f>X42*'Revenue based Valuation'!$I$6</f>
        <v>4934.4517974281762</v>
      </c>
      <c r="Y43" s="20">
        <f>Y42*'Revenue based Valuation'!$I$6</f>
        <v>8667.8516080966547</v>
      </c>
      <c r="Z43" s="20">
        <f>Z42*'Revenue based Valuation'!$I$6</f>
        <v>15225.93685870885</v>
      </c>
      <c r="AA43" s="20">
        <f>AA42*'Revenue based Valuation'!$I$6</f>
        <v>26745.860878471511</v>
      </c>
      <c r="AC43" s="10" t="s">
        <v>40</v>
      </c>
      <c r="AE43" s="10" t="str">
        <f t="shared" si="1"/>
        <v/>
      </c>
      <c r="AJ43" s="40"/>
      <c r="AK43" s="40"/>
      <c r="AL43" s="51"/>
      <c r="AM43" s="51"/>
      <c r="AN43" s="51"/>
      <c r="AO43" s="51"/>
      <c r="AP43" s="51"/>
      <c r="AQ43" s="27"/>
    </row>
    <row r="44" spans="1:43" x14ac:dyDescent="0.2">
      <c r="B44" s="10"/>
      <c r="C44" s="10"/>
      <c r="D44" s="10"/>
      <c r="E44" s="10"/>
      <c r="F44" s="10"/>
      <c r="G44" s="10"/>
      <c r="H44" s="10"/>
      <c r="U44" s="30">
        <v>42</v>
      </c>
      <c r="V44" s="20">
        <f>V43*'Revenue based Valuation'!$I$6</f>
        <v>1559.2469404121059</v>
      </c>
      <c r="W44" s="20">
        <f>W43*'Revenue based Valuation'!$I$6</f>
        <v>2839.69433842537</v>
      </c>
      <c r="X44" s="20">
        <f>X43*'Revenue based Valuation'!$I$6</f>
        <v>4988.2033806981553</v>
      </c>
      <c r="Y44" s="20">
        <f>Y43*'Revenue based Valuation'!$I$6</f>
        <v>8762.2715693428581</v>
      </c>
      <c r="Z44" s="20">
        <f>Z43*'Revenue based Valuation'!$I$6</f>
        <v>15391.794839802289</v>
      </c>
      <c r="AA44" s="20">
        <f>AA43*'Revenue based Valuation'!$I$6</f>
        <v>27037.206792294342</v>
      </c>
      <c r="AC44" s="10" t="s">
        <v>41</v>
      </c>
      <c r="AE44" s="10" t="str">
        <f t="shared" si="1"/>
        <v/>
      </c>
    </row>
    <row r="45" spans="1:43" x14ac:dyDescent="0.2">
      <c r="B45" s="65">
        <f>+C33</f>
        <v>10.941452844682029</v>
      </c>
      <c r="C45" s="74">
        <v>0</v>
      </c>
      <c r="D45" s="74">
        <v>0.03</v>
      </c>
      <c r="E45" s="74">
        <v>0.06</v>
      </c>
      <c r="F45" s="74">
        <v>0.09</v>
      </c>
      <c r="G45" s="74">
        <v>0.12</v>
      </c>
      <c r="H45" s="74">
        <v>0.15</v>
      </c>
      <c r="U45" s="30">
        <v>43</v>
      </c>
      <c r="V45" s="20">
        <f>V44*'Revenue based Valuation'!$I$6</f>
        <v>1576.232006878801</v>
      </c>
      <c r="W45" s="20">
        <f>W44*'Revenue based Valuation'!$I$6</f>
        <v>2870.6274740520498</v>
      </c>
      <c r="X45" s="20">
        <f>X44*'Revenue based Valuation'!$I$6</f>
        <v>5042.5404864988304</v>
      </c>
      <c r="Y45" s="20">
        <f>Y44*'Revenue based Valuation'!$I$6</f>
        <v>8857.7200587047719</v>
      </c>
      <c r="Z45" s="20">
        <f>Z44*'Revenue based Valuation'!$I$6</f>
        <v>15559.459532045765</v>
      </c>
      <c r="AA45" s="20">
        <f>AA44*'Revenue based Valuation'!$I$6</f>
        <v>27331.726372572968</v>
      </c>
      <c r="AC45" s="10" t="s">
        <v>42</v>
      </c>
      <c r="AE45" s="10" t="str">
        <f t="shared" si="1"/>
        <v/>
      </c>
    </row>
    <row r="46" spans="1:43" ht="13.5" x14ac:dyDescent="0.25">
      <c r="B46" s="73">
        <v>5</v>
      </c>
      <c r="C46" s="79">
        <f t="dataTable" ref="C46:H52" dt2D="1" dtr="1" r1="D10" r2="H8"/>
        <v>0.18760931390966787</v>
      </c>
      <c r="D46" s="79">
        <v>1.1230529405123517</v>
      </c>
      <c r="E46" s="79">
        <v>6.3860534071240558</v>
      </c>
      <c r="F46" s="79">
        <v>34.593698922952179</v>
      </c>
      <c r="G46" s="79">
        <v>178.99370913502767</v>
      </c>
      <c r="H46" s="79">
        <v>886.76443944839491</v>
      </c>
      <c r="U46" s="30">
        <v>44</v>
      </c>
      <c r="V46" s="20">
        <f>V45*'Revenue based Valuation'!$I$6</f>
        <v>1593.4020937392525</v>
      </c>
      <c r="W46" s="20">
        <f>W45*'Revenue based Valuation'!$I$6</f>
        <v>2901.8975680853969</v>
      </c>
      <c r="X46" s="20">
        <f>X45*'Revenue based Valuation'!$I$6</f>
        <v>5097.4694929983061</v>
      </c>
      <c r="Y46" s="20">
        <f>Y45*'Revenue based Valuation'!$I$6</f>
        <v>8954.2082800641911</v>
      </c>
      <c r="Z46" s="20">
        <f>Z45*'Revenue based Valuation'!$I$6</f>
        <v>15728.950616163464</v>
      </c>
      <c r="AA46" s="20">
        <f>AA45*'Revenue based Valuation'!$I$6</f>
        <v>27629.454190441884</v>
      </c>
      <c r="AC46" s="10" t="s">
        <v>43</v>
      </c>
      <c r="AE46" s="10" t="str">
        <f t="shared" si="1"/>
        <v/>
      </c>
    </row>
    <row r="47" spans="1:43" ht="13.5" x14ac:dyDescent="0.25">
      <c r="B47" s="73">
        <v>10</v>
      </c>
      <c r="C47" s="79">
        <v>0.37521862781933574</v>
      </c>
      <c r="D47" s="79">
        <v>2.2461058810247034</v>
      </c>
      <c r="E47" s="79">
        <v>12.772106814248112</v>
      </c>
      <c r="F47" s="79">
        <v>69.187397845904357</v>
      </c>
      <c r="G47" s="79">
        <v>357.98741827005534</v>
      </c>
      <c r="H47" s="79">
        <v>1773.5288788967898</v>
      </c>
      <c r="U47" s="30">
        <v>45</v>
      </c>
      <c r="V47" s="20">
        <f>V46*'Revenue based Valuation'!$I$6</f>
        <v>1610.7592164431005</v>
      </c>
      <c r="W47" s="20">
        <f>W46*'Revenue based Valuation'!$I$6</f>
        <v>2933.5082910542965</v>
      </c>
      <c r="X47" s="20">
        <f>X46*'Revenue based Valuation'!$I$6</f>
        <v>5152.9968478428464</v>
      </c>
      <c r="Y47" s="20">
        <f>Y46*'Revenue based Valuation'!$I$6</f>
        <v>9051.7475593481558</v>
      </c>
      <c r="Z47" s="20">
        <f>Z46*'Revenue based Valuation'!$I$6</f>
        <v>15900.287987264088</v>
      </c>
      <c r="AA47" s="20">
        <f>AA46*'Revenue based Valuation'!$I$6</f>
        <v>27930.425193623159</v>
      </c>
      <c r="AC47" s="10" t="s">
        <v>44</v>
      </c>
      <c r="AE47" s="10" t="str">
        <f t="shared" si="1"/>
        <v/>
      </c>
    </row>
    <row r="48" spans="1:43" ht="13.5" x14ac:dyDescent="0.25">
      <c r="B48" s="73">
        <v>15</v>
      </c>
      <c r="C48" s="79">
        <v>0.56282794172900352</v>
      </c>
      <c r="D48" s="79">
        <v>3.3691588215370554</v>
      </c>
      <c r="E48" s="79">
        <v>19.158160221372164</v>
      </c>
      <c r="F48" s="79">
        <v>103.78109676885651</v>
      </c>
      <c r="G48" s="79">
        <v>536.98112740508304</v>
      </c>
      <c r="H48" s="79">
        <v>2660.2933183451846</v>
      </c>
      <c r="U48" s="30">
        <v>46</v>
      </c>
      <c r="V48" s="20">
        <f>V47*'Revenue based Valuation'!$I$6</f>
        <v>1628.3054123945237</v>
      </c>
      <c r="W48" s="20">
        <f>W47*'Revenue based Valuation'!$I$6</f>
        <v>2965.4633534711511</v>
      </c>
      <c r="X48" s="20">
        <f>X47*'Revenue based Valuation'!$I$6</f>
        <v>5209.1290689137113</v>
      </c>
      <c r="Y48" s="20">
        <f>Y47*'Revenue based Valuation'!$I$6</f>
        <v>9150.3493458584053</v>
      </c>
      <c r="Z48" s="20">
        <f>Z47*'Revenue based Valuation'!$I$6</f>
        <v>16073.491757176182</v>
      </c>
      <c r="AA48" s="20">
        <f>AA47*'Revenue based Valuation'!$I$6</f>
        <v>28234.674710528649</v>
      </c>
      <c r="AC48" s="10" t="s">
        <v>45</v>
      </c>
      <c r="AE48" s="10" t="str">
        <f t="shared" si="1"/>
        <v/>
      </c>
    </row>
    <row r="49" spans="2:31" ht="13.5" x14ac:dyDescent="0.25">
      <c r="B49" s="73">
        <v>20</v>
      </c>
      <c r="C49" s="79">
        <v>0.75043725563867147</v>
      </c>
      <c r="D49" s="79">
        <v>4.4922117620494069</v>
      </c>
      <c r="E49" s="79">
        <v>25.544213628496223</v>
      </c>
      <c r="F49" s="79">
        <v>138.37479569180871</v>
      </c>
      <c r="G49" s="79">
        <v>715.97483654011069</v>
      </c>
      <c r="H49" s="79">
        <v>3547.0577577935796</v>
      </c>
      <c r="U49" s="30">
        <v>47</v>
      </c>
      <c r="V49" s="20">
        <f>V48*'Revenue based Valuation'!$I$6</f>
        <v>1646.042741191392</v>
      </c>
      <c r="W49" s="20">
        <f>W48*'Revenue based Valuation'!$I$6</f>
        <v>2997.7665062674259</v>
      </c>
      <c r="X49" s="20">
        <f>X48*'Revenue based Valuation'!$I$6</f>
        <v>5265.8727450922315</v>
      </c>
      <c r="Y49" s="20">
        <f>Y48*'Revenue based Valuation'!$I$6</f>
        <v>9250.0252136153176</v>
      </c>
      <c r="Z49" s="20">
        <f>Z48*'Revenue based Valuation'!$I$6</f>
        <v>16248.582256808882</v>
      </c>
      <c r="AA49" s="20">
        <f>AA48*'Revenue based Valuation'!$I$6</f>
        <v>28542.238454406895</v>
      </c>
      <c r="AC49" s="10" t="s">
        <v>46</v>
      </c>
      <c r="AE49" s="10" t="str">
        <f t="shared" si="1"/>
        <v/>
      </c>
    </row>
    <row r="50" spans="2:31" ht="13.5" x14ac:dyDescent="0.25">
      <c r="B50" s="73">
        <v>25</v>
      </c>
      <c r="C50" s="79">
        <v>0.93804656954833932</v>
      </c>
      <c r="D50" s="79">
        <v>5.6152647025617588</v>
      </c>
      <c r="E50" s="79">
        <v>31.930267035620275</v>
      </c>
      <c r="F50" s="79">
        <v>172.96849461476086</v>
      </c>
      <c r="G50" s="79">
        <v>894.96854567513833</v>
      </c>
      <c r="H50" s="79">
        <v>4433.8221972419751</v>
      </c>
      <c r="U50" s="30">
        <v>48</v>
      </c>
      <c r="V50" s="20">
        <f>V49*'Revenue based Valuation'!$I$6</f>
        <v>1663.9732848670253</v>
      </c>
      <c r="W50" s="20">
        <f>W49*'Revenue based Valuation'!$I$6</f>
        <v>3030.4215412339386</v>
      </c>
      <c r="X50" s="20">
        <f>X49*'Revenue based Valuation'!$I$6</f>
        <v>5323.234537033225</v>
      </c>
      <c r="Y50" s="20">
        <f>Y49*'Revenue based Valuation'!$I$6</f>
        <v>9350.7868627164789</v>
      </c>
      <c r="Z50" s="20">
        <f>Z49*'Revenue based Valuation'!$I$6</f>
        <v>16425.580038538388</v>
      </c>
      <c r="AA50" s="20">
        <f>AA49*'Revenue based Valuation'!$I$6</f>
        <v>28853.152527535192</v>
      </c>
      <c r="AC50" s="10" t="s">
        <v>47</v>
      </c>
      <c r="AE50" s="10" t="str">
        <f t="shared" si="1"/>
        <v/>
      </c>
    </row>
    <row r="51" spans="2:31" ht="13.5" x14ac:dyDescent="0.25">
      <c r="B51" s="73">
        <v>30</v>
      </c>
      <c r="C51" s="79">
        <v>1.125655883458007</v>
      </c>
      <c r="D51" s="79">
        <v>6.7383176430741107</v>
      </c>
      <c r="E51" s="79">
        <v>38.316320442744328</v>
      </c>
      <c r="F51" s="79">
        <v>207.56219353771303</v>
      </c>
      <c r="G51" s="79">
        <v>1073.9622548101661</v>
      </c>
      <c r="H51" s="79">
        <v>5320.5866366903692</v>
      </c>
      <c r="U51" s="30">
        <v>49</v>
      </c>
      <c r="V51" s="20">
        <f>V50*'Revenue based Valuation'!$I$6</f>
        <v>1682.0991481345857</v>
      </c>
      <c r="W51" s="20">
        <f>W50*'Revenue based Valuation'!$I$6</f>
        <v>3063.4322914659442</v>
      </c>
      <c r="X51" s="20">
        <f>X50*'Revenue based Valuation'!$I$6</f>
        <v>5381.2211779468316</v>
      </c>
      <c r="Y51" s="20">
        <f>Y50*'Revenue based Valuation'!$I$6</f>
        <v>9452.6461207100601</v>
      </c>
      <c r="Z51" s="20">
        <f>Z50*'Revenue based Valuation'!$I$6</f>
        <v>16604.505878620435</v>
      </c>
      <c r="AA51" s="20">
        <f>AA50*'Revenue based Valuation'!$I$6</f>
        <v>29167.453425457337</v>
      </c>
      <c r="AC51" s="10" t="s">
        <v>48</v>
      </c>
      <c r="AE51" s="10" t="str">
        <f t="shared" si="1"/>
        <v/>
      </c>
    </row>
    <row r="52" spans="2:31" ht="13.5" x14ac:dyDescent="0.25">
      <c r="B52" s="73">
        <v>35</v>
      </c>
      <c r="C52" s="79">
        <v>1.3132651973676752</v>
      </c>
      <c r="D52" s="79">
        <v>7.8613705835864627</v>
      </c>
      <c r="E52" s="79">
        <v>44.702373849868387</v>
      </c>
      <c r="F52" s="79">
        <v>242.1558924606652</v>
      </c>
      <c r="G52" s="79">
        <v>1252.9559639451938</v>
      </c>
      <c r="H52" s="79">
        <v>6207.3510761387643</v>
      </c>
      <c r="U52" s="30">
        <v>50</v>
      </c>
      <c r="V52" s="20">
        <f>V51*'Revenue based Valuation'!$I$6</f>
        <v>1700.4224586341311</v>
      </c>
      <c r="W52" s="20">
        <f>W51*'Revenue based Valuation'!$I$6</f>
        <v>3096.8026318130719</v>
      </c>
      <c r="X52" s="20">
        <f>X51*'Revenue based Valuation'!$I$6</f>
        <v>5439.8394743888675</v>
      </c>
      <c r="Y52" s="20">
        <f>Y51*'Revenue based Valuation'!$I$6</f>
        <v>9555.6149439831552</v>
      </c>
      <c r="Z52" s="20">
        <f>Z51*'Revenue based Valuation'!$I$6</f>
        <v>16785.380779629035</v>
      </c>
      <c r="AA52" s="20">
        <f>AA51*'Revenue based Valuation'!$I$6</f>
        <v>29485.178041267514</v>
      </c>
      <c r="AC52" s="10" t="s">
        <v>49</v>
      </c>
      <c r="AE52" s="10" t="str">
        <f t="shared" si="1"/>
        <v/>
      </c>
    </row>
    <row r="53" spans="2:31" x14ac:dyDescent="0.2">
      <c r="B53" s="10"/>
      <c r="C53" s="10"/>
      <c r="D53" s="10"/>
      <c r="E53" s="10"/>
      <c r="F53" s="10"/>
      <c r="G53" s="10"/>
      <c r="H53" s="10"/>
      <c r="U53" s="30">
        <v>51</v>
      </c>
      <c r="V53" s="20">
        <f>V52*'Revenue based Valuation'!$I$6</f>
        <v>1718.9453671823619</v>
      </c>
      <c r="W53" s="20">
        <f>W52*'Revenue based Valuation'!$I$6</f>
        <v>3130.5364793341578</v>
      </c>
      <c r="X53" s="20">
        <f>X52*'Revenue based Valuation'!$I$6</f>
        <v>5499.0963070597891</v>
      </c>
      <c r="Y53" s="20">
        <f>Y52*'Revenue based Valuation'!$I$6</f>
        <v>9659.7054191652351</v>
      </c>
      <c r="Z53" s="20">
        <f>Z52*'Revenue based Valuation'!$I$6</f>
        <v>16968.225972921788</v>
      </c>
      <c r="AA53" s="20">
        <f>AA52*'Revenue based Valuation'!$I$6</f>
        <v>29806.363669940871</v>
      </c>
      <c r="AC53" s="10" t="s">
        <v>50</v>
      </c>
      <c r="AE53" s="10" t="str">
        <f t="shared" si="1"/>
        <v/>
      </c>
    </row>
    <row r="54" spans="2:31" x14ac:dyDescent="0.2">
      <c r="U54" s="30">
        <v>52</v>
      </c>
      <c r="V54" s="20">
        <f>V53*'Revenue based Valuation'!$D$17</f>
        <v>1801.5712953630673</v>
      </c>
      <c r="W54" s="20">
        <f>W53*'Revenue based Valuation'!$I$6</f>
        <v>3164.6377937570364</v>
      </c>
      <c r="X54" s="20">
        <f>X53*'Revenue based Valuation'!$I$6</f>
        <v>5558.9986316123595</v>
      </c>
      <c r="Y54" s="20">
        <f>Y53*'Revenue based Valuation'!$I$6</f>
        <v>9764.9297645468941</v>
      </c>
      <c r="Z54" s="20">
        <f>Z53*'Revenue based Valuation'!$I$6</f>
        <v>17153.062921132063</v>
      </c>
      <c r="AA54" s="20">
        <f>AA53*'Revenue based Valuation'!$I$6</f>
        <v>30131.048012711253</v>
      </c>
      <c r="AC54" s="10" t="s">
        <v>51</v>
      </c>
      <c r="AE54" s="10" t="str">
        <f t="shared" si="1"/>
        <v/>
      </c>
    </row>
    <row r="76" spans="9:9" x14ac:dyDescent="0.2">
      <c r="I76" s="10"/>
    </row>
    <row r="77" spans="9:9" x14ac:dyDescent="0.2">
      <c r="I77" s="10"/>
    </row>
    <row r="78" spans="9:9" x14ac:dyDescent="0.2">
      <c r="I78" s="10"/>
    </row>
    <row r="79" spans="9:9" x14ac:dyDescent="0.2">
      <c r="I79" s="10"/>
    </row>
    <row r="94" spans="2:7" x14ac:dyDescent="0.2">
      <c r="F94" s="10"/>
      <c r="G94" s="10"/>
    </row>
    <row r="95" spans="2:7" x14ac:dyDescent="0.2">
      <c r="B95" s="41"/>
    </row>
    <row r="96" spans="2:7" x14ac:dyDescent="0.2">
      <c r="B96" s="27" t="s">
        <v>85</v>
      </c>
    </row>
    <row r="97" spans="2:8" x14ac:dyDescent="0.2">
      <c r="B97" s="27" t="s">
        <v>84</v>
      </c>
    </row>
    <row r="98" spans="2:8" x14ac:dyDescent="0.2">
      <c r="B98" s="27" t="s">
        <v>87</v>
      </c>
    </row>
    <row r="99" spans="2:8" x14ac:dyDescent="0.2">
      <c r="B99" s="27" t="s">
        <v>86</v>
      </c>
    </row>
    <row r="100" spans="2:8" x14ac:dyDescent="0.2">
      <c r="H100" s="10"/>
    </row>
    <row r="141" spans="8:8" x14ac:dyDescent="0.2">
      <c r="H141" s="10"/>
    </row>
    <row r="142" spans="8:8" x14ac:dyDescent="0.2">
      <c r="H142" s="10"/>
    </row>
    <row r="143" spans="8:8" x14ac:dyDescent="0.2">
      <c r="H143" s="10"/>
    </row>
  </sheetData>
  <mergeCells count="3">
    <mergeCell ref="U1:U2"/>
    <mergeCell ref="AC1:AC2"/>
    <mergeCell ref="T1:T2"/>
  </mergeCells>
  <dataValidations count="1">
    <dataValidation type="list" allowBlank="1" showInputMessage="1" showErrorMessage="1" sqref="D13" xr:uid="{00000000-0002-0000-0000-000000000000}">
      <formula1>I1:I3</formula1>
    </dataValidation>
  </dataValidations>
  <pageMargins left="0.7" right="0.7" top="0.78740157499999996" bottom="0.78740157499999996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Scroll Bar 1">
              <controlPr defaultSize="0" autoPict="0">
                <anchor moveWithCells="1">
                  <from>
                    <xdr:col>1</xdr:col>
                    <xdr:colOff>1343025</xdr:colOff>
                    <xdr:row>7</xdr:row>
                    <xdr:rowOff>28575</xdr:rowOff>
                  </from>
                  <to>
                    <xdr:col>2</xdr:col>
                    <xdr:colOff>838200</xdr:colOff>
                    <xdr:row>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Scroll Bar 2">
              <controlPr defaultSize="0" autoPict="0">
                <anchor moveWithCells="1">
                  <from>
                    <xdr:col>2</xdr:col>
                    <xdr:colOff>866775</xdr:colOff>
                    <xdr:row>14</xdr:row>
                    <xdr:rowOff>66675</xdr:rowOff>
                  </from>
                  <to>
                    <xdr:col>4</xdr:col>
                    <xdr:colOff>400050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6" name="Scroll Bar 14">
              <controlPr defaultSize="0" autoPict="0">
                <anchor moveWithCells="1">
                  <from>
                    <xdr:col>5</xdr:col>
                    <xdr:colOff>1190625</xdr:colOff>
                    <xdr:row>7</xdr:row>
                    <xdr:rowOff>0</xdr:rowOff>
                  </from>
                  <to>
                    <xdr:col>6</xdr:col>
                    <xdr:colOff>1114425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7727-71DF-4972-BCB0-5E3DAF8B0FB6}">
  <sheetPr>
    <outlinePr summaryRight="0"/>
  </sheetPr>
  <dimension ref="B1:AL372"/>
  <sheetViews>
    <sheetView showGridLines="0" tabSelected="1" workbookViewId="0">
      <selection activeCell="B2" sqref="B2"/>
    </sheetView>
  </sheetViews>
  <sheetFormatPr defaultRowHeight="12.75" outlineLevelCol="1" x14ac:dyDescent="0.2"/>
  <cols>
    <col min="1" max="1" width="9.140625" style="86"/>
    <col min="2" max="2" width="16" style="86" customWidth="1"/>
    <col min="3" max="3" width="5" style="86" customWidth="1"/>
    <col min="4" max="4" width="5.140625" style="86" customWidth="1"/>
    <col min="5" max="16" width="9" style="86" customWidth="1"/>
    <col min="17" max="17" width="9.140625" style="86"/>
    <col min="18" max="18" width="10.5703125" style="86" customWidth="1"/>
    <col min="19" max="21" width="11.28515625" style="86" customWidth="1"/>
    <col min="22" max="22" width="9.140625" style="86" collapsed="1"/>
    <col min="23" max="23" width="11" style="86" hidden="1" customWidth="1" outlineLevel="1"/>
    <col min="24" max="24" width="9.140625" style="103" hidden="1" customWidth="1" outlineLevel="1"/>
    <col min="25" max="25" width="9.140625" style="104" hidden="1" customWidth="1" outlineLevel="1"/>
    <col min="26" max="26" width="9.140625" style="105" hidden="1" customWidth="1" outlineLevel="1"/>
    <col min="27" max="27" width="9.140625" style="103" hidden="1" customWidth="1" outlineLevel="1"/>
    <col min="28" max="28" width="9.140625" style="104" hidden="1" customWidth="1" outlineLevel="1"/>
    <col min="29" max="29" width="9.140625" style="105" hidden="1" customWidth="1" outlineLevel="1"/>
    <col min="30" max="30" width="9.140625" style="103" hidden="1" customWidth="1" outlineLevel="1"/>
    <col min="31" max="31" width="9.140625" style="104" hidden="1" customWidth="1" outlineLevel="1"/>
    <col min="32" max="32" width="0" style="105" hidden="1" customWidth="1" outlineLevel="1"/>
    <col min="33" max="33" width="0" style="103" hidden="1" customWidth="1" outlineLevel="1"/>
    <col min="34" max="34" width="0" style="104" hidden="1" customWidth="1" outlineLevel="1"/>
    <col min="35" max="35" width="0" style="105" hidden="1" customWidth="1" outlineLevel="1"/>
    <col min="36" max="36" width="0" style="103" hidden="1" customWidth="1" outlineLevel="1"/>
    <col min="37" max="37" width="0" style="104" hidden="1" customWidth="1" outlineLevel="1"/>
    <col min="38" max="38" width="0" style="105" hidden="1" customWidth="1" outlineLevel="1"/>
    <col min="39" max="16384" width="9.140625" style="86"/>
  </cols>
  <sheetData>
    <row r="1" spans="2:38" x14ac:dyDescent="0.2">
      <c r="X1" s="87" t="s">
        <v>139</v>
      </c>
      <c r="Y1" s="88"/>
      <c r="Z1" s="89"/>
      <c r="AA1" s="87" t="s">
        <v>140</v>
      </c>
      <c r="AB1" s="88"/>
      <c r="AC1" s="89"/>
      <c r="AD1" s="87" t="s">
        <v>141</v>
      </c>
      <c r="AE1" s="88"/>
      <c r="AF1" s="89"/>
      <c r="AG1" s="87" t="s">
        <v>143</v>
      </c>
      <c r="AH1" s="88"/>
      <c r="AI1" s="89"/>
      <c r="AJ1" s="87" t="s">
        <v>144</v>
      </c>
      <c r="AK1" s="88"/>
      <c r="AL1" s="89"/>
    </row>
    <row r="2" spans="2:38" ht="20.25" x14ac:dyDescent="0.3">
      <c r="B2" s="147" t="s">
        <v>162</v>
      </c>
    </row>
    <row r="4" spans="2:38" ht="13.5" thickBot="1" x14ac:dyDescent="0.25">
      <c r="X4" s="90" t="s">
        <v>130</v>
      </c>
      <c r="Y4" s="91" t="s">
        <v>131</v>
      </c>
      <c r="Z4" s="92" t="s">
        <v>132</v>
      </c>
      <c r="AA4" s="90" t="s">
        <v>130</v>
      </c>
      <c r="AB4" s="91" t="s">
        <v>131</v>
      </c>
      <c r="AC4" s="92" t="s">
        <v>132</v>
      </c>
      <c r="AD4" s="90" t="s">
        <v>130</v>
      </c>
      <c r="AE4" s="91" t="s">
        <v>131</v>
      </c>
      <c r="AF4" s="92" t="s">
        <v>132</v>
      </c>
      <c r="AG4" s="90" t="s">
        <v>130</v>
      </c>
      <c r="AH4" s="91" t="s">
        <v>131</v>
      </c>
      <c r="AI4" s="92" t="s">
        <v>132</v>
      </c>
      <c r="AJ4" s="90" t="s">
        <v>130</v>
      </c>
      <c r="AK4" s="91" t="s">
        <v>131</v>
      </c>
      <c r="AL4" s="92" t="s">
        <v>132</v>
      </c>
    </row>
    <row r="5" spans="2:38" ht="13.5" thickBot="1" x14ac:dyDescent="0.25">
      <c r="B5" s="144" t="s">
        <v>161</v>
      </c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W5" s="87" t="s">
        <v>54</v>
      </c>
      <c r="X5" s="95">
        <f>SUM(X8:X19)</f>
        <v>1.9050831509974915</v>
      </c>
      <c r="Y5" s="96">
        <f>SUM(Y8:Y59)</f>
        <v>1.8397769372351809</v>
      </c>
      <c r="Z5" s="97">
        <f>SUM(Z8:Z372)</f>
        <v>1.823219553662881</v>
      </c>
      <c r="AA5" s="95">
        <f>SUM(AA8:AA19)</f>
        <v>5.7152494529924756</v>
      </c>
      <c r="AB5" s="96">
        <f>SUM(AB8:AB59)</f>
        <v>5.5193308117055393</v>
      </c>
      <c r="AC5" s="97">
        <f>SUM(AC8:AC372)</f>
        <v>5.4696586609886397</v>
      </c>
      <c r="AD5" s="95">
        <f>SUM(AD8:AD19)</f>
        <v>13.362865308829328</v>
      </c>
      <c r="AE5" s="96">
        <f>SUM(AE8:AE59)</f>
        <v>13.070986085029496</v>
      </c>
      <c r="AF5" s="97">
        <f>SUM(AF8:AF372)</f>
        <v>12.996588037247308</v>
      </c>
      <c r="AG5" s="95">
        <f>SUM(AG8:AG19)</f>
        <v>26.725730617658677</v>
      </c>
      <c r="AH5" s="96">
        <f>SUM(AH8:AH59)</f>
        <v>26.14197217005901</v>
      </c>
      <c r="AI5" s="97">
        <f>SUM(AI8:AI372)</f>
        <v>25.993176074495359</v>
      </c>
      <c r="AJ5" s="95">
        <f>SUM(AJ8:AJ19)</f>
        <v>53.45146123531736</v>
      </c>
      <c r="AK5" s="96">
        <f>SUM(AK8:AK59)</f>
        <v>52.283944340118062</v>
      </c>
      <c r="AL5" s="97">
        <f>SUM(AL8:AL372)</f>
        <v>51.986352148992196</v>
      </c>
    </row>
    <row r="6" spans="2:38" ht="13.5" thickBot="1" x14ac:dyDescent="0.25">
      <c r="W6" s="103" t="s">
        <v>135</v>
      </c>
      <c r="X6" s="95">
        <f>MAX(X7:X19)</f>
        <v>0.24999999999999981</v>
      </c>
      <c r="Y6" s="96">
        <f>MAX(Y7:Y59)</f>
        <v>5.7692307692307952E-2</v>
      </c>
      <c r="Z6" s="97">
        <f>MAX(Z7:Z372)</f>
        <v>8.219178082191558E-3</v>
      </c>
      <c r="AA6" s="95">
        <f>MAX(AA7:AA19)</f>
        <v>0.74999999999999956</v>
      </c>
      <c r="AB6" s="96">
        <f>MAX(AB7:AB59)</f>
        <v>0.17307692307692377</v>
      </c>
      <c r="AC6" s="97">
        <f>MAX(AC7:AC372)</f>
        <v>2.4657534246574648E-2</v>
      </c>
      <c r="AD6" s="95">
        <f>MAX(AD7:AD19)</f>
        <v>1.5000000000000007</v>
      </c>
      <c r="AE6" s="96">
        <f>MAX(AE7:AE59)</f>
        <v>0.34615384615384648</v>
      </c>
      <c r="AF6" s="97">
        <f>MAX(AF7:AF372)</f>
        <v>4.9315068493152155E-2</v>
      </c>
      <c r="AG6" s="95">
        <f>MAX(AG7:AG19)</f>
        <v>3.0000000000000027</v>
      </c>
      <c r="AH6" s="96">
        <f>MAX(AH7:AH59)</f>
        <v>0.6923076923076934</v>
      </c>
      <c r="AI6" s="97">
        <f>MAX(AI7:AI372)</f>
        <v>9.8630136986307154E-2</v>
      </c>
      <c r="AJ6" s="95">
        <f>MAX(AJ7:AJ19)</f>
        <v>6.000000000000008</v>
      </c>
      <c r="AK6" s="96">
        <f>MAX(AK7:AK59)</f>
        <v>1.3846153846153884</v>
      </c>
      <c r="AL6" s="97">
        <f>MAX(AL7:AL372)</f>
        <v>0.19726027397261986</v>
      </c>
    </row>
    <row r="7" spans="2:38" ht="13.5" thickBot="1" x14ac:dyDescent="0.25">
      <c r="E7" s="87" t="s">
        <v>133</v>
      </c>
      <c r="F7" s="88"/>
      <c r="G7" s="88"/>
      <c r="H7" s="89"/>
      <c r="I7" s="87" t="s">
        <v>134</v>
      </c>
      <c r="J7" s="88"/>
      <c r="K7" s="88"/>
      <c r="L7" s="89"/>
      <c r="M7" s="87" t="s">
        <v>142</v>
      </c>
      <c r="N7" s="88"/>
      <c r="O7" s="88"/>
      <c r="P7" s="88"/>
      <c r="Q7" s="88"/>
      <c r="R7" s="87" t="s">
        <v>156</v>
      </c>
      <c r="S7" s="88"/>
      <c r="T7" s="89"/>
      <c r="W7" s="103" t="s">
        <v>136</v>
      </c>
      <c r="X7" s="119">
        <f>+F9</f>
        <v>8.3333333333333329E-2</v>
      </c>
      <c r="Y7" s="120">
        <f>+G9</f>
        <v>1.9230769230769232E-2</v>
      </c>
      <c r="Z7" s="121">
        <f>+H9</f>
        <v>2.7397260273972603E-3</v>
      </c>
      <c r="AA7" s="119">
        <f>+F10</f>
        <v>0.25</v>
      </c>
      <c r="AB7" s="120">
        <f>+G10</f>
        <v>5.7692307692307696E-2</v>
      </c>
      <c r="AC7" s="121">
        <f>+H10</f>
        <v>8.21917808219178E-3</v>
      </c>
      <c r="AD7" s="119">
        <f>+F11</f>
        <v>0.75</v>
      </c>
      <c r="AE7" s="120">
        <f>+G11</f>
        <v>0.17307692307692307</v>
      </c>
      <c r="AF7" s="121">
        <f>+H11</f>
        <v>2.4657534246575342E-2</v>
      </c>
      <c r="AG7" s="119">
        <f>+AD6</f>
        <v>1.5000000000000007</v>
      </c>
      <c r="AH7" s="120">
        <f>+AE6</f>
        <v>0.34615384615384648</v>
      </c>
      <c r="AI7" s="121">
        <f>+AF6</f>
        <v>4.9315068493152155E-2</v>
      </c>
      <c r="AJ7" s="119">
        <f>+AG6</f>
        <v>3.0000000000000027</v>
      </c>
      <c r="AK7" s="120">
        <f>+AH6</f>
        <v>0.6923076923076934</v>
      </c>
      <c r="AL7" s="121">
        <f>+AI6</f>
        <v>9.8630136986307154E-2</v>
      </c>
    </row>
    <row r="8" spans="2:38" ht="13.5" thickBot="1" x14ac:dyDescent="0.25">
      <c r="E8" s="90" t="s">
        <v>117</v>
      </c>
      <c r="F8" s="91" t="s">
        <v>130</v>
      </c>
      <c r="G8" s="91" t="s">
        <v>131</v>
      </c>
      <c r="H8" s="92" t="s">
        <v>132</v>
      </c>
      <c r="I8" s="90" t="s">
        <v>117</v>
      </c>
      <c r="J8" s="91" t="s">
        <v>130</v>
      </c>
      <c r="K8" s="91" t="s">
        <v>131</v>
      </c>
      <c r="L8" s="92" t="s">
        <v>132</v>
      </c>
      <c r="M8" s="90" t="s">
        <v>145</v>
      </c>
      <c r="N8" s="91" t="s">
        <v>146</v>
      </c>
      <c r="O8" s="91" t="s">
        <v>147</v>
      </c>
      <c r="P8" s="91" t="s">
        <v>148</v>
      </c>
      <c r="Q8" s="91" t="s">
        <v>121</v>
      </c>
      <c r="R8" s="90" t="s">
        <v>155</v>
      </c>
      <c r="S8" s="93" t="s">
        <v>159</v>
      </c>
      <c r="T8" s="94" t="s">
        <v>158</v>
      </c>
      <c r="W8" s="103" t="s">
        <v>137</v>
      </c>
      <c r="X8" s="114">
        <f>X7*(1+$J$10)</f>
        <v>9.132272426127036E-2</v>
      </c>
      <c r="Y8" s="115">
        <f>Y7*(1+$K$10)</f>
        <v>1.964138303605717E-2</v>
      </c>
      <c r="Z8" s="146">
        <f>Z7*(1+$L$10)</f>
        <v>2.7479847423791848E-3</v>
      </c>
      <c r="AA8" s="114">
        <f>AA7*(1+$J$11)</f>
        <v>0.27396817278381108</v>
      </c>
      <c r="AB8" s="115">
        <f>AB7*(1+$K$11)</f>
        <v>5.8924149108171509E-2</v>
      </c>
      <c r="AC8" s="146">
        <f>AC7*(1+$L$11)</f>
        <v>8.2439542271375531E-3</v>
      </c>
      <c r="AD8" s="114">
        <f>AD7*(1+$J$12)</f>
        <v>0.79459732076947143</v>
      </c>
      <c r="AE8" s="115">
        <f>AE7*(1+$K$12)</f>
        <v>0.17539944069785199</v>
      </c>
      <c r="AF8" s="146">
        <f>AF7*(1+$L$12)</f>
        <v>2.4704404216698943E-2</v>
      </c>
      <c r="AG8" s="114">
        <f>AG7*(1+$J$13)</f>
        <v>1.5891946415389437</v>
      </c>
      <c r="AH8" s="115">
        <f>AH7*(1+$K$13)</f>
        <v>0.35079888139570431</v>
      </c>
      <c r="AI8" s="146">
        <f>AI7*(1+$L$13)</f>
        <v>4.9408808433399357E-2</v>
      </c>
      <c r="AJ8" s="114">
        <f>AJ7*(1+$J$14)</f>
        <v>3.1783892830778888</v>
      </c>
      <c r="AK8" s="115">
        <f>AK7*(1+$K$14)</f>
        <v>0.70159776279140906</v>
      </c>
      <c r="AL8" s="146">
        <f>AL7*(1+$L$14)</f>
        <v>9.8817616866801572E-2</v>
      </c>
    </row>
    <row r="9" spans="2:38" ht="13.5" thickBot="1" x14ac:dyDescent="0.25">
      <c r="B9" s="86" t="s">
        <v>149</v>
      </c>
      <c r="C9" s="98" t="s">
        <v>157</v>
      </c>
      <c r="D9" s="99">
        <v>3</v>
      </c>
      <c r="E9" s="100">
        <v>1</v>
      </c>
      <c r="F9" s="101">
        <f>E9/12</f>
        <v>8.3333333333333329E-2</v>
      </c>
      <c r="G9" s="101">
        <f>E9/52</f>
        <v>1.9230769230769232E-2</v>
      </c>
      <c r="H9" s="102">
        <f>E9/365</f>
        <v>2.7397260273972603E-3</v>
      </c>
      <c r="I9" s="103"/>
      <c r="J9" s="104"/>
      <c r="K9" s="104"/>
      <c r="L9" s="105"/>
      <c r="M9" s="103"/>
      <c r="N9" s="104"/>
      <c r="O9" s="104"/>
      <c r="P9" s="104"/>
      <c r="Q9" s="104"/>
      <c r="R9" s="106"/>
      <c r="S9" s="61"/>
      <c r="T9" s="107"/>
      <c r="W9" s="90" t="s">
        <v>138</v>
      </c>
      <c r="X9" s="114">
        <f>X8*(1+$J$10)</f>
        <v>0.10007807959800022</v>
      </c>
      <c r="Y9" s="115">
        <f>Y8*(1+$K$10)</f>
        <v>2.0060764233593948E-2</v>
      </c>
      <c r="Z9" s="146">
        <f>Z8*(1+$L$10)</f>
        <v>2.75626835268731E-3</v>
      </c>
      <c r="AA9" s="114">
        <f>AA8*(1+$J$11)</f>
        <v>0.30023423879400063</v>
      </c>
      <c r="AB9" s="115">
        <f>AB8*(1+$K$11)</f>
        <v>6.0182292700781841E-2</v>
      </c>
      <c r="AC9" s="146">
        <f>AC8*(1+$L$11)</f>
        <v>8.2688050580619274E-3</v>
      </c>
      <c r="AD9" s="114">
        <f>AD8*(1+$J$12)</f>
        <v>0.84184653623202976</v>
      </c>
      <c r="AE9" s="115">
        <f>AE8*(1+$K$12)</f>
        <v>0.1777531241611337</v>
      </c>
      <c r="AF9" s="146">
        <f>AF8*(1+$L$12)</f>
        <v>2.4751363279027685E-2</v>
      </c>
      <c r="AG9" s="114">
        <f>AG8*(1+$J$13)</f>
        <v>1.6836930724640604</v>
      </c>
      <c r="AH9" s="115">
        <f>AH8*(1+$K$13)</f>
        <v>0.35550624832226774</v>
      </c>
      <c r="AI9" s="146">
        <f>AI8*(1+$L$13)</f>
        <v>4.9502726558056848E-2</v>
      </c>
      <c r="AJ9" s="114">
        <f>AJ8*(1+$J$14)</f>
        <v>3.3673861449281222</v>
      </c>
      <c r="AK9" s="115">
        <f>AK8*(1+$K$14)</f>
        <v>0.71101249664453592</v>
      </c>
      <c r="AL9" s="146">
        <f>AL8*(1+$L$14)</f>
        <v>9.9005453116116554E-2</v>
      </c>
    </row>
    <row r="10" spans="2:38" x14ac:dyDescent="0.2">
      <c r="B10" s="86" t="s">
        <v>150</v>
      </c>
      <c r="C10" s="108"/>
      <c r="D10" s="109">
        <v>3</v>
      </c>
      <c r="E10" s="110">
        <f>D9*E9</f>
        <v>3</v>
      </c>
      <c r="F10" s="101">
        <f>E10/12</f>
        <v>0.25</v>
      </c>
      <c r="G10" s="101">
        <f t="shared" ref="G10:G14" si="0">E10/52</f>
        <v>5.7692307692307696E-2</v>
      </c>
      <c r="H10" s="102">
        <f t="shared" ref="H10:H14" si="1">E10/365</f>
        <v>8.21917808219178E-3</v>
      </c>
      <c r="I10" s="111">
        <f>E10/E9-1</f>
        <v>2</v>
      </c>
      <c r="J10" s="112">
        <f>(F10/F9)^(1/12)-1</f>
        <v>9.5872691135244326E-2</v>
      </c>
      <c r="K10" s="112">
        <f>(G10/G9)^(1/52)-1</f>
        <v>2.1351917874972814E-2</v>
      </c>
      <c r="L10" s="113">
        <f>(H10/H9)^(1/365)-1</f>
        <v>3.0144309684023707E-3</v>
      </c>
      <c r="M10" s="114">
        <f>+X5</f>
        <v>1.9050831509974915</v>
      </c>
      <c r="N10" s="115">
        <f>+Y5</f>
        <v>1.8397769372351809</v>
      </c>
      <c r="O10" s="115">
        <f>+Z5</f>
        <v>1.823219553662881</v>
      </c>
      <c r="P10" s="115">
        <f>AVERAGE(M10:O10)</f>
        <v>1.8560265472985178</v>
      </c>
      <c r="Q10" s="116"/>
      <c r="R10" s="142">
        <v>21</v>
      </c>
      <c r="S10" s="117">
        <f>P10*R10</f>
        <v>38.976557493268871</v>
      </c>
      <c r="T10" s="118">
        <f>R10*E10</f>
        <v>63</v>
      </c>
      <c r="U10" s="122"/>
      <c r="X10" s="114">
        <f>X9*(1+$J$10)</f>
        <v>0.10967283441270768</v>
      </c>
      <c r="Y10" s="115">
        <f>Y9*(1+$K$10)</f>
        <v>2.0489100024018839E-2</v>
      </c>
      <c r="Z10" s="146">
        <f>Z9*(1+$L$10)</f>
        <v>2.7645769333668781E-3</v>
      </c>
      <c r="AA10" s="114">
        <f>AA9*(1+$J$11)</f>
        <v>0.32901850323812304</v>
      </c>
      <c r="AB10" s="115">
        <f>AB9*(1+$K$11)</f>
        <v>6.1467300072056509E-2</v>
      </c>
      <c r="AC10" s="146">
        <f>AC9*(1+$L$11)</f>
        <v>8.2937308001006307E-3</v>
      </c>
      <c r="AD10" s="114">
        <f>AD9*(1+$J$12)</f>
        <v>0.89190533625204083</v>
      </c>
      <c r="AE10" s="115">
        <f>AE9*(1+$K$12)</f>
        <v>0.18013839168091689</v>
      </c>
      <c r="AF10" s="146">
        <f>AF9*(1+$L$12)</f>
        <v>2.479841160291139E-2</v>
      </c>
      <c r="AG10" s="114">
        <f>AG9*(1+$J$13)</f>
        <v>1.7838106725040828</v>
      </c>
      <c r="AH10" s="115">
        <f>AH9*(1+$K$13)</f>
        <v>0.36027678336183411</v>
      </c>
      <c r="AI10" s="146">
        <f>AI9*(1+$L$13)</f>
        <v>4.9596823205824259E-2</v>
      </c>
      <c r="AJ10" s="114">
        <f>AJ9*(1+$J$14)</f>
        <v>3.5676213450081669</v>
      </c>
      <c r="AK10" s="115">
        <f>AK9*(1+$K$14)</f>
        <v>0.72055356672366866</v>
      </c>
      <c r="AL10" s="146">
        <f>AL9*(1+$L$14)</f>
        <v>9.919364641165139E-2</v>
      </c>
    </row>
    <row r="11" spans="2:38" x14ac:dyDescent="0.2">
      <c r="B11" s="86" t="s">
        <v>151</v>
      </c>
      <c r="C11" s="108"/>
      <c r="D11" s="109">
        <v>2</v>
      </c>
      <c r="E11" s="110">
        <f>D10*E10</f>
        <v>9</v>
      </c>
      <c r="F11" s="101">
        <f>E11/12</f>
        <v>0.75</v>
      </c>
      <c r="G11" s="101">
        <f t="shared" si="0"/>
        <v>0.17307692307692307</v>
      </c>
      <c r="H11" s="102">
        <f t="shared" si="1"/>
        <v>2.4657534246575342E-2</v>
      </c>
      <c r="I11" s="111">
        <f>E11/E10-1</f>
        <v>2</v>
      </c>
      <c r="J11" s="112">
        <f>(F11/F10)^(1/12)-1</f>
        <v>9.5872691135244326E-2</v>
      </c>
      <c r="K11" s="112">
        <f>(G11/G10)^(1/52)-1</f>
        <v>2.1351917874972814E-2</v>
      </c>
      <c r="L11" s="113">
        <f>(H11/H10)^(1/365)-1</f>
        <v>3.0144309684023707E-3</v>
      </c>
      <c r="M11" s="114">
        <f>+AA5</f>
        <v>5.7152494529924756</v>
      </c>
      <c r="N11" s="115">
        <f>+AB5</f>
        <v>5.5193308117055393</v>
      </c>
      <c r="O11" s="115">
        <f>+AC5</f>
        <v>5.4696586609886397</v>
      </c>
      <c r="P11" s="115">
        <f>AVERAGE(M11:O11)</f>
        <v>5.5680796418955509</v>
      </c>
      <c r="Q11" s="116">
        <f>P11/P10</f>
        <v>2.9999999999999987</v>
      </c>
      <c r="R11" s="142">
        <v>19</v>
      </c>
      <c r="S11" s="117">
        <f t="shared" ref="S11:S14" si="2">P11*R11</f>
        <v>105.79351319601547</v>
      </c>
      <c r="T11" s="118">
        <f>R11*E11</f>
        <v>171</v>
      </c>
      <c r="U11" s="122"/>
      <c r="X11" s="114">
        <f>X10*(1+$J$10)</f>
        <v>0.120187464192284</v>
      </c>
      <c r="Y11" s="115">
        <f>Y10*(1+$K$10)</f>
        <v>2.0926581605063794E-2</v>
      </c>
      <c r="Z11" s="146">
        <f>Z10*(1+$L$10)</f>
        <v>2.7729105596893499E-3</v>
      </c>
      <c r="AA11" s="114">
        <f>AA10*(1+$J$11)</f>
        <v>0.36056239257685202</v>
      </c>
      <c r="AB11" s="115">
        <f>AB10*(1+$K$11)</f>
        <v>6.2779744815191371E-2</v>
      </c>
      <c r="AC11" s="146">
        <f>AC10*(1+$L$11)</f>
        <v>8.3187316790680459E-3</v>
      </c>
      <c r="AD11" s="114">
        <f>AD10*(1+$J$12)</f>
        <v>0.94494078742115495</v>
      </c>
      <c r="AE11" s="115">
        <f>AE10*(1+$K$12)</f>
        <v>0.18255566708336196</v>
      </c>
      <c r="AF11" s="146">
        <f>AF10*(1+$L$12)</f>
        <v>2.4845549358021784E-2</v>
      </c>
      <c r="AG11" s="114">
        <f>AG10*(1+$J$13)</f>
        <v>1.889881574842311</v>
      </c>
      <c r="AH11" s="115">
        <f>AH10*(1+$K$13)</f>
        <v>0.36511133416672426</v>
      </c>
      <c r="AI11" s="146">
        <f>AI10*(1+$L$13)</f>
        <v>4.9691098716045046E-2</v>
      </c>
      <c r="AJ11" s="114">
        <f>AJ10*(1+$J$14)</f>
        <v>3.7797631496846233</v>
      </c>
      <c r="AK11" s="115">
        <f>AK10*(1+$K$14)</f>
        <v>0.73022266833344895</v>
      </c>
      <c r="AL11" s="146">
        <f>AL10*(1+$L$14)</f>
        <v>9.9382197432092978E-2</v>
      </c>
    </row>
    <row r="12" spans="2:38" x14ac:dyDescent="0.2">
      <c r="B12" s="86" t="s">
        <v>152</v>
      </c>
      <c r="C12" s="108"/>
      <c r="D12" s="109">
        <v>2</v>
      </c>
      <c r="E12" s="110">
        <f>D11*E11</f>
        <v>18</v>
      </c>
      <c r="F12" s="101">
        <f>E12/12</f>
        <v>1.5</v>
      </c>
      <c r="G12" s="101">
        <f t="shared" si="0"/>
        <v>0.34615384615384615</v>
      </c>
      <c r="H12" s="102">
        <f t="shared" si="1"/>
        <v>4.9315068493150684E-2</v>
      </c>
      <c r="I12" s="111">
        <f>E12/E11-1</f>
        <v>1</v>
      </c>
      <c r="J12" s="112">
        <f>(F12/F11)^(1/12)-1</f>
        <v>5.946309435929531E-2</v>
      </c>
      <c r="K12" s="112">
        <f>(G12/G11)^(1/52)-1</f>
        <v>1.3418990698700339E-2</v>
      </c>
      <c r="L12" s="113">
        <f>(H12/H11)^(1/365)-1</f>
        <v>1.9008376772349234E-3</v>
      </c>
      <c r="M12" s="114">
        <f>+AD5</f>
        <v>13.362865308829328</v>
      </c>
      <c r="N12" s="115">
        <f>+AE5</f>
        <v>13.070986085029496</v>
      </c>
      <c r="O12" s="115">
        <f>+AF5</f>
        <v>12.996588037247308</v>
      </c>
      <c r="P12" s="115">
        <f>AVERAGE(M12:O12)</f>
        <v>13.14347981036871</v>
      </c>
      <c r="Q12" s="116">
        <f>P12/P11</f>
        <v>2.3605049955596993</v>
      </c>
      <c r="R12" s="142">
        <v>15</v>
      </c>
      <c r="S12" s="117">
        <f t="shared" si="2"/>
        <v>197.15219715553064</v>
      </c>
      <c r="T12" s="118">
        <f>R12*E12</f>
        <v>270</v>
      </c>
      <c r="U12" s="122"/>
      <c r="X12" s="114">
        <f>X11*(1+$J$10)</f>
        <v>0.13171015982511908</v>
      </c>
      <c r="Y12" s="115">
        <f>Y11*(1+$K$10)</f>
        <v>2.1373404256899032E-2</v>
      </c>
      <c r="Z12" s="146">
        <f>Z11*(1+$L$10)</f>
        <v>2.7812693071530875E-3</v>
      </c>
      <c r="AA12" s="114">
        <f>AA11*(1+$J$11)</f>
        <v>0.39513047947535729</v>
      </c>
      <c r="AB12" s="115">
        <f>AB11*(1+$K$11)</f>
        <v>6.4120212770697085E-2</v>
      </c>
      <c r="AC12" s="146">
        <f>AC11*(1+$L$11)</f>
        <v>8.3438079214592578E-3</v>
      </c>
      <c r="AD12" s="114">
        <f>AD11*(1+$J$12)</f>
        <v>1.0011298906275259</v>
      </c>
      <c r="AE12" s="115">
        <f>AE11*(1+$K$12)</f>
        <v>0.18500537988194862</v>
      </c>
      <c r="AF12" s="146">
        <f>AF11*(1+$L$12)</f>
        <v>2.4892776714353113E-2</v>
      </c>
      <c r="AG12" s="114">
        <f>AG11*(1+$J$13)</f>
        <v>2.0022597812550531</v>
      </c>
      <c r="AH12" s="115">
        <f>AH11*(1+$K$13)</f>
        <v>0.37001075976389758</v>
      </c>
      <c r="AI12" s="146">
        <f>AI11*(1+$L$13)</f>
        <v>4.9785553428707705E-2</v>
      </c>
      <c r="AJ12" s="114">
        <f>AJ11*(1+$J$14)</f>
        <v>4.0045195625101071</v>
      </c>
      <c r="AK12" s="115">
        <f>AK11*(1+$K$14)</f>
        <v>0.7400215195277956</v>
      </c>
      <c r="AL12" s="146">
        <f>AL11*(1+$L$14)</f>
        <v>9.9571106857418296E-2</v>
      </c>
    </row>
    <row r="13" spans="2:38" x14ac:dyDescent="0.2">
      <c r="B13" s="86" t="s">
        <v>153</v>
      </c>
      <c r="C13" s="108"/>
      <c r="D13" s="109">
        <v>2</v>
      </c>
      <c r="E13" s="110">
        <f>D12*E12</f>
        <v>36</v>
      </c>
      <c r="F13" s="101">
        <f>E13/12</f>
        <v>3</v>
      </c>
      <c r="G13" s="101">
        <f t="shared" si="0"/>
        <v>0.69230769230769229</v>
      </c>
      <c r="H13" s="102">
        <f t="shared" si="1"/>
        <v>9.8630136986301367E-2</v>
      </c>
      <c r="I13" s="111">
        <f>E13/E12-1</f>
        <v>1</v>
      </c>
      <c r="J13" s="112">
        <f>(F13/F12)^(1/12)-1</f>
        <v>5.946309435929531E-2</v>
      </c>
      <c r="K13" s="112">
        <f>(G13/G12)^(1/52)-1</f>
        <v>1.3418990698700339E-2</v>
      </c>
      <c r="L13" s="113">
        <f>(H13/H12)^(1/365)-1</f>
        <v>1.9008376772349234E-3</v>
      </c>
      <c r="M13" s="114">
        <f>+AG5</f>
        <v>26.725730617658677</v>
      </c>
      <c r="N13" s="115">
        <f>+AH5</f>
        <v>26.14197217005901</v>
      </c>
      <c r="O13" s="115">
        <f>+AI5</f>
        <v>25.993176074495359</v>
      </c>
      <c r="P13" s="115">
        <f>AVERAGE(M13:O13)</f>
        <v>26.286959620737679</v>
      </c>
      <c r="Q13" s="116">
        <f>P13/P12</f>
        <v>2.0000000000000195</v>
      </c>
      <c r="R13" s="142">
        <v>12</v>
      </c>
      <c r="S13" s="117">
        <f t="shared" si="2"/>
        <v>315.44351544885217</v>
      </c>
      <c r="T13" s="118">
        <f>R13*E13</f>
        <v>432</v>
      </c>
      <c r="U13" s="122"/>
      <c r="X13" s="114">
        <f>X12*(1+$J$10)</f>
        <v>0.14433756729740638</v>
      </c>
      <c r="Y13" s="115">
        <f>Y12*(1+$K$10)</f>
        <v>2.1829767429300935E-2</v>
      </c>
      <c r="Z13" s="146">
        <f>Z12*(1+$L$10)</f>
        <v>2.7896532514840367E-3</v>
      </c>
      <c r="AA13" s="114">
        <f>AA12*(1+$J$11)</f>
        <v>0.43301270189221919</v>
      </c>
      <c r="AB13" s="115">
        <f>AB12*(1+$K$11)</f>
        <v>6.5489302287902798E-2</v>
      </c>
      <c r="AC13" s="146">
        <f>AC12*(1+$L$11)</f>
        <v>8.3689597544521054E-3</v>
      </c>
      <c r="AD13" s="114">
        <f>AD12*(1+$J$12)</f>
        <v>1.0606601717798214</v>
      </c>
      <c r="AE13" s="115">
        <f>AE12*(1+$K$12)</f>
        <v>0.187487965353794</v>
      </c>
      <c r="AF13" s="146">
        <f>AF12*(1+$L$12)</f>
        <v>2.4940093842222753E-2</v>
      </c>
      <c r="AG13" s="114">
        <f>AG12*(1+$J$13)</f>
        <v>2.1213203435596442</v>
      </c>
      <c r="AH13" s="115">
        <f>AH12*(1+$K$13)</f>
        <v>0.37497593070758839</v>
      </c>
      <c r="AI13" s="146">
        <f>AI12*(1+$L$13)</f>
        <v>4.9880187684446985E-2</v>
      </c>
      <c r="AJ13" s="114">
        <f>AJ12*(1+$J$14)</f>
        <v>4.2426406871192892</v>
      </c>
      <c r="AK13" s="115">
        <f>AK12*(1+$K$14)</f>
        <v>0.74995186141517722</v>
      </c>
      <c r="AL13" s="146">
        <f>AL12*(1+$L$14)</f>
        <v>9.9760375368896856E-2</v>
      </c>
    </row>
    <row r="14" spans="2:38" ht="13.5" thickBot="1" x14ac:dyDescent="0.25">
      <c r="B14" s="86" t="s">
        <v>154</v>
      </c>
      <c r="C14" s="123"/>
      <c r="D14" s="124"/>
      <c r="E14" s="125">
        <f>D13*E13</f>
        <v>72</v>
      </c>
      <c r="F14" s="126">
        <f>E14/12</f>
        <v>6</v>
      </c>
      <c r="G14" s="126">
        <f t="shared" si="0"/>
        <v>1.3846153846153846</v>
      </c>
      <c r="H14" s="127">
        <f t="shared" si="1"/>
        <v>0.19726027397260273</v>
      </c>
      <c r="I14" s="128">
        <f>E14/E13-1</f>
        <v>1</v>
      </c>
      <c r="J14" s="129">
        <f>(F14/F13)^(1/12)-1</f>
        <v>5.946309435929531E-2</v>
      </c>
      <c r="K14" s="129">
        <f>(G14/G13)^(1/52)-1</f>
        <v>1.3418990698700339E-2</v>
      </c>
      <c r="L14" s="130">
        <f>(H14/H13)^(1/365)-1</f>
        <v>1.9008376772349234E-3</v>
      </c>
      <c r="M14" s="131">
        <f>+AJ5</f>
        <v>53.45146123531736</v>
      </c>
      <c r="N14" s="132">
        <f>+AK5</f>
        <v>52.283944340118062</v>
      </c>
      <c r="O14" s="132">
        <f>+AL5</f>
        <v>51.986352148992196</v>
      </c>
      <c r="P14" s="132">
        <f>AVERAGE(M14:O14)</f>
        <v>52.57391924147587</v>
      </c>
      <c r="Q14" s="133">
        <f>P14/P13</f>
        <v>2.0000000000000195</v>
      </c>
      <c r="R14" s="143">
        <v>7</v>
      </c>
      <c r="S14" s="134">
        <f t="shared" si="2"/>
        <v>368.01743469033107</v>
      </c>
      <c r="T14" s="135">
        <f>R14*E14</f>
        <v>504</v>
      </c>
      <c r="U14" s="122"/>
      <c r="X14" s="114">
        <f>X13*(1+$J$10)</f>
        <v>0.15817559830612316</v>
      </c>
      <c r="Y14" s="115">
        <f>Y13*(1+$K$10)</f>
        <v>2.2295874830681125E-2</v>
      </c>
      <c r="Z14" s="146">
        <f>Z13*(1+$L$10)</f>
        <v>2.7980624686364144E-3</v>
      </c>
      <c r="AA14" s="114">
        <f>AA13*(1+$J$11)</f>
        <v>0.47452679491836952</v>
      </c>
      <c r="AB14" s="115">
        <f>AB13*(1+$K$11)</f>
        <v>6.6887624492043371E-2</v>
      </c>
      <c r="AC14" s="146">
        <f>AC13*(1+$L$11)</f>
        <v>8.3941874059092394E-3</v>
      </c>
      <c r="AD14" s="114">
        <f>AD13*(1+$J$12)</f>
        <v>1.1237303076575114</v>
      </c>
      <c r="AE14" s="115">
        <f>AE13*(1+$K$12)</f>
        <v>0.19000386461699481</v>
      </c>
      <c r="AF14" s="146">
        <f>AF13*(1+$L$12)</f>
        <v>2.4987500912271823E-2</v>
      </c>
      <c r="AG14" s="114">
        <f>AG13*(1+$J$13)</f>
        <v>2.2474606153150241</v>
      </c>
      <c r="AH14" s="115">
        <f>AH13*(1+$K$13)</f>
        <v>0.38000772923399001</v>
      </c>
      <c r="AI14" s="146">
        <f>AI13*(1+$L$13)</f>
        <v>4.9975001824545132E-2</v>
      </c>
      <c r="AJ14" s="114">
        <f>AJ13*(1+$J$14)</f>
        <v>4.494921230630049</v>
      </c>
      <c r="AK14" s="115">
        <f>AK13*(1+$K$14)</f>
        <v>0.76001545846798046</v>
      </c>
      <c r="AL14" s="146">
        <f>AL13*(1+$L$14)</f>
        <v>9.995000364909315E-2</v>
      </c>
    </row>
    <row r="15" spans="2:38" x14ac:dyDescent="0.2">
      <c r="X15" s="114">
        <f>X14*(1+$J$10)</f>
        <v>0.17334031858765858</v>
      </c>
      <c r="Y15" s="115">
        <f>Y14*(1+$K$10)</f>
        <v>2.2771934519016501E-2</v>
      </c>
      <c r="Z15" s="146">
        <f>Z14*(1+$L$10)</f>
        <v>2.8064970347933963E-3</v>
      </c>
      <c r="AA15" s="114">
        <f>AA14*(1+$J$11)</f>
        <v>0.5200209557629758</v>
      </c>
      <c r="AB15" s="115">
        <f>AB14*(1+$K$11)</f>
        <v>6.8315803557049498E-2</v>
      </c>
      <c r="AC15" s="146">
        <f>AC14*(1+$L$11)</f>
        <v>8.4194911043801862E-3</v>
      </c>
      <c r="AD15" s="114">
        <f>AD14*(1+$J$12)</f>
        <v>1.19055078897615</v>
      </c>
      <c r="AE15" s="115">
        <f>AE14*(1+$K$12)</f>
        <v>0.19255352470900738</v>
      </c>
      <c r="AF15" s="146">
        <f>AF14*(1+$L$12)</f>
        <v>2.5034998095465812E-2</v>
      </c>
      <c r="AG15" s="114">
        <f>AG14*(1+$J$13)</f>
        <v>2.3811015779523013</v>
      </c>
      <c r="AH15" s="115">
        <f>AH14*(1+$K$13)</f>
        <v>0.38510704941801516</v>
      </c>
      <c r="AI15" s="146">
        <f>AI14*(1+$L$13)</f>
        <v>5.0069996190933108E-2</v>
      </c>
      <c r="AJ15" s="114">
        <f>AJ14*(1+$J$14)</f>
        <v>4.7622031559046034</v>
      </c>
      <c r="AK15" s="115">
        <f>AK14*(1+$K$14)</f>
        <v>0.77021409883603076</v>
      </c>
      <c r="AL15" s="146">
        <f>AL14*(1+$L$14)</f>
        <v>0.10013999238186912</v>
      </c>
    </row>
    <row r="16" spans="2:38" ht="12.75" customHeight="1" x14ac:dyDescent="0.2">
      <c r="B16" s="144" t="s">
        <v>160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X16" s="114">
        <f>X15*(1+$J$10)</f>
        <v>0.18995892141289802</v>
      </c>
      <c r="Y16" s="115">
        <f>Y15*(1+$K$10)</f>
        <v>2.32581589947208E-2</v>
      </c>
      <c r="Z16" s="146">
        <f>Z15*(1+$L$10)</f>
        <v>2.8149570263678071E-3</v>
      </c>
      <c r="AA16" s="114">
        <f>AA15*(1+$J$11)</f>
        <v>0.56987676423869416</v>
      </c>
      <c r="AB16" s="115">
        <f>AB15*(1+$K$11)</f>
        <v>6.9774476984162392E-2</v>
      </c>
      <c r="AC16" s="146">
        <f>AC15*(1+$L$11)</f>
        <v>8.4448710791034179E-3</v>
      </c>
      <c r="AD16" s="114">
        <f>AD15*(1+$J$12)</f>
        <v>1.2613446228805723</v>
      </c>
      <c r="AE16" s="115">
        <f>AE15*(1+$K$12)</f>
        <v>0.19513739866607951</v>
      </c>
      <c r="AF16" s="146">
        <f>AF15*(1+$L$12)</f>
        <v>2.5082585563095179E-2</v>
      </c>
      <c r="AG16" s="114">
        <f>AG15*(1+$J$13)</f>
        <v>2.5226892457611458</v>
      </c>
      <c r="AH16" s="115">
        <f>AH15*(1+$K$13)</f>
        <v>0.39027479733215942</v>
      </c>
      <c r="AI16" s="146">
        <f>AI15*(1+$L$13)</f>
        <v>5.0165171126191843E-2</v>
      </c>
      <c r="AJ16" s="114">
        <f>AJ15*(1+$J$14)</f>
        <v>5.0453784915222926</v>
      </c>
      <c r="AK16" s="115">
        <f>AK15*(1+$K$14)</f>
        <v>0.78054959466431928</v>
      </c>
      <c r="AL16" s="146">
        <f>AL15*(1+$L$14)</f>
        <v>0.10033034225238659</v>
      </c>
    </row>
    <row r="17" spans="2:38" ht="13.5" thickBot="1" x14ac:dyDescent="0.25">
      <c r="X17" s="114">
        <f>X16*(1+$J$10)</f>
        <v>0.20817079441390093</v>
      </c>
      <c r="Y17" s="115">
        <f>Y16*(1+$K$10)</f>
        <v>2.375476529549914E-2</v>
      </c>
      <c r="Z17" s="146">
        <f>Z16*(1+$L$10)</f>
        <v>2.8234425200028119E-3</v>
      </c>
      <c r="AA17" s="114">
        <f>AA16*(1+$J$11)</f>
        <v>0.62451238324170288</v>
      </c>
      <c r="AB17" s="115">
        <f>AB16*(1+$K$11)</f>
        <v>7.1264295886497409E-2</v>
      </c>
      <c r="AC17" s="146">
        <f>AC16*(1+$L$11)</f>
        <v>8.4703275600084334E-3</v>
      </c>
      <c r="AD17" s="114">
        <f>AD16*(1+$J$12)</f>
        <v>1.3363480772105094</v>
      </c>
      <c r="AE17" s="115">
        <f>AE16*(1+$K$12)</f>
        <v>0.19775594560374821</v>
      </c>
      <c r="AF17" s="146">
        <f>AF16*(1+$L$12)</f>
        <v>2.5130263486775981E-2</v>
      </c>
      <c r="AG17" s="114">
        <f>AG16*(1+$J$13)</f>
        <v>2.6726961544210202</v>
      </c>
      <c r="AH17" s="115">
        <f>AH16*(1+$K$13)</f>
        <v>0.3955118912074968</v>
      </c>
      <c r="AI17" s="146">
        <f>AI16*(1+$L$13)</f>
        <v>5.0260526973553446E-2</v>
      </c>
      <c r="AJ17" s="114">
        <f>AJ16*(1+$J$14)</f>
        <v>5.3453923088420421</v>
      </c>
      <c r="AK17" s="115">
        <f>AK16*(1+$K$14)</f>
        <v>0.79102378241499405</v>
      </c>
      <c r="AL17" s="146">
        <f>AL16*(1+$L$14)</f>
        <v>0.10052105394710979</v>
      </c>
    </row>
    <row r="18" spans="2:38" x14ac:dyDescent="0.2">
      <c r="E18" s="87" t="s">
        <v>133</v>
      </c>
      <c r="F18" s="88"/>
      <c r="G18" s="88"/>
      <c r="H18" s="89"/>
      <c r="I18" s="87" t="s">
        <v>134</v>
      </c>
      <c r="J18" s="88"/>
      <c r="K18" s="88"/>
      <c r="L18" s="89"/>
      <c r="M18" s="87" t="s">
        <v>142</v>
      </c>
      <c r="N18" s="88"/>
      <c r="O18" s="88"/>
      <c r="P18" s="88"/>
      <c r="Q18" s="89"/>
      <c r="R18" s="87" t="s">
        <v>156</v>
      </c>
      <c r="S18" s="88"/>
      <c r="T18" s="89"/>
      <c r="X18" s="114">
        <f>X17*(1+$J$10)</f>
        <v>0.22812868869012332</v>
      </c>
      <c r="Y18" s="115">
        <f>Y17*(1+$K$10)</f>
        <v>2.4261975093227892E-2</v>
      </c>
      <c r="Z18" s="146">
        <f>Z17*(1+$L$10)</f>
        <v>2.8319535925726124E-3</v>
      </c>
      <c r="AA18" s="114">
        <f>AA17*(1+$J$11)</f>
        <v>0.68438606607037</v>
      </c>
      <c r="AB18" s="115">
        <f>AB17*(1+$K$11)</f>
        <v>7.2785925279683666E-2</v>
      </c>
      <c r="AC18" s="146">
        <f>AC17*(1+$L$11)</f>
        <v>8.4958607777178355E-3</v>
      </c>
      <c r="AD18" s="114">
        <f>AD17*(1+$J$12)</f>
        <v>1.4158114690225407</v>
      </c>
      <c r="AE18" s="115">
        <f>AE17*(1+$K$12)</f>
        <v>0.20040963079841759</v>
      </c>
      <c r="AF18" s="146">
        <f>AF17*(1+$L$12)</f>
        <v>2.5178032038450485E-2</v>
      </c>
      <c r="AG18" s="114">
        <f>AG17*(1+$J$13)</f>
        <v>2.8316229380450828</v>
      </c>
      <c r="AH18" s="115">
        <f>AH17*(1+$K$13)</f>
        <v>0.40081926159683556</v>
      </c>
      <c r="AI18" s="146">
        <f>AI17*(1+$L$13)</f>
        <v>5.0356064076902456E-2</v>
      </c>
      <c r="AJ18" s="114">
        <f>AJ17*(1+$J$14)</f>
        <v>5.6632458760901683</v>
      </c>
      <c r="AK18" s="115">
        <f>AK17*(1+$K$14)</f>
        <v>0.80163852319367157</v>
      </c>
      <c r="AL18" s="146">
        <f>AL17*(1+$L$14)</f>
        <v>0.10071212815380783</v>
      </c>
    </row>
    <row r="19" spans="2:38" ht="13.5" thickBot="1" x14ac:dyDescent="0.25">
      <c r="E19" s="90" t="s">
        <v>117</v>
      </c>
      <c r="F19" s="91" t="s">
        <v>130</v>
      </c>
      <c r="G19" s="91" t="s">
        <v>131</v>
      </c>
      <c r="H19" s="92" t="s">
        <v>132</v>
      </c>
      <c r="I19" s="90" t="s">
        <v>117</v>
      </c>
      <c r="J19" s="91" t="s">
        <v>130</v>
      </c>
      <c r="K19" s="91" t="s">
        <v>131</v>
      </c>
      <c r="L19" s="92" t="s">
        <v>132</v>
      </c>
      <c r="M19" s="90" t="s">
        <v>145</v>
      </c>
      <c r="N19" s="91" t="s">
        <v>146</v>
      </c>
      <c r="O19" s="91" t="s">
        <v>147</v>
      </c>
      <c r="P19" s="91" t="s">
        <v>148</v>
      </c>
      <c r="Q19" s="92" t="s">
        <v>121</v>
      </c>
      <c r="R19" s="90" t="s">
        <v>155</v>
      </c>
      <c r="S19" s="93" t="s">
        <v>159</v>
      </c>
      <c r="T19" s="94" t="s">
        <v>158</v>
      </c>
      <c r="X19" s="114">
        <f>X18*(1+$J$10)</f>
        <v>0.24999999999999981</v>
      </c>
      <c r="Y19" s="115">
        <f>Y18*(1+$K$10)</f>
        <v>2.4780014792903132E-2</v>
      </c>
      <c r="Z19" s="146">
        <f>Z18*(1+$L$10)</f>
        <v>2.8404903211831415E-3</v>
      </c>
      <c r="AA19" s="114">
        <f>AA18*(1+$J$11)</f>
        <v>0.74999999999999956</v>
      </c>
      <c r="AB19" s="115">
        <f>AB18*(1+$K$11)</f>
        <v>7.4340044378709377E-2</v>
      </c>
      <c r="AC19" s="146">
        <f>AC18*(1+$L$11)</f>
        <v>8.521470963549424E-3</v>
      </c>
      <c r="AD19" s="114">
        <f>AD18*(1+$J$12)</f>
        <v>1.5000000000000007</v>
      </c>
      <c r="AE19" s="115">
        <f>AE18*(1+$K$12)</f>
        <v>0.20309892577003152</v>
      </c>
      <c r="AF19" s="146">
        <f>AF18*(1+$L$12)</f>
        <v>2.5225891390387799E-2</v>
      </c>
      <c r="AG19" s="114">
        <f>AG18*(1+$J$13)</f>
        <v>3.0000000000000027</v>
      </c>
      <c r="AH19" s="115">
        <f>AH18*(1+$K$13)</f>
        <v>0.40619785154006344</v>
      </c>
      <c r="AI19" s="146">
        <f>AI18*(1+$L$13)</f>
        <v>5.0451782780777089E-2</v>
      </c>
      <c r="AJ19" s="114">
        <f>AJ18*(1+$J$14)</f>
        <v>6.000000000000008</v>
      </c>
      <c r="AK19" s="115">
        <f>AK18*(1+$K$14)</f>
        <v>0.81239570308012732</v>
      </c>
      <c r="AL19" s="146">
        <f>AL18*(1+$L$14)</f>
        <v>0.10090356556155709</v>
      </c>
    </row>
    <row r="20" spans="2:38" x14ac:dyDescent="0.2">
      <c r="B20" s="86" t="s">
        <v>149</v>
      </c>
      <c r="C20" s="98" t="s">
        <v>157</v>
      </c>
      <c r="D20" s="137">
        <v>3</v>
      </c>
      <c r="E20" s="136">
        <v>1</v>
      </c>
      <c r="F20" s="101">
        <v>8.3333333333333329E-2</v>
      </c>
      <c r="G20" s="101">
        <v>1.9230769230769232E-2</v>
      </c>
      <c r="H20" s="102">
        <v>2.7397260273972603E-3</v>
      </c>
      <c r="I20" s="103"/>
      <c r="J20" s="104"/>
      <c r="K20" s="104"/>
      <c r="L20" s="105"/>
      <c r="M20" s="103"/>
      <c r="N20" s="104"/>
      <c r="O20" s="104"/>
      <c r="P20" s="104"/>
      <c r="Q20" s="104"/>
      <c r="R20" s="139"/>
      <c r="S20" s="140"/>
      <c r="T20" s="141"/>
      <c r="Y20" s="115">
        <f>Y19*(1+$K$10)</f>
        <v>2.530911563370181E-2</v>
      </c>
      <c r="Z20" s="146">
        <f>Z19*(1+$L$10)</f>
        <v>2.8490527831727631E-3</v>
      </c>
      <c r="AB20" s="115">
        <f>AB19*(1+$K$11)</f>
        <v>7.5927346901105419E-2</v>
      </c>
      <c r="AC20" s="146">
        <f>AC19*(1+$L$11)</f>
        <v>8.5471583495182885E-3</v>
      </c>
      <c r="AE20" s="115">
        <f>AE19*(1+$K$12)</f>
        <v>0.20582430836585561</v>
      </c>
      <c r="AF20" s="146">
        <f>AF19*(1+$L$12)</f>
        <v>2.5273841715184483E-2</v>
      </c>
      <c r="AH20" s="115">
        <f>AH19*(1+$K$13)</f>
        <v>0.4116486167317116</v>
      </c>
      <c r="AI20" s="146">
        <f>AI19*(1+$L$13)</f>
        <v>5.0547683430370464E-2</v>
      </c>
      <c r="AK20" s="115">
        <f>AK19*(1+$K$14)</f>
        <v>0.82329723346342365</v>
      </c>
      <c r="AL20" s="146">
        <f>AL19*(1+$L$14)</f>
        <v>0.10109536686074384</v>
      </c>
    </row>
    <row r="21" spans="2:38" x14ac:dyDescent="0.2">
      <c r="B21" s="86" t="s">
        <v>150</v>
      </c>
      <c r="C21" s="108"/>
      <c r="D21" s="138">
        <v>3</v>
      </c>
      <c r="E21" s="110">
        <v>3</v>
      </c>
      <c r="F21" s="101">
        <v>0.25</v>
      </c>
      <c r="G21" s="101">
        <v>5.7692307692307696E-2</v>
      </c>
      <c r="H21" s="102">
        <v>8.21917808219178E-3</v>
      </c>
      <c r="I21" s="111">
        <v>2</v>
      </c>
      <c r="J21" s="112">
        <v>9.5872691135244326E-2</v>
      </c>
      <c r="K21" s="112">
        <v>2.1351917874972814E-2</v>
      </c>
      <c r="L21" s="113">
        <v>3.0144309684023707E-3</v>
      </c>
      <c r="M21" s="114">
        <v>1.9050831509974915</v>
      </c>
      <c r="N21" s="115">
        <v>1.8397769372351809</v>
      </c>
      <c r="O21" s="115">
        <v>1.823219553662881</v>
      </c>
      <c r="P21" s="115">
        <v>1.8560265472985178</v>
      </c>
      <c r="Q21" s="116"/>
      <c r="R21" s="142">
        <v>21</v>
      </c>
      <c r="S21" s="117">
        <f>P21*R21</f>
        <v>38.976557493268871</v>
      </c>
      <c r="T21" s="118">
        <f>R21*E21</f>
        <v>63</v>
      </c>
      <c r="Y21" s="115">
        <f>Y20*(1+$K$10)</f>
        <v>2.5849513792200803E-2</v>
      </c>
      <c r="Z21" s="146">
        <f>Z20*(1+$L$10)</f>
        <v>2.8576410561129721E-3</v>
      </c>
      <c r="AB21" s="115">
        <f>AB20*(1+$K$11)</f>
        <v>7.7548541376602387E-2</v>
      </c>
      <c r="AC21" s="146">
        <f>AC20*(1+$L$11)</f>
        <v>8.5729231683389154E-3</v>
      </c>
      <c r="AE21" s="115">
        <f>AE20*(1+$K$12)</f>
        <v>0.20858626284538345</v>
      </c>
      <c r="AF21" s="146">
        <f>AF20*(1+$L$12)</f>
        <v>2.5321883185765177E-2</v>
      </c>
      <c r="AH21" s="115">
        <f>AH20*(1+$K$13)</f>
        <v>0.41717252569076729</v>
      </c>
      <c r="AI21" s="146">
        <f>AI20*(1+$L$13)</f>
        <v>5.0643766371531854E-2</v>
      </c>
      <c r="AK21" s="115">
        <f>AK20*(1+$K$14)</f>
        <v>0.83434505138153503</v>
      </c>
      <c r="AL21" s="146">
        <f>AL20*(1+$L$14)</f>
        <v>0.10128753274306664</v>
      </c>
    </row>
    <row r="22" spans="2:38" x14ac:dyDescent="0.2">
      <c r="B22" s="86" t="s">
        <v>151</v>
      </c>
      <c r="C22" s="108"/>
      <c r="D22" s="138">
        <v>2</v>
      </c>
      <c r="E22" s="110">
        <v>9</v>
      </c>
      <c r="F22" s="101">
        <v>0.75</v>
      </c>
      <c r="G22" s="101">
        <v>0.17307692307692307</v>
      </c>
      <c r="H22" s="102">
        <v>2.4657534246575342E-2</v>
      </c>
      <c r="I22" s="111">
        <v>2</v>
      </c>
      <c r="J22" s="112">
        <v>9.5872691135244326E-2</v>
      </c>
      <c r="K22" s="112">
        <v>2.1351917874972814E-2</v>
      </c>
      <c r="L22" s="113">
        <v>3.0144309684023707E-3</v>
      </c>
      <c r="M22" s="114">
        <v>5.7152494529924756</v>
      </c>
      <c r="N22" s="115">
        <v>5.5193308117055393</v>
      </c>
      <c r="O22" s="115">
        <v>5.4696586609886397</v>
      </c>
      <c r="P22" s="115">
        <v>5.5680796418955509</v>
      </c>
      <c r="Q22" s="116">
        <v>2.9999999999999987</v>
      </c>
      <c r="R22" s="142">
        <v>19</v>
      </c>
      <c r="S22" s="117">
        <f t="shared" ref="S22:S25" si="3">P22*R22</f>
        <v>105.79351319601547</v>
      </c>
      <c r="T22" s="118">
        <f>R22*E22</f>
        <v>171</v>
      </c>
      <c r="Y22" s="115">
        <f>Y21*(1+$K$10)</f>
        <v>2.6401450487799853E-2</v>
      </c>
      <c r="Z22" s="146">
        <f>Z21*(1+$L$10)</f>
        <v>2.866255217809097E-3</v>
      </c>
      <c r="AB22" s="115">
        <f>AB21*(1+$K$11)</f>
        <v>7.9204351463399533E-2</v>
      </c>
      <c r="AC22" s="146">
        <f>AC21*(1+$L$11)</f>
        <v>8.598765653427291E-3</v>
      </c>
      <c r="AE22" s="115">
        <f>AE21*(1+$K$12)</f>
        <v>0.21138527996638232</v>
      </c>
      <c r="AF22" s="146">
        <f>AF21*(1+$L$12)</f>
        <v>2.5370015975383221E-2</v>
      </c>
      <c r="AH22" s="115">
        <f>AH21*(1+$K$13)</f>
        <v>0.42277055993276502</v>
      </c>
      <c r="AI22" s="146">
        <f>AI21*(1+$L$13)</f>
        <v>5.0740031950767941E-2</v>
      </c>
      <c r="AK22" s="115">
        <f>AK21*(1+$K$14)</f>
        <v>0.84554111986553049</v>
      </c>
      <c r="AL22" s="146">
        <f>AL21*(1+$L$14)</f>
        <v>0.10148006390153883</v>
      </c>
    </row>
    <row r="23" spans="2:38" x14ac:dyDescent="0.2">
      <c r="B23" s="86" t="s">
        <v>152</v>
      </c>
      <c r="C23" s="108"/>
      <c r="D23" s="138">
        <v>2</v>
      </c>
      <c r="E23" s="110">
        <v>18</v>
      </c>
      <c r="F23" s="101">
        <v>1.5</v>
      </c>
      <c r="G23" s="101">
        <v>0.34615384615384615</v>
      </c>
      <c r="H23" s="102">
        <v>4.9315068493150684E-2</v>
      </c>
      <c r="I23" s="111">
        <v>1</v>
      </c>
      <c r="J23" s="112">
        <v>5.946309435929531E-2</v>
      </c>
      <c r="K23" s="112">
        <v>1.3418990698700339E-2</v>
      </c>
      <c r="L23" s="113">
        <v>1.9008376772349234E-3</v>
      </c>
      <c r="M23" s="114">
        <v>13.362865308829328</v>
      </c>
      <c r="N23" s="115">
        <v>13.070986085029496</v>
      </c>
      <c r="O23" s="115">
        <v>12.996588037247308</v>
      </c>
      <c r="P23" s="115">
        <v>13.14347981036871</v>
      </c>
      <c r="Q23" s="116">
        <v>2.3605049955596993</v>
      </c>
      <c r="R23" s="142">
        <v>15</v>
      </c>
      <c r="S23" s="117">
        <f t="shared" si="3"/>
        <v>197.15219715553064</v>
      </c>
      <c r="T23" s="118">
        <f>R23*E23</f>
        <v>270</v>
      </c>
      <c r="Y23" s="115">
        <f>Y22*(1+$K$10)</f>
        <v>2.6965172090395517E-2</v>
      </c>
      <c r="Z23" s="146">
        <f>Z22*(1+$L$10)</f>
        <v>2.8748953463010058E-3</v>
      </c>
      <c r="AB23" s="115">
        <f>AB22*(1+$K$11)</f>
        <v>8.0895516271186518E-2</v>
      </c>
      <c r="AC23" s="146">
        <f>AC22*(1+$L$11)</f>
        <v>8.6246860389030174E-3</v>
      </c>
      <c r="AE23" s="115">
        <f>AE22*(1+$K$12)</f>
        <v>0.21422185707209337</v>
      </c>
      <c r="AF23" s="146">
        <f>AF22*(1+$L$12)</f>
        <v>2.541824025762128E-2</v>
      </c>
      <c r="AH23" s="115">
        <f>AH22*(1+$K$13)</f>
        <v>0.42844371414418714</v>
      </c>
      <c r="AI23" s="146">
        <f>AI22*(1+$L$13)</f>
        <v>5.0836480515244066E-2</v>
      </c>
      <c r="AK23" s="115">
        <f>AK22*(1+$K$14)</f>
        <v>0.85688742828837472</v>
      </c>
      <c r="AL23" s="146">
        <f>AL22*(1+$L$14)</f>
        <v>0.10167296103049107</v>
      </c>
    </row>
    <row r="24" spans="2:38" x14ac:dyDescent="0.2">
      <c r="B24" s="86" t="s">
        <v>153</v>
      </c>
      <c r="C24" s="108"/>
      <c r="D24" s="138">
        <v>2</v>
      </c>
      <c r="E24" s="110">
        <v>36</v>
      </c>
      <c r="F24" s="101">
        <v>3</v>
      </c>
      <c r="G24" s="101">
        <v>0.69230769230769229</v>
      </c>
      <c r="H24" s="102">
        <v>9.8630136986301367E-2</v>
      </c>
      <c r="I24" s="111">
        <v>1</v>
      </c>
      <c r="J24" s="112">
        <v>5.946309435929531E-2</v>
      </c>
      <c r="K24" s="112">
        <v>1.3418990698700339E-2</v>
      </c>
      <c r="L24" s="113">
        <v>1.9008376772349234E-3</v>
      </c>
      <c r="M24" s="114">
        <v>26.725730617658677</v>
      </c>
      <c r="N24" s="115">
        <v>26.14197217005901</v>
      </c>
      <c r="O24" s="115">
        <v>25.993176074495359</v>
      </c>
      <c r="P24" s="115">
        <v>26.286959620737679</v>
      </c>
      <c r="Q24" s="116">
        <v>2.0000000000000195</v>
      </c>
      <c r="R24" s="142">
        <v>12</v>
      </c>
      <c r="S24" s="117">
        <f t="shared" si="3"/>
        <v>315.44351544885217</v>
      </c>
      <c r="T24" s="118">
        <f>R24*E24</f>
        <v>432</v>
      </c>
      <c r="Y24" s="115">
        <f>Y23*(1+$K$10)</f>
        <v>2.7540930230354151E-2</v>
      </c>
      <c r="Z24" s="146">
        <f>Z23*(1+$L$10)</f>
        <v>2.8835615198638115E-3</v>
      </c>
      <c r="AB24" s="115">
        <f>AB23*(1+$K$11)</f>
        <v>8.2622790691062417E-2</v>
      </c>
      <c r="AC24" s="146">
        <f>AC23*(1+$L$11)</f>
        <v>8.6506845595914345E-3</v>
      </c>
      <c r="AE24" s="115">
        <f>AE23*(1+$K$12)</f>
        <v>0.21709649817960211</v>
      </c>
      <c r="AF24" s="146">
        <f>AF23*(1+$L$12)</f>
        <v>2.5466556206391978E-2</v>
      </c>
      <c r="AH24" s="115">
        <f>AH23*(1+$K$13)</f>
        <v>0.43419299635920461</v>
      </c>
      <c r="AI24" s="146">
        <f>AI23*(1+$L$13)</f>
        <v>5.0933112412785461E-2</v>
      </c>
      <c r="AK24" s="115">
        <f>AK23*(1+$K$14)</f>
        <v>0.86838599271840966</v>
      </c>
      <c r="AL24" s="146">
        <f>AL23*(1+$L$14)</f>
        <v>0.10186622482557386</v>
      </c>
    </row>
    <row r="25" spans="2:38" ht="13.5" thickBot="1" x14ac:dyDescent="0.25">
      <c r="B25" s="86" t="s">
        <v>154</v>
      </c>
      <c r="C25" s="123"/>
      <c r="D25" s="124"/>
      <c r="E25" s="125">
        <v>72</v>
      </c>
      <c r="F25" s="126">
        <v>6</v>
      </c>
      <c r="G25" s="126">
        <v>1.3846153846153846</v>
      </c>
      <c r="H25" s="127">
        <v>0.19726027397260273</v>
      </c>
      <c r="I25" s="128">
        <v>1</v>
      </c>
      <c r="J25" s="129">
        <v>5.946309435929531E-2</v>
      </c>
      <c r="K25" s="129">
        <v>1.3418990698700339E-2</v>
      </c>
      <c r="L25" s="130">
        <v>1.9008376772349234E-3</v>
      </c>
      <c r="M25" s="131">
        <v>53.45146123531736</v>
      </c>
      <c r="N25" s="132">
        <v>52.283944340118062</v>
      </c>
      <c r="O25" s="132">
        <v>51.986352148992196</v>
      </c>
      <c r="P25" s="132">
        <v>52.57391924147587</v>
      </c>
      <c r="Q25" s="133">
        <v>2.0000000000000195</v>
      </c>
      <c r="R25" s="143">
        <v>7</v>
      </c>
      <c r="S25" s="134">
        <f t="shared" si="3"/>
        <v>368.01743469033107</v>
      </c>
      <c r="T25" s="135">
        <f>R25*E25</f>
        <v>504</v>
      </c>
      <c r="Y25" s="115">
        <f>Y24*(1+$K$10)</f>
        <v>2.8128981910833028E-2</v>
      </c>
      <c r="Z25" s="146">
        <f>Z24*(1+$L$10)</f>
        <v>2.8922538170085823E-3</v>
      </c>
      <c r="AB25" s="115">
        <f>AB24*(1+$K$11)</f>
        <v>8.4386945732499052E-2</v>
      </c>
      <c r="AC25" s="146">
        <f>AC24*(1+$L$11)</f>
        <v>8.6767614510257478E-3</v>
      </c>
      <c r="AE25" s="115">
        <f>AE24*(1+$K$12)</f>
        <v>0.2200097140693946</v>
      </c>
      <c r="AF25" s="146">
        <f>AF24*(1+$L$12)</f>
        <v>2.5514963995938507E-2</v>
      </c>
      <c r="AH25" s="115">
        <f>AH24*(1+$K$13)</f>
        <v>0.44001942813878958</v>
      </c>
      <c r="AI25" s="146">
        <f>AI24*(1+$L$13)</f>
        <v>5.1029927991878526E-2</v>
      </c>
      <c r="AK25" s="115">
        <f>AK24*(1+$K$14)</f>
        <v>0.88003885627757961</v>
      </c>
      <c r="AL25" s="146">
        <f>AL24*(1+$L$14)</f>
        <v>0.10205985598376</v>
      </c>
    </row>
    <row r="26" spans="2:38" x14ac:dyDescent="0.2">
      <c r="Y26" s="115">
        <f>Y25*(1+$K$10)</f>
        <v>2.8729589622499732E-2</v>
      </c>
      <c r="Z26" s="146">
        <f>Z25*(1+$L$10)</f>
        <v>2.9009723164830528E-3</v>
      </c>
      <c r="AB26" s="115">
        <f>AB25*(1+$K$11)</f>
        <v>8.6188768867499155E-2</v>
      </c>
      <c r="AC26" s="146">
        <f>AC25*(1+$L$11)</f>
        <v>8.7029169494491597E-3</v>
      </c>
      <c r="AE26" s="115">
        <f>AE25*(1+$K$12)</f>
        <v>0.22296202237611554</v>
      </c>
      <c r="AF26" s="146">
        <f>AF25*(1+$L$12)</f>
        <v>2.5563463800835278E-2</v>
      </c>
      <c r="AH26" s="115">
        <f>AH25*(1+$K$13)</f>
        <v>0.44592404475223146</v>
      </c>
      <c r="AI26" s="146">
        <f>AI25*(1+$L$13)</f>
        <v>5.1126927601672076E-2</v>
      </c>
      <c r="AK26" s="115">
        <f>AK25*(1+$K$14)</f>
        <v>0.89184808950446337</v>
      </c>
      <c r="AL26" s="146">
        <f>AL25*(1+$L$14)</f>
        <v>0.10225385520334709</v>
      </c>
    </row>
    <row r="27" spans="2:38" x14ac:dyDescent="0.2">
      <c r="Y27" s="115">
        <f>Y26*(1+$K$10)</f>
        <v>2.9343021460701016E-2</v>
      </c>
      <c r="Z27" s="146">
        <f>Z26*(1+$L$10)</f>
        <v>2.9097170972723374E-3</v>
      </c>
      <c r="AB27" s="115">
        <f>AB26*(1+$K$11)</f>
        <v>8.8029064382103006E-2</v>
      </c>
      <c r="AC27" s="146">
        <f>AC26*(1+$L$11)</f>
        <v>8.7291512918170125E-3</v>
      </c>
      <c r="AE27" s="115">
        <f>AE26*(1+$K$12)</f>
        <v>0.22595394768054405</v>
      </c>
      <c r="AF27" s="146">
        <f>AF26*(1+$L$12)</f>
        <v>2.5612055795988537E-2</v>
      </c>
      <c r="AH27" s="115">
        <f>AH26*(1+$K$13)</f>
        <v>0.4519078953610885</v>
      </c>
      <c r="AI27" s="146">
        <f>AI26*(1+$L$13)</f>
        <v>5.1224111591978594E-2</v>
      </c>
      <c r="AK27" s="115">
        <f>AK26*(1+$K$14)</f>
        <v>0.90381579072217744</v>
      </c>
      <c r="AL27" s="146">
        <f>AL26*(1+$L$14)</f>
        <v>0.10244822318396014</v>
      </c>
    </row>
    <row r="28" spans="2:38" x14ac:dyDescent="0.2">
      <c r="Y28" s="115">
        <f>Y27*(1+$K$10)</f>
        <v>2.996955124513347E-2</v>
      </c>
      <c r="Z28" s="146">
        <f>Z27*(1+$L$10)</f>
        <v>2.9184882385996451E-3</v>
      </c>
      <c r="AB28" s="115">
        <f>AB27*(1+$K$11)</f>
        <v>8.9908653735400371E-2</v>
      </c>
      <c r="AC28" s="146">
        <f>AC27*(1+$L$11)</f>
        <v>8.755464715798935E-3</v>
      </c>
      <c r="AE28" s="115">
        <f>AE27*(1+$K$12)</f>
        <v>0.2289860216028039</v>
      </c>
      <c r="AF28" s="146">
        <f>AF27*(1+$L$12)</f>
        <v>2.5660740156636996E-2</v>
      </c>
      <c r="AH28" s="115">
        <f>AH27*(1+$K$13)</f>
        <v>0.45797204320560819</v>
      </c>
      <c r="AI28" s="146">
        <f>AI27*(1+$L$13)</f>
        <v>5.1321480313275512E-2</v>
      </c>
      <c r="AK28" s="115">
        <f>AK27*(1+$K$14)</f>
        <v>0.91594408641121683</v>
      </c>
      <c r="AL28" s="146">
        <f>AL27*(1+$L$14)</f>
        <v>0.10264296062655398</v>
      </c>
    </row>
    <row r="29" spans="2:38" x14ac:dyDescent="0.2">
      <c r="Y29" s="115">
        <f>Y28*(1+$K$10)</f>
        <v>3.0609458642069348E-2</v>
      </c>
      <c r="Z29" s="146">
        <f>Z28*(1+$L$10)</f>
        <v>2.9272858199269982E-3</v>
      </c>
      <c r="AB29" s="115">
        <f>AB28*(1+$K$11)</f>
        <v>9.1828375926208003E-2</v>
      </c>
      <c r="AC29" s="146">
        <f>AC28*(1+$L$11)</f>
        <v>8.7818574597809933E-3</v>
      </c>
      <c r="AE29" s="115">
        <f>AE28*(1+$K$12)</f>
        <v>0.23205878289682433</v>
      </c>
      <c r="AF29" s="146">
        <f>AF28*(1+$L$12)</f>
        <v>2.5709517058352466E-2</v>
      </c>
      <c r="AH29" s="115">
        <f>AH28*(1+$K$13)</f>
        <v>0.46411756579364905</v>
      </c>
      <c r="AI29" s="146">
        <f>AI28*(1+$L$13)</f>
        <v>5.1419034116706459E-2</v>
      </c>
      <c r="AK29" s="115">
        <f>AK28*(1+$K$14)</f>
        <v>0.92823513158729853</v>
      </c>
      <c r="AL29" s="146">
        <f>AL28*(1+$L$14)</f>
        <v>0.10283806823341587</v>
      </c>
    </row>
    <row r="30" spans="2:38" x14ac:dyDescent="0.2">
      <c r="Y30" s="115">
        <f>Y29*(1+$K$10)</f>
        <v>3.1263029289192189E-2</v>
      </c>
      <c r="Z30" s="146">
        <f>Z29*(1+$L$10)</f>
        <v>2.9361099209559514E-3</v>
      </c>
      <c r="AB30" s="115">
        <f>AB29*(1+$K$11)</f>
        <v>9.3789087867576532E-2</v>
      </c>
      <c r="AC30" s="146">
        <f>AC29*(1+$L$11)</f>
        <v>8.8083297628678524E-3</v>
      </c>
      <c r="AE30" s="115">
        <f>AE29*(1+$K$12)</f>
        <v>0.23517277754606852</v>
      </c>
      <c r="AF30" s="146">
        <f>AF29*(1+$L$12)</f>
        <v>2.5758386677040498E-2</v>
      </c>
      <c r="AH30" s="115">
        <f>AH29*(1+$K$13)</f>
        <v>0.47034555509213749</v>
      </c>
      <c r="AI30" s="146">
        <f>AI29*(1+$L$13)</f>
        <v>5.1516773354082522E-2</v>
      </c>
      <c r="AK30" s="115">
        <f>AK29*(1+$K$14)</f>
        <v>0.94069111018427543</v>
      </c>
      <c r="AL30" s="146">
        <f>AL29*(1+$L$14)</f>
        <v>0.10303354670816801</v>
      </c>
    </row>
    <row r="31" spans="2:38" x14ac:dyDescent="0.2">
      <c r="Y31" s="115">
        <f>Y30*(1+$K$10)</f>
        <v>3.193055492309789E-2</v>
      </c>
      <c r="Z31" s="146">
        <f>Z30*(1+$L$10)</f>
        <v>2.9449606216283143E-3</v>
      </c>
      <c r="AB31" s="115">
        <f>AB30*(1+$K$11)</f>
        <v>9.5791664769293641E-2</v>
      </c>
      <c r="AC31" s="146">
        <f>AC30*(1+$L$11)</f>
        <v>8.8348818648849407E-3</v>
      </c>
      <c r="AE31" s="115">
        <f>AE30*(1+$K$12)</f>
        <v>0.23832855886054674</v>
      </c>
      <c r="AF31" s="146">
        <f>AF30*(1+$L$12)</f>
        <v>2.5807349188941002E-2</v>
      </c>
      <c r="AH31" s="115">
        <f>AH30*(1+$K$13)</f>
        <v>0.47665711772109393</v>
      </c>
      <c r="AI31" s="146">
        <f>AI30*(1+$L$13)</f>
        <v>5.1614698377883537E-2</v>
      </c>
      <c r="AK31" s="115">
        <f>AK30*(1+$K$14)</f>
        <v>0.9533142354421883</v>
      </c>
      <c r="AL31" s="146">
        <f>AL30*(1+$L$14)</f>
        <v>0.10322939675577004</v>
      </c>
    </row>
    <row r="32" spans="2:38" x14ac:dyDescent="0.2">
      <c r="Y32" s="115">
        <f>Y31*(1+$K$10)</f>
        <v>3.2612333509518185E-2</v>
      </c>
      <c r="Z32" s="146">
        <f>Z31*(1+$L$10)</f>
        <v>2.9538380021268762E-3</v>
      </c>
      <c r="AB32" s="115">
        <f>AB31*(1+$K$11)</f>
        <v>9.7837000528554527E-2</v>
      </c>
      <c r="AC32" s="146">
        <f>AC31*(1+$L$11)</f>
        <v>8.8615140063806261E-3</v>
      </c>
      <c r="AE32" s="115">
        <f>AE31*(1+$K$12)</f>
        <v>0.24152668757513107</v>
      </c>
      <c r="AF32" s="146">
        <f>AF31*(1+$L$12)</f>
        <v>2.58564047706289E-2</v>
      </c>
      <c r="AH32" s="115">
        <f>AH31*(1+$K$13)</f>
        <v>0.48305337515026259</v>
      </c>
      <c r="AI32" s="146">
        <f>AI31*(1+$L$13)</f>
        <v>5.1712809541259334E-2</v>
      </c>
      <c r="AK32" s="115">
        <f>AK31*(1+$K$14)</f>
        <v>0.96610675030052562</v>
      </c>
      <c r="AL32" s="146">
        <f>AL31*(1+$L$14)</f>
        <v>0.10342561908252164</v>
      </c>
    </row>
    <row r="33" spans="25:38" x14ac:dyDescent="0.2">
      <c r="Y33" s="115">
        <f>Y32*(1+$K$10)</f>
        <v>3.3308669376324644E-2</v>
      </c>
      <c r="Z33" s="146">
        <f>Z32*(1+$L$10)</f>
        <v>2.9627421428761315E-3</v>
      </c>
      <c r="AB33" s="115">
        <f>AB32*(1+$K$11)</f>
        <v>9.9926008128973898E-2</v>
      </c>
      <c r="AC33" s="146">
        <f>AC32*(1+$L$11)</f>
        <v>8.8882264286283905E-3</v>
      </c>
      <c r="AE33" s="115">
        <f>AE32*(1+$K$12)</f>
        <v>0.24476773194918966</v>
      </c>
      <c r="AF33" s="146">
        <f>AF32*(1+$L$12)</f>
        <v>2.5905553599014749E-2</v>
      </c>
      <c r="AH33" s="115">
        <f>AH32*(1+$K$13)</f>
        <v>0.48953546389837976</v>
      </c>
      <c r="AI33" s="146">
        <f>AI32*(1+$L$13)</f>
        <v>5.1811107198031031E-2</v>
      </c>
      <c r="AK33" s="115">
        <f>AK32*(1+$K$14)</f>
        <v>0.97907092779675997</v>
      </c>
      <c r="AL33" s="146">
        <f>AL32*(1+$L$14)</f>
        <v>0.10362221439606505</v>
      </c>
    </row>
    <row r="34" spans="25:38" x14ac:dyDescent="0.2">
      <c r="Y34" s="115">
        <f>Y33*(1+$K$10)</f>
        <v>3.4019873349372551E-2</v>
      </c>
      <c r="Z34" s="146">
        <f>Z33*(1+$L$10)</f>
        <v>2.971673124543008E-3</v>
      </c>
      <c r="AB34" s="115">
        <f>AB33*(1+$K$11)</f>
        <v>0.10205962004811761</v>
      </c>
      <c r="AC34" s="146">
        <f>AC33*(1+$L$11)</f>
        <v>8.9150193736290198E-3</v>
      </c>
      <c r="AE34" s="115">
        <f>AE33*(1+$K$12)</f>
        <v>0.24805226786755782</v>
      </c>
      <c r="AF34" s="146">
        <f>AF33*(1+$L$12)</f>
        <v>2.5954795851345386E-2</v>
      </c>
      <c r="AH34" s="115">
        <f>AH33*(1+$K$13)</f>
        <v>0.49610453573511609</v>
      </c>
      <c r="AI34" s="146">
        <f>AI33*(1+$L$13)</f>
        <v>5.1909591702692305E-2</v>
      </c>
      <c r="AK34" s="115">
        <f>AK33*(1+$K$14)</f>
        <v>0.99220907147023263</v>
      </c>
      <c r="AL34" s="146">
        <f>AL33*(1+$L$14)</f>
        <v>0.10381918340538761</v>
      </c>
    </row>
    <row r="35" spans="25:38" x14ac:dyDescent="0.2">
      <c r="Y35" s="115">
        <f>Y34*(1+$K$10)</f>
        <v>3.4746262891245328E-2</v>
      </c>
      <c r="Z35" s="146">
        <f>Z34*(1+$L$10)</f>
        <v>2.9806310280375997E-3</v>
      </c>
      <c r="AB35" s="115">
        <f>AB34*(1+$K$11)</f>
        <v>0.10423878867373594</v>
      </c>
      <c r="AC35" s="146">
        <f>AC34*(1+$L$11)</f>
        <v>8.9418930841127942E-3</v>
      </c>
      <c r="AE35" s="115">
        <f>AE34*(1+$K$12)</f>
        <v>0.25138087894286409</v>
      </c>
      <c r="AF35" s="146">
        <f>AF34*(1+$L$12)</f>
        <v>2.6004131705204565E-2</v>
      </c>
      <c r="AH35" s="115">
        <f>AH34*(1+$K$13)</f>
        <v>0.50276175788572863</v>
      </c>
      <c r="AI35" s="146">
        <f>AI34*(1+$L$13)</f>
        <v>5.2008263410410663E-2</v>
      </c>
      <c r="AK35" s="115">
        <f>AK34*(1+$K$14)</f>
        <v>1.0055235157714577</v>
      </c>
      <c r="AL35" s="146">
        <f>AL34*(1+$L$14)</f>
        <v>0.10401652682082434</v>
      </c>
    </row>
    <row r="36" spans="25:38" x14ac:dyDescent="0.2">
      <c r="Y36" s="115">
        <f>Y35*(1+$K$10)</f>
        <v>3.5488162242961412E-2</v>
      </c>
      <c r="Z36" s="146">
        <f>Z35*(1+$L$10)</f>
        <v>2.9896159345138974E-3</v>
      </c>
      <c r="AB36" s="115">
        <f>AB35*(1+$K$11)</f>
        <v>0.1064644867288842</v>
      </c>
      <c r="AC36" s="146">
        <f>AC35*(1+$L$11)</f>
        <v>8.9688478035416866E-3</v>
      </c>
      <c r="AE36" s="115">
        <f>AE35*(1+$K$12)</f>
        <v>0.25475415661922951</v>
      </c>
      <c r="AF36" s="146">
        <f>AF35*(1+$L$12)</f>
        <v>2.6053561338513595E-2</v>
      </c>
      <c r="AH36" s="115">
        <f>AH35*(1+$K$13)</f>
        <v>0.50950831323845946</v>
      </c>
      <c r="AI36" s="146">
        <f>AI35*(1+$L$13)</f>
        <v>5.210712267702873E-2</v>
      </c>
      <c r="AK36" s="115">
        <f>AK35*(1+$K$14)</f>
        <v>1.0190166264769194</v>
      </c>
      <c r="AL36" s="146">
        <f>AL35*(1+$L$14)</f>
        <v>0.10421424535406047</v>
      </c>
    </row>
    <row r="37" spans="25:38" x14ac:dyDescent="0.2">
      <c r="Y37" s="115">
        <f>Y36*(1+$K$10)</f>
        <v>3.6245902568706835E-2</v>
      </c>
      <c r="Z37" s="146">
        <f>Z36*(1+$L$10)</f>
        <v>2.9986279253705252E-3</v>
      </c>
      <c r="AB37" s="115">
        <f>AB36*(1+$K$11)</f>
        <v>0.10873770770612047</v>
      </c>
      <c r="AC37" s="146">
        <f>AC36*(1+$L$11)</f>
        <v>8.9958837761115705E-3</v>
      </c>
      <c r="AE37" s="115">
        <f>AE36*(1+$K$12)</f>
        <v>0.25817270027735822</v>
      </c>
      <c r="AF37" s="146">
        <f>AF36*(1+$L$12)</f>
        <v>2.6103084929531992E-2</v>
      </c>
      <c r="AH37" s="115">
        <f>AH36*(1+$K$13)</f>
        <v>0.51634540055471689</v>
      </c>
      <c r="AI37" s="146">
        <f>AI36*(1+$L$13)</f>
        <v>5.2206169859065531E-2</v>
      </c>
      <c r="AK37" s="115">
        <f>AK36*(1+$K$14)</f>
        <v>1.0326908011094342</v>
      </c>
      <c r="AL37" s="146">
        <f>AL36*(1+$L$14)</f>
        <v>0.10441233971813407</v>
      </c>
    </row>
    <row r="38" spans="25:38" x14ac:dyDescent="0.2">
      <c r="Y38" s="115">
        <f>Y37*(1+$K$10)</f>
        <v>3.7019822103658132E-2</v>
      </c>
      <c r="Z38" s="146">
        <f>Z37*(1+$L$10)</f>
        <v>3.0076670822514781E-3</v>
      </c>
      <c r="AB38" s="115">
        <f>AB37*(1+$K$11)</f>
        <v>0.11105946631097435</v>
      </c>
      <c r="AC38" s="146">
        <f>AC37*(1+$L$11)</f>
        <v>9.0230012467544304E-3</v>
      </c>
      <c r="AE38" s="115">
        <f>AE37*(1+$K$12)</f>
        <v>0.26163711734103845</v>
      </c>
      <c r="AF38" s="146">
        <f>AF37*(1+$L$12)</f>
        <v>2.6152702656858109E-2</v>
      </c>
      <c r="AH38" s="115">
        <f>AH37*(1+$K$13)</f>
        <v>0.52327423468207734</v>
      </c>
      <c r="AI38" s="146">
        <f>AI37*(1+$L$13)</f>
        <v>5.2305405313717766E-2</v>
      </c>
      <c r="AK38" s="115">
        <f>AK37*(1+$K$14)</f>
        <v>1.0465484693641551</v>
      </c>
      <c r="AL38" s="146">
        <f>AL37*(1+$L$14)</f>
        <v>0.10461081062743856</v>
      </c>
    </row>
    <row r="39" spans="25:38" x14ac:dyDescent="0.2">
      <c r="Y39" s="115">
        <f>Y38*(1+$K$10)</f>
        <v>3.7810266304961544E-2</v>
      </c>
      <c r="Z39" s="146">
        <f>Z38*(1+$L$10)</f>
        <v>3.0167334870468613E-3</v>
      </c>
      <c r="AB39" s="115">
        <f>AB38*(1+$K$11)</f>
        <v>0.11343079891488458</v>
      </c>
      <c r="AC39" s="146">
        <f>AC38*(1+$L$11)</f>
        <v>9.0502004611405801E-3</v>
      </c>
      <c r="AE39" s="115">
        <f>AE38*(1+$K$12)</f>
        <v>0.2651480233850726</v>
      </c>
      <c r="AF39" s="146">
        <f>AF38*(1+$L$12)</f>
        <v>2.6202414699429789E-2</v>
      </c>
      <c r="AH39" s="115">
        <f>AH38*(1+$K$13)</f>
        <v>0.53029604677014563</v>
      </c>
      <c r="AI39" s="146">
        <f>AI38*(1+$L$13)</f>
        <v>5.2404829398861125E-2</v>
      </c>
      <c r="AK39" s="115">
        <f>AK38*(1+$K$14)</f>
        <v>1.0605920935402917</v>
      </c>
      <c r="AL39" s="146">
        <f>AL38*(1+$L$14)</f>
        <v>0.10480965879772527</v>
      </c>
    </row>
    <row r="40" spans="25:38" x14ac:dyDescent="0.2">
      <c r="Y40" s="115">
        <f>Y39*(1+$K$10)</f>
        <v>3.8617588005935934E-2</v>
      </c>
      <c r="Z40" s="146">
        <f>Z39*(1+$L$10)</f>
        <v>3.025827221893632E-3</v>
      </c>
      <c r="AB40" s="115">
        <f>AB39*(1+$K$11)</f>
        <v>0.11585276401780775</v>
      </c>
      <c r="AC40" s="146">
        <f>AC39*(1+$L$11)</f>
        <v>9.0774816656808924E-3</v>
      </c>
      <c r="AE40" s="115">
        <f>AE39*(1+$K$12)</f>
        <v>0.26870604224465566</v>
      </c>
      <c r="AF40" s="146">
        <f>AF39*(1+$L$12)</f>
        <v>2.6252221236525E-2</v>
      </c>
      <c r="AH40" s="115">
        <f>AH39*(1+$K$13)</f>
        <v>0.53741208448931177</v>
      </c>
      <c r="AI40" s="146">
        <f>AI39*(1+$L$13)</f>
        <v>5.2504442473051548E-2</v>
      </c>
      <c r="AK40" s="115">
        <f>AK39*(1+$K$14)</f>
        <v>1.074824168978624</v>
      </c>
      <c r="AL40" s="146">
        <f>AL39*(1+$L$14)</f>
        <v>0.10500888494610612</v>
      </c>
    </row>
    <row r="41" spans="25:38" x14ac:dyDescent="0.2">
      <c r="Y41" s="115">
        <f>Y40*(1+$K$10)</f>
        <v>3.9442147573568211E-2</v>
      </c>
      <c r="Z41" s="146">
        <f>Z40*(1+$L$10)</f>
        <v>3.0349483691763431E-3</v>
      </c>
      <c r="AB41" s="115">
        <f>AB40*(1+$K$11)</f>
        <v>0.11832644272070458</v>
      </c>
      <c r="AC41" s="146">
        <f>AC40*(1+$L$11)</f>
        <v>9.1048451075290259E-3</v>
      </c>
      <c r="AE41" s="115">
        <f>AE40*(1+$K$12)</f>
        <v>0.2723118061262213</v>
      </c>
      <c r="AF41" s="146">
        <f>AF40*(1+$L$12)</f>
        <v>2.6302122447762494E-2</v>
      </c>
      <c r="AH41" s="115">
        <f>AH40*(1+$K$13)</f>
        <v>0.54462361225244305</v>
      </c>
      <c r="AI41" s="146">
        <f>AI40*(1+$L$13)</f>
        <v>5.2604244895526536E-2</v>
      </c>
      <c r="AK41" s="115">
        <f>AK40*(1+$K$14)</f>
        <v>1.0892472245048865</v>
      </c>
      <c r="AL41" s="146">
        <f>AL40*(1+$L$14)</f>
        <v>0.10520848979105611</v>
      </c>
    </row>
    <row r="42" spans="25:38" x14ac:dyDescent="0.2">
      <c r="Y42" s="115">
        <f>Y41*(1+$K$10)</f>
        <v>4.0284313069371594E-2</v>
      </c>
      <c r="Z42" s="146">
        <f>Z41*(1+$L$10)</f>
        <v>3.0440970115278906E-3</v>
      </c>
      <c r="AB42" s="115">
        <f>AB41*(1+$K$11)</f>
        <v>0.12085293920811474</v>
      </c>
      <c r="AC42" s="146">
        <f>AC41*(1+$L$11)</f>
        <v>9.1322910345836682E-3</v>
      </c>
      <c r="AE42" s="115">
        <f>AE41*(1+$K$12)</f>
        <v>0.27596595571977534</v>
      </c>
      <c r="AF42" s="146">
        <f>AF41*(1+$L$12)</f>
        <v>2.6352118513102447E-2</v>
      </c>
      <c r="AH42" s="115">
        <f>AH41*(1+$K$13)</f>
        <v>0.55193191143955111</v>
      </c>
      <c r="AI42" s="146">
        <f>AI41*(1+$L$13)</f>
        <v>5.2704237026206448E-2</v>
      </c>
      <c r="AK42" s="115">
        <f>AK41*(1+$K$14)</f>
        <v>1.1038638228791027</v>
      </c>
      <c r="AL42" s="146">
        <f>AL41*(1+$L$14)</f>
        <v>0.10540847405241593</v>
      </c>
    </row>
    <row r="43" spans="25:38" x14ac:dyDescent="0.2">
      <c r="Y43" s="115">
        <f>Y42*(1+$K$10)</f>
        <v>4.1144460413678509E-2</v>
      </c>
      <c r="Z43" s="146">
        <f>Z42*(1+$L$10)</f>
        <v>3.0532732318302612E-3</v>
      </c>
      <c r="AB43" s="115">
        <f>AB42*(1+$K$11)</f>
        <v>0.12343338124103549</v>
      </c>
      <c r="AC43" s="146">
        <f>AC42*(1+$L$11)</f>
        <v>9.1598196954907809E-3</v>
      </c>
      <c r="AE43" s="115">
        <f>AE42*(1+$K$12)</f>
        <v>0.27966914031273693</v>
      </c>
      <c r="AF43" s="146">
        <f>AF42*(1+$L$12)</f>
        <v>2.6402209612847113E-2</v>
      </c>
      <c r="AH43" s="115">
        <f>AH42*(1+$K$13)</f>
        <v>0.5593382806254743</v>
      </c>
      <c r="AI43" s="146">
        <f>AI42*(1+$L$13)</f>
        <v>5.280441922569578E-2</v>
      </c>
      <c r="AK43" s="115">
        <f>AK42*(1+$K$14)</f>
        <v>1.1186765612509491</v>
      </c>
      <c r="AL43" s="146">
        <f>AL42*(1+$L$14)</f>
        <v>0.10560883845139461</v>
      </c>
    </row>
    <row r="44" spans="25:38" x14ac:dyDescent="0.2">
      <c r="Y44" s="115">
        <f>Y43*(1+$K$10)</f>
        <v>4.2022973553441444E-2</v>
      </c>
      <c r="Z44" s="146">
        <f>Z43*(1+$L$10)</f>
        <v>3.0624771132152845E-3</v>
      </c>
      <c r="AB44" s="115">
        <f>AB43*(1+$K$11)</f>
        <v>0.1260689206603243</v>
      </c>
      <c r="AC44" s="146">
        <f>AC43*(1+$L$11)</f>
        <v>9.1874313396458508E-3</v>
      </c>
      <c r="AE44" s="115">
        <f>AE43*(1+$K$12)</f>
        <v>0.28342201790530708</v>
      </c>
      <c r="AF44" s="146">
        <f>AF43*(1+$L$12)</f>
        <v>2.6452395927641467E-2</v>
      </c>
      <c r="AH44" s="115">
        <f>AH43*(1+$K$13)</f>
        <v>0.5668440358106146</v>
      </c>
      <c r="AI44" s="146">
        <f>AI43*(1+$L$13)</f>
        <v>5.2904791855284489E-2</v>
      </c>
      <c r="AK44" s="115">
        <f>AK43*(1+$K$14)</f>
        <v>1.1336880716212296</v>
      </c>
      <c r="AL44" s="146">
        <f>AL43*(1+$L$14)</f>
        <v>0.10580958371057204</v>
      </c>
    </row>
    <row r="45" spans="25:38" x14ac:dyDescent="0.2">
      <c r="Y45" s="115">
        <f>Y44*(1+$K$10)</f>
        <v>4.2920244633616683E-2</v>
      </c>
      <c r="Z45" s="146">
        <f>Z44*(1+$L$10)</f>
        <v>3.0717087390653842E-3</v>
      </c>
      <c r="AB45" s="115">
        <f>AB44*(1+$K$11)</f>
        <v>0.12876073390084999</v>
      </c>
      <c r="AC45" s="146">
        <f>AC44*(1+$L$11)</f>
        <v>9.2151262171961505E-3</v>
      </c>
      <c r="AE45" s="115">
        <f>AE44*(1+$K$12)</f>
        <v>0.2872252553273853</v>
      </c>
      <c r="AF45" s="146">
        <f>AF44*(1+$L$12)</f>
        <v>2.6502677638473863E-2</v>
      </c>
      <c r="AH45" s="115">
        <f>AH44*(1+$K$13)</f>
        <v>0.57445051065477104</v>
      </c>
      <c r="AI45" s="146">
        <f>AI44*(1+$L$13)</f>
        <v>5.3005355276949287E-2</v>
      </c>
      <c r="AK45" s="115">
        <f>AK44*(1+$K$14)</f>
        <v>1.1489010213095425</v>
      </c>
      <c r="AL45" s="146">
        <f>AL44*(1+$L$14)</f>
        <v>0.10601071055390164</v>
      </c>
    </row>
    <row r="46" spans="25:38" x14ac:dyDescent="0.2">
      <c r="Y46" s="115">
        <f>Y45*(1+$K$10)</f>
        <v>4.3836674172207407E-2</v>
      </c>
      <c r="Z46" s="146">
        <f>Z45*(1+$L$10)</f>
        <v>3.0809681930143353E-3</v>
      </c>
      <c r="AB46" s="115">
        <f>AB45*(1+$K$11)</f>
        <v>0.13151002251662217</v>
      </c>
      <c r="AC46" s="146">
        <f>AC45*(1+$L$11)</f>
        <v>9.2429045790430025E-3</v>
      </c>
      <c r="AE46" s="115">
        <f>AE45*(1+$K$12)</f>
        <v>0.29107952835705531</v>
      </c>
      <c r="AF46" s="146">
        <f>AF45*(1+$L$12)</f>
        <v>2.6553054926676686E-2</v>
      </c>
      <c r="AH46" s="115">
        <f>AH45*(1+$K$13)</f>
        <v>0.58215905671411106</v>
      </c>
      <c r="AI46" s="146">
        <f>AI45*(1+$L$13)</f>
        <v>5.3106109853354934E-2</v>
      </c>
      <c r="AK46" s="115">
        <f>AK45*(1+$K$14)</f>
        <v>1.1643181134282226</v>
      </c>
      <c r="AL46" s="146">
        <f>AL45*(1+$L$14)</f>
        <v>0.10621221970671295</v>
      </c>
    </row>
    <row r="47" spans="25:38" x14ac:dyDescent="0.2">
      <c r="Y47" s="115">
        <f>Y46*(1+$K$10)</f>
        <v>4.4772671239044319E-2</v>
      </c>
      <c r="Z47" s="146">
        <f>Z46*(1+$L$10)</f>
        <v>3.0902555589480203E-3</v>
      </c>
      <c r="AB47" s="115">
        <f>AB46*(1+$K$11)</f>
        <v>0.13431801371713289</v>
      </c>
      <c r="AC47" s="146">
        <f>AC46*(1+$L$11)</f>
        <v>9.270766676844058E-3</v>
      </c>
      <c r="AE47" s="115">
        <f>AE46*(1+$K$12)</f>
        <v>0.29498552184066074</v>
      </c>
      <c r="AF47" s="146">
        <f>AF46*(1+$L$12)</f>
        <v>2.6603527973927003E-2</v>
      </c>
      <c r="AH47" s="115">
        <f>AH46*(1+$K$13)</f>
        <v>0.58997104368132192</v>
      </c>
      <c r="AI47" s="146">
        <f>AI46*(1+$L$13)</f>
        <v>5.3207055947855568E-2</v>
      </c>
      <c r="AK47" s="115">
        <f>AK46*(1+$K$14)</f>
        <v>1.1799420873626443</v>
      </c>
      <c r="AL47" s="146">
        <f>AL46*(1+$L$14)</f>
        <v>0.10641411189571422</v>
      </c>
    </row>
    <row r="48" spans="25:38" x14ac:dyDescent="0.2">
      <c r="Y48" s="115">
        <f>Y47*(1+$K$10)</f>
        <v>4.5728653638383548E-2</v>
      </c>
      <c r="Z48" s="146">
        <f>Z47*(1+$L$10)</f>
        <v>3.0995709210051908E-3</v>
      </c>
      <c r="AB48" s="115">
        <f>AB47*(1+$K$11)</f>
        <v>0.13718596091515059</v>
      </c>
      <c r="AC48" s="146">
        <f>AC47*(1+$L$11)</f>
        <v>9.2987127630155698E-3</v>
      </c>
      <c r="AE48" s="115">
        <f>AE47*(1+$K$12)</f>
        <v>0.2989439298144918</v>
      </c>
      <c r="AF48" s="146">
        <f>AF47*(1+$L$12)</f>
        <v>2.6654096962247218E-2</v>
      </c>
      <c r="AH48" s="115">
        <f>AH47*(1+$K$13)</f>
        <v>0.59788785962898405</v>
      </c>
      <c r="AI48" s="146">
        <f>AI47*(1+$L$13)</f>
        <v>5.3308193924495997E-2</v>
      </c>
      <c r="AK48" s="115">
        <f>AK47*(1+$K$14)</f>
        <v>1.1957757192579688</v>
      </c>
      <c r="AL48" s="146">
        <f>AL47*(1+$L$14)</f>
        <v>0.10661638784899509</v>
      </c>
    </row>
    <row r="49" spans="25:38" x14ac:dyDescent="0.2">
      <c r="Y49" s="115">
        <f>Y48*(1+$K$10)</f>
        <v>4.6705048095403393E-2</v>
      </c>
      <c r="Z49" s="146">
        <f>Z48*(1+$L$10)</f>
        <v>3.1089143635782282E-3</v>
      </c>
      <c r="AB49" s="115">
        <f>AB48*(1+$K$11)</f>
        <v>0.14011514428621011</v>
      </c>
      <c r="AC49" s="146">
        <f>AC48*(1+$L$11)</f>
        <v>9.3267430907346821E-3</v>
      </c>
      <c r="AE49" s="115">
        <f>AE48*(1+$K$12)</f>
        <v>0.30295545562810539</v>
      </c>
      <c r="AF49" s="146">
        <f>AF48*(1+$L$12)</f>
        <v>2.6704762074005732E-2</v>
      </c>
      <c r="AH49" s="115">
        <f>AH48*(1+$K$13)</f>
        <v>0.60591091125621122</v>
      </c>
      <c r="AI49" s="146">
        <f>AI48*(1+$L$13)</f>
        <v>5.3409524148013025E-2</v>
      </c>
      <c r="AK49" s="115">
        <f>AK48*(1+$K$14)</f>
        <v>1.2118218225124231</v>
      </c>
      <c r="AL49" s="146">
        <f>AL48*(1+$L$14)</f>
        <v>0.10681904829602915</v>
      </c>
    </row>
    <row r="50" spans="25:38" x14ac:dyDescent="0.2">
      <c r="Y50" s="115">
        <f>Y49*(1+$K$10)</f>
        <v>4.7702290446683102E-2</v>
      </c>
      <c r="Z50" s="146">
        <f>Z49*(1+$L$10)</f>
        <v>3.1182859713139092E-3</v>
      </c>
      <c r="AB50" s="115">
        <f>AB49*(1+$K$11)</f>
        <v>0.14310687134004924</v>
      </c>
      <c r="AC50" s="146">
        <f>AC49*(1+$L$11)</f>
        <v>9.3548579139417255E-3</v>
      </c>
      <c r="AE50" s="115">
        <f>AE49*(1+$K$12)</f>
        <v>0.30702081206929943</v>
      </c>
      <c r="AF50" s="146">
        <f>AF49*(1+$L$12)</f>
        <v>2.6755523491917597E-2</v>
      </c>
      <c r="AH50" s="115">
        <f>AH49*(1+$K$13)</f>
        <v>0.61404162413859931</v>
      </c>
      <c r="AI50" s="146">
        <f>AI49*(1+$L$13)</f>
        <v>5.3511046983836755E-2</v>
      </c>
      <c r="AK50" s="115">
        <f>AK49*(1+$K$14)</f>
        <v>1.2280832482771995</v>
      </c>
      <c r="AL50" s="146">
        <f>AL49*(1+$L$14)</f>
        <v>0.10702209396767662</v>
      </c>
    </row>
    <row r="51" spans="25:38" x14ac:dyDescent="0.2">
      <c r="Y51" s="115">
        <f>Y50*(1+$K$10)</f>
        <v>4.8720825834748779E-2</v>
      </c>
      <c r="Z51" s="146">
        <f>Z50*(1+$L$10)</f>
        <v>3.1276858291141726E-3</v>
      </c>
      <c r="AB51" s="115">
        <f>AB50*(1+$K$11)</f>
        <v>0.14616247750424627</v>
      </c>
      <c r="AC51" s="146">
        <f>AC50*(1+$L$11)</f>
        <v>9.3830574873425155E-3</v>
      </c>
      <c r="AE51" s="115">
        <f>AE50*(1+$K$12)</f>
        <v>0.31114072149076477</v>
      </c>
      <c r="AF51" s="146">
        <f>AF50*(1+$L$12)</f>
        <v>2.6806381399045179E-2</v>
      </c>
      <c r="AH51" s="115">
        <f>AH50*(1+$K$13)</f>
        <v>0.62228144298152999</v>
      </c>
      <c r="AI51" s="146">
        <f>AI50*(1+$L$13)</f>
        <v>5.361276279809192E-2</v>
      </c>
      <c r="AK51" s="115">
        <f>AK50*(1+$K$14)</f>
        <v>1.2445628859630609</v>
      </c>
      <c r="AL51" s="146">
        <f>AL50*(1+$L$14)</f>
        <v>0.10722552559618695</v>
      </c>
    </row>
    <row r="52" spans="25:38" x14ac:dyDescent="0.2">
      <c r="Y52" s="115">
        <f>Y51*(1+$K$10)</f>
        <v>4.976110890677319E-2</v>
      </c>
      <c r="Z52" s="146">
        <f>Z51*(1+$L$10)</f>
        <v>3.1371140221368877E-3</v>
      </c>
      <c r="AB52" s="115">
        <f>AB51*(1+$K$11)</f>
        <v>0.14928332672031949</v>
      </c>
      <c r="AC52" s="146">
        <f>AC51*(1+$L$11)</f>
        <v>9.4113420664106613E-3</v>
      </c>
      <c r="AE52" s="115">
        <f>AE51*(1+$K$12)</f>
        <v>0.31531591593843628</v>
      </c>
      <c r="AF52" s="146">
        <f>AF51*(1+$L$12)</f>
        <v>2.6857335978798812E-2</v>
      </c>
      <c r="AH52" s="115">
        <f>AH51*(1+$K$13)</f>
        <v>0.63063183187687299</v>
      </c>
      <c r="AI52" s="146">
        <f>AI51*(1+$L$13)</f>
        <v>5.3714671957599193E-2</v>
      </c>
      <c r="AK52" s="115">
        <f>AK51*(1+$K$14)</f>
        <v>1.2612636637537469</v>
      </c>
      <c r="AL52" s="146">
        <f>AL51*(1+$L$14)</f>
        <v>0.10742934391520149</v>
      </c>
    </row>
    <row r="53" spans="25:38" x14ac:dyDescent="0.2">
      <c r="Y53" s="115">
        <f>Y52*(1+$K$10)</f>
        <v>5.082360401751819E-2</v>
      </c>
      <c r="Z53" s="146">
        <f>Z52*(1+$L$10)</f>
        <v>3.1465706357966263E-3</v>
      </c>
      <c r="AB53" s="115">
        <f>AB52*(1+$K$11)</f>
        <v>0.1524708120525545</v>
      </c>
      <c r="AC53" s="146">
        <f>AC52*(1+$L$11)</f>
        <v>9.4397119073898767E-3</v>
      </c>
      <c r="AE53" s="115">
        <f>AE52*(1+$K$12)</f>
        <v>0.31954713728156631</v>
      </c>
      <c r="AF53" s="146">
        <f>AF52*(1+$L$12)</f>
        <v>2.6908387414937469E-2</v>
      </c>
      <c r="AH53" s="115">
        <f>AH52*(1+$K$13)</f>
        <v>0.63909427456313306</v>
      </c>
      <c r="AI53" s="146">
        <f>AI52*(1+$L$13)</f>
        <v>5.3816774829876513E-2</v>
      </c>
      <c r="AK53" s="115">
        <f>AK52*(1+$K$14)</f>
        <v>1.2781885491262672</v>
      </c>
      <c r="AL53" s="146">
        <f>AL52*(1+$L$14)</f>
        <v>0.10763354965975613</v>
      </c>
    </row>
    <row r="54" spans="25:38" x14ac:dyDescent="0.2">
      <c r="Y54" s="115">
        <f>Y53*(1+$K$10)</f>
        <v>5.1908785436610379E-2</v>
      </c>
      <c r="Z54" s="146">
        <f>Z53*(1+$L$10)</f>
        <v>3.1560557557654373E-3</v>
      </c>
      <c r="AB54" s="115">
        <f>AB53*(1+$K$11)</f>
        <v>0.15572635630983106</v>
      </c>
      <c r="AC54" s="146">
        <f>AC53*(1+$L$11)</f>
        <v>9.4681672672963096E-3</v>
      </c>
      <c r="AE54" s="115">
        <f>AE53*(1+$K$12)</f>
        <v>0.32383513734454394</v>
      </c>
      <c r="AF54" s="146">
        <f>AF53*(1+$L$12)</f>
        <v>2.6959535891569415E-2</v>
      </c>
      <c r="AH54" s="115">
        <f>AH53*(1+$K$13)</f>
        <v>0.64767027468908833</v>
      </c>
      <c r="AI54" s="146">
        <f>AI53*(1+$L$13)</f>
        <v>5.3919071783140413E-2</v>
      </c>
      <c r="AK54" s="115">
        <f>AK53*(1+$K$14)</f>
        <v>1.295340549378178</v>
      </c>
      <c r="AL54" s="146">
        <f>AL53*(1+$L$14)</f>
        <v>0.10783814356628393</v>
      </c>
    </row>
    <row r="55" spans="25:38" x14ac:dyDescent="0.2">
      <c r="Y55" s="115">
        <f>Y54*(1+$K$10)</f>
        <v>5.3017137560242469E-2</v>
      </c>
      <c r="Z55" s="146">
        <f>Z54*(1+$L$10)</f>
        <v>3.1655694679736212E-3</v>
      </c>
      <c r="AB55" s="115">
        <f>AB54*(1+$K$11)</f>
        <v>0.15905141268072734</v>
      </c>
      <c r="AC55" s="146">
        <f>AC54*(1+$L$11)</f>
        <v>9.4967084039208616E-3</v>
      </c>
      <c r="AE55" s="115">
        <f>AE54*(1+$K$12)</f>
        <v>0.32818067804048273</v>
      </c>
      <c r="AF55" s="146">
        <f>AF54*(1+$L$12)</f>
        <v>2.7010781593152879E-2</v>
      </c>
      <c r="AH55" s="115">
        <f>AH54*(1+$K$13)</f>
        <v>0.65636135608096591</v>
      </c>
      <c r="AI55" s="146">
        <f>AI54*(1+$L$13)</f>
        <v>5.4021563186307339E-2</v>
      </c>
      <c r="AK55" s="115">
        <f>AK54*(1+$K$14)</f>
        <v>1.3127227121619331</v>
      </c>
      <c r="AL55" s="146">
        <f>AL54*(1+$L$14)</f>
        <v>0.1080431263726178</v>
      </c>
    </row>
    <row r="56" spans="25:38" x14ac:dyDescent="0.2">
      <c r="Y56" s="115">
        <f>Y55*(1+$K$10)</f>
        <v>5.4149155127394905E-2</v>
      </c>
      <c r="Z56" s="146">
        <f>Z55*(1+$L$10)</f>
        <v>3.1751118586105099E-3</v>
      </c>
      <c r="AB56" s="115">
        <f>AB55*(1+$K$11)</f>
        <v>0.16244746538218463</v>
      </c>
      <c r="AC56" s="146">
        <f>AC55*(1+$L$11)</f>
        <v>9.5253355758315277E-3</v>
      </c>
      <c r="AE56" s="115">
        <f>AE55*(1+$K$12)</f>
        <v>0.33258453150660117</v>
      </c>
      <c r="AF56" s="146">
        <f>AF55*(1+$L$12)</f>
        <v>2.7062124704496707E-2</v>
      </c>
      <c r="AH56" s="115">
        <f>AH55*(1+$K$13)</f>
        <v>0.66516906301320278</v>
      </c>
      <c r="AI56" s="146">
        <f>AI55*(1+$L$13)</f>
        <v>5.4124249408994997E-2</v>
      </c>
      <c r="AK56" s="115">
        <f>AK55*(1+$K$14)</f>
        <v>1.3303381260264069</v>
      </c>
      <c r="AL56" s="146">
        <f>AL55*(1+$L$14)</f>
        <v>0.10824849881799313</v>
      </c>
    </row>
    <row r="57" spans="25:38" x14ac:dyDescent="0.2">
      <c r="Y57" s="115">
        <f>Y56*(1+$K$10)</f>
        <v>5.5305343440674205E-2</v>
      </c>
      <c r="Z57" s="146">
        <f>Z56*(1+$L$10)</f>
        <v>3.1846830141252472E-3</v>
      </c>
      <c r="AB57" s="115">
        <f>AB56*(1+$K$11)</f>
        <v>0.16591603032202254</v>
      </c>
      <c r="AC57" s="146">
        <f>AC56*(1+$L$11)</f>
        <v>9.5540490423757386E-3</v>
      </c>
      <c r="AE57" s="115">
        <f>AE56*(1+$K$12)</f>
        <v>0.33704748024141984</v>
      </c>
      <c r="AF57" s="146">
        <f>AF56*(1+$L$12)</f>
        <v>2.7113565410761046E-2</v>
      </c>
      <c r="AH57" s="115">
        <f>AH56*(1+$K$13)</f>
        <v>0.67409496048284012</v>
      </c>
      <c r="AI57" s="146">
        <f>AI56*(1+$L$13)</f>
        <v>5.4227130821523674E-2</v>
      </c>
      <c r="AK57" s="115">
        <f>AK56*(1+$K$14)</f>
        <v>1.3481899209656816</v>
      </c>
      <c r="AL57" s="146">
        <f>AL56*(1+$L$14)</f>
        <v>0.1084542616430505</v>
      </c>
    </row>
    <row r="58" spans="25:38" x14ac:dyDescent="0.2">
      <c r="Y58" s="115">
        <f>Y57*(1+$K$10)</f>
        <v>5.6486218591866651E-2</v>
      </c>
      <c r="Z58" s="146">
        <f>Z57*(1+$L$10)</f>
        <v>3.1942830212275714E-3</v>
      </c>
      <c r="AB58" s="115">
        <f>AB57*(1+$K$11)</f>
        <v>0.16945865577559988</v>
      </c>
      <c r="AC58" s="146">
        <f>AC57*(1+$L$11)</f>
        <v>9.5828490636827111E-3</v>
      </c>
      <c r="AE58" s="115">
        <f>AE57*(1+$K$12)</f>
        <v>0.34157031724379983</v>
      </c>
      <c r="AF58" s="146">
        <f>AF57*(1+$L$12)</f>
        <v>2.7165103897457993E-2</v>
      </c>
      <c r="AH58" s="115">
        <f>AH57*(1+$K$13)</f>
        <v>0.6831406344876001</v>
      </c>
      <c r="AI58" s="146">
        <f>AI57*(1+$L$13)</f>
        <v>5.4330207794917575E-2</v>
      </c>
      <c r="AK58" s="115">
        <f>AK57*(1+$K$14)</f>
        <v>1.3662812689752015</v>
      </c>
      <c r="AL58" s="146">
        <f>AL57*(1+$L$14)</f>
        <v>0.1086604155898383</v>
      </c>
    </row>
    <row r="59" spans="25:38" x14ac:dyDescent="0.2">
      <c r="Y59" s="115">
        <f>Y58*(1+$K$10)</f>
        <v>5.7692307692307952E-2</v>
      </c>
      <c r="Z59" s="146">
        <f>Z58*(1+$L$10)</f>
        <v>3.2039119668886016E-3</v>
      </c>
      <c r="AB59" s="115">
        <f>AB58*(1+$K$11)</f>
        <v>0.17307692307692377</v>
      </c>
      <c r="AC59" s="146">
        <f>AC58*(1+$L$11)</f>
        <v>9.6117359006658021E-3</v>
      </c>
      <c r="AE59" s="115">
        <f>AE58*(1+$K$12)</f>
        <v>0.34615384615384648</v>
      </c>
      <c r="AF59" s="146">
        <f>AF58*(1+$L$12)</f>
        <v>2.7216740350452281E-2</v>
      </c>
      <c r="AH59" s="115">
        <f>AH58*(1+$K$13)</f>
        <v>0.6923076923076934</v>
      </c>
      <c r="AI59" s="146">
        <f>AI58*(1+$L$13)</f>
        <v>5.4433480700906159E-2</v>
      </c>
      <c r="AK59" s="115">
        <f>AK58*(1+$K$14)</f>
        <v>1.3846153846153884</v>
      </c>
      <c r="AL59" s="146">
        <f>AL58*(1+$L$14)</f>
        <v>0.10886696140181547</v>
      </c>
    </row>
    <row r="60" spans="25:38" x14ac:dyDescent="0.2">
      <c r="Y60" s="115"/>
      <c r="Z60" s="146">
        <f>Z59*(1+$L$10)</f>
        <v>3.2135699383416256E-3</v>
      </c>
      <c r="AB60" s="115"/>
      <c r="AC60" s="146">
        <f>AC59*(1+$L$11)</f>
        <v>9.6407098150248748E-3</v>
      </c>
      <c r="AE60" s="115"/>
      <c r="AF60" s="146">
        <f>AF59*(1+$L$12)</f>
        <v>2.7268474955961942E-2</v>
      </c>
      <c r="AH60" s="115"/>
      <c r="AI60" s="146">
        <f>AI59*(1+$L$13)</f>
        <v>5.4536949911925481E-2</v>
      </c>
      <c r="AK60" s="115"/>
      <c r="AL60" s="146">
        <f>AL59*(1+$L$14)</f>
        <v>0.10907389982385413</v>
      </c>
    </row>
    <row r="61" spans="25:38" x14ac:dyDescent="0.2">
      <c r="Z61" s="146">
        <f>Z60*(1+$L$10)</f>
        <v>3.2232570230828895E-3</v>
      </c>
      <c r="AC61" s="146">
        <f>AC60*(1+$L$11)</f>
        <v>9.6697710692486664E-3</v>
      </c>
      <c r="AF61" s="146">
        <f>AF60*(1+$L$12)</f>
        <v>2.7320307900558973E-2</v>
      </c>
      <c r="AI61" s="146">
        <f>AI60*(1+$L$13)</f>
        <v>5.4640615801119542E-2</v>
      </c>
      <c r="AL61" s="146">
        <f>AL60*(1+$L$14)</f>
        <v>0.10928123160224225</v>
      </c>
    </row>
    <row r="62" spans="25:38" x14ac:dyDescent="0.2">
      <c r="Z62" s="146">
        <f>Z61*(1+$L$10)</f>
        <v>3.2329733088723909E-3</v>
      </c>
      <c r="AC62" s="146">
        <f>AC61*(1+$L$11)</f>
        <v>9.6989199266171704E-3</v>
      </c>
      <c r="AF62" s="146">
        <f>AF61*(1+$L$12)</f>
        <v>2.7372239371170014E-2</v>
      </c>
      <c r="AI62" s="146">
        <f>AI61*(1+$L$13)</f>
        <v>5.4744478742341625E-2</v>
      </c>
      <c r="AL62" s="146">
        <f>AL61*(1+$L$14)</f>
        <v>0.10948895748468643</v>
      </c>
    </row>
    <row r="63" spans="25:38" x14ac:dyDescent="0.2">
      <c r="Z63" s="146">
        <f>Z62*(1+$L$10)</f>
        <v>3.2427188837346739E-3</v>
      </c>
      <c r="AC63" s="146">
        <f>AC62*(1+$L$11)</f>
        <v>9.7281566512040195E-3</v>
      </c>
      <c r="AF63" s="146">
        <f>AF62*(1+$L$12)</f>
        <v>2.7424269555077027E-2</v>
      </c>
      <c r="AI63" s="146">
        <f>AI62*(1+$L$13)</f>
        <v>5.4848539110155657E-2</v>
      </c>
      <c r="AL63" s="146">
        <f>AL62*(1+$L$14)</f>
        <v>0.10969707822031449</v>
      </c>
    </row>
    <row r="64" spans="25:38" x14ac:dyDescent="0.2">
      <c r="Z64" s="146">
        <f>Z63*(1+$L$10)</f>
        <v>3.252493835959627E-3</v>
      </c>
      <c r="AC64" s="146">
        <f>AC63*(1+$L$11)</f>
        <v>9.757481507878878E-3</v>
      </c>
      <c r="AF64" s="146">
        <f>AF63*(1+$L$12)</f>
        <v>2.7476398639917965E-2</v>
      </c>
      <c r="AI64" s="146">
        <f>AI63*(1+$L$13)</f>
        <v>5.4952797279837533E-2</v>
      </c>
      <c r="AL64" s="146">
        <f>AL63*(1+$L$14)</f>
        <v>0.10990559455967826</v>
      </c>
    </row>
    <row r="65" spans="26:38" x14ac:dyDescent="0.2">
      <c r="Z65" s="146">
        <f>Z64*(1+$L$10)</f>
        <v>3.2622982541032817E-3</v>
      </c>
      <c r="AC65" s="146">
        <f>AC64*(1+$L$11)</f>
        <v>9.7868947623098411E-3</v>
      </c>
      <c r="AF65" s="146">
        <f>AF64*(1+$L$12)</f>
        <v>2.7528626813687448E-2</v>
      </c>
      <c r="AI65" s="146">
        <f>AI64*(1+$L$13)</f>
        <v>5.5057253627376498E-2</v>
      </c>
      <c r="AL65" s="146">
        <f>AL64*(1+$L$14)</f>
        <v>0.1101145072547562</v>
      </c>
    </row>
    <row r="66" spans="26:38" x14ac:dyDescent="0.2">
      <c r="Z66" s="146">
        <f>Z65*(1+$L$10)</f>
        <v>3.2721322269886155E-3</v>
      </c>
      <c r="AC66" s="146">
        <f>AC65*(1+$L$11)</f>
        <v>9.8163966809658425E-3</v>
      </c>
      <c r="AF66" s="146">
        <f>AF65*(1+$L$12)</f>
        <v>2.7580954264737445E-2</v>
      </c>
      <c r="AI66" s="146">
        <f>AI65*(1+$L$13)</f>
        <v>5.5161908529476493E-2</v>
      </c>
      <c r="AL66" s="146">
        <f>AL65*(1+$L$14)</f>
        <v>0.11032381705895621</v>
      </c>
    </row>
    <row r="67" spans="26:38" x14ac:dyDescent="0.2">
      <c r="Z67" s="146">
        <f>Z66*(1+$L$10)</f>
        <v>3.2819958437063572E-3</v>
      </c>
      <c r="AC67" s="146">
        <f>AC66*(1+$L$11)</f>
        <v>9.8459875311190676E-3</v>
      </c>
      <c r="AF67" s="146">
        <f>AF66*(1+$L$12)</f>
        <v>2.7633381181777952E-2</v>
      </c>
      <c r="AI67" s="146">
        <f>AI66*(1+$L$13)</f>
        <v>5.5266762363557508E-2</v>
      </c>
      <c r="AL67" s="146">
        <f>AL66*(1+$L$14)</f>
        <v>0.11053352472711825</v>
      </c>
    </row>
    <row r="68" spans="26:38" x14ac:dyDescent="0.2">
      <c r="Z68" s="146">
        <f>Z67*(1+$L$10)</f>
        <v>3.2918891936157936E-3</v>
      </c>
      <c r="AC68" s="146">
        <f>AC67*(1+$L$11)</f>
        <v>9.8756675808473766E-3</v>
      </c>
      <c r="AF68" s="146">
        <f>AF67*(1+$L$12)</f>
        <v>2.7685907753877671E-2</v>
      </c>
      <c r="AI68" s="146">
        <f>AI67*(1+$L$13)</f>
        <v>5.5371815507756945E-2</v>
      </c>
      <c r="AL68" s="146">
        <f>AL67*(1+$L$14)</f>
        <v>0.11074363101551714</v>
      </c>
    </row>
    <row r="69" spans="26:38" x14ac:dyDescent="0.2">
      <c r="Z69" s="146">
        <f>Z68*(1+$L$10)</f>
        <v>3.3018123663455783E-3</v>
      </c>
      <c r="AC69" s="146">
        <f>AC68*(1+$L$11)</f>
        <v>9.9054370990367298E-3</v>
      </c>
      <c r="AF69" s="146">
        <f>AF68*(1+$L$12)</f>
        <v>2.7738534170464693E-2</v>
      </c>
      <c r="AI69" s="146">
        <f>AI68*(1+$L$13)</f>
        <v>5.5477068340930989E-2</v>
      </c>
      <c r="AL69" s="146">
        <f>AL68*(1+$L$14)</f>
        <v>0.11095413668186524</v>
      </c>
    </row>
    <row r="70" spans="26:38" x14ac:dyDescent="0.2">
      <c r="Z70" s="146">
        <f>Z69*(1+$L$10)</f>
        <v>3.3117654517945444E-3</v>
      </c>
      <c r="AC70" s="146">
        <f>AC69*(1+$L$11)</f>
        <v>9.9352963553836285E-3</v>
      </c>
      <c r="AF70" s="146">
        <f>AF69*(1+$L$12)</f>
        <v>2.7791260621327182E-2</v>
      </c>
      <c r="AI70" s="146">
        <f>AI69*(1+$L$13)</f>
        <v>5.5582521242655968E-2</v>
      </c>
      <c r="AL70" s="146">
        <f>AL69*(1+$L$14)</f>
        <v>0.1111650424853152</v>
      </c>
    </row>
    <row r="71" spans="26:38" x14ac:dyDescent="0.2">
      <c r="Z71" s="146">
        <f>Z70*(1+$L$10)</f>
        <v>3.3217485401325188E-3</v>
      </c>
      <c r="AC71" s="146">
        <f>AC70*(1+$L$11)</f>
        <v>9.9652456203975521E-3</v>
      </c>
      <c r="AF71" s="146">
        <f>AF70*(1+$L$12)</f>
        <v>2.7844087296614056E-2</v>
      </c>
      <c r="AI71" s="146">
        <f>AI70*(1+$L$13)</f>
        <v>5.5688174593229715E-2</v>
      </c>
      <c r="AL71" s="146">
        <f>AL70*(1+$L$14)</f>
        <v>0.11137634918646271</v>
      </c>
    </row>
    <row r="72" spans="26:38" x14ac:dyDescent="0.2">
      <c r="Z72" s="146">
        <f>Z71*(1+$L$10)</f>
        <v>3.3317617218011396E-3</v>
      </c>
      <c r="AC72" s="146">
        <f>AC71*(1+$L$11)</f>
        <v>9.9952851654034145E-3</v>
      </c>
      <c r="AF72" s="146">
        <f>AF71*(1+$L$12)</f>
        <v>2.7897014386835679E-2</v>
      </c>
      <c r="AI72" s="146">
        <f>AI71*(1+$L$13)</f>
        <v>5.5794028773672961E-2</v>
      </c>
      <c r="AL72" s="146">
        <f>AL71*(1+$L$14)</f>
        <v>0.11158805754734921</v>
      </c>
    </row>
    <row r="73" spans="26:38" x14ac:dyDescent="0.2">
      <c r="Z73" s="146">
        <f>Z72*(1+$L$10)</f>
        <v>3.3418050875146745E-3</v>
      </c>
      <c r="AC73" s="146">
        <f>AC72*(1+$L$11)</f>
        <v>1.0025415262544019E-2</v>
      </c>
      <c r="AF73" s="146">
        <f>AF72*(1+$L$12)</f>
        <v>2.7950042082864543E-2</v>
      </c>
      <c r="AI73" s="146">
        <f>AI72*(1+$L$13)</f>
        <v>5.5900084165730689E-2</v>
      </c>
      <c r="AL73" s="146">
        <f>AL72*(1+$L$14)</f>
        <v>0.11180016833146467</v>
      </c>
    </row>
    <row r="74" spans="26:38" x14ac:dyDescent="0.2">
      <c r="Z74" s="146">
        <f>Z73*(1+$L$10)</f>
        <v>3.3518787282608435E-3</v>
      </c>
      <c r="AC74" s="146">
        <f>AC73*(1+$L$11)</f>
        <v>1.0055636184782526E-2</v>
      </c>
      <c r="AF74" s="146">
        <f>AF73*(1+$L$12)</f>
        <v>2.8003170575935953E-2</v>
      </c>
      <c r="AI74" s="146">
        <f>AI73*(1+$L$13)</f>
        <v>5.6006341151873515E-2</v>
      </c>
      <c r="AL74" s="146">
        <f>AL73*(1+$L$14)</f>
        <v>0.11201268230375032</v>
      </c>
    </row>
    <row r="75" spans="26:38" x14ac:dyDescent="0.2">
      <c r="Z75" s="146">
        <f>Z74*(1+$L$10)</f>
        <v>3.361982735301642E-3</v>
      </c>
      <c r="AC75" s="146">
        <f>AC74*(1+$L$11)</f>
        <v>1.0085948205904922E-2</v>
      </c>
      <c r="AF75" s="146">
        <f>AF74*(1+$L$12)</f>
        <v>2.8056400057648728E-2</v>
      </c>
      <c r="AI75" s="146">
        <f>AI74*(1+$L$13)</f>
        <v>5.6112800115299066E-2</v>
      </c>
      <c r="AL75" s="146">
        <f>AL74*(1+$L$14)</f>
        <v>0.11222560023060144</v>
      </c>
    </row>
    <row r="76" spans="26:38" x14ac:dyDescent="0.2">
      <c r="Z76" s="146">
        <f>Z75*(1+$L$10)</f>
        <v>3.3721172001741693E-3</v>
      </c>
      <c r="AC76" s="146">
        <f>AC75*(1+$L$11)</f>
        <v>1.0116351600522504E-2</v>
      </c>
      <c r="AF76" s="146">
        <f>AF75*(1+$L$12)</f>
        <v>2.8109730719965881E-2</v>
      </c>
      <c r="AI76" s="146">
        <f>AI75*(1+$L$13)</f>
        <v>5.621946143993338E-2</v>
      </c>
      <c r="AL76" s="146">
        <f>AL75*(1+$L$14)</f>
        <v>0.11243892287987006</v>
      </c>
    </row>
    <row r="77" spans="26:38" x14ac:dyDescent="0.2">
      <c r="Z77" s="146">
        <f>Z76*(1+$L$10)</f>
        <v>3.3822822146914568E-3</v>
      </c>
      <c r="AC77" s="146">
        <f>AC76*(1+$L$11)</f>
        <v>1.0146846644074366E-2</v>
      </c>
      <c r="AF77" s="146">
        <f>AF76*(1+$L$12)</f>
        <v>2.8163162755215319E-2</v>
      </c>
      <c r="AI77" s="146">
        <f>AI76*(1+$L$13)</f>
        <v>5.6326325510432262E-2</v>
      </c>
      <c r="AL77" s="146">
        <f>AL76*(1+$L$14)</f>
        <v>0.11265265102086783</v>
      </c>
    </row>
    <row r="78" spans="26:38" x14ac:dyDescent="0.2">
      <c r="Z78" s="146">
        <f>Z77*(1+$L$10)</f>
        <v>3.3924778709432993E-3</v>
      </c>
      <c r="AC78" s="146">
        <f>AC77*(1+$L$11)</f>
        <v>1.0177433612829894E-2</v>
      </c>
      <c r="AF78" s="146">
        <f>AF77*(1+$L$12)</f>
        <v>2.8216696356090532E-2</v>
      </c>
      <c r="AI78" s="146">
        <f>AI77*(1+$L$13)</f>
        <v>5.6433392712182694E-2</v>
      </c>
      <c r="AL78" s="146">
        <f>AL77*(1+$L$14)</f>
        <v>0.11286678542436869</v>
      </c>
    </row>
    <row r="79" spans="26:38" x14ac:dyDescent="0.2">
      <c r="Z79" s="146">
        <f>Z78*(1+$L$10)</f>
        <v>3.4027042612970906E-3</v>
      </c>
      <c r="AC79" s="146">
        <f>AC78*(1+$L$11)</f>
        <v>1.0208112783891268E-2</v>
      </c>
      <c r="AF79" s="146">
        <f>AF78*(1+$L$12)</f>
        <v>2.8270331715651287E-2</v>
      </c>
      <c r="AI79" s="146">
        <f>AI78*(1+$L$13)</f>
        <v>5.6540663431304206E-2</v>
      </c>
      <c r="AL79" s="146">
        <f>AL78*(1+$L$14)</f>
        <v>0.11308132686261171</v>
      </c>
    </row>
    <row r="80" spans="26:38" x14ac:dyDescent="0.2">
      <c r="Z80" s="146">
        <f>Z79*(1+$L$10)</f>
        <v>3.4129614783986592E-3</v>
      </c>
      <c r="AC80" s="146">
        <f>AC79*(1+$L$11)</f>
        <v>1.0238884435195973E-2</v>
      </c>
      <c r="AF80" s="146">
        <f>AF79*(1+$L$12)</f>
        <v>2.8324069027324327E-2</v>
      </c>
      <c r="AI80" s="146">
        <f>AI79*(1+$L$13)</f>
        <v>5.6648138054650285E-2</v>
      </c>
      <c r="AL80" s="146">
        <f>AL79*(1+$L$14)</f>
        <v>0.11329627610930389</v>
      </c>
    </row>
    <row r="81" spans="26:38" x14ac:dyDescent="0.2">
      <c r="Z81" s="146">
        <f>Z80*(1+$L$10)</f>
        <v>3.4232496151731084E-3</v>
      </c>
      <c r="AC81" s="146">
        <f>AC80*(1+$L$11)</f>
        <v>1.0269748845519322E-2</v>
      </c>
      <c r="AF81" s="146">
        <f>AF80*(1+$L$12)</f>
        <v>2.8377908484904069E-2</v>
      </c>
      <c r="AI81" s="146">
        <f>AI80*(1+$L$13)</f>
        <v>5.6755816969809768E-2</v>
      </c>
      <c r="AL81" s="146">
        <f>AL80*(1+$L$14)</f>
        <v>0.11351163393962287</v>
      </c>
    </row>
    <row r="82" spans="26:38" x14ac:dyDescent="0.2">
      <c r="Z82" s="146">
        <f>Z81*(1+$L$10)</f>
        <v>3.4335687648256578E-3</v>
      </c>
      <c r="AC82" s="146">
        <f>AC81*(1+$L$11)</f>
        <v>1.030070629447697E-2</v>
      </c>
      <c r="AF82" s="146">
        <f>AF81*(1+$L$12)</f>
        <v>2.8431850282553298E-2</v>
      </c>
      <c r="AI82" s="146">
        <f>AI81*(1+$L$13)</f>
        <v>5.6863700565108234E-2</v>
      </c>
      <c r="AL82" s="146">
        <f>AL81*(1+$L$14)</f>
        <v>0.1137274011302198</v>
      </c>
    </row>
    <row r="83" spans="26:38" x14ac:dyDescent="0.2">
      <c r="Z83" s="146">
        <f>Z82*(1+$L$10)</f>
        <v>3.4439190208424872E-3</v>
      </c>
      <c r="AC83" s="146">
        <f>AC82*(1+$L$11)</f>
        <v>1.0331757062527459E-2</v>
      </c>
      <c r="AF83" s="146">
        <f>AF82*(1+$L$12)</f>
        <v>2.8485894614803879E-2</v>
      </c>
      <c r="AI83" s="146">
        <f>AI82*(1+$L$13)</f>
        <v>5.6971789229609396E-2</v>
      </c>
      <c r="AL83" s="146">
        <f>AL82*(1+$L$14)</f>
        <v>0.11394357845922214</v>
      </c>
    </row>
    <row r="84" spans="26:38" x14ac:dyDescent="0.2">
      <c r="Z84" s="146">
        <f>Z83*(1+$L$10)</f>
        <v>3.4543004769915847E-3</v>
      </c>
      <c r="AC84" s="146">
        <f>AC83*(1+$L$11)</f>
        <v>1.0362901430974751E-2</v>
      </c>
      <c r="AF84" s="146">
        <f>AF83*(1+$L$12)</f>
        <v>2.8540041676557441E-2</v>
      </c>
      <c r="AI84" s="146">
        <f>AI83*(1+$L$13)</f>
        <v>5.7080083353116526E-2</v>
      </c>
      <c r="AL84" s="146">
        <f>AL83*(1+$L$14)</f>
        <v>0.1141601667062364</v>
      </c>
    </row>
    <row r="85" spans="26:38" x14ac:dyDescent="0.2">
      <c r="Z85" s="146">
        <f>Z84*(1+$L$10)</f>
        <v>3.4647132273235952E-3</v>
      </c>
      <c r="AC85" s="146">
        <f>AC84*(1+$L$11)</f>
        <v>1.0394139681970784E-2</v>
      </c>
      <c r="AF85" s="146">
        <f>AF84*(1+$L$12)</f>
        <v>2.8594291663086097E-2</v>
      </c>
      <c r="AI85" s="146">
        <f>AI84*(1+$L$13)</f>
        <v>5.7188583326173839E-2</v>
      </c>
      <c r="AL85" s="146">
        <f>AL84*(1+$L$14)</f>
        <v>0.11437716665235104</v>
      </c>
    </row>
    <row r="86" spans="26:38" x14ac:dyDescent="0.2">
      <c r="Z86" s="146">
        <f>Z85*(1+$L$10)</f>
        <v>3.4751573661726729E-3</v>
      </c>
      <c r="AC86" s="146">
        <f>AC85*(1+$L$11)</f>
        <v>1.0425472098518017E-2</v>
      </c>
      <c r="AF86" s="146">
        <f>AF85*(1+$L$12)</f>
        <v>2.8648644770033135E-2</v>
      </c>
      <c r="AI86" s="146">
        <f>AI85*(1+$L$13)</f>
        <v>5.7297289540067922E-2</v>
      </c>
      <c r="AL86" s="146">
        <f>AL85*(1+$L$14)</f>
        <v>0.1145945790801392</v>
      </c>
    </row>
    <row r="87" spans="26:38" x14ac:dyDescent="0.2">
      <c r="Z87" s="146">
        <f>Z86*(1+$L$10)</f>
        <v>3.4856329881573353E-3</v>
      </c>
      <c r="AC87" s="146">
        <f>AC86*(1+$L$11)</f>
        <v>1.0456898964472005E-2</v>
      </c>
      <c r="AF87" s="146">
        <f>AF86*(1+$L$12)</f>
        <v>2.8703101193413735E-2</v>
      </c>
      <c r="AI87" s="146">
        <f>AI86*(1+$L$13)</f>
        <v>5.7406202386829121E-2</v>
      </c>
      <c r="AL87" s="146">
        <f>AL86*(1+$L$14)</f>
        <v>0.11481240477366161</v>
      </c>
    </row>
    <row r="88" spans="26:38" x14ac:dyDescent="0.2">
      <c r="Z88" s="146">
        <f>Z87*(1+$L$10)</f>
        <v>3.4961401881813217E-3</v>
      </c>
      <c r="AC88" s="146">
        <f>AC87*(1+$L$11)</f>
        <v>1.0488420564543964E-2</v>
      </c>
      <c r="AF88" s="146">
        <f>AF87*(1+$L$12)</f>
        <v>2.8757661129615662E-2</v>
      </c>
      <c r="AI88" s="146">
        <f>AI87*(1+$L$13)</f>
        <v>5.7515322259232976E-2</v>
      </c>
      <c r="AL88" s="146">
        <f>AL87*(1+$L$14)</f>
        <v>0.11503064451846934</v>
      </c>
    </row>
    <row r="89" spans="26:38" x14ac:dyDescent="0.2">
      <c r="Z89" s="146">
        <f>Z88*(1+$L$10)</f>
        <v>3.5066790614344517E-3</v>
      </c>
      <c r="AC89" s="146">
        <f>AC88*(1+$L$11)</f>
        <v>1.0520037184303353E-2</v>
      </c>
      <c r="AF89" s="146">
        <f>AF88*(1+$L$12)</f>
        <v>2.8812324775399991E-2</v>
      </c>
      <c r="AI89" s="146">
        <f>AI88*(1+$L$13)</f>
        <v>5.7624649550801633E-2</v>
      </c>
      <c r="AL89" s="146">
        <f>AL88*(1+$L$14)</f>
        <v>0.11524929910160667</v>
      </c>
    </row>
    <row r="90" spans="26:38" x14ac:dyDescent="0.2">
      <c r="Z90" s="146">
        <f>Z89*(1+$L$10)</f>
        <v>3.5172497033934881E-3</v>
      </c>
      <c r="AC90" s="146">
        <f>AC89*(1+$L$11)</f>
        <v>1.0551749110180461E-2</v>
      </c>
      <c r="AF90" s="146">
        <f>AF89*(1+$L$12)</f>
        <v>2.88670923279018E-2</v>
      </c>
      <c r="AI90" s="146">
        <f>AI89*(1+$L$13)</f>
        <v>5.7734184655805258E-2</v>
      </c>
      <c r="AL90" s="146">
        <f>AL89*(1+$L$14)</f>
        <v>0.11546836931161392</v>
      </c>
    </row>
    <row r="91" spans="26:38" x14ac:dyDescent="0.2">
      <c r="Z91" s="146">
        <f>Z90*(1+$L$10)</f>
        <v>3.5278522098230016E-3</v>
      </c>
      <c r="AC91" s="146">
        <f>AC90*(1+$L$11)</f>
        <v>1.0583556629469002E-2</v>
      </c>
      <c r="AF91" s="146">
        <f>AF90*(1+$L$12)</f>
        <v>2.8921963984630896E-2</v>
      </c>
      <c r="AI91" s="146">
        <f>AI90*(1+$L$13)</f>
        <v>5.7843927969263451E-2</v>
      </c>
      <c r="AL91" s="146">
        <f>AL90*(1+$L$14)</f>
        <v>0.11568785593853032</v>
      </c>
    </row>
    <row r="92" spans="26:38" x14ac:dyDescent="0.2">
      <c r="Z92" s="146">
        <f>Z91*(1+$L$10)</f>
        <v>3.5384866767762388E-3</v>
      </c>
      <c r="AC92" s="146">
        <f>AC91*(1+$L$11)</f>
        <v>1.0615460030328714E-2</v>
      </c>
      <c r="AF92" s="146">
        <f>AF91*(1+$L$12)</f>
        <v>2.8976939943472516E-2</v>
      </c>
      <c r="AI92" s="146">
        <f>AI91*(1+$L$13)</f>
        <v>5.795387988694669E-2</v>
      </c>
      <c r="AL92" s="146">
        <f>AL91*(1+$L$14)</f>
        <v>0.11590775977389679</v>
      </c>
    </row>
    <row r="93" spans="26:38" x14ac:dyDescent="0.2">
      <c r="Z93" s="146">
        <f>Z92*(1+$L$10)</f>
        <v>3.5491532005959923E-3</v>
      </c>
      <c r="AC93" s="146">
        <f>AC92*(1+$L$11)</f>
        <v>1.0647459601787973E-2</v>
      </c>
      <c r="AF93" s="146">
        <f>AF92*(1+$L$12)</f>
        <v>2.9032020402688041E-2</v>
      </c>
      <c r="AI93" s="146">
        <f>AI92*(1+$L$13)</f>
        <v>5.8064040805377748E-2</v>
      </c>
      <c r="AL93" s="146">
        <f>AL92*(1+$L$14)</f>
        <v>0.11612808161075891</v>
      </c>
    </row>
    <row r="94" spans="26:38" x14ac:dyDescent="0.2">
      <c r="Z94" s="146">
        <f>Z93*(1+$L$10)</f>
        <v>3.5598518779154731E-3</v>
      </c>
      <c r="AC94" s="146">
        <f>AC93*(1+$L$11)</f>
        <v>1.0679555633746417E-2</v>
      </c>
      <c r="AF94" s="146">
        <f>AF93*(1+$L$12)</f>
        <v>2.9087205560915725E-2</v>
      </c>
      <c r="AI94" s="146">
        <f>AI93*(1+$L$13)</f>
        <v>5.8174411121833115E-2</v>
      </c>
      <c r="AL94" s="146">
        <f>AL93*(1+$L$14)</f>
        <v>0.11634882224366966</v>
      </c>
    </row>
    <row r="95" spans="26:38" x14ac:dyDescent="0.2">
      <c r="Z95" s="146">
        <f>Z94*(1+$L$10)</f>
        <v>3.570582805659187E-3</v>
      </c>
      <c r="AC95" s="146">
        <f>AC94*(1+$L$11)</f>
        <v>1.0711748416977558E-2</v>
      </c>
      <c r="AF95" s="146">
        <f>AF94*(1+$L$12)</f>
        <v>2.9142495617171391E-2</v>
      </c>
      <c r="AI95" s="146">
        <f>AI94*(1+$L$13)</f>
        <v>5.8284991234344448E-2</v>
      </c>
      <c r="AL95" s="146">
        <f>AL94*(1+$L$14)</f>
        <v>0.11656998246869234</v>
      </c>
    </row>
    <row r="96" spans="26:38" x14ac:dyDescent="0.2">
      <c r="Z96" s="146">
        <f>Z95*(1+$L$10)</f>
        <v>3.581346081043811E-3</v>
      </c>
      <c r="AC96" s="146">
        <f>AC95*(1+$L$11)</f>
        <v>1.0744038243131431E-2</v>
      </c>
      <c r="AF96" s="146">
        <f>AF95*(1+$L$12)</f>
        <v>2.9197890770849163E-2</v>
      </c>
      <c r="AI96" s="146">
        <f>AI95*(1+$L$13)</f>
        <v>5.8395781541699998E-2</v>
      </c>
      <c r="AL96" s="146">
        <f>AL95*(1+$L$14)</f>
        <v>0.11679156308340344</v>
      </c>
    </row>
    <row r="97" spans="26:38" x14ac:dyDescent="0.2">
      <c r="Z97" s="146">
        <f>Z96*(1+$L$10)</f>
        <v>3.5921418015790758E-3</v>
      </c>
      <c r="AC97" s="146">
        <f>AC96*(1+$L$11)</f>
        <v>1.0776425404737226E-2</v>
      </c>
      <c r="AF97" s="146">
        <f>AF96*(1+$L$12)</f>
        <v>2.9253391221722182E-2</v>
      </c>
      <c r="AI97" s="146">
        <f>AI96*(1+$L$13)</f>
        <v>5.8506782443446044E-2</v>
      </c>
      <c r="AL97" s="146">
        <f>AL96*(1+$L$14)</f>
        <v>0.11701356488689553</v>
      </c>
    </row>
    <row r="98" spans="26:38" x14ac:dyDescent="0.2">
      <c r="Z98" s="146">
        <f>Z97*(1+$L$10)</f>
        <v>3.6029700650686484E-3</v>
      </c>
      <c r="AC98" s="146">
        <f>AC97*(1+$L$11)</f>
        <v>1.0808910195205943E-2</v>
      </c>
      <c r="AF98" s="146">
        <f>AF97*(1+$L$12)</f>
        <v>2.9308997169943327E-2</v>
      </c>
      <c r="AI98" s="146">
        <f>AI97*(1+$L$13)</f>
        <v>5.8617994339888332E-2</v>
      </c>
      <c r="AL98" s="146">
        <f>AL97*(1+$L$14)</f>
        <v>0.11723598867978012</v>
      </c>
    </row>
    <row r="99" spans="26:38" x14ac:dyDescent="0.2">
      <c r="Z99" s="146">
        <f>Z98*(1+$L$10)</f>
        <v>3.6138309696110179E-3</v>
      </c>
      <c r="AC99" s="146">
        <f>AC98*(1+$L$11)</f>
        <v>1.0841492908833052E-2</v>
      </c>
      <c r="AF99" s="146">
        <f>AF98*(1+$L$12)</f>
        <v>2.9364708816045925E-2</v>
      </c>
      <c r="AI99" s="146">
        <f>AI98*(1+$L$13)</f>
        <v>5.8729417632093536E-2</v>
      </c>
      <c r="AL99" s="146">
        <f>AL98*(1+$L$14)</f>
        <v>0.11745883526419053</v>
      </c>
    </row>
    <row r="100" spans="26:38" x14ac:dyDescent="0.2">
      <c r="Z100" s="146">
        <f>Z99*(1+$L$10)</f>
        <v>3.6247246136003851E-3</v>
      </c>
      <c r="AC100" s="146">
        <f>AC99*(1+$L$11)</f>
        <v>1.0874173840801154E-2</v>
      </c>
      <c r="AF100" s="146">
        <f>AF99*(1+$L$12)</f>
        <v>2.9420526360944499E-2</v>
      </c>
      <c r="AI100" s="146">
        <f>AI99*(1+$L$13)</f>
        <v>5.8841052721890684E-2</v>
      </c>
      <c r="AL100" s="146">
        <f>AL99*(1+$L$14)</f>
        <v>0.11768210544378484</v>
      </c>
    </row>
    <row r="101" spans="26:38" x14ac:dyDescent="0.2">
      <c r="Z101" s="146">
        <f>Z100*(1+$L$10)</f>
        <v>3.6356510957275523E-3</v>
      </c>
      <c r="AC101" s="146">
        <f>AC100*(1+$L$11)</f>
        <v>1.0906953287182655E-2</v>
      </c>
      <c r="AF101" s="146">
        <f>AF100*(1+$L$12)</f>
        <v>2.9476450005935465E-2</v>
      </c>
      <c r="AI101" s="146">
        <f>AI100*(1+$L$13)</f>
        <v>5.8952900011872623E-2</v>
      </c>
      <c r="AL101" s="146">
        <f>AL100*(1+$L$14)</f>
        <v>0.11790580002374872</v>
      </c>
    </row>
    <row r="102" spans="26:38" x14ac:dyDescent="0.2">
      <c r="Z102" s="146">
        <f>Z101*(1+$L$10)</f>
        <v>3.6466105149808195E-3</v>
      </c>
      <c r="AC102" s="146">
        <f>AC101*(1+$L$11)</f>
        <v>1.0939831544942456E-2</v>
      </c>
      <c r="AF102" s="146">
        <f>AF101*(1+$L$12)</f>
        <v>2.9532479952697879E-2</v>
      </c>
      <c r="AI102" s="146">
        <f>AI101*(1+$L$13)</f>
        <v>5.9064959905397452E-2</v>
      </c>
      <c r="AL102" s="146">
        <f>AL101*(1+$L$14)</f>
        <v>0.11812991981079839</v>
      </c>
    </row>
    <row r="103" spans="26:38" x14ac:dyDescent="0.2">
      <c r="Z103" s="146">
        <f>Z102*(1+$L$10)</f>
        <v>3.6576029706468795E-3</v>
      </c>
      <c r="AC103" s="146">
        <f>AC102*(1+$L$11)</f>
        <v>1.0972808911940636E-2</v>
      </c>
      <c r="AF103" s="146">
        <f>AF102*(1+$L$12)</f>
        <v>2.9588616403294153E-2</v>
      </c>
      <c r="AI103" s="146">
        <f>AI102*(1+$L$13)</f>
        <v>5.9177232806589999E-2</v>
      </c>
      <c r="AL103" s="146">
        <f>AL102*(1+$L$14)</f>
        <v>0.1183544656131835</v>
      </c>
    </row>
    <row r="104" spans="26:38" x14ac:dyDescent="0.2">
      <c r="Z104" s="146">
        <f>Z103*(1+$L$10)</f>
        <v>3.6686285623117182E-3</v>
      </c>
      <c r="AC104" s="146">
        <f>AC103*(1+$L$11)</f>
        <v>1.1005885686935151E-2</v>
      </c>
      <c r="AF104" s="146">
        <f>AF103*(1+$L$12)</f>
        <v>2.9644859560170787E-2</v>
      </c>
      <c r="AI104" s="146">
        <f>AI103*(1+$L$13)</f>
        <v>5.9289719120343268E-2</v>
      </c>
      <c r="AL104" s="146">
        <f>AL103*(1+$L$14)</f>
        <v>0.11857943824069005</v>
      </c>
    </row>
    <row r="105" spans="26:38" x14ac:dyDescent="0.2">
      <c r="Z105" s="146">
        <f>Z104*(1+$L$10)</f>
        <v>3.679687389861516E-3</v>
      </c>
      <c r="AC105" s="146">
        <f>AC104*(1+$L$11)</f>
        <v>1.1039062169584545E-2</v>
      </c>
      <c r="AF105" s="146">
        <f>AF104*(1+$L$12)</f>
        <v>2.97012096261591E-2</v>
      </c>
      <c r="AI105" s="146">
        <f>AI104*(1+$L$13)</f>
        <v>5.9402419252319892E-2</v>
      </c>
      <c r="AL105" s="146">
        <f>AL104*(1+$L$14)</f>
        <v>0.1188048385046433</v>
      </c>
    </row>
    <row r="106" spans="26:38" x14ac:dyDescent="0.2">
      <c r="Z106" s="146">
        <f>Z105*(1+$L$10)</f>
        <v>3.6907795534835541E-3</v>
      </c>
      <c r="AC106" s="146">
        <f>AC105*(1+$L$11)</f>
        <v>1.1072338660450659E-2</v>
      </c>
      <c r="AF106" s="146">
        <f>AF105*(1+$L$12)</f>
        <v>2.9757666804475957E-2</v>
      </c>
      <c r="AI106" s="146">
        <f>AI105*(1+$L$13)</f>
        <v>5.9515333608953606E-2</v>
      </c>
      <c r="AL106" s="146">
        <f>AL105*(1+$L$14)</f>
        <v>0.11903066721791074</v>
      </c>
    </row>
    <row r="107" spans="26:38" x14ac:dyDescent="0.2">
      <c r="Z107" s="146">
        <f>Z106*(1+$L$10)</f>
        <v>3.7019051536671213E-3</v>
      </c>
      <c r="AC107" s="146">
        <f>AC106*(1+$L$11)</f>
        <v>1.1105715461001361E-2</v>
      </c>
      <c r="AF107" s="146">
        <f>AF106*(1+$L$12)</f>
        <v>2.9814231298724507E-2</v>
      </c>
      <c r="AI107" s="146">
        <f>AI106*(1+$L$13)</f>
        <v>5.9628462597450714E-2</v>
      </c>
      <c r="AL107" s="146">
        <f>AL106*(1+$L$14)</f>
        <v>0.11925692519490495</v>
      </c>
    </row>
    <row r="108" spans="26:38" x14ac:dyDescent="0.2">
      <c r="Z108" s="146">
        <f>Z107*(1+$L$10)</f>
        <v>3.7130642912044237E-3</v>
      </c>
      <c r="AC108" s="146">
        <f>AC107*(1+$L$11)</f>
        <v>1.1139192873613268E-2</v>
      </c>
      <c r="AF108" s="146">
        <f>AF107*(1+$L$12)</f>
        <v>2.9870903312894919E-2</v>
      </c>
      <c r="AI108" s="146">
        <f>AI107*(1+$L$13)</f>
        <v>5.9741806625791545E-2</v>
      </c>
      <c r="AL108" s="146">
        <f>AL107*(1+$L$14)</f>
        <v>0.11948361325158662</v>
      </c>
    </row>
    <row r="109" spans="26:38" x14ac:dyDescent="0.2">
      <c r="Z109" s="146">
        <f>Z108*(1+$L$10)</f>
        <v>3.7242570671914992E-3</v>
      </c>
      <c r="AC109" s="146">
        <f>AC108*(1+$L$11)</f>
        <v>1.1172771201574495E-2</v>
      </c>
      <c r="AF109" s="146">
        <f>AF108*(1+$L$12)</f>
        <v>2.992768305136511E-2</v>
      </c>
      <c r="AI109" s="146">
        <f>AI108*(1+$L$13)</f>
        <v>5.9855366102731934E-2</v>
      </c>
      <c r="AL109" s="146">
        <f>AL108*(1+$L$14)</f>
        <v>0.11971073220546739</v>
      </c>
    </row>
    <row r="110" spans="26:38" x14ac:dyDescent="0.2">
      <c r="Z110" s="146">
        <f>Z109*(1+$L$10)</f>
        <v>3.7354835830291327E-3</v>
      </c>
      <c r="AC110" s="146">
        <f>AC109*(1+$L$11)</f>
        <v>1.1206450749087394E-2</v>
      </c>
      <c r="AF110" s="146">
        <f>AF109*(1+$L$12)</f>
        <v>2.9984570718901489E-2</v>
      </c>
      <c r="AI110" s="146">
        <f>AI109*(1+$L$13)</f>
        <v>5.9969141437804699E-2</v>
      </c>
      <c r="AL110" s="146">
        <f>AL109*(1+$L$14)</f>
        <v>0.11993828287561292</v>
      </c>
    </row>
    <row r="111" spans="26:38" x14ac:dyDescent="0.2">
      <c r="Z111" s="146">
        <f>Z110*(1+$L$10)</f>
        <v>3.7467439404237743E-3</v>
      </c>
      <c r="AC111" s="146">
        <f>AC110*(1+$L$11)</f>
        <v>1.124023182127132E-2</v>
      </c>
      <c r="AF111" s="146">
        <f>AF110*(1+$L$12)</f>
        <v>3.0041566520659691E-2</v>
      </c>
      <c r="AI111" s="146">
        <f>AI110*(1+$L$13)</f>
        <v>6.008313304132111E-2</v>
      </c>
      <c r="AL111" s="146">
        <f>AL110*(1+$L$14)</f>
        <v>0.12016626608264575</v>
      </c>
    </row>
    <row r="112" spans="26:38" x14ac:dyDescent="0.2">
      <c r="Z112" s="146">
        <f>Z111*(1+$L$10)</f>
        <v>3.7580382413884617E-3</v>
      </c>
      <c r="AC112" s="146">
        <f>AC111*(1+$L$11)</f>
        <v>1.1274114724165382E-2</v>
      </c>
      <c r="AF112" s="146">
        <f>AF111*(1+$L$12)</f>
        <v>3.0098670662185321E-2</v>
      </c>
      <c r="AI112" s="146">
        <f>AI111*(1+$L$13)</f>
        <v>6.0197341324372371E-2</v>
      </c>
      <c r="AL112" s="146">
        <f>AL111*(1+$L$14)</f>
        <v>0.12039468264874828</v>
      </c>
    </row>
    <row r="113" spans="26:38" x14ac:dyDescent="0.2">
      <c r="Z113" s="146">
        <f>Z112*(1+$L$10)</f>
        <v>3.7693665882437433E-3</v>
      </c>
      <c r="AC113" s="146">
        <f>AC112*(1+$L$11)</f>
        <v>1.1308099764731228E-2</v>
      </c>
      <c r="AF113" s="146">
        <f>AF112*(1+$L$12)</f>
        <v>3.015588334941469E-2</v>
      </c>
      <c r="AI113" s="146">
        <f>AI112*(1+$L$13)</f>
        <v>6.0311766698831107E-2</v>
      </c>
      <c r="AL113" s="146">
        <f>AL112*(1+$L$14)</f>
        <v>0.12062353339766577</v>
      </c>
    </row>
    <row r="114" spans="26:38" x14ac:dyDescent="0.2">
      <c r="Z114" s="146">
        <f>Z113*(1+$L$10)</f>
        <v>3.7807290836186064E-3</v>
      </c>
      <c r="AC114" s="146">
        <f>AC113*(1+$L$11)</f>
        <v>1.1342187250855817E-2</v>
      </c>
      <c r="AF114" s="146">
        <f>AF113*(1+$L$12)</f>
        <v>3.0213204788675559E-2</v>
      </c>
      <c r="AI114" s="146">
        <f>AI113*(1+$L$13)</f>
        <v>6.0426409577352846E-2</v>
      </c>
      <c r="AL114" s="146">
        <f>AL113*(1+$L$14)</f>
        <v>0.12085281915470926</v>
      </c>
    </row>
    <row r="115" spans="26:38" x14ac:dyDescent="0.2">
      <c r="Z115" s="146">
        <f>Z114*(1+$L$10)</f>
        <v>3.7921258304514059E-3</v>
      </c>
      <c r="AC115" s="146">
        <f>AC114*(1+$L$11)</f>
        <v>1.1376377491354216E-2</v>
      </c>
      <c r="AF115" s="146">
        <f>AF114*(1+$L$12)</f>
        <v>3.0270635186687888E-2</v>
      </c>
      <c r="AI115" s="146">
        <f>AI114*(1+$L$13)</f>
        <v>6.0541270373377511E-2</v>
      </c>
      <c r="AL115" s="146">
        <f>AL114*(1+$L$14)</f>
        <v>0.12108254074675859</v>
      </c>
    </row>
    <row r="116" spans="26:38" x14ac:dyDescent="0.2">
      <c r="Z116" s="146">
        <f>Z115*(1+$L$10)</f>
        <v>3.8035569319907971E-3</v>
      </c>
      <c r="AC116" s="146">
        <f>AC115*(1+$L$11)</f>
        <v>1.141067079597239E-2</v>
      </c>
      <c r="AF116" s="146">
        <f>AF115*(1+$L$12)</f>
        <v>3.0328174750564579E-2</v>
      </c>
      <c r="AI116" s="146">
        <f>AI115*(1+$L$13)</f>
        <v>6.0656349501130892E-2</v>
      </c>
      <c r="AL116" s="146">
        <f>AL115*(1+$L$14)</f>
        <v>0.12131269900226536</v>
      </c>
    </row>
    <row r="117" spans="26:38" x14ac:dyDescent="0.2">
      <c r="Z117" s="146">
        <f>Z116*(1+$L$10)</f>
        <v>3.8150224917966715E-3</v>
      </c>
      <c r="AC117" s="146">
        <f>AC116*(1+$L$11)</f>
        <v>1.1445067475390014E-2</v>
      </c>
      <c r="AF117" s="146">
        <f>AF116*(1+$L$12)</f>
        <v>3.0385823687812216E-2</v>
      </c>
      <c r="AI117" s="146">
        <f>AI116*(1+$L$13)</f>
        <v>6.0771647375626174E-2</v>
      </c>
      <c r="AL117" s="146">
        <f>AL116*(1+$L$14)</f>
        <v>0.12154329475125593</v>
      </c>
    </row>
    <row r="118" spans="26:38" x14ac:dyDescent="0.2">
      <c r="Z118" s="146">
        <f>Z117*(1+$L$10)</f>
        <v>3.826522613741095E-3</v>
      </c>
      <c r="AC118" s="146">
        <f>AC117*(1+$L$11)</f>
        <v>1.1479567841223283E-2</v>
      </c>
      <c r="AF118" s="146">
        <f>AF117*(1+$L$12)</f>
        <v>3.0443582206331827E-2</v>
      </c>
      <c r="AI118" s="146">
        <f>AI117*(1+$L$13)</f>
        <v>6.0887164412665402E-2</v>
      </c>
      <c r="AL118" s="146">
        <f>AL117*(1+$L$14)</f>
        <v>0.12177432882533439</v>
      </c>
    </row>
    <row r="119" spans="26:38" x14ac:dyDescent="0.2">
      <c r="Z119" s="146">
        <f>Z118*(1+$L$10)</f>
        <v>3.8380574020092481E-3</v>
      </c>
      <c r="AC119" s="146">
        <f>AC118*(1+$L$11)</f>
        <v>1.1514172206027743E-2</v>
      </c>
      <c r="AF119" s="146">
        <f>AF118*(1+$L$12)</f>
        <v>3.0501450514419621E-2</v>
      </c>
      <c r="AI119" s="146">
        <f>AI118*(1+$L$13)</f>
        <v>6.1002901028840997E-2</v>
      </c>
      <c r="AL119" s="146">
        <f>AL118*(1+$L$14)</f>
        <v>0.12200580205768558</v>
      </c>
    </row>
    <row r="120" spans="26:38" x14ac:dyDescent="0.2">
      <c r="Z120" s="146">
        <f>Z119*(1+$L$10)</f>
        <v>3.8496269611003708E-3</v>
      </c>
      <c r="AC120" s="146">
        <f>AC119*(1+$L$11)</f>
        <v>1.154888088330111E-2</v>
      </c>
      <c r="AF120" s="146">
        <f>AF119*(1+$L$12)</f>
        <v>3.0559428820767745E-2</v>
      </c>
      <c r="AI120" s="146">
        <f>AI119*(1+$L$13)</f>
        <v>6.1118857641537253E-2</v>
      </c>
      <c r="AL120" s="146">
        <f>AL119*(1+$L$14)</f>
        <v>0.12223771528307809</v>
      </c>
    </row>
    <row r="121" spans="26:38" x14ac:dyDescent="0.2">
      <c r="Z121" s="146">
        <f>Z120*(1+$L$10)</f>
        <v>3.8612313958287085E-3</v>
      </c>
      <c r="AC121" s="146">
        <f>AC120*(1+$L$11)</f>
        <v>1.1583694187486124E-2</v>
      </c>
      <c r="AF121" s="146">
        <f>AF120*(1+$L$12)</f>
        <v>3.0617517334465039E-2</v>
      </c>
      <c r="AI121" s="146">
        <f>AI120*(1+$L$13)</f>
        <v>6.1235034668931841E-2</v>
      </c>
      <c r="AL121" s="146">
        <f>AL120*(1+$L$14)</f>
        <v>0.12247006933786728</v>
      </c>
    </row>
    <row r="122" spans="26:38" x14ac:dyDescent="0.2">
      <c r="Z122" s="146">
        <f>Z121*(1+$L$10)</f>
        <v>3.8728708113244621E-3</v>
      </c>
      <c r="AC122" s="146">
        <f>AC121*(1+$L$11)</f>
        <v>1.1618612433973385E-2</v>
      </c>
      <c r="AF122" s="146">
        <f>AF121*(1+$L$12)</f>
        <v>3.0675716264997783E-2</v>
      </c>
      <c r="AI122" s="146">
        <f>AI121*(1+$L$13)</f>
        <v>6.1351432529997335E-2</v>
      </c>
      <c r="AL122" s="146">
        <f>AL121*(1+$L$14)</f>
        <v>0.12270286505999826</v>
      </c>
    </row>
    <row r="123" spans="26:38" x14ac:dyDescent="0.2">
      <c r="Z123" s="146">
        <f>Z122*(1+$L$10)</f>
        <v>3.8845453130347402E-3</v>
      </c>
      <c r="AC123" s="146">
        <f>AC122*(1+$L$11)</f>
        <v>1.165363593910422E-2</v>
      </c>
      <c r="AF123" s="146">
        <f>AF122*(1+$L$12)</f>
        <v>3.073402582225046E-2</v>
      </c>
      <c r="AI123" s="146">
        <f>AI122*(1+$L$13)</f>
        <v>6.146805164450269E-2</v>
      </c>
      <c r="AL123" s="146">
        <f>AL122*(1+$L$14)</f>
        <v>0.12293610328900899</v>
      </c>
    </row>
    <row r="124" spans="26:38" x14ac:dyDescent="0.2">
      <c r="Z124" s="146">
        <f>Z123*(1+$L$10)</f>
        <v>3.8962550067245146E-3</v>
      </c>
      <c r="AC124" s="146">
        <f>AC123*(1+$L$11)</f>
        <v>1.1688765020173544E-2</v>
      </c>
      <c r="AF124" s="146">
        <f>AF123*(1+$L$12)</f>
        <v>3.0792446216506505E-2</v>
      </c>
      <c r="AI124" s="146">
        <f>AI123*(1+$L$13)</f>
        <v>6.1584892433014786E-2</v>
      </c>
      <c r="AL124" s="146">
        <f>AL123*(1+$L$14)</f>
        <v>0.12316978486603318</v>
      </c>
    </row>
    <row r="125" spans="26:38" x14ac:dyDescent="0.2">
      <c r="Z125" s="146">
        <f>Z124*(1+$L$10)</f>
        <v>3.9079999984775781E-3</v>
      </c>
      <c r="AC125" s="146">
        <f>AC124*(1+$L$11)</f>
        <v>1.1723999995432733E-2</v>
      </c>
      <c r="AF125" s="146">
        <f>AF124*(1+$L$12)</f>
        <v>3.0850977658449071E-2</v>
      </c>
      <c r="AI125" s="146">
        <f>AI124*(1+$L$13)</f>
        <v>6.1701955316899919E-2</v>
      </c>
      <c r="AL125" s="146">
        <f>AL124*(1+$L$14)</f>
        <v>0.12340391063380346</v>
      </c>
    </row>
    <row r="126" spans="26:38" x14ac:dyDescent="0.2">
      <c r="Z126" s="146">
        <f>Z125*(1+$L$10)</f>
        <v>3.919780394697505E-3</v>
      </c>
      <c r="AC126" s="146">
        <f>AC125*(1+$L$11)</f>
        <v>1.1759341184092515E-2</v>
      </c>
      <c r="AF126" s="146">
        <f>AF125*(1+$L$12)</f>
        <v>3.0909620359161782E-2</v>
      </c>
      <c r="AI126" s="146">
        <f>AI125*(1+$L$13)</f>
        <v>6.1819240718325348E-2</v>
      </c>
      <c r="AL126" s="146">
        <f>AL125*(1+$L$14)</f>
        <v>0.12363848143665432</v>
      </c>
    </row>
    <row r="127" spans="26:38" x14ac:dyDescent="0.2">
      <c r="Z127" s="146">
        <f>Z126*(1+$L$10)</f>
        <v>3.9315963021086175E-3</v>
      </c>
      <c r="AC127" s="146">
        <f>AC126*(1+$L$11)</f>
        <v>1.1794788906325853E-2</v>
      </c>
      <c r="AF127" s="146">
        <f>AF126*(1+$L$12)</f>
        <v>3.0968374530129506E-2</v>
      </c>
      <c r="AI127" s="146">
        <f>AI126*(1+$L$13)</f>
        <v>6.1936749060260796E-2</v>
      </c>
      <c r="AL127" s="146">
        <f>AL126*(1+$L$14)</f>
        <v>0.12387349812052523</v>
      </c>
    </row>
    <row r="128" spans="26:38" x14ac:dyDescent="0.2">
      <c r="Z128" s="146">
        <f>Z127*(1+$L$10)</f>
        <v>3.9434478277569499E-3</v>
      </c>
      <c r="AC128" s="146">
        <f>AC127*(1+$L$11)</f>
        <v>1.1830343483270851E-2</v>
      </c>
      <c r="AF128" s="146">
        <f>AF127*(1+$L$12)</f>
        <v>3.1027240383239098E-2</v>
      </c>
      <c r="AI128" s="146">
        <f>AI127*(1+$L$13)</f>
        <v>6.2054480766479986E-2</v>
      </c>
      <c r="AL128" s="146">
        <f>AL127*(1+$L$14)</f>
        <v>0.12410896153296361</v>
      </c>
    </row>
    <row r="129" spans="26:38" x14ac:dyDescent="0.2">
      <c r="Z129" s="146">
        <f>Z128*(1+$L$10)</f>
        <v>3.9553350790112194E-3</v>
      </c>
      <c r="AC129" s="146">
        <f>AC128*(1+$L$11)</f>
        <v>1.1866005237033659E-2</v>
      </c>
      <c r="AF129" s="146">
        <f>AF128*(1+$L$12)</f>
        <v>3.1086218130780184E-2</v>
      </c>
      <c r="AI129" s="146">
        <f>AI128*(1+$L$13)</f>
        <v>6.2172436261562158E-2</v>
      </c>
      <c r="AL129" s="146">
        <f>AL128*(1+$L$14)</f>
        <v>0.12434487252312797</v>
      </c>
    </row>
    <row r="130" spans="26:38" x14ac:dyDescent="0.2">
      <c r="Z130" s="146">
        <f>Z129*(1+$L$10)</f>
        <v>3.9672581635637992E-3</v>
      </c>
      <c r="AC130" s="146">
        <f>AC129*(1+$L$11)</f>
        <v>1.1901774490691398E-2</v>
      </c>
      <c r="AF130" s="146">
        <f>AF129*(1+$L$12)</f>
        <v>3.1145307985445913E-2</v>
      </c>
      <c r="AI130" s="146">
        <f>AI129*(1+$L$13)</f>
        <v>6.2290615970893623E-2</v>
      </c>
      <c r="AL130" s="146">
        <f>AL129*(1+$L$14)</f>
        <v>0.1245812319417909</v>
      </c>
    </row>
    <row r="131" spans="26:38" x14ac:dyDescent="0.2">
      <c r="Z131" s="146">
        <f>Z130*(1+$L$10)</f>
        <v>3.9792171894316927E-3</v>
      </c>
      <c r="AC131" s="146">
        <f>AC130*(1+$L$11)</f>
        <v>1.193765156829508E-2</v>
      </c>
      <c r="AF131" s="146">
        <f>AF130*(1+$L$12)</f>
        <v>3.1204510160333734E-2</v>
      </c>
      <c r="AI131" s="146">
        <f>AI130*(1+$L$13)</f>
        <v>6.2409020320669271E-2</v>
      </c>
      <c r="AL131" s="146">
        <f>AL130*(1+$L$14)</f>
        <v>0.12481804064134219</v>
      </c>
    </row>
    <row r="132" spans="26:38" x14ac:dyDescent="0.2">
      <c r="Z132" s="146">
        <f>Z131*(1+$L$10)</f>
        <v>3.9912122649575143E-3</v>
      </c>
      <c r="AC132" s="146">
        <f>AC131*(1+$L$11)</f>
        <v>1.1973636794872546E-2</v>
      </c>
      <c r="AF132" s="146">
        <f>AF131*(1+$L$12)</f>
        <v>3.1263824868946154E-2</v>
      </c>
      <c r="AI132" s="146">
        <f>AI131*(1+$L$13)</f>
        <v>6.2527649737894125E-2</v>
      </c>
      <c r="AL132" s="146">
        <f>AL131*(1+$L$14)</f>
        <v>0.12505529947579189</v>
      </c>
    </row>
    <row r="133" spans="26:38" x14ac:dyDescent="0.2">
      <c r="Z133" s="146">
        <f>Z132*(1+$L$10)</f>
        <v>4.0032434988104696E-3</v>
      </c>
      <c r="AC133" s="146">
        <f>AC132*(1+$L$11)</f>
        <v>1.2009730496431411E-2</v>
      </c>
      <c r="AF133" s="146">
        <f>AF132*(1+$L$12)</f>
        <v>3.1323252325191522E-2</v>
      </c>
      <c r="AI133" s="146">
        <f>AI132*(1+$L$13)</f>
        <v>6.2646504650384863E-2</v>
      </c>
      <c r="AL133" s="146">
        <f>AL132*(1+$L$14)</f>
        <v>0.12529300930077336</v>
      </c>
    </row>
    <row r="134" spans="26:38" x14ac:dyDescent="0.2">
      <c r="Z134" s="146">
        <f>Z133*(1+$L$10)</f>
        <v>4.0153109999873397E-3</v>
      </c>
      <c r="AC134" s="146">
        <f>AC133*(1+$L$11)</f>
        <v>1.204593299996202E-2</v>
      </c>
      <c r="AF134" s="146">
        <f>AF133*(1+$L$12)</f>
        <v>3.1382792743384784E-2</v>
      </c>
      <c r="AI134" s="146">
        <f>AI133*(1+$L$13)</f>
        <v>6.2765585486771386E-2</v>
      </c>
      <c r="AL134" s="146">
        <f>AL133*(1+$L$14)</f>
        <v>0.12553117097354641</v>
      </c>
    </row>
    <row r="135" spans="26:38" x14ac:dyDescent="0.2">
      <c r="Z135" s="146">
        <f>Z134*(1+$L$10)</f>
        <v>4.0274148778134686E-3</v>
      </c>
      <c r="AC135" s="146">
        <f>AC134*(1+$L$11)</f>
        <v>1.2082244633440405E-2</v>
      </c>
      <c r="AF135" s="146">
        <f>AF134*(1+$L$12)</f>
        <v>3.1442446338248262E-2</v>
      </c>
      <c r="AI135" s="146">
        <f>AI134*(1+$L$13)</f>
        <v>6.2884892676498355E-2</v>
      </c>
      <c r="AL135" s="146">
        <f>AL134*(1+$L$14)</f>
        <v>0.12576978535300035</v>
      </c>
    </row>
    <row r="136" spans="26:38" x14ac:dyDescent="0.2">
      <c r="Z136" s="146">
        <f>Z135*(1+$L$10)</f>
        <v>4.0395552419437543E-3</v>
      </c>
      <c r="AC136" s="146">
        <f>AC135*(1+$L$11)</f>
        <v>1.211866572583126E-2</v>
      </c>
      <c r="AF136" s="146">
        <f>AF135*(1+$L$12)</f>
        <v>3.1502213324912438E-2</v>
      </c>
      <c r="AI136" s="146">
        <f>AI135*(1+$L$13)</f>
        <v>6.3004426649826722E-2</v>
      </c>
      <c r="AL136" s="146">
        <f>AL135*(1+$L$14)</f>
        <v>0.12600885329965708</v>
      </c>
    </row>
    <row r="137" spans="26:38" x14ac:dyDescent="0.2">
      <c r="Z137" s="146">
        <f>Z136*(1+$L$10)</f>
        <v>4.0517322023636421E-3</v>
      </c>
      <c r="AC137" s="146">
        <f>AC136*(1+$L$11)</f>
        <v>1.2155196607090923E-2</v>
      </c>
      <c r="AF137" s="146">
        <f>AF136*(1+$L$12)</f>
        <v>3.1562093918916727E-2</v>
      </c>
      <c r="AI137" s="146">
        <f>AI136*(1+$L$13)</f>
        <v>6.3124187837835299E-2</v>
      </c>
      <c r="AL137" s="146">
        <f>AL136*(1+$L$14)</f>
        <v>0.12624837567567423</v>
      </c>
    </row>
    <row r="138" spans="26:38" x14ac:dyDescent="0.2">
      <c r="Z138" s="146">
        <f>Z137*(1+$L$10)</f>
        <v>4.06394586939012E-3</v>
      </c>
      <c r="AC138" s="146">
        <f>AC137*(1+$L$11)</f>
        <v>1.2191837608170357E-2</v>
      </c>
      <c r="AF138" s="146">
        <f>AF137*(1+$L$12)</f>
        <v>3.1622088336210233E-2</v>
      </c>
      <c r="AI138" s="146">
        <f>AI137*(1+$L$13)</f>
        <v>6.3244176672422311E-2</v>
      </c>
      <c r="AL138" s="146">
        <f>AL137*(1+$L$14)</f>
        <v>0.12648835334484826</v>
      </c>
    </row>
    <row r="139" spans="26:38" x14ac:dyDescent="0.2">
      <c r="Z139" s="146">
        <f>Z138*(1+$L$10)</f>
        <v>4.0761963536727203E-3</v>
      </c>
      <c r="AC139" s="146">
        <f>AC138*(1+$L$11)</f>
        <v>1.2228589061018157E-2</v>
      </c>
      <c r="AF139" s="146">
        <f>AF138*(1+$L$12)</f>
        <v>3.1682196793152553E-2</v>
      </c>
      <c r="AI139" s="146">
        <f>AI138*(1+$L$13)</f>
        <v>6.3364393586306952E-2</v>
      </c>
      <c r="AL139" s="146">
        <f>AL138*(1+$L$14)</f>
        <v>0.12672878717261754</v>
      </c>
    </row>
    <row r="140" spans="26:38" x14ac:dyDescent="0.2">
      <c r="Z140" s="146">
        <f>Z139*(1+$L$10)</f>
        <v>4.0884837661945206E-3</v>
      </c>
      <c r="AC140" s="146">
        <f>AC139*(1+$L$11)</f>
        <v>1.2265451298583557E-2</v>
      </c>
      <c r="AF140" s="146">
        <f>AF139*(1+$L$12)</f>
        <v>3.1742419506514546E-2</v>
      </c>
      <c r="AI140" s="146">
        <f>AI139*(1+$L$13)</f>
        <v>6.3484839013030953E-2</v>
      </c>
      <c r="AL140" s="146">
        <f>AL139*(1+$L$14)</f>
        <v>0.12696967802606554</v>
      </c>
    </row>
    <row r="141" spans="26:38" x14ac:dyDescent="0.2">
      <c r="Z141" s="146">
        <f>Z140*(1+$L$10)</f>
        <v>4.1008082182731479E-3</v>
      </c>
      <c r="AC141" s="146">
        <f>AC140*(1+$L$11)</f>
        <v>1.2302424654819439E-2</v>
      </c>
      <c r="AF141" s="146">
        <f>AF140*(1+$L$12)</f>
        <v>3.1802756693479123E-2</v>
      </c>
      <c r="AI141" s="146">
        <f>AI140*(1+$L$13)</f>
        <v>6.3605513386960119E-2</v>
      </c>
      <c r="AL141" s="146">
        <f>AL140*(1+$L$14)</f>
        <v>0.12721102677392387</v>
      </c>
    </row>
    <row r="142" spans="26:38" x14ac:dyDescent="0.2">
      <c r="Z142" s="146">
        <f>Z141*(1+$L$10)</f>
        <v>4.1131698215617898E-3</v>
      </c>
      <c r="AC142" s="146">
        <f>AC141*(1+$L$11)</f>
        <v>1.2339509464685363E-2</v>
      </c>
      <c r="AF142" s="146">
        <f>AF141*(1+$L$12)</f>
        <v>3.1863208571642022E-2</v>
      </c>
      <c r="AI142" s="146">
        <f>AI141*(1+$L$13)</f>
        <v>6.3726417143285918E-2</v>
      </c>
      <c r="AL142" s="146">
        <f>AL141*(1+$L$14)</f>
        <v>0.1274528342865755</v>
      </c>
    </row>
    <row r="143" spans="26:38" x14ac:dyDescent="0.2">
      <c r="Z143" s="146">
        <f>Z142*(1+$L$10)</f>
        <v>4.1255686880502041E-3</v>
      </c>
      <c r="AC143" s="146">
        <f>AC142*(1+$L$11)</f>
        <v>1.2376706064150604E-2</v>
      </c>
      <c r="AF143" s="146">
        <f>AF142*(1+$L$12)</f>
        <v>3.1923775359012592E-2</v>
      </c>
      <c r="AI143" s="146">
        <f>AI142*(1+$L$13)</f>
        <v>6.3847550718027071E-2</v>
      </c>
      <c r="AL143" s="146">
        <f>AL142*(1+$L$14)</f>
        <v>0.12769510143605781</v>
      </c>
    </row>
    <row r="144" spans="26:38" x14ac:dyDescent="0.2">
      <c r="Z144" s="146">
        <f>Z143*(1+$L$10)</f>
        <v>4.1380049300657334E-3</v>
      </c>
      <c r="AC144" s="146">
        <f>AC143*(1+$L$11)</f>
        <v>1.2414014790197193E-2</v>
      </c>
      <c r="AF144" s="146">
        <f>AF143*(1+$L$12)</f>
        <v>3.198445727401459E-2</v>
      </c>
      <c r="AI144" s="146">
        <f>AI143*(1+$L$13)</f>
        <v>6.3968914548031067E-2</v>
      </c>
      <c r="AL144" s="146">
        <f>AL143*(1+$L$14)</f>
        <v>0.1279378290960658</v>
      </c>
    </row>
    <row r="145" spans="26:38" x14ac:dyDescent="0.2">
      <c r="Z145" s="146">
        <f>Z144*(1+$L$10)</f>
        <v>4.1504786602743256E-3</v>
      </c>
      <c r="AC145" s="146">
        <f>AC144*(1+$L$11)</f>
        <v>1.2451435980822968E-2</v>
      </c>
      <c r="AF145" s="146">
        <f>AF144*(1+$L$12)</f>
        <v>3.2045254535486949E-2</v>
      </c>
      <c r="AI145" s="146">
        <f>AI144*(1+$L$13)</f>
        <v>6.4090509070975785E-2</v>
      </c>
      <c r="AL145" s="146">
        <f>AL144*(1+$L$14)</f>
        <v>0.12818101814195523</v>
      </c>
    </row>
    <row r="146" spans="26:38" x14ac:dyDescent="0.2">
      <c r="Z146" s="146">
        <f>Z145*(1+$L$10)</f>
        <v>4.16298999168155E-3</v>
      </c>
      <c r="AC146" s="146">
        <f>AC145*(1+$L$11)</f>
        <v>1.2488969975044641E-2</v>
      </c>
      <c r="AF146" s="146">
        <f>AF145*(1+$L$12)</f>
        <v>3.2106167362684589E-2</v>
      </c>
      <c r="AI146" s="146">
        <f>AI145*(1+$L$13)</f>
        <v>6.4212334725371065E-2</v>
      </c>
      <c r="AL146" s="146">
        <f>AL145*(1+$L$14)</f>
        <v>0.12842466945074579</v>
      </c>
    </row>
    <row r="147" spans="26:38" x14ac:dyDescent="0.2">
      <c r="Z147" s="146">
        <f>Z146*(1+$L$10)</f>
        <v>4.1755390376336243E-3</v>
      </c>
      <c r="AC147" s="146">
        <f>AC146*(1+$L$11)</f>
        <v>1.2526617112900863E-2</v>
      </c>
      <c r="AF147" s="146">
        <f>AF146*(1+$L$12)</f>
        <v>3.2167195975279186E-2</v>
      </c>
      <c r="AI147" s="146">
        <f>AI146*(1+$L$13)</f>
        <v>6.4334391950560274E-2</v>
      </c>
      <c r="AL147" s="146">
        <f>AL146*(1+$L$14)</f>
        <v>0.12866878390112421</v>
      </c>
    </row>
    <row r="148" spans="26:38" x14ac:dyDescent="0.2">
      <c r="Z148" s="146">
        <f>Z147*(1+$L$10)</f>
        <v>4.1881259118184402E-3</v>
      </c>
      <c r="AC148" s="146">
        <f>AC147*(1+$L$11)</f>
        <v>1.2564377735455309E-2</v>
      </c>
      <c r="AF148" s="146">
        <f>AF147*(1+$L$12)</f>
        <v>3.2228340593359994E-2</v>
      </c>
      <c r="AI148" s="146">
        <f>AI147*(1+$L$13)</f>
        <v>6.4456681186721904E-2</v>
      </c>
      <c r="AL148" s="146">
        <f>AL147*(1+$L$14)</f>
        <v>0.12891336237344747</v>
      </c>
    </row>
    <row r="149" spans="26:38" x14ac:dyDescent="0.2">
      <c r="Z149" s="146">
        <f>Z148*(1+$L$10)</f>
        <v>4.2007507282665942E-3</v>
      </c>
      <c r="AC149" s="146">
        <f>AC148*(1+$L$11)</f>
        <v>1.2602252184799771E-2</v>
      </c>
      <c r="AF149" s="146">
        <f>AF148*(1+$L$12)</f>
        <v>3.228960143743461E-2</v>
      </c>
      <c r="AI149" s="146">
        <f>AI148*(1+$L$13)</f>
        <v>6.457920287487115E-2</v>
      </c>
      <c r="AL149" s="146">
        <f>AL148*(1+$L$14)</f>
        <v>0.12915840574974596</v>
      </c>
    </row>
    <row r="150" spans="26:38" x14ac:dyDescent="0.2">
      <c r="Z150" s="146">
        <f>Z149*(1+$L$10)</f>
        <v>4.2134136013524202E-3</v>
      </c>
      <c r="AC150" s="146">
        <f>AC149*(1+$L$11)</f>
        <v>1.2640240804057247E-2</v>
      </c>
      <c r="AF150" s="146">
        <f>AF149*(1+$L$12)</f>
        <v>3.2350978728429784E-2</v>
      </c>
      <c r="AI150" s="146">
        <f>AI149*(1+$L$13)</f>
        <v>6.4701957456861497E-2</v>
      </c>
      <c r="AL150" s="146">
        <f>AL149*(1+$L$14)</f>
        <v>0.12940391491372669</v>
      </c>
    </row>
    <row r="151" spans="26:38" x14ac:dyDescent="0.2">
      <c r="Z151" s="146">
        <f>Z150*(1+$L$10)</f>
        <v>4.2261146457950247E-3</v>
      </c>
      <c r="AC151" s="146">
        <f>AC150*(1+$L$11)</f>
        <v>1.267834393738506E-2</v>
      </c>
      <c r="AF151" s="146">
        <f>AF150*(1+$L$12)</f>
        <v>3.2412472687692206E-2</v>
      </c>
      <c r="AI151" s="146">
        <f>AI150*(1+$L$13)</f>
        <v>6.4824945375386356E-2</v>
      </c>
      <c r="AL151" s="146">
        <f>AL150*(1+$L$14)</f>
        <v>0.1296498907507764</v>
      </c>
    </row>
    <row r="152" spans="26:38" x14ac:dyDescent="0.2">
      <c r="Z152" s="146">
        <f>Z151*(1+$L$10)</f>
        <v>4.238853976659328E-3</v>
      </c>
      <c r="AC152" s="146">
        <f>AC151*(1+$L$11)</f>
        <v>1.2716561929977971E-2</v>
      </c>
      <c r="AF152" s="146">
        <f>AF151*(1+$L$12)</f>
        <v>3.2474083536989322E-2</v>
      </c>
      <c r="AI152" s="146">
        <f>AI151*(1+$L$13)</f>
        <v>6.4948167073980587E-2</v>
      </c>
      <c r="AL152" s="146">
        <f>AL151*(1+$L$14)</f>
        <v>0.12989633414796486</v>
      </c>
    </row>
    <row r="153" spans="26:38" x14ac:dyDescent="0.2">
      <c r="Z153" s="146">
        <f>Z152*(1+$L$10)</f>
        <v>4.2516317093571057E-3</v>
      </c>
      <c r="AC153" s="146">
        <f>AC152*(1+$L$11)</f>
        <v>1.2754895128071302E-2</v>
      </c>
      <c r="AF153" s="146">
        <f>AF152*(1+$L$12)</f>
        <v>3.2535811498510106E-2</v>
      </c>
      <c r="AI153" s="146">
        <f>AI152*(1+$L$13)</f>
        <v>6.5071622997022155E-2</v>
      </c>
      <c r="AL153" s="146">
        <f>AL152*(1+$L$14)</f>
        <v>0.130143245994048</v>
      </c>
    </row>
    <row r="154" spans="26:38" x14ac:dyDescent="0.2">
      <c r="Z154" s="146">
        <f>Z153*(1+$L$10)</f>
        <v>4.2644479596480331E-3</v>
      </c>
      <c r="AC154" s="146">
        <f>AC153*(1+$L$11)</f>
        <v>1.2793343878944085E-2</v>
      </c>
      <c r="AF154" s="146">
        <f>AF153*(1+$L$12)</f>
        <v>3.2597656794865884E-2</v>
      </c>
      <c r="AI154" s="146">
        <f>AI153*(1+$L$13)</f>
        <v>6.5195313589733725E-2</v>
      </c>
      <c r="AL154" s="146">
        <f>AL153*(1+$L$14)</f>
        <v>0.13039062717947114</v>
      </c>
    </row>
    <row r="155" spans="26:38" x14ac:dyDescent="0.2">
      <c r="Z155" s="146">
        <f>Z154*(1+$L$10)</f>
        <v>4.2773028436407365E-3</v>
      </c>
      <c r="AC155" s="146">
        <f>AC154*(1+$L$11)</f>
        <v>1.2831908530922195E-2</v>
      </c>
      <c r="AF155" s="146">
        <f>AF154*(1+$L$12)</f>
        <v>3.2659619649091136E-2</v>
      </c>
      <c r="AI155" s="146">
        <f>AI154*(1+$L$13)</f>
        <v>6.5319239298184242E-2</v>
      </c>
      <c r="AL155" s="146">
        <f>AL154*(1+$L$14)</f>
        <v>0.13063847859637218</v>
      </c>
    </row>
    <row r="156" spans="26:38" x14ac:dyDescent="0.2">
      <c r="Z156" s="146">
        <f>Z155*(1+$L$10)</f>
        <v>4.2901964777938423E-3</v>
      </c>
      <c r="AC156" s="146">
        <f>AC155*(1+$L$11)</f>
        <v>1.2870589433381513E-2</v>
      </c>
      <c r="AF156" s="146">
        <f>AF155*(1+$L$12)</f>
        <v>3.2721700284644294E-2</v>
      </c>
      <c r="AI156" s="146">
        <f>AI155*(1+$L$13)</f>
        <v>6.5443400569290558E-2</v>
      </c>
      <c r="AL156" s="146">
        <f>AL155*(1+$L$14)</f>
        <v>0.13088680113858481</v>
      </c>
    </row>
    <row r="157" spans="26:38" x14ac:dyDescent="0.2">
      <c r="Z157" s="146">
        <f>Z156*(1+$L$10)</f>
        <v>4.3031289789170349E-3</v>
      </c>
      <c r="AC157" s="146">
        <f>AC156*(1+$L$11)</f>
        <v>1.290938693675109E-2</v>
      </c>
      <c r="AF157" s="146">
        <f>AF156*(1+$L$12)</f>
        <v>3.2783898925408533E-2</v>
      </c>
      <c r="AI157" s="146">
        <f>AI156*(1+$L$13)</f>
        <v>6.5567797850819037E-2</v>
      </c>
      <c r="AL157" s="146">
        <f>AL156*(1+$L$14)</f>
        <v>0.13113559570164179</v>
      </c>
    </row>
    <row r="158" spans="26:38" x14ac:dyDescent="0.2">
      <c r="Z158" s="146">
        <f>Z157*(1+$L$10)</f>
        <v>4.316100464172112E-3</v>
      </c>
      <c r="AC158" s="146">
        <f>AC157*(1+$L$11)</f>
        <v>1.2948301392516322E-2</v>
      </c>
      <c r="AF158" s="146">
        <f>AF157*(1+$L$12)</f>
        <v>3.2846215795692614E-2</v>
      </c>
      <c r="AI158" s="146">
        <f>AI157*(1+$L$13)</f>
        <v>6.5692431591387199E-2</v>
      </c>
      <c r="AL158" s="146">
        <f>AL157*(1+$L$14)</f>
        <v>0.13138486318277812</v>
      </c>
    </row>
    <row r="159" spans="26:38" x14ac:dyDescent="0.2">
      <c r="Z159" s="146">
        <f>Z158*(1+$L$10)</f>
        <v>4.3291110510740478E-3</v>
      </c>
      <c r="AC159" s="146">
        <f>AC158*(1+$L$11)</f>
        <v>1.2987333153222131E-2</v>
      </c>
      <c r="AF159" s="146">
        <f>AF158*(1+$L$12)</f>
        <v>3.2908651120231655E-2</v>
      </c>
      <c r="AI159" s="146">
        <f>AI158*(1+$L$13)</f>
        <v>6.5817302240465281E-2</v>
      </c>
      <c r="AL159" s="146">
        <f>AL158*(1+$L$14)</f>
        <v>0.13163460448093431</v>
      </c>
    </row>
    <row r="160" spans="26:38" x14ac:dyDescent="0.2">
      <c r="Z160" s="146">
        <f>Z159*(1+$L$10)</f>
        <v>4.3421608574920586E-3</v>
      </c>
      <c r="AC160" s="146">
        <f>AC159*(1+$L$11)</f>
        <v>1.3026482572476163E-2</v>
      </c>
      <c r="AF160" s="146">
        <f>AF159*(1+$L$12)</f>
        <v>3.2971205124187969E-2</v>
      </c>
      <c r="AI160" s="146">
        <f>AI159*(1+$L$13)</f>
        <v>6.5942410248377922E-2</v>
      </c>
      <c r="AL160" s="146">
        <f>AL159*(1+$L$14)</f>
        <v>0.13188482049675959</v>
      </c>
    </row>
    <row r="161" spans="26:38" x14ac:dyDescent="0.2">
      <c r="Z161" s="146">
        <f>Z160*(1+$L$10)</f>
        <v>4.3552500016506672E-3</v>
      </c>
      <c r="AC161" s="146">
        <f>AC160*(1+$L$11)</f>
        <v>1.3065750004951988E-2</v>
      </c>
      <c r="AF161" s="146">
        <f>AF160*(1+$L$12)</f>
        <v>3.3033878033151866E-2</v>
      </c>
      <c r="AI161" s="146">
        <f>AI160*(1+$L$13)</f>
        <v>6.6067756066305716E-2</v>
      </c>
      <c r="AL161" s="146">
        <f>AL160*(1+$L$14)</f>
        <v>0.13213551213261521</v>
      </c>
    </row>
    <row r="162" spans="26:38" x14ac:dyDescent="0.2">
      <c r="Z162" s="146">
        <f>Z161*(1+$L$10)</f>
        <v>4.3683786021307775E-3</v>
      </c>
      <c r="AC162" s="146">
        <f>AC161*(1+$L$11)</f>
        <v>1.3105135806392318E-2</v>
      </c>
      <c r="AF162" s="146">
        <f>AF161*(1+$L$12)</f>
        <v>3.3096670073142466E-2</v>
      </c>
      <c r="AI162" s="146">
        <f>AI161*(1+$L$13)</f>
        <v>6.6193340146286916E-2</v>
      </c>
      <c r="AL162" s="146">
        <f>AL161*(1+$L$14)</f>
        <v>0.13238668029257761</v>
      </c>
    </row>
    <row r="163" spans="26:38" x14ac:dyDescent="0.2">
      <c r="Z163" s="146">
        <f>Z162*(1+$L$10)</f>
        <v>4.381546777870747E-3</v>
      </c>
      <c r="AC163" s="146">
        <f>AC162*(1+$L$11)</f>
        <v>1.3144640333612225E-2</v>
      </c>
      <c r="AF163" s="146">
        <f>AF162*(1+$L$12)</f>
        <v>3.3159581470608511E-2</v>
      </c>
      <c r="AI163" s="146">
        <f>AI162*(1+$L$13)</f>
        <v>6.6319162941219006E-2</v>
      </c>
      <c r="AL163" s="146">
        <f>AL162*(1+$L$14)</f>
        <v>0.13263832588244179</v>
      </c>
    </row>
    <row r="164" spans="26:38" x14ac:dyDescent="0.2">
      <c r="Z164" s="146">
        <f>Z163*(1+$L$10)</f>
        <v>4.394754648167464E-3</v>
      </c>
      <c r="AC164" s="146">
        <f>AC163*(1+$L$11)</f>
        <v>1.3184263944502377E-2</v>
      </c>
      <c r="AF164" s="146">
        <f>AF163*(1+$L$12)</f>
        <v>3.3222612452429183E-2</v>
      </c>
      <c r="AI164" s="146">
        <f>AI163*(1+$L$13)</f>
        <v>6.6445224904860364E-2</v>
      </c>
      <c r="AL164" s="146">
        <f>AL163*(1+$L$14)</f>
        <v>0.1328904498097245</v>
      </c>
    </row>
    <row r="165" spans="26:38" x14ac:dyDescent="0.2">
      <c r="Z165" s="146">
        <f>Z164*(1+$L$10)</f>
        <v>4.4080023326774301E-3</v>
      </c>
      <c r="AC165" s="146">
        <f>AC164*(1+$L$11)</f>
        <v>1.3224006998032277E-2</v>
      </c>
      <c r="AF165" s="146">
        <f>AF164*(1+$L$12)</f>
        <v>3.3285763245914937E-2</v>
      </c>
      <c r="AI165" s="146">
        <f>AI164*(1+$L$13)</f>
        <v>6.6571526491831873E-2</v>
      </c>
      <c r="AL165" s="146">
        <f>AL164*(1+$L$14)</f>
        <v>0.13314305298366752</v>
      </c>
    </row>
    <row r="166" spans="26:38" x14ac:dyDescent="0.2">
      <c r="Z166" s="146">
        <f>Z165*(1+$L$10)</f>
        <v>4.4212899514178431E-3</v>
      </c>
      <c r="AC166" s="146">
        <f>AC165*(1+$L$11)</f>
        <v>1.3263869854253514E-2</v>
      </c>
      <c r="AF166" s="146">
        <f>AF165*(1+$L$12)</f>
        <v>3.3349034078808293E-2</v>
      </c>
      <c r="AI166" s="146">
        <f>AI165*(1+$L$13)</f>
        <v>6.6698068157618584E-2</v>
      </c>
      <c r="AL166" s="146">
        <f>AL165*(1+$L$14)</f>
        <v>0.13339613631524097</v>
      </c>
    </row>
    <row r="167" spans="26:38" x14ac:dyDescent="0.2">
      <c r="Z167" s="146">
        <f>Z166*(1+$L$10)</f>
        <v>4.434617624767683E-3</v>
      </c>
      <c r="AC167" s="146">
        <f>AC166*(1+$L$11)</f>
        <v>1.3303852874303034E-2</v>
      </c>
      <c r="AF167" s="146">
        <f>AF166*(1+$L$12)</f>
        <v>3.341242517928468E-2</v>
      </c>
      <c r="AI167" s="146">
        <f>AI166*(1+$L$13)</f>
        <v>6.6824850358571372E-2</v>
      </c>
      <c r="AL167" s="146">
        <f>AL166*(1+$L$14)</f>
        <v>0.13364970071714655</v>
      </c>
    </row>
    <row r="168" spans="26:38" x14ac:dyDescent="0.2">
      <c r="Z168" s="146">
        <f>Z167*(1+$L$10)</f>
        <v>4.4479854734688056E-3</v>
      </c>
      <c r="AC168" s="146">
        <f>AC167*(1+$L$11)</f>
        <v>1.3343956420406403E-2</v>
      </c>
      <c r="AF168" s="146">
        <f>AF167*(1+$L$12)</f>
        <v>3.3475936775953258E-2</v>
      </c>
      <c r="AI168" s="146">
        <f>AI167*(1+$L$13)</f>
        <v>6.6951873551908528E-2</v>
      </c>
      <c r="AL168" s="146">
        <f>AL167*(1+$L$14)</f>
        <v>0.13390374710382086</v>
      </c>
    </row>
    <row r="169" spans="26:38" x14ac:dyDescent="0.2">
      <c r="Z169" s="146">
        <f>Z168*(1+$L$10)</f>
        <v>4.4613936186270343E-3</v>
      </c>
      <c r="AC169" s="146">
        <f>AC168*(1+$L$11)</f>
        <v>1.3384180855881087E-2</v>
      </c>
      <c r="AF169" s="146">
        <f>AF168*(1+$L$12)</f>
        <v>3.3539569097857727E-2</v>
      </c>
      <c r="AI169" s="146">
        <f>AI168*(1+$L$13)</f>
        <v>6.7079138195717466E-2</v>
      </c>
      <c r="AL169" s="146">
        <f>AL168*(1+$L$14)</f>
        <v>0.13415827639143874</v>
      </c>
    </row>
    <row r="170" spans="26:38" x14ac:dyDescent="0.2">
      <c r="Z170" s="146">
        <f>Z169*(1+$L$10)</f>
        <v>4.4748421817132561E-3</v>
      </c>
      <c r="AC170" s="146">
        <f>AC169*(1+$L$11)</f>
        <v>1.3424526545139754E-2</v>
      </c>
      <c r="AF170" s="146">
        <f>AF169*(1+$L$12)</f>
        <v>3.3603322374477163E-2</v>
      </c>
      <c r="AI170" s="146">
        <f>AI169*(1+$L$13)</f>
        <v>6.7206644748956337E-2</v>
      </c>
      <c r="AL170" s="146">
        <f>AL169*(1+$L$14)</f>
        <v>0.13441328949791648</v>
      </c>
    </row>
    <row r="171" spans="26:38" x14ac:dyDescent="0.2">
      <c r="Z171" s="146">
        <f>Z170*(1+$L$10)</f>
        <v>4.4883312845645255E-3</v>
      </c>
      <c r="AC171" s="146">
        <f>AC170*(1+$L$11)</f>
        <v>1.3464993853693562E-2</v>
      </c>
      <c r="AF171" s="146">
        <f>AF170*(1+$L$12)</f>
        <v>3.3667196835726838E-2</v>
      </c>
      <c r="AI171" s="146">
        <f>AI170*(1+$L$13)</f>
        <v>6.7334393671455703E-2</v>
      </c>
      <c r="AL171" s="146">
        <f>AL170*(1+$L$14)</f>
        <v>0.13466878734291521</v>
      </c>
    </row>
    <row r="172" spans="26:38" x14ac:dyDescent="0.2">
      <c r="Z172" s="146">
        <f>Z171*(1+$L$10)</f>
        <v>4.5018610493851663E-3</v>
      </c>
      <c r="AC172" s="146">
        <f>AC171*(1+$L$11)</f>
        <v>1.3505583148155482E-2</v>
      </c>
      <c r="AF172" s="146">
        <f>AF171*(1+$L$12)</f>
        <v>3.3731192711959075E-2</v>
      </c>
      <c r="AI172" s="146">
        <f>AI171*(1+$L$13)</f>
        <v>6.7462385423920176E-2</v>
      </c>
      <c r="AL172" s="146">
        <f>AL171*(1+$L$14)</f>
        <v>0.13492477084784416</v>
      </c>
    </row>
    <row r="173" spans="26:38" x14ac:dyDescent="0.2">
      <c r="Z173" s="146">
        <f>Z172*(1+$L$10)</f>
        <v>4.5154315987478771E-3</v>
      </c>
      <c r="AC173" s="146">
        <f>AC172*(1+$L$11)</f>
        <v>1.3546294796243615E-2</v>
      </c>
      <c r="AF173" s="146">
        <f>AF172*(1+$L$12)</f>
        <v>3.3795310233964038E-2</v>
      </c>
      <c r="AI173" s="146">
        <f>AI172*(1+$L$13)</f>
        <v>6.7590620467930101E-2</v>
      </c>
      <c r="AL173" s="146">
        <f>AL172*(1+$L$14)</f>
        <v>0.13518124093586403</v>
      </c>
    </row>
    <row r="174" spans="26:38" x14ac:dyDescent="0.2">
      <c r="Z174" s="146">
        <f>Z173*(1+$L$10)</f>
        <v>4.5290430555948455E-3</v>
      </c>
      <c r="AC174" s="146">
        <f>AC173*(1+$L$11)</f>
        <v>1.358712916678452E-2</v>
      </c>
      <c r="AF174" s="146">
        <f>AF173*(1+$L$12)</f>
        <v>3.3859549632970602E-2</v>
      </c>
      <c r="AI174" s="146">
        <f>AI173*(1+$L$13)</f>
        <v>6.7719099265943231E-2</v>
      </c>
      <c r="AL174" s="146">
        <f>AL173*(1+$L$14)</f>
        <v>0.13543819853189029</v>
      </c>
    </row>
    <row r="175" spans="26:38" x14ac:dyDescent="0.2">
      <c r="Z175" s="146">
        <f>Z174*(1+$L$10)</f>
        <v>4.5426955432388587E-3</v>
      </c>
      <c r="AC175" s="146">
        <f>AC174*(1+$L$11)</f>
        <v>1.3628086629716558E-2</v>
      </c>
      <c r="AF175" s="146">
        <f>AF174*(1+$L$12)</f>
        <v>3.3923911140647162E-2</v>
      </c>
      <c r="AI175" s="146">
        <f>AI174*(1+$L$13)</f>
        <v>6.7847822281296349E-2</v>
      </c>
      <c r="AL175" s="146">
        <f>AL174*(1+$L$14)</f>
        <v>0.13569564456259653</v>
      </c>
    </row>
    <row r="176" spans="26:38" x14ac:dyDescent="0.2">
      <c r="Z176" s="146">
        <f>Z175*(1+$L$10)</f>
        <v>4.556389185364421E-3</v>
      </c>
      <c r="AC176" s="146">
        <f>AC175*(1+$L$11)</f>
        <v>1.3669167556093246E-2</v>
      </c>
      <c r="AF176" s="146">
        <f>AF175*(1+$L$12)</f>
        <v>3.3988394989102472E-2</v>
      </c>
      <c r="AI176" s="146">
        <f>AI175*(1+$L$13)</f>
        <v>6.7976789978206983E-2</v>
      </c>
      <c r="AL176" s="146">
        <f>AL175*(1+$L$14)</f>
        <v>0.1359535799564178</v>
      </c>
    </row>
    <row r="177" spans="26:38" x14ac:dyDescent="0.2">
      <c r="Z177" s="146">
        <f>Z176*(1+$L$10)</f>
        <v>4.5701241060288767E-3</v>
      </c>
      <c r="AC177" s="146">
        <f>AC176*(1+$L$11)</f>
        <v>1.3710372318086615E-2</v>
      </c>
      <c r="AF177" s="146">
        <f>AF176*(1+$L$12)</f>
        <v>3.4053001410886498E-2</v>
      </c>
      <c r="AI177" s="146">
        <f>AI176*(1+$L$13)</f>
        <v>6.810600282177505E-2</v>
      </c>
      <c r="AL177" s="146">
        <f>AL176*(1+$L$14)</f>
        <v>0.13621200564355393</v>
      </c>
    </row>
    <row r="178" spans="26:38" x14ac:dyDescent="0.2">
      <c r="Z178" s="146">
        <f>Z177*(1+$L$10)</f>
        <v>4.5839004296635323E-3</v>
      </c>
      <c r="AC178" s="146">
        <f>AC177*(1+$L$11)</f>
        <v>1.3751701288990581E-2</v>
      </c>
      <c r="AF178" s="146">
        <f>AF177*(1+$L$12)</f>
        <v>3.4117730638991248E-2</v>
      </c>
      <c r="AI178" s="146">
        <f>AI177*(1+$L$13)</f>
        <v>6.8235461277984549E-2</v>
      </c>
      <c r="AL178" s="146">
        <f>AL177*(1+$L$14)</f>
        <v>0.13647092255597293</v>
      </c>
    </row>
    <row r="179" spans="26:38" x14ac:dyDescent="0.2">
      <c r="Z179" s="146">
        <f>Z178*(1+$L$10)</f>
        <v>4.597718281074783E-3</v>
      </c>
      <c r="AC179" s="146">
        <f>AC178*(1+$L$11)</f>
        <v>1.3793154843224333E-2</v>
      </c>
      <c r="AF179" s="146">
        <f>AF178*(1+$L$12)</f>
        <v>3.4182582906851597E-2</v>
      </c>
      <c r="AI179" s="146">
        <f>AI178*(1+$L$13)</f>
        <v>6.8365165813705248E-2</v>
      </c>
      <c r="AL179" s="146">
        <f>AL178*(1+$L$14)</f>
        <v>0.13673033162741433</v>
      </c>
    </row>
    <row r="180" spans="26:38" x14ac:dyDescent="0.2">
      <c r="Z180" s="146">
        <f>Z179*(1+$L$10)</f>
        <v>4.6115777854452448E-3</v>
      </c>
      <c r="AC180" s="146">
        <f>AC179*(1+$L$11)</f>
        <v>1.3834733356335718E-2</v>
      </c>
      <c r="AF180" s="146">
        <f>AF179*(1+$L$12)</f>
        <v>3.4247558448346149E-2</v>
      </c>
      <c r="AI180" s="146">
        <f>AI179*(1+$L$13)</f>
        <v>6.8495116896694352E-2</v>
      </c>
      <c r="AL180" s="146">
        <f>AL179*(1+$L$14)</f>
        <v>0.13699023379339254</v>
      </c>
    </row>
    <row r="181" spans="26:38" x14ac:dyDescent="0.2">
      <c r="Z181" s="146">
        <f>Z180*(1+$L$10)</f>
        <v>4.6254790683348873E-3</v>
      </c>
      <c r="AC181" s="146">
        <f>AC180*(1+$L$11)</f>
        <v>1.3876437205004645E-2</v>
      </c>
      <c r="AF181" s="146">
        <f>AF180*(1+$L$12)</f>
        <v>3.431265749779807E-2</v>
      </c>
      <c r="AI181" s="146">
        <f>AI180*(1+$L$13)</f>
        <v>6.8625314995598194E-2</v>
      </c>
      <c r="AL181" s="146">
        <f>AL180*(1+$L$14)</f>
        <v>0.13725062999120025</v>
      </c>
    </row>
    <row r="182" spans="26:38" x14ac:dyDescent="0.2">
      <c r="Z182" s="146">
        <f>Z181*(1+$L$10)</f>
        <v>4.6394222556821732E-3</v>
      </c>
      <c r="AC182" s="146">
        <f>AC181*(1+$L$11)</f>
        <v>1.3918266767046503E-2</v>
      </c>
      <c r="AF182" s="146">
        <f>AF181*(1+$L$12)</f>
        <v>3.4377880289975939E-2</v>
      </c>
      <c r="AI182" s="146">
        <f>AI181*(1+$L$13)</f>
        <v>6.8755760579953945E-2</v>
      </c>
      <c r="AL182" s="146">
        <f>AL181*(1+$L$14)</f>
        <v>0.13751152115991175</v>
      </c>
    </row>
    <row r="183" spans="26:38" x14ac:dyDescent="0.2">
      <c r="Z183" s="146">
        <f>Z182*(1+$L$10)</f>
        <v>4.6534074738051965E-3</v>
      </c>
      <c r="AC183" s="146">
        <f>AC182*(1+$L$11)</f>
        <v>1.3960222421415574E-2</v>
      </c>
      <c r="AF183" s="146">
        <f>AF182*(1+$L$12)</f>
        <v>3.4443227060094596E-2</v>
      </c>
      <c r="AI183" s="146">
        <f>AI182*(1+$L$13)</f>
        <v>6.8886454120191259E-2</v>
      </c>
      <c r="AL183" s="146">
        <f>AL182*(1+$L$14)</f>
        <v>0.1377729082403864</v>
      </c>
    </row>
    <row r="184" spans="26:38" x14ac:dyDescent="0.2">
      <c r="Z184" s="146">
        <f>Z183*(1+$L$10)</f>
        <v>4.66743484940283E-3</v>
      </c>
      <c r="AC184" s="146">
        <f>AC183*(1+$L$11)</f>
        <v>1.4002304548208474E-2</v>
      </c>
      <c r="AF184" s="146">
        <f>AF183*(1+$L$12)</f>
        <v>3.4508698043815983E-2</v>
      </c>
      <c r="AI184" s="146">
        <f>AI183*(1+$L$13)</f>
        <v>6.9017396087634034E-2</v>
      </c>
      <c r="AL184" s="146">
        <f>AL183*(1+$L$14)</f>
        <v>0.13803479217527195</v>
      </c>
    </row>
    <row r="185" spans="26:38" x14ac:dyDescent="0.2">
      <c r="Z185" s="146">
        <f>Z184*(1+$L$10)</f>
        <v>4.6815045095558701E-3</v>
      </c>
      <c r="AC185" s="146">
        <f>AC184*(1+$L$11)</f>
        <v>1.4044513528667594E-2</v>
      </c>
      <c r="AF185" s="146">
        <f>AF184*(1+$L$12)</f>
        <v>3.4574293477249989E-2</v>
      </c>
      <c r="AI185" s="146">
        <f>AI184*(1+$L$13)</f>
        <v>6.9148586954502059E-2</v>
      </c>
      <c r="AL185" s="146">
        <f>AL184*(1+$L$14)</f>
        <v>0.138297173909008</v>
      </c>
    </row>
    <row r="186" spans="26:38" x14ac:dyDescent="0.2">
      <c r="Z186" s="146">
        <f>Z185*(1+$L$10)</f>
        <v>4.6956165817281905E-3</v>
      </c>
      <c r="AC186" s="146">
        <f>AC185*(1+$L$11)</f>
        <v>1.4086849745184555E-2</v>
      </c>
      <c r="AF186" s="146">
        <f>AF185*(1+$L$12)</f>
        <v>3.4640013596955323E-2</v>
      </c>
      <c r="AI186" s="146">
        <f>AI185*(1+$L$13)</f>
        <v>6.9280027193912727E-2</v>
      </c>
      <c r="AL186" s="146">
        <f>AL185*(1+$L$14)</f>
        <v>0.13856005438782937</v>
      </c>
    </row>
    <row r="187" spans="26:38" x14ac:dyDescent="0.2">
      <c r="Z187" s="146">
        <f>Z186*(1+$L$10)</f>
        <v>4.7097711937678956E-3</v>
      </c>
      <c r="AC187" s="146">
        <f>AC186*(1+$L$11)</f>
        <v>1.4129313581303671E-2</v>
      </c>
      <c r="AF187" s="146">
        <f>AF186*(1+$L$12)</f>
        <v>3.4705858639940343E-2</v>
      </c>
      <c r="AI187" s="146">
        <f>AI186*(1+$L$13)</f>
        <v>6.9411717279882781E-2</v>
      </c>
      <c r="AL187" s="146">
        <f>AL186*(1+$L$14)</f>
        <v>0.13882343455976948</v>
      </c>
    </row>
    <row r="188" spans="26:38" x14ac:dyDescent="0.2">
      <c r="Z188" s="146">
        <f>Z187*(1+$L$10)</f>
        <v>4.7239684739084787E-3</v>
      </c>
      <c r="AC188" s="146">
        <f>AC187*(1+$L$11)</f>
        <v>1.417190542172542E-2</v>
      </c>
      <c r="AF188" s="146">
        <f>AF187*(1+$L$12)</f>
        <v>3.4771828843663928E-2</v>
      </c>
      <c r="AI188" s="146">
        <f>AI187*(1+$L$13)</f>
        <v>6.9543657687329966E-2</v>
      </c>
      <c r="AL188" s="146">
        <f>AL187*(1+$L$14)</f>
        <v>0.13908731537466384</v>
      </c>
    </row>
    <row r="189" spans="26:38" x14ac:dyDescent="0.2">
      <c r="Z189" s="146">
        <f>Z188*(1+$L$10)</f>
        <v>4.738208550769985E-3</v>
      </c>
      <c r="AC189" s="146">
        <f>AC188*(1+$L$11)</f>
        <v>1.4214625652309939E-2</v>
      </c>
      <c r="AF189" s="146">
        <f>AF188*(1+$L$12)</f>
        <v>3.4837924446036325E-2</v>
      </c>
      <c r="AI189" s="146">
        <f>AI188*(1+$L$13)</f>
        <v>6.9675848892074774E-2</v>
      </c>
      <c r="AL189" s="146">
        <f>AL188*(1+$L$14)</f>
        <v>0.13935169778415346</v>
      </c>
    </row>
    <row r="190" spans="26:38" x14ac:dyDescent="0.2">
      <c r="Z190" s="146">
        <f>Z189*(1+$L$10)</f>
        <v>4.7524915533601747E-3</v>
      </c>
      <c r="AC190" s="146">
        <f>AC189*(1+$L$11)</f>
        <v>1.4257474660080508E-2</v>
      </c>
      <c r="AF190" s="146">
        <f>AF189*(1+$L$12)</f>
        <v>3.4904145685420017E-2</v>
      </c>
      <c r="AI190" s="146">
        <f>AI189*(1+$L$13)</f>
        <v>6.9808291370842157E-2</v>
      </c>
      <c r="AL190" s="146">
        <f>AL189*(1+$L$14)</f>
        <v>0.13961658274168823</v>
      </c>
    </row>
    <row r="191" spans="26:38" x14ac:dyDescent="0.2">
      <c r="Z191" s="146">
        <f>Z190*(1+$L$10)</f>
        <v>4.766817611075694E-3</v>
      </c>
      <c r="AC191" s="146">
        <f>AC190*(1+$L$11)</f>
        <v>1.4300452833227067E-2</v>
      </c>
      <c r="AF191" s="146">
        <f>AF190*(1+$L$12)</f>
        <v>3.4970492800630561E-2</v>
      </c>
      <c r="AI191" s="146">
        <f>AI190*(1+$L$13)</f>
        <v>6.9940985601263245E-2</v>
      </c>
      <c r="AL191" s="146">
        <f>AL190*(1+$L$14)</f>
        <v>0.1398819712025304</v>
      </c>
    </row>
    <row r="192" spans="26:38" x14ac:dyDescent="0.2">
      <c r="Z192" s="146">
        <f>Z191*(1+$L$10)</f>
        <v>4.7811868537032468E-3</v>
      </c>
      <c r="AC192" s="146">
        <f>AC191*(1+$L$11)</f>
        <v>1.4343560561109725E-2</v>
      </c>
      <c r="AF192" s="146">
        <f>AF191*(1+$L$12)</f>
        <v>3.5036966030937471E-2</v>
      </c>
      <c r="AI192" s="146">
        <f>AI191*(1+$L$13)</f>
        <v>7.0073932061877064E-2</v>
      </c>
      <c r="AL192" s="146">
        <f>AL191*(1+$L$14)</f>
        <v>0.14014786412375807</v>
      </c>
    </row>
    <row r="193" spans="26:38" x14ac:dyDescent="0.2">
      <c r="Z193" s="146">
        <f>Z192*(1+$L$10)</f>
        <v>4.7955994114207683E-3</v>
      </c>
      <c r="AC193" s="146">
        <f>AC192*(1+$L$11)</f>
        <v>1.4386798234262289E-2</v>
      </c>
      <c r="AF193" s="146">
        <f>AF192*(1+$L$12)</f>
        <v>3.5103565616065077E-2</v>
      </c>
      <c r="AI193" s="146">
        <f>AI192*(1+$L$13)</f>
        <v>7.0207131232132278E-2</v>
      </c>
      <c r="AL193" s="146">
        <f>AL192*(1+$L$14)</f>
        <v>0.1404142624642685</v>
      </c>
    </row>
    <row r="194" spans="26:38" x14ac:dyDescent="0.2">
      <c r="Z194" s="146">
        <f>Z193*(1+$L$10)</f>
        <v>4.8100554147986075E-3</v>
      </c>
      <c r="AC194" s="146">
        <f>AC193*(1+$L$11)</f>
        <v>1.4430166244395807E-2</v>
      </c>
      <c r="AF194" s="146">
        <f>AF193*(1+$L$12)</f>
        <v>3.5170291796193381E-2</v>
      </c>
      <c r="AI194" s="146">
        <f>AI193*(1+$L$13)</f>
        <v>7.0340583592388886E-2</v>
      </c>
      <c r="AL194" s="146">
        <f>AL193*(1+$L$14)</f>
        <v>0.14068116718478174</v>
      </c>
    </row>
    <row r="195" spans="26:38" x14ac:dyDescent="0.2">
      <c r="Z195" s="146">
        <f>Z194*(1+$L$10)</f>
        <v>4.824554994800708E-3</v>
      </c>
      <c r="AC195" s="146">
        <f>AC194*(1+$L$11)</f>
        <v>1.4473664984402107E-2</v>
      </c>
      <c r="AF195" s="146">
        <f>AF194*(1+$L$12)</f>
        <v>3.5237144811958929E-2</v>
      </c>
      <c r="AI195" s="146">
        <f>AI194*(1+$L$13)</f>
        <v>7.0474289623919995E-2</v>
      </c>
      <c r="AL195" s="146">
        <f>AL194*(1+$L$14)</f>
        <v>0.14094857924784396</v>
      </c>
    </row>
    <row r="196" spans="26:38" x14ac:dyDescent="0.2">
      <c r="Z196" s="146">
        <f>Z195*(1+$L$10)</f>
        <v>4.8390982827857957E-3</v>
      </c>
      <c r="AC196" s="146">
        <f>AC195*(1+$L$11)</f>
        <v>1.451729484835737E-2</v>
      </c>
      <c r="AF196" s="146">
        <f>AF195*(1+$L$12)</f>
        <v>3.5304124904455683E-2</v>
      </c>
      <c r="AI196" s="146">
        <f>AI195*(1+$L$13)</f>
        <v>7.0608249808913504E-2</v>
      </c>
      <c r="AL196" s="146">
        <f>AL195*(1+$L$14)</f>
        <v>0.141216499617831</v>
      </c>
    </row>
    <row r="197" spans="26:38" x14ac:dyDescent="0.2">
      <c r="Z197" s="146">
        <f>Z196*(1+$L$10)</f>
        <v>4.8536854105085681E-3</v>
      </c>
      <c r="AC197" s="146">
        <f>AC196*(1+$L$11)</f>
        <v>1.4561056231525687E-2</v>
      </c>
      <c r="AF197" s="146">
        <f>AF196*(1+$L$12)</f>
        <v>3.5371232315235882E-2</v>
      </c>
      <c r="AI197" s="146">
        <f>AI196*(1+$L$13)</f>
        <v>7.07424646304739E-2</v>
      </c>
      <c r="AL197" s="146">
        <f>AL196*(1+$L$14)</f>
        <v>0.1414849292609518</v>
      </c>
    </row>
    <row r="198" spans="26:38" x14ac:dyDescent="0.2">
      <c r="Z198" s="146">
        <f>Z197*(1+$L$10)</f>
        <v>4.8683165101208875E-3</v>
      </c>
      <c r="AC198" s="146">
        <f>AC197*(1+$L$11)</f>
        <v>1.4604949530362647E-2</v>
      </c>
      <c r="AF198" s="146">
        <f>AF197*(1+$L$12)</f>
        <v>3.5438467286310914E-2</v>
      </c>
      <c r="AI198" s="146">
        <f>AI197*(1+$L$13)</f>
        <v>7.0876934572623965E-2</v>
      </c>
      <c r="AL198" s="146">
        <f>AL197*(1+$L$14)</f>
        <v>0.14175386914525193</v>
      </c>
    </row>
    <row r="199" spans="26:38" x14ac:dyDescent="0.2">
      <c r="Z199" s="146">
        <f>Z198*(1+$L$10)</f>
        <v>4.8829917141729809E-3</v>
      </c>
      <c r="AC199" s="146">
        <f>AC198*(1+$L$11)</f>
        <v>1.4648975142518925E-2</v>
      </c>
      <c r="AF199" s="146">
        <f>AF198*(1+$L$12)</f>
        <v>3.5505830060152191E-2</v>
      </c>
      <c r="AI199" s="146">
        <f>AI198*(1+$L$13)</f>
        <v>7.1011660120306519E-2</v>
      </c>
      <c r="AL199" s="146">
        <f>AL198*(1+$L$14)</f>
        <v>0.14202332024061706</v>
      </c>
    </row>
    <row r="200" spans="26:38" x14ac:dyDescent="0.2">
      <c r="Z200" s="146">
        <f>Z199*(1+$L$10)</f>
        <v>4.8977111556146365E-3</v>
      </c>
      <c r="AC200" s="146">
        <f>AC199*(1+$L$11)</f>
        <v>1.4693133466843891E-2</v>
      </c>
      <c r="AF200" s="146">
        <f>AF199*(1+$L$12)</f>
        <v>3.5573320879692026E-2</v>
      </c>
      <c r="AI200" s="146">
        <f>AI199*(1+$L$13)</f>
        <v>7.1146641759386203E-2</v>
      </c>
      <c r="AL200" s="146">
        <f>AL199*(1+$L$14)</f>
        <v>0.14229328351877643</v>
      </c>
    </row>
    <row r="201" spans="26:38" x14ac:dyDescent="0.2">
      <c r="Z201" s="146">
        <f>Z200*(1+$L$10)</f>
        <v>4.9124749677964107E-3</v>
      </c>
      <c r="AC201" s="146">
        <f>AC200*(1+$L$11)</f>
        <v>1.4737424903389215E-2</v>
      </c>
      <c r="AF201" s="146">
        <f>AF200*(1+$L$12)</f>
        <v>3.5640939988324516E-2</v>
      </c>
      <c r="AI201" s="146">
        <f>AI200*(1+$L$13)</f>
        <v>7.1281879976651183E-2</v>
      </c>
      <c r="AL201" s="146">
        <f>AL200*(1+$L$14)</f>
        <v>0.14256375995330639</v>
      </c>
    </row>
    <row r="202" spans="26:38" x14ac:dyDescent="0.2">
      <c r="Z202" s="146">
        <f>Z201*(1+$L$10)</f>
        <v>4.9272832844708377E-3</v>
      </c>
      <c r="AC202" s="146">
        <f>AC201*(1+$L$11)</f>
        <v>1.4781849853412495E-2</v>
      </c>
      <c r="AF202" s="146">
        <f>AF201*(1+$L$12)</f>
        <v>3.5708687629906394E-2</v>
      </c>
      <c r="AI202" s="146">
        <f>AI201*(1+$L$13)</f>
        <v>7.1417375259814939E-2</v>
      </c>
      <c r="AL202" s="146">
        <f>AL201*(1+$L$14)</f>
        <v>0.1428347505196339</v>
      </c>
    </row>
    <row r="203" spans="26:38" x14ac:dyDescent="0.2">
      <c r="Z203" s="146">
        <f>Z202*(1+$L$10)</f>
        <v>4.9421362397936378E-3</v>
      </c>
      <c r="AC203" s="146">
        <f>AC202*(1+$L$11)</f>
        <v>1.4826408719380896E-2</v>
      </c>
      <c r="AF203" s="146">
        <f>AF202*(1+$L$12)</f>
        <v>3.5776564048757932E-2</v>
      </c>
      <c r="AI203" s="146">
        <f>AI202*(1+$L$13)</f>
        <v>7.1553128097518015E-2</v>
      </c>
      <c r="AL203" s="146">
        <f>AL202*(1+$L$14)</f>
        <v>0.14310625619504008</v>
      </c>
    </row>
    <row r="204" spans="26:38" x14ac:dyDescent="0.2">
      <c r="Z204" s="146">
        <f>Z203*(1+$L$10)</f>
        <v>4.9570339683249354E-3</v>
      </c>
      <c r="AC204" s="146">
        <f>AC203*(1+$L$11)</f>
        <v>1.4871101904974789E-2</v>
      </c>
      <c r="AF204" s="146">
        <f>AF203*(1+$L$12)</f>
        <v>3.5844569489663816E-2</v>
      </c>
      <c r="AI204" s="146">
        <f>AI203*(1+$L$13)</f>
        <v>7.1689138979329797E-2</v>
      </c>
      <c r="AL204" s="146">
        <f>AL203*(1+$L$14)</f>
        <v>0.14337827795866365</v>
      </c>
    </row>
    <row r="205" spans="26:38" x14ac:dyDescent="0.2">
      <c r="Z205" s="146">
        <f>Z204*(1+$L$10)</f>
        <v>4.9719766050304766E-3</v>
      </c>
      <c r="AC205" s="146">
        <f>AC204*(1+$L$11)</f>
        <v>1.4915929815091412E-2</v>
      </c>
      <c r="AF205" s="146">
        <f>AF204*(1+$L$12)</f>
        <v>3.5912704197874033E-2</v>
      </c>
      <c r="AI205" s="146">
        <f>AI204*(1+$L$13)</f>
        <v>7.1825408395750232E-2</v>
      </c>
      <c r="AL205" s="146">
        <f>AL204*(1+$L$14)</f>
        <v>0.14365081679150454</v>
      </c>
    </row>
    <row r="206" spans="26:38" x14ac:dyDescent="0.2">
      <c r="Z206" s="146">
        <f>Z205*(1+$L$10)</f>
        <v>4.9869642852828529E-3</v>
      </c>
      <c r="AC206" s="146">
        <f>AC205*(1+$L$11)</f>
        <v>1.496089285584854E-2</v>
      </c>
      <c r="AF206" s="146">
        <f>AF205*(1+$L$12)</f>
        <v>3.5980968419104746E-2</v>
      </c>
      <c r="AI206" s="146">
        <f>AI205*(1+$L$13)</f>
        <v>7.1961936838211657E-2</v>
      </c>
      <c r="AL206" s="146">
        <f>AL205*(1+$L$14)</f>
        <v>0.14392387367642739</v>
      </c>
    </row>
    <row r="207" spans="26:38" x14ac:dyDescent="0.2">
      <c r="Z207" s="146">
        <f>Z206*(1+$L$10)</f>
        <v>5.0019971448627262E-3</v>
      </c>
      <c r="AC207" s="146">
        <f>AC206*(1+$L$11)</f>
        <v>1.5005991434588159E-2</v>
      </c>
      <c r="AF207" s="146">
        <f>AF206*(1+$L$12)</f>
        <v>3.6049362399539181E-2</v>
      </c>
      <c r="AI207" s="146">
        <f>AI206*(1+$L$13)</f>
        <v>7.2098724799080527E-2</v>
      </c>
      <c r="AL207" s="146">
        <f>AL206*(1+$L$14)</f>
        <v>0.14419744959816513</v>
      </c>
    </row>
    <row r="208" spans="26:38" x14ac:dyDescent="0.2">
      <c r="Z208" s="146">
        <f>Z207*(1+$L$10)</f>
        <v>5.0170753199600604E-3</v>
      </c>
      <c r="AC208" s="146">
        <f>AC207*(1+$L$11)</f>
        <v>1.5051225959880161E-2</v>
      </c>
      <c r="AF208" s="146">
        <f>AF207*(1+$L$12)</f>
        <v>3.6117886385828524E-2</v>
      </c>
      <c r="AI208" s="146">
        <f>AI207*(1+$L$13)</f>
        <v>7.2235772771659212E-2</v>
      </c>
      <c r="AL208" s="146">
        <f>AL207*(1+$L$14)</f>
        <v>0.1444715455433225</v>
      </c>
    </row>
    <row r="209" spans="26:38" x14ac:dyDescent="0.2">
      <c r="Z209" s="146">
        <f>Z208*(1+$L$10)</f>
        <v>5.0321989471753554E-3</v>
      </c>
      <c r="AC209" s="146">
        <f>AC208*(1+$L$11)</f>
        <v>1.5096596841526045E-2</v>
      </c>
      <c r="AF209" s="146">
        <f>AF208*(1+$L$12)</f>
        <v>3.61865406250928E-2</v>
      </c>
      <c r="AI209" s="146">
        <f>AI208*(1+$L$13)</f>
        <v>7.2373081250187765E-2</v>
      </c>
      <c r="AL209" s="146">
        <f>AL208*(1+$L$14)</f>
        <v>0.14474616250037961</v>
      </c>
    </row>
    <row r="210" spans="26:38" x14ac:dyDescent="0.2">
      <c r="Z210" s="146">
        <f>Z209*(1+$L$10)</f>
        <v>5.0473681635208826E-3</v>
      </c>
      <c r="AC210" s="146">
        <f>AC209*(1+$L$11)</f>
        <v>1.5142104490562627E-2</v>
      </c>
      <c r="AF210" s="146">
        <f>AF209*(1+$L$12)</f>
        <v>3.6255325364921771E-2</v>
      </c>
      <c r="AI210" s="146">
        <f>AI209*(1+$L$13)</f>
        <v>7.2510650729845708E-2</v>
      </c>
      <c r="AL210" s="146">
        <f>AL209*(1+$L$14)</f>
        <v>0.1450213014596955</v>
      </c>
    </row>
    <row r="211" spans="26:38" x14ac:dyDescent="0.2">
      <c r="Z211" s="146">
        <f>Z210*(1+$L$10)</f>
        <v>5.0625831064219284E-3</v>
      </c>
      <c r="AC211" s="146">
        <f>AC210*(1+$L$11)</f>
        <v>1.5187749319265764E-2</v>
      </c>
      <c r="AF211" s="146">
        <f>AF210*(1+$L$12)</f>
        <v>3.6324240853375829E-2</v>
      </c>
      <c r="AI211" s="146">
        <f>AI210*(1+$L$13)</f>
        <v>7.2648481706753823E-2</v>
      </c>
      <c r="AL211" s="146">
        <f>AL210*(1+$L$14)</f>
        <v>0.14529696341351173</v>
      </c>
    </row>
    <row r="212" spans="26:38" x14ac:dyDescent="0.2">
      <c r="Z212" s="146">
        <f>Z211*(1+$L$10)</f>
        <v>5.0778439137180373E-3</v>
      </c>
      <c r="AC212" s="146">
        <f>AC211*(1+$L$11)</f>
        <v>1.5233531741154091E-2</v>
      </c>
      <c r="AF212" s="146">
        <f>AF211*(1+$L$12)</f>
        <v>3.6393287338986884E-2</v>
      </c>
      <c r="AI212" s="146">
        <f>AI211*(1+$L$13)</f>
        <v>7.2786574677975932E-2</v>
      </c>
      <c r="AL212" s="146">
        <f>AL211*(1+$L$14)</f>
        <v>0.14557314935595594</v>
      </c>
    </row>
    <row r="213" spans="26:38" x14ac:dyDescent="0.2">
      <c r="Z213" s="146">
        <f>Z212*(1+$L$10)</f>
        <v>5.0931507236642625E-3</v>
      </c>
      <c r="AC213" s="146">
        <f>AC212*(1+$L$11)</f>
        <v>1.5279452170992766E-2</v>
      </c>
      <c r="AF213" s="146">
        <f>AF212*(1+$L$12)</f>
        <v>3.6462465070759266E-2</v>
      </c>
      <c r="AI213" s="146">
        <f>AI212*(1+$L$13)</f>
        <v>7.2924930141520697E-2</v>
      </c>
      <c r="AL213" s="146">
        <f>AL212*(1+$L$14)</f>
        <v>0.1458498602830455</v>
      </c>
    </row>
    <row r="214" spans="26:38" x14ac:dyDescent="0.2">
      <c r="Z214" s="146">
        <f>Z213*(1+$L$10)</f>
        <v>5.1085036749324167E-3</v>
      </c>
      <c r="AC214" s="146">
        <f>AC213*(1+$L$11)</f>
        <v>1.5325511024797229E-2</v>
      </c>
      <c r="AF214" s="146">
        <f>AF213*(1+$L$12)</f>
        <v>3.653177429817063E-2</v>
      </c>
      <c r="AI214" s="146">
        <f>AI213*(1+$L$13)</f>
        <v>7.3063548596343425E-2</v>
      </c>
      <c r="AL214" s="146">
        <f>AL213*(1+$L$14)</f>
        <v>0.14612709719269096</v>
      </c>
    </row>
    <row r="215" spans="26:38" x14ac:dyDescent="0.2">
      <c r="Z215" s="146">
        <f>Z214*(1+$L$10)</f>
        <v>5.12390290661233E-3</v>
      </c>
      <c r="AC215" s="146">
        <f>AC214*(1+$L$11)</f>
        <v>1.5371708719836969E-2</v>
      </c>
      <c r="AF215" s="146">
        <f>AF214*(1+$L$12)</f>
        <v>3.6601215271172834E-2</v>
      </c>
      <c r="AI215" s="146">
        <f>AI214*(1+$L$13)</f>
        <v>7.3202430542347846E-2</v>
      </c>
      <c r="AL215" s="146">
        <f>AL214*(1+$L$14)</f>
        <v>0.1464048610846998</v>
      </c>
    </row>
    <row r="216" spans="26:38" x14ac:dyDescent="0.2">
      <c r="Z216" s="146">
        <f>Z215*(1+$L$10)</f>
        <v>5.1393485582131087E-3</v>
      </c>
      <c r="AC216" s="146">
        <f>AC215*(1+$L$11)</f>
        <v>1.5418045674639306E-2</v>
      </c>
      <c r="AF216" s="146">
        <f>AF215*(1+$L$12)</f>
        <v>3.6670788240192868E-2</v>
      </c>
      <c r="AI216" s="146">
        <f>AI215*(1+$L$13)</f>
        <v>7.3341576480387916E-2</v>
      </c>
      <c r="AL216" s="146">
        <f>AL215*(1+$L$14)</f>
        <v>0.14668315296077994</v>
      </c>
    </row>
    <row r="217" spans="26:38" x14ac:dyDescent="0.2">
      <c r="Z217" s="146">
        <f>Z216*(1+$L$10)</f>
        <v>5.1548407696644007E-3</v>
      </c>
      <c r="AC217" s="146">
        <f>AC216*(1+$L$11)</f>
        <v>1.5464522308993181E-2</v>
      </c>
      <c r="AF217" s="146">
        <f>AF216*(1+$L$12)</f>
        <v>3.6740493456133727E-2</v>
      </c>
      <c r="AI217" s="146">
        <f>AI216*(1+$L$13)</f>
        <v>7.3480986912269647E-2</v>
      </c>
      <c r="AL217" s="146">
        <f>AL216*(1+$L$14)</f>
        <v>0.1469619738245434</v>
      </c>
    </row>
    <row r="218" spans="26:38" x14ac:dyDescent="0.2">
      <c r="Z218" s="146">
        <f>Z217*(1+$L$10)</f>
        <v>5.1703796813176604E-3</v>
      </c>
      <c r="AC218" s="146">
        <f>AC217*(1+$L$11)</f>
        <v>1.551113904395296E-2</v>
      </c>
      <c r="AF218" s="146">
        <f>AF217*(1+$L$12)</f>
        <v>3.6810331170375347E-2</v>
      </c>
      <c r="AI218" s="146">
        <f>AI217*(1+$L$13)</f>
        <v>7.3620662340752901E-2</v>
      </c>
      <c r="AL218" s="146">
        <f>AL217*(1+$L$14)</f>
        <v>0.14724132468150991</v>
      </c>
    </row>
    <row r="219" spans="26:38" x14ac:dyDescent="0.2">
      <c r="Z219" s="146">
        <f>Z218*(1+$L$10)</f>
        <v>5.185965433947423E-3</v>
      </c>
      <c r="AC219" s="146">
        <f>AC218*(1+$L$11)</f>
        <v>1.5557896301842247E-2</v>
      </c>
      <c r="AF219" s="146">
        <f>AF218*(1+$L$12)</f>
        <v>3.6880301634775493E-2</v>
      </c>
      <c r="AI219" s="146">
        <f>AI218*(1+$L$13)</f>
        <v>7.3760603269553193E-2</v>
      </c>
      <c r="AL219" s="146">
        <f>AL218*(1+$L$14)</f>
        <v>0.14752120653911049</v>
      </c>
    </row>
    <row r="220" spans="26:38" x14ac:dyDescent="0.2">
      <c r="Z220" s="146">
        <f>Z219*(1+$L$10)</f>
        <v>5.2015981687525787E-3</v>
      </c>
      <c r="AC220" s="146">
        <f>AC219*(1+$L$11)</f>
        <v>1.5604794506257713E-2</v>
      </c>
      <c r="AF220" s="146">
        <f>AF219*(1+$L$12)</f>
        <v>3.6950405101670664E-2</v>
      </c>
      <c r="AI220" s="146">
        <f>AI219*(1+$L$13)</f>
        <v>7.3900810203343534E-2</v>
      </c>
      <c r="AL220" s="146">
        <f>AL219*(1+$L$14)</f>
        <v>0.1478016204066912</v>
      </c>
    </row>
    <row r="221" spans="26:38" x14ac:dyDescent="0.2">
      <c r="Z221" s="146">
        <f>Z220*(1+$L$10)</f>
        <v>5.2172780273576514E-3</v>
      </c>
      <c r="AC221" s="146">
        <f>AC220*(1+$L$11)</f>
        <v>1.5651834082072932E-2</v>
      </c>
      <c r="AF221" s="146">
        <f>AF220*(1+$L$12)</f>
        <v>3.7020641823877015E-2</v>
      </c>
      <c r="AI221" s="146">
        <f>AI220*(1+$L$13)</f>
        <v>7.4041283647756237E-2</v>
      </c>
      <c r="AL221" s="146">
        <f>AL220*(1+$L$14)</f>
        <v>0.14808256729551661</v>
      </c>
    </row>
    <row r="222" spans="26:38" x14ac:dyDescent="0.2">
      <c r="Z222" s="146">
        <f>Z221*(1+$L$10)</f>
        <v>5.2330051518140836E-3</v>
      </c>
      <c r="AC222" s="146">
        <f>AC221*(1+$L$11)</f>
        <v>1.5699015455442229E-2</v>
      </c>
      <c r="AF222" s="146">
        <f>AF221*(1+$L$12)</f>
        <v>3.7091012054691258E-2</v>
      </c>
      <c r="AI222" s="146">
        <f>AI221*(1+$L$13)</f>
        <v>7.4182024109384737E-2</v>
      </c>
      <c r="AL222" s="146">
        <f>AL221*(1+$L$14)</f>
        <v>0.14836404821877361</v>
      </c>
    </row>
    <row r="223" spans="26:38" x14ac:dyDescent="0.2">
      <c r="Z223" s="146">
        <f>Z222*(1+$L$10)</f>
        <v>5.2487796846015216E-3</v>
      </c>
      <c r="AC223" s="146">
        <f>AC222*(1+$L$11)</f>
        <v>1.5746339053804542E-2</v>
      </c>
      <c r="AF223" s="146">
        <f>AF222*(1+$L$12)</f>
        <v>3.7161516047891592E-2</v>
      </c>
      <c r="AI223" s="146">
        <f>AI222*(1+$L$13)</f>
        <v>7.4323032095785405E-2</v>
      </c>
      <c r="AL223" s="146">
        <f>AL222*(1+$L$14)</f>
        <v>0.14864606419157494</v>
      </c>
    </row>
    <row r="224" spans="26:38" x14ac:dyDescent="0.2">
      <c r="Z224" s="146">
        <f>Z223*(1+$L$10)</f>
        <v>5.2646017686291055E-3</v>
      </c>
      <c r="AC224" s="146">
        <f>AC223*(1+$L$11)</f>
        <v>1.5793805305887296E-2</v>
      </c>
      <c r="AF224" s="146">
        <f>AF223*(1+$L$12)</f>
        <v>3.7232154057738595E-2</v>
      </c>
      <c r="AI224" s="146">
        <f>AI223*(1+$L$13)</f>
        <v>7.4464308115479411E-2</v>
      </c>
      <c r="AL224" s="146">
        <f>AL223*(1+$L$14)</f>
        <v>0.14892861623096298</v>
      </c>
    </row>
    <row r="225" spans="26:38" x14ac:dyDescent="0.2">
      <c r="Z225" s="146">
        <f>Z224*(1+$L$10)</f>
        <v>5.2804715472367673E-3</v>
      </c>
      <c r="AC225" s="146">
        <f>AC224*(1+$L$11)</f>
        <v>1.584141464171028E-2</v>
      </c>
      <c r="AF225" s="146">
        <f>AF224*(1+$L$12)</f>
        <v>3.730292633897616E-2</v>
      </c>
      <c r="AI225" s="146">
        <f>AI224*(1+$L$13)</f>
        <v>7.460585267795454E-2</v>
      </c>
      <c r="AL225" s="146">
        <f>AL224*(1+$L$14)</f>
        <v>0.14921170535591327</v>
      </c>
    </row>
    <row r="226" spans="26:38" x14ac:dyDescent="0.2">
      <c r="Z226" s="146">
        <f>Z225*(1+$L$10)</f>
        <v>5.2963891641965256E-3</v>
      </c>
      <c r="AC226" s="146">
        <f>AC225*(1+$L$11)</f>
        <v>1.5889167492589555E-2</v>
      </c>
      <c r="AF226" s="146">
        <f>AF225*(1+$L$12)</f>
        <v>3.7373833146832403E-2</v>
      </c>
      <c r="AI226" s="146">
        <f>AI225*(1+$L$13)</f>
        <v>7.4747666293667039E-2</v>
      </c>
      <c r="AL226" s="146">
        <f>AL225*(1+$L$14)</f>
        <v>0.14949533258733827</v>
      </c>
    </row>
    <row r="227" spans="26:38" x14ac:dyDescent="0.2">
      <c r="Z227" s="146">
        <f>Z226*(1+$L$10)</f>
        <v>5.3123547637137902E-3</v>
      </c>
      <c r="AC227" s="146">
        <f>AC226*(1+$L$11)</f>
        <v>1.5937064291141348E-2</v>
      </c>
      <c r="AF227" s="146">
        <f>AF226*(1+$L$12)</f>
        <v>3.7444874737020593E-2</v>
      </c>
      <c r="AI227" s="146">
        <f>AI226*(1+$L$13)</f>
        <v>7.4889749474043421E-2</v>
      </c>
      <c r="AL227" s="146">
        <f>AL226*(1+$L$14)</f>
        <v>0.14977949894809106</v>
      </c>
    </row>
    <row r="228" spans="26:38" x14ac:dyDescent="0.2">
      <c r="Z228" s="146">
        <f>Z227*(1+$L$10)</f>
        <v>5.328368490428669E-3</v>
      </c>
      <c r="AC228" s="146">
        <f>AC227*(1+$L$11)</f>
        <v>1.5985105471285985E-2</v>
      </c>
      <c r="AF228" s="146">
        <f>AF227*(1+$L$12)</f>
        <v>3.7516051365740065E-2</v>
      </c>
      <c r="AI228" s="146">
        <f>AI227*(1+$L$13)</f>
        <v>7.5032102731482364E-2</v>
      </c>
      <c r="AL228" s="146">
        <f>AL227*(1+$L$14)</f>
        <v>0.15006420546296897</v>
      </c>
    </row>
    <row r="229" spans="26:38" x14ac:dyDescent="0.2">
      <c r="Z229" s="146">
        <f>Z228*(1+$L$10)</f>
        <v>5.3444304894172765E-3</v>
      </c>
      <c r="AC229" s="146">
        <f>AC228*(1+$L$11)</f>
        <v>1.6033291468251807E-2</v>
      </c>
      <c r="AF229" s="146">
        <f>AF228*(1+$L$12)</f>
        <v>3.7587363289677142E-2</v>
      </c>
      <c r="AI229" s="146">
        <f>AI228*(1+$L$13)</f>
        <v>7.5174726579356532E-2</v>
      </c>
      <c r="AL229" s="146">
        <f>AL228*(1+$L$14)</f>
        <v>0.15034945315871731</v>
      </c>
    </row>
    <row r="230" spans="26:38" x14ac:dyDescent="0.2">
      <c r="Z230" s="146">
        <f>Z229*(1+$L$10)</f>
        <v>5.3605409061930499E-3</v>
      </c>
      <c r="AC230" s="146">
        <f>AC229*(1+$L$11)</f>
        <v>1.6081622718579127E-2</v>
      </c>
      <c r="AF230" s="146">
        <f>AF229*(1+$L$12)</f>
        <v>3.7658810766006079E-2</v>
      </c>
      <c r="AI230" s="146">
        <f>AI229*(1+$L$13)</f>
        <v>7.5317621532014406E-2</v>
      </c>
      <c r="AL230" s="146">
        <f>AL229*(1+$L$14)</f>
        <v>0.15063524306403306</v>
      </c>
    </row>
    <row r="231" spans="26:38" x14ac:dyDescent="0.2">
      <c r="Z231" s="146">
        <f>Z230*(1+$L$10)</f>
        <v>5.3766998867080659E-3</v>
      </c>
      <c r="AC231" s="146">
        <f>AC230*(1+$L$11)</f>
        <v>1.6130099660124176E-2</v>
      </c>
      <c r="AF231" s="146">
        <f>AF230*(1+$L$12)</f>
        <v>3.7730394052389961E-2</v>
      </c>
      <c r="AI231" s="146">
        <f>AI230*(1+$L$13)</f>
        <v>7.5460788104782184E-2</v>
      </c>
      <c r="AL231" s="146">
        <f>AL230*(1+$L$14)</f>
        <v>0.15092157620956861</v>
      </c>
    </row>
    <row r="232" spans="26:38" x14ac:dyDescent="0.2">
      <c r="Z232" s="146">
        <f>Z231*(1+$L$10)</f>
        <v>5.3929075773543646E-3</v>
      </c>
      <c r="AC232" s="146">
        <f>AC231*(1+$L$11)</f>
        <v>1.6178722732063069E-2</v>
      </c>
      <c r="AF232" s="146">
        <f>AF231*(1+$L$12)</f>
        <v>3.7802113406981662E-2</v>
      </c>
      <c r="AI232" s="146">
        <f>AI231*(1+$L$13)</f>
        <v>7.56042268139656E-2</v>
      </c>
      <c r="AL232" s="146">
        <f>AL231*(1+$L$14)</f>
        <v>0.15120845362793545</v>
      </c>
    </row>
    <row r="233" spans="26:38" x14ac:dyDescent="0.2">
      <c r="Z233" s="146">
        <f>Z232*(1+$L$10)</f>
        <v>5.4091641249652735E-3</v>
      </c>
      <c r="AC233" s="146">
        <f>AC232*(1+$L$11)</f>
        <v>1.6227492374895795E-2</v>
      </c>
      <c r="AF233" s="146">
        <f>AF232*(1+$L$12)</f>
        <v>3.7873969088424761E-2</v>
      </c>
      <c r="AI233" s="146">
        <f>AI232*(1+$L$13)</f>
        <v>7.5747938176851798E-2</v>
      </c>
      <c r="AL233" s="146">
        <f>AL232*(1+$L$14)</f>
        <v>0.15149587635370784</v>
      </c>
    </row>
    <row r="234" spans="26:38" x14ac:dyDescent="0.2">
      <c r="Z234" s="146">
        <f>Z233*(1+$L$10)</f>
        <v>5.4254696768167403E-3</v>
      </c>
      <c r="AC234" s="146">
        <f>AC233*(1+$L$11)</f>
        <v>1.6276409030450193E-2</v>
      </c>
      <c r="AF234" s="146">
        <f>AF233*(1+$L$12)</f>
        <v>3.7945961355854471E-2</v>
      </c>
      <c r="AI234" s="146">
        <f>AI233*(1+$L$13)</f>
        <v>7.5891922711711218E-2</v>
      </c>
      <c r="AL234" s="146">
        <f>AL233*(1+$L$14)</f>
        <v>0.15178384542342668</v>
      </c>
    </row>
    <row r="235" spans="26:38" x14ac:dyDescent="0.2">
      <c r="Z235" s="146">
        <f>Z234*(1+$L$10)</f>
        <v>5.4418243806286645E-3</v>
      </c>
      <c r="AC235" s="146">
        <f>AC234*(1+$L$11)</f>
        <v>1.6325473141885965E-2</v>
      </c>
      <c r="AF235" s="146">
        <f>AF234*(1+$L$12)</f>
        <v>3.8018090468898577E-2</v>
      </c>
      <c r="AI235" s="146">
        <f>AI234*(1+$L$13)</f>
        <v>7.6036180937799444E-2</v>
      </c>
      <c r="AL235" s="146">
        <f>AL234*(1+$L$14)</f>
        <v>0.15207236187560313</v>
      </c>
    </row>
    <row r="236" spans="26:38" x14ac:dyDescent="0.2">
      <c r="Z236" s="146">
        <f>Z235*(1+$L$10)</f>
        <v>5.458228384566239E-3</v>
      </c>
      <c r="AC236" s="146">
        <f>AC235*(1+$L$11)</f>
        <v>1.6374685153698686E-2</v>
      </c>
      <c r="AF236" s="146">
        <f>AF235*(1+$L$12)</f>
        <v>3.8090356687678385E-2</v>
      </c>
      <c r="AI236" s="146">
        <f>AI235*(1+$L$13)</f>
        <v>7.618071337535906E-2</v>
      </c>
      <c r="AL236" s="146">
        <f>AL235*(1+$L$14)</f>
        <v>0.1523614267507224</v>
      </c>
    </row>
    <row r="237" spans="26:38" x14ac:dyDescent="0.2">
      <c r="Z237" s="146">
        <f>Z236*(1+$L$10)</f>
        <v>5.4746818372412879E-3</v>
      </c>
      <c r="AC237" s="146">
        <f>AC236*(1+$L$11)</f>
        <v>1.6424045511723835E-2</v>
      </c>
      <c r="AF237" s="146">
        <f>AF236*(1+$L$12)</f>
        <v>3.816276027280964E-2</v>
      </c>
      <c r="AI237" s="146">
        <f>AI236*(1+$L$13)</f>
        <v>7.6325520545621584E-2</v>
      </c>
      <c r="AL237" s="146">
        <f>AL236*(1+$L$14)</f>
        <v>0.15265104109124744</v>
      </c>
    </row>
    <row r="238" spans="26:38" x14ac:dyDescent="0.2">
      <c r="Z238" s="146">
        <f>Z237*(1+$L$10)</f>
        <v>5.4911848877136184E-3</v>
      </c>
      <c r="AC238" s="146">
        <f>AC237*(1+$L$11)</f>
        <v>1.6473554663140825E-2</v>
      </c>
      <c r="AF238" s="146">
        <f>AF237*(1+$L$12)</f>
        <v>3.8235301485403481E-2</v>
      </c>
      <c r="AI238" s="146">
        <f>AI237*(1+$L$13)</f>
        <v>7.6470602970809265E-2</v>
      </c>
      <c r="AL238" s="146">
        <f>AL237*(1+$L$14)</f>
        <v>0.15294120594162283</v>
      </c>
    </row>
    <row r="239" spans="26:38" x14ac:dyDescent="0.2">
      <c r="Z239" s="146">
        <f>Z238*(1+$L$10)</f>
        <v>5.5077376854923655E-3</v>
      </c>
      <c r="AC239" s="146">
        <f>AC238*(1+$L$11)</f>
        <v>1.6523213056477064E-2</v>
      </c>
      <c r="AF239" s="146">
        <f>AF238*(1+$L$12)</f>
        <v>3.8307980587067372E-2</v>
      </c>
      <c r="AI239" s="146">
        <f>AI238*(1+$L$13)</f>
        <v>7.6615961174137048E-2</v>
      </c>
      <c r="AL239" s="146">
        <f>AL238*(1+$L$14)</f>
        <v>0.15323192234827843</v>
      </c>
    </row>
    <row r="240" spans="26:38" x14ac:dyDescent="0.2">
      <c r="Z240" s="146">
        <f>Z239*(1+$L$10)</f>
        <v>5.5243403805373507E-3</v>
      </c>
      <c r="AC240" s="146">
        <f>AC239*(1+$L$11)</f>
        <v>1.6573021141612021E-2</v>
      </c>
      <c r="AF240" s="146">
        <f>AF239*(1+$L$12)</f>
        <v>3.8380797839906056E-2</v>
      </c>
      <c r="AI240" s="146">
        <f>AI239*(1+$L$13)</f>
        <v>7.6761595679814415E-2</v>
      </c>
      <c r="AL240" s="146">
        <f>AL239*(1+$L$14)</f>
        <v>0.15352319135963316</v>
      </c>
    </row>
    <row r="241" spans="26:38" x14ac:dyDescent="0.2">
      <c r="Z241" s="146">
        <f>Z240*(1+$L$10)</f>
        <v>5.5409931232604384E-3</v>
      </c>
      <c r="AC241" s="146">
        <f>AC240*(1+$L$11)</f>
        <v>1.6622979369781285E-2</v>
      </c>
      <c r="AF241" s="146">
        <f>AF240*(1+$L$12)</f>
        <v>3.8453753506522484E-2</v>
      </c>
      <c r="AI241" s="146">
        <f>AI240*(1+$L$13)</f>
        <v>7.6907507013047285E-2</v>
      </c>
      <c r="AL241" s="146">
        <f>AL240*(1+$L$14)</f>
        <v>0.1538150140260989</v>
      </c>
    </row>
    <row r="242" spans="26:38" x14ac:dyDescent="0.2">
      <c r="Z242" s="146">
        <f>Z241*(1+$L$10)</f>
        <v>5.5576960645268994E-3</v>
      </c>
      <c r="AC242" s="146">
        <f>AC241*(1+$L$11)</f>
        <v>1.6673088193580668E-2</v>
      </c>
      <c r="AF242" s="146">
        <f>AF241*(1+$L$12)</f>
        <v>3.8526847850018787E-2</v>
      </c>
      <c r="AI242" s="146">
        <f>AI241*(1+$L$13)</f>
        <v>7.7053695700039893E-2</v>
      </c>
      <c r="AL242" s="146">
        <f>AL241*(1+$L$14)</f>
        <v>0.15410739140008411</v>
      </c>
    </row>
    <row r="243" spans="26:38" x14ac:dyDescent="0.2">
      <c r="Z243" s="146">
        <f>Z242*(1+$L$10)</f>
        <v>5.574449355656777E-3</v>
      </c>
      <c r="AC243" s="146">
        <f>AC242*(1+$L$11)</f>
        <v>1.67233480669703E-2</v>
      </c>
      <c r="AF243" s="146">
        <f>AF242*(1+$L$12)</f>
        <v>3.8600081133997204E-2</v>
      </c>
      <c r="AI243" s="146">
        <f>AI242*(1+$L$13)</f>
        <v>7.7200162267996725E-2</v>
      </c>
      <c r="AL243" s="146">
        <f>AL242*(1+$L$14)</f>
        <v>0.15440032453599778</v>
      </c>
    </row>
    <row r="244" spans="26:38" x14ac:dyDescent="0.2">
      <c r="Z244" s="146">
        <f>Z243*(1+$L$10)</f>
        <v>5.5912531484262592E-3</v>
      </c>
      <c r="AC244" s="146">
        <f>AC243*(1+$L$11)</f>
        <v>1.6773759445278747E-2</v>
      </c>
      <c r="AF244" s="146">
        <f>AF243*(1+$L$12)</f>
        <v>3.8673453622561027E-2</v>
      </c>
      <c r="AI244" s="146">
        <f>AI243*(1+$L$13)</f>
        <v>7.7346907245124386E-2</v>
      </c>
      <c r="AL244" s="146">
        <f>AL243*(1+$L$14)</f>
        <v>0.1546938144902531</v>
      </c>
    </row>
    <row r="245" spans="26:38" x14ac:dyDescent="0.2">
      <c r="Z245" s="146">
        <f>Z244*(1+$L$10)</f>
        <v>5.6081075950690524E-3</v>
      </c>
      <c r="AC245" s="146">
        <f>AC244*(1+$L$11)</f>
        <v>1.6824322785207128E-2</v>
      </c>
      <c r="AF245" s="146">
        <f>AF244*(1+$L$12)</f>
        <v>3.8746965580315589E-2</v>
      </c>
      <c r="AI245" s="146">
        <f>AI244*(1+$L$13)</f>
        <v>7.7493931160633509E-2</v>
      </c>
      <c r="AL245" s="146">
        <f>AL244*(1+$L$14)</f>
        <v>0.15498786232127137</v>
      </c>
    </row>
    <row r="246" spans="26:38" x14ac:dyDescent="0.2">
      <c r="Z246" s="146">
        <f>Z245*(1+$L$10)</f>
        <v>5.6250128482777609E-3</v>
      </c>
      <c r="AC246" s="146">
        <f>AC245*(1+$L$11)</f>
        <v>1.6875038544833253E-2</v>
      </c>
      <c r="AF246" s="146">
        <f>AF245*(1+$L$12)</f>
        <v>3.8820617272369178E-2</v>
      </c>
      <c r="AI246" s="146">
        <f>AI245*(1+$L$13)</f>
        <v>7.7641234544740687E-2</v>
      </c>
      <c r="AL246" s="146">
        <f>AL245*(1+$L$14)</f>
        <v>0.15528246908948576</v>
      </c>
    </row>
    <row r="247" spans="26:38" x14ac:dyDescent="0.2">
      <c r="Z247" s="146">
        <f>Z246*(1+$L$10)</f>
        <v>5.641969061205271E-3</v>
      </c>
      <c r="AC247" s="146">
        <f>AC246*(1+$L$11)</f>
        <v>1.6925907183615783E-2</v>
      </c>
      <c r="AF247" s="146">
        <f>AF246*(1+$L$12)</f>
        <v>3.8894408964334014E-2</v>
      </c>
      <c r="AI247" s="146">
        <f>AI246*(1+$L$13)</f>
        <v>7.7788817928670359E-2</v>
      </c>
      <c r="AL247" s="146">
        <f>AL246*(1+$L$14)</f>
        <v>0.15557763585734513</v>
      </c>
    </row>
    <row r="248" spans="26:38" x14ac:dyDescent="0.2">
      <c r="Z248" s="146">
        <f>Z247*(1+$L$10)</f>
        <v>5.658976387466136E-3</v>
      </c>
      <c r="AC248" s="146">
        <f>AC247*(1+$L$11)</f>
        <v>1.6976929162398378E-2</v>
      </c>
      <c r="AF248" s="146">
        <f>AF247*(1+$L$12)</f>
        <v>3.8968340922327205E-2</v>
      </c>
      <c r="AI248" s="146">
        <f>AI247*(1+$L$13)</f>
        <v>7.7936681844656741E-2</v>
      </c>
      <c r="AL248" s="146">
        <f>AL247*(1+$L$14)</f>
        <v>0.1558733636893179</v>
      </c>
    </row>
    <row r="249" spans="26:38" x14ac:dyDescent="0.2">
      <c r="Z249" s="146">
        <f>Z248*(1+$L$10)</f>
        <v>5.676034981137972E-3</v>
      </c>
      <c r="AC249" s="146">
        <f>AC248*(1+$L$11)</f>
        <v>1.7028104943413884E-2</v>
      </c>
      <c r="AF249" s="146">
        <f>AF248*(1+$L$12)</f>
        <v>3.9042413412971697E-2</v>
      </c>
      <c r="AI249" s="146">
        <f>AI248*(1+$L$13)</f>
        <v>7.8084826825945738E-2</v>
      </c>
      <c r="AL249" s="146">
        <f>AL248*(1+$L$14)</f>
        <v>0.15616965365189589</v>
      </c>
    </row>
    <row r="250" spans="26:38" x14ac:dyDescent="0.2">
      <c r="Z250" s="146">
        <f>Z249*(1+$L$10)</f>
        <v>5.6931449967628492E-3</v>
      </c>
      <c r="AC250" s="146">
        <f>AC249*(1+$L$11)</f>
        <v>1.7079434990288515E-2</v>
      </c>
      <c r="AF250" s="146">
        <f>AF249*(1+$L$12)</f>
        <v>3.9116626703397259E-2</v>
      </c>
      <c r="AI250" s="146">
        <f>AI249*(1+$L$13)</f>
        <v>7.8233253406796863E-2</v>
      </c>
      <c r="AL250" s="146">
        <f>AL249*(1+$L$14)</f>
        <v>0.15646650681359814</v>
      </c>
    </row>
    <row r="251" spans="26:38" x14ac:dyDescent="0.2">
      <c r="Z251" s="146">
        <f>Z250*(1+$L$10)</f>
        <v>5.7103065893486958E-3</v>
      </c>
      <c r="AC251" s="146">
        <f>AC250*(1+$L$11)</f>
        <v>1.7130919768046055E-2</v>
      </c>
      <c r="AF251" s="146">
        <f>AF250*(1+$L$12)</f>
        <v>3.9190981061241408E-2</v>
      </c>
      <c r="AI251" s="146">
        <f>AI250*(1+$L$13)</f>
        <v>7.8381962122485174E-2</v>
      </c>
      <c r="AL251" s="146">
        <f>AL250*(1+$L$14)</f>
        <v>0.15676392424497476</v>
      </c>
    </row>
    <row r="252" spans="26:38" x14ac:dyDescent="0.2">
      <c r="Z252" s="146">
        <f>Z251*(1+$L$10)</f>
        <v>5.7275199143707002E-3</v>
      </c>
      <c r="AC252" s="146">
        <f>AC251*(1+$L$11)</f>
        <v>1.7182559743112068E-2</v>
      </c>
      <c r="AF252" s="146">
        <f>AF251*(1+$L$12)</f>
        <v>3.9265476754650412E-2</v>
      </c>
      <c r="AI252" s="146">
        <f>AI251*(1+$L$13)</f>
        <v>7.8530953509303197E-2</v>
      </c>
      <c r="AL252" s="146">
        <f>AL251*(1+$L$14)</f>
        <v>0.15706190701861081</v>
      </c>
    </row>
    <row r="253" spans="26:38" x14ac:dyDescent="0.2">
      <c r="Z253" s="146">
        <f>Z252*(1+$L$10)</f>
        <v>5.7447851277727209E-3</v>
      </c>
      <c r="AC253" s="146">
        <f>AC252*(1+$L$11)</f>
        <v>1.7234355383318131E-2</v>
      </c>
      <c r="AF253" s="146">
        <f>AF252*(1+$L$12)</f>
        <v>3.9340114052280245E-2</v>
      </c>
      <c r="AI253" s="146">
        <f>AI252*(1+$L$13)</f>
        <v>7.8680228104562863E-2</v>
      </c>
      <c r="AL253" s="146">
        <f>AL252*(1+$L$14)</f>
        <v>0.15736045620913014</v>
      </c>
    </row>
    <row r="254" spans="26:38" x14ac:dyDescent="0.2">
      <c r="Z254" s="146">
        <f>Z253*(1+$L$10)</f>
        <v>5.7621023859686961E-3</v>
      </c>
      <c r="AC254" s="146">
        <f>AC253*(1+$L$11)</f>
        <v>1.7286307157906057E-2</v>
      </c>
      <c r="AF254" s="146">
        <f>AF253*(1+$L$12)</f>
        <v>3.941489322329754E-2</v>
      </c>
      <c r="AI254" s="146">
        <f>AI253*(1+$L$13)</f>
        <v>7.8829786446597452E-2</v>
      </c>
      <c r="AL254" s="146">
        <f>AL253*(1+$L$14)</f>
        <v>0.15765957289319932</v>
      </c>
    </row>
    <row r="255" spans="26:38" x14ac:dyDescent="0.2">
      <c r="Z255" s="146">
        <f>Z254*(1+$L$10)</f>
        <v>5.7794718458440654E-3</v>
      </c>
      <c r="AC255" s="146">
        <f>AC254*(1+$L$11)</f>
        <v>1.7338415537532164E-2</v>
      </c>
      <c r="AF255" s="146">
        <f>AF254*(1+$L$12)</f>
        <v>3.9489814537380576E-2</v>
      </c>
      <c r="AI255" s="146">
        <f>AI254*(1+$L$13)</f>
        <v>7.8979629074763524E-2</v>
      </c>
      <c r="AL255" s="146">
        <f>AL254*(1+$L$14)</f>
        <v>0.15795925814953149</v>
      </c>
    </row>
    <row r="256" spans="26:38" x14ac:dyDescent="0.2">
      <c r="Z256" s="146">
        <f>Z255*(1+$L$10)</f>
        <v>5.7968936647571877E-3</v>
      </c>
      <c r="AC256" s="146">
        <f>AC255*(1+$L$11)</f>
        <v>1.7390680994271528E-2</v>
      </c>
      <c r="AF256" s="146">
        <f>AF255*(1+$L$12)</f>
        <v>3.956487826472025E-2</v>
      </c>
      <c r="AI256" s="146">
        <f>AI255*(1+$L$13)</f>
        <v>7.9129756529442874E-2</v>
      </c>
      <c r="AL256" s="146">
        <f>AL255*(1+$L$14)</f>
        <v>0.15825951305889019</v>
      </c>
    </row>
    <row r="257" spans="26:38" x14ac:dyDescent="0.2">
      <c r="Z257" s="146">
        <f>Z256*(1+$L$10)</f>
        <v>5.8143680005407674E-3</v>
      </c>
      <c r="AC257" s="146">
        <f>AC256*(1+$L$11)</f>
        <v>1.7443104001622266E-2</v>
      </c>
      <c r="AF257" s="146">
        <f>AF256*(1+$L$12)</f>
        <v>3.9640084676021044E-2</v>
      </c>
      <c r="AI257" s="146">
        <f>AI256*(1+$L$13)</f>
        <v>7.9280169352044461E-2</v>
      </c>
      <c r="AL257" s="146">
        <f>AL256*(1+$L$14)</f>
        <v>0.15856033870409339</v>
      </c>
    </row>
    <row r="258" spans="26:38" x14ac:dyDescent="0.2">
      <c r="Z258" s="146">
        <f>Z257*(1+$L$10)</f>
        <v>5.8318950115032854E-3</v>
      </c>
      <c r="AC258" s="146">
        <f>AC257*(1+$L$11)</f>
        <v>1.7495685034509819E-2</v>
      </c>
      <c r="AF258" s="146">
        <f>AF257*(1+$L$12)</f>
        <v>3.971543404250201E-2</v>
      </c>
      <c r="AI258" s="146">
        <f>AI257*(1+$L$13)</f>
        <v>7.9430868085006393E-2</v>
      </c>
      <c r="AL258" s="146">
        <f>AL257*(1+$L$14)</f>
        <v>0.15886173617001725</v>
      </c>
    </row>
    <row r="259" spans="26:38" x14ac:dyDescent="0.2">
      <c r="Z259" s="146">
        <f>Z258*(1+$L$10)</f>
        <v>5.8494748564304321E-3</v>
      </c>
      <c r="AC259" s="146">
        <f>AC258*(1+$L$11)</f>
        <v>1.754842456929126E-2</v>
      </c>
      <c r="AF259" s="146">
        <f>AF258*(1+$L$12)</f>
        <v>3.9790926635897735E-2</v>
      </c>
      <c r="AI259" s="146">
        <f>AI258*(1+$L$13)</f>
        <v>7.9581853271797856E-2</v>
      </c>
      <c r="AL259" s="146">
        <f>AL258*(1+$L$14)</f>
        <v>0.15916370654360018</v>
      </c>
    </row>
    <row r="260" spans="26:38" x14ac:dyDescent="0.2">
      <c r="Z260" s="146">
        <f>Z259*(1+$L$10)</f>
        <v>5.867107694586547E-3</v>
      </c>
      <c r="AC260" s="146">
        <f>AC259*(1+$L$11)</f>
        <v>1.7601323083759605E-2</v>
      </c>
      <c r="AF260" s="146">
        <f>AF259*(1+$L$12)</f>
        <v>3.9866562728459343E-2</v>
      </c>
      <c r="AI260" s="146">
        <f>AI259*(1+$L$13)</f>
        <v>7.9733125456921072E-2</v>
      </c>
      <c r="AL260" s="146">
        <f>AL259*(1+$L$14)</f>
        <v>0.15946625091384661</v>
      </c>
    </row>
    <row r="261" spans="26:38" x14ac:dyDescent="0.2">
      <c r="Z261" s="146">
        <f>Z260*(1+$L$10)</f>
        <v>5.8847936857160605E-3</v>
      </c>
      <c r="AC261" s="146">
        <f>AC260*(1+$L$11)</f>
        <v>1.7654381057148148E-2</v>
      </c>
      <c r="AF261" s="146">
        <f>AF260*(1+$L$12)</f>
        <v>3.9942342592955447E-2</v>
      </c>
      <c r="AI261" s="146">
        <f>AI260*(1+$L$13)</f>
        <v>7.9884685185913282E-2</v>
      </c>
      <c r="AL261" s="146">
        <f>AL260*(1+$L$14)</f>
        <v>0.15976937037183106</v>
      </c>
    </row>
    <row r="262" spans="26:38" x14ac:dyDescent="0.2">
      <c r="Z262" s="146">
        <f>Z261*(1+$L$10)</f>
        <v>5.9025329900449413E-3</v>
      </c>
      <c r="AC262" s="146">
        <f>AC261*(1+$L$11)</f>
        <v>1.770759897013479E-2</v>
      </c>
      <c r="AF262" s="146">
        <f>AF261*(1+$L$12)</f>
        <v>4.0018266502673164E-2</v>
      </c>
      <c r="AI262" s="146">
        <f>AI261*(1+$L$13)</f>
        <v>8.0036533005348715E-2</v>
      </c>
      <c r="AL262" s="146">
        <f>AL261*(1+$L$14)</f>
        <v>0.16007306601070193</v>
      </c>
    </row>
    <row r="263" spans="26:38" x14ac:dyDescent="0.2">
      <c r="Z263" s="146">
        <f>Z262*(1+$L$10)</f>
        <v>5.9203257682821494E-3</v>
      </c>
      <c r="AC263" s="146">
        <f>AC262*(1+$L$11)</f>
        <v>1.7760977304846413E-2</v>
      </c>
      <c r="AF263" s="146">
        <f>AF262*(1+$L$12)</f>
        <v>4.0094334731419073E-2</v>
      </c>
      <c r="AI263" s="146">
        <f>AI262*(1+$L$13)</f>
        <v>8.0188669462840534E-2</v>
      </c>
      <c r="AL263" s="146">
        <f>AL262*(1+$L$14)</f>
        <v>0.16037733892568559</v>
      </c>
    </row>
    <row r="264" spans="26:38" x14ac:dyDescent="0.2">
      <c r="Z264" s="146">
        <f>Z263*(1+$L$10)</f>
        <v>5.9381721816210899E-3</v>
      </c>
      <c r="AC264" s="146">
        <f>AC263*(1+$L$11)</f>
        <v>1.7814516544863233E-2</v>
      </c>
      <c r="AF264" s="146">
        <f>AF263*(1+$L$12)</f>
        <v>4.0170547553520224E-2</v>
      </c>
      <c r="AI264" s="146">
        <f>AI263*(1+$L$13)</f>
        <v>8.0341095107042834E-2</v>
      </c>
      <c r="AL264" s="146">
        <f>AL263*(1+$L$14)</f>
        <v>0.16068219021409022</v>
      </c>
    </row>
    <row r="265" spans="26:38" x14ac:dyDescent="0.2">
      <c r="Z265" s="146">
        <f>Z264*(1+$L$10)</f>
        <v>5.9560723917410742E-3</v>
      </c>
      <c r="AC265" s="146">
        <f>AC264*(1+$L$11)</f>
        <v>1.7868217175223185E-2</v>
      </c>
      <c r="AF265" s="146">
        <f>AF264*(1+$L$12)</f>
        <v>4.0246905243825112E-2</v>
      </c>
      <c r="AI265" s="146">
        <f>AI264*(1+$L$13)</f>
        <v>8.0493810487652612E-2</v>
      </c>
      <c r="AL265" s="146">
        <f>AL264*(1+$L$14)</f>
        <v>0.1609876209753098</v>
      </c>
    </row>
    <row r="266" spans="26:38" x14ac:dyDescent="0.2">
      <c r="Z266" s="146">
        <f>Z265*(1+$L$10)</f>
        <v>5.9740265608087852E-3</v>
      </c>
      <c r="AC266" s="146">
        <f>AC265*(1+$L$11)</f>
        <v>1.7922079682426317E-2</v>
      </c>
      <c r="AF266" s="146">
        <f>AF265*(1+$L$12)</f>
        <v>4.0323408077704681E-2</v>
      </c>
      <c r="AI266" s="146">
        <f>AI265*(1+$L$13)</f>
        <v>8.0646816155411749E-2</v>
      </c>
      <c r="AL266" s="146">
        <f>AL265*(1+$L$14)</f>
        <v>0.16129363231082808</v>
      </c>
    </row>
    <row r="267" spans="26:38" x14ac:dyDescent="0.2">
      <c r="Z267" s="146">
        <f>Z266*(1+$L$10)</f>
        <v>5.9920348514797455E-3</v>
      </c>
      <c r="AC267" s="146">
        <f>AC266*(1+$L$11)</f>
        <v>1.7976104554439199E-2</v>
      </c>
      <c r="AF267" s="146">
        <f>AF266*(1+$L$12)</f>
        <v>4.04000563310533E-2</v>
      </c>
      <c r="AI267" s="146">
        <f>AI266*(1+$L$13)</f>
        <v>8.0800112662109E-2</v>
      </c>
      <c r="AL267" s="146">
        <f>AL266*(1+$L$14)</f>
        <v>0.16160022532422258</v>
      </c>
    </row>
    <row r="268" spans="26:38" x14ac:dyDescent="0.2">
      <c r="Z268" s="146">
        <f>Z267*(1+$L$10)</f>
        <v>6.0100974268997923E-3</v>
      </c>
      <c r="AC268" s="146">
        <f>AC267*(1+$L$11)</f>
        <v>1.8030292280699339E-2</v>
      </c>
      <c r="AF268" s="146">
        <f>AF267*(1+$L$12)</f>
        <v>4.0476850280289779E-2</v>
      </c>
      <c r="AI268" s="146">
        <f>AI267*(1+$L$13)</f>
        <v>8.0953700560581959E-2</v>
      </c>
      <c r="AL268" s="146">
        <f>AL267*(1+$L$14)</f>
        <v>0.16190740112116853</v>
      </c>
    </row>
    <row r="269" spans="26:38" x14ac:dyDescent="0.2">
      <c r="Z269" s="146">
        <f>Z268*(1+$L$10)</f>
        <v>6.0282144507065542E-3</v>
      </c>
      <c r="AC269" s="146">
        <f>AC268*(1+$L$11)</f>
        <v>1.8084643352119626E-2</v>
      </c>
      <c r="AF269" s="146">
        <f>AF268*(1+$L$12)</f>
        <v>4.0553790202358352E-2</v>
      </c>
      <c r="AI269" s="146">
        <f>AI268*(1+$L$13)</f>
        <v>8.1107580404719104E-2</v>
      </c>
      <c r="AL269" s="146">
        <f>AL268*(1+$L$14)</f>
        <v>0.16221516080944284</v>
      </c>
    </row>
    <row r="270" spans="26:38" x14ac:dyDescent="0.2">
      <c r="Z270" s="146">
        <f>Z269*(1+$L$10)</f>
        <v>6.0463860870309345E-3</v>
      </c>
      <c r="AC270" s="146">
        <f>AC269*(1+$L$11)</f>
        <v>1.8139158261092768E-2</v>
      </c>
      <c r="AF270" s="146">
        <f>AF269*(1+$L$12)</f>
        <v>4.0630876374729674E-2</v>
      </c>
      <c r="AI270" s="146">
        <f>AI269*(1+$L$13)</f>
        <v>8.1261752749461749E-2</v>
      </c>
      <c r="AL270" s="146">
        <f>AL269*(1+$L$14)</f>
        <v>0.16252350549892816</v>
      </c>
    </row>
    <row r="271" spans="26:38" x14ac:dyDescent="0.2">
      <c r="Z271" s="146">
        <f>Z270*(1+$L$10)</f>
        <v>6.0646125004985979E-3</v>
      </c>
      <c r="AC271" s="146">
        <f>AC270*(1+$L$11)</f>
        <v>1.8193837501495759E-2</v>
      </c>
      <c r="AF271" s="146">
        <f>AF270*(1+$L$12)</f>
        <v>4.0708109075401837E-2</v>
      </c>
      <c r="AI271" s="146">
        <f>AI270*(1+$L$13)</f>
        <v>8.1416218150806074E-2</v>
      </c>
      <c r="AL271" s="146">
        <f>AL270*(1+$L$14)</f>
        <v>0.16283243630161681</v>
      </c>
    </row>
    <row r="272" spans="26:38" x14ac:dyDescent="0.2">
      <c r="Z272" s="146">
        <f>Z271*(1+$L$10)</f>
        <v>6.0828938562314614E-3</v>
      </c>
      <c r="AC272" s="146">
        <f>AC271*(1+$L$11)</f>
        <v>1.8248681568694348E-2</v>
      </c>
      <c r="AF272" s="146">
        <f>AF271*(1+$L$12)</f>
        <v>4.0785488582901347E-2</v>
      </c>
      <c r="AI272" s="146">
        <f>AI271*(1+$L$13)</f>
        <v>8.1570977165805109E-2</v>
      </c>
      <c r="AL272" s="146">
        <f>AL271*(1+$L$14)</f>
        <v>0.16314195433161488</v>
      </c>
    </row>
    <row r="273" spans="26:38" x14ac:dyDescent="0.2">
      <c r="Z273" s="146">
        <f>Z272*(1+$L$10)</f>
        <v>6.1012303198491897E-3</v>
      </c>
      <c r="AC273" s="146">
        <f>AC272*(1+$L$11)</f>
        <v>1.8303690959547533E-2</v>
      </c>
      <c r="AF273" s="146">
        <f>AF272*(1+$L$12)</f>
        <v>4.0863015176284163E-2</v>
      </c>
      <c r="AI273" s="146">
        <f>AI272*(1+$L$13)</f>
        <v>8.1726030352570742E-2</v>
      </c>
      <c r="AL273" s="146">
        <f>AL272*(1+$L$14)</f>
        <v>0.16345206070514615</v>
      </c>
    </row>
    <row r="274" spans="26:38" x14ac:dyDescent="0.2">
      <c r="Z274" s="146">
        <f>Z273*(1+$L$10)</f>
        <v>6.1196220574706982E-3</v>
      </c>
      <c r="AC274" s="146">
        <f>AC273*(1+$L$11)</f>
        <v>1.8358866172412058E-2</v>
      </c>
      <c r="AF274" s="146">
        <f>AF273*(1+$L$12)</f>
        <v>4.0940689135136668E-2</v>
      </c>
      <c r="AI274" s="146">
        <f>AI273*(1+$L$13)</f>
        <v>8.1881378270275751E-2</v>
      </c>
      <c r="AL274" s="146">
        <f>AL273*(1+$L$14)</f>
        <v>0.16376275654055616</v>
      </c>
    </row>
    <row r="275" spans="26:38" x14ac:dyDescent="0.2">
      <c r="Z275" s="146">
        <f>Z274*(1+$L$10)</f>
        <v>6.1380692357156565E-3</v>
      </c>
      <c r="AC275" s="146">
        <f>AC274*(1+$L$11)</f>
        <v>1.8414207707146933E-2</v>
      </c>
      <c r="AF275" s="146">
        <f>AF274*(1+$L$12)</f>
        <v>4.10185107395767E-2</v>
      </c>
      <c r="AI275" s="146">
        <f>AI274*(1+$L$13)</f>
        <v>8.2037021479155814E-2</v>
      </c>
      <c r="AL275" s="146">
        <f>AL274*(1+$L$14)</f>
        <v>0.16407404295831629</v>
      </c>
    </row>
    <row r="276" spans="26:38" x14ac:dyDescent="0.2">
      <c r="Z276" s="146">
        <f>Z275*(1+$L$10)</f>
        <v>6.1565720217059954E-3</v>
      </c>
      <c r="AC276" s="146">
        <f>AC275*(1+$L$11)</f>
        <v>1.846971606511795E-2</v>
      </c>
      <c r="AF276" s="146">
        <f>AF275*(1+$L$12)</f>
        <v>4.1096480270254553E-2</v>
      </c>
      <c r="AI276" s="146">
        <f>AI275*(1+$L$13)</f>
        <v>8.219296054051152E-2</v>
      </c>
      <c r="AL276" s="146">
        <f>AL275*(1+$L$14)</f>
        <v>0.16438592108102773</v>
      </c>
    </row>
    <row r="277" spans="26:38" x14ac:dyDescent="0.2">
      <c r="Z277" s="146">
        <f>Z276*(1+$L$10)</f>
        <v>6.175130583067426E-3</v>
      </c>
      <c r="AC277" s="146">
        <f>AC276*(1+$L$11)</f>
        <v>1.8525391749202241E-2</v>
      </c>
      <c r="AF277" s="146">
        <f>AF276*(1+$L$12)</f>
        <v>4.1174598008353991E-2</v>
      </c>
      <c r="AI277" s="146">
        <f>AI276*(1+$L$13)</f>
        <v>8.234919601671041E-2</v>
      </c>
      <c r="AL277" s="146">
        <f>AL276*(1+$L$14)</f>
        <v>0.16469839203342551</v>
      </c>
    </row>
    <row r="278" spans="26:38" x14ac:dyDescent="0.2">
      <c r="Z278" s="146">
        <f>Z277*(1+$L$10)</f>
        <v>6.193745087930953E-3</v>
      </c>
      <c r="AC278" s="146">
        <f>AC277*(1+$L$11)</f>
        <v>1.8581235263792822E-2</v>
      </c>
      <c r="AF278" s="146">
        <f>AF277*(1+$L$12)</f>
        <v>4.1252864235593274E-2</v>
      </c>
      <c r="AI278" s="146">
        <f>AI277*(1+$L$13)</f>
        <v>8.2505728471188977E-2</v>
      </c>
      <c r="AL278" s="146">
        <f>AL277*(1+$L$14)</f>
        <v>0.16501145694238264</v>
      </c>
    </row>
    <row r="279" spans="26:38" x14ac:dyDescent="0.2">
      <c r="Z279" s="146">
        <f>Z278*(1+$L$10)</f>
        <v>6.2124157049344023E-3</v>
      </c>
      <c r="AC279" s="146">
        <f>AC278*(1+$L$11)</f>
        <v>1.863724711480317E-2</v>
      </c>
      <c r="AF279" s="146">
        <f>AF278*(1+$L$12)</f>
        <v>4.1331279234226144E-2</v>
      </c>
      <c r="AI279" s="146">
        <f>AI278*(1+$L$13)</f>
        <v>8.266255846845473E-2</v>
      </c>
      <c r="AL279" s="146">
        <f>AL278*(1+$L$14)</f>
        <v>0.16532511693691415</v>
      </c>
    </row>
    <row r="280" spans="26:38" x14ac:dyDescent="0.2">
      <c r="Z280" s="146">
        <f>Z279*(1+$L$10)</f>
        <v>6.2311426032239459E-3</v>
      </c>
      <c r="AC280" s="146">
        <f>AC279*(1+$L$11)</f>
        <v>1.86934278096718E-2</v>
      </c>
      <c r="AF280" s="146">
        <f>AF279*(1+$L$12)</f>
        <v>4.1409843287042877E-2</v>
      </c>
      <c r="AI280" s="146">
        <f>AI279*(1+$L$13)</f>
        <v>8.2819686574088197E-2</v>
      </c>
      <c r="AL280" s="146">
        <f>AL279*(1+$L$14)</f>
        <v>0.16563937314818111</v>
      </c>
    </row>
    <row r="281" spans="26:38" x14ac:dyDescent="0.2">
      <c r="Z281" s="146">
        <f>Z280*(1+$L$10)</f>
        <v>6.2499259524556351E-3</v>
      </c>
      <c r="AC281" s="146">
        <f>AC280*(1+$L$11)</f>
        <v>1.8749777857366871E-2</v>
      </c>
      <c r="AF281" s="146">
        <f>AF280*(1+$L$12)</f>
        <v>4.148855667737128E-2</v>
      </c>
      <c r="AI281" s="146">
        <f>AI280*(1+$L$13)</f>
        <v>8.2977113354745016E-2</v>
      </c>
      <c r="AL281" s="146">
        <f>AL280*(1+$L$14)</f>
        <v>0.16595422670949475</v>
      </c>
    </row>
    <row r="282" spans="26:38" x14ac:dyDescent="0.2">
      <c r="Z282" s="146">
        <f>Z281*(1+$L$10)</f>
        <v>6.2687659227969395E-3</v>
      </c>
      <c r="AC282" s="146">
        <f>AC281*(1+$L$11)</f>
        <v>1.8806297768390781E-2</v>
      </c>
      <c r="AF282" s="146">
        <f>AF281*(1+$L$12)</f>
        <v>4.1567419689077727E-2</v>
      </c>
      <c r="AI282" s="146">
        <f>AI281*(1+$L$13)</f>
        <v>8.313483937815791E-2</v>
      </c>
      <c r="AL282" s="146">
        <f>AL281*(1+$L$14)</f>
        <v>0.16626967875632054</v>
      </c>
    </row>
    <row r="283" spans="26:38" x14ac:dyDescent="0.2">
      <c r="Z283" s="146">
        <f>Z282*(1+$L$10)</f>
        <v>6.2876626849282836E-3</v>
      </c>
      <c r="AC283" s="146">
        <f>AC282*(1+$L$11)</f>
        <v>1.8862988054784816E-2</v>
      </c>
      <c r="AF283" s="146">
        <f>AF282*(1+$L$12)</f>
        <v>4.1646432606568161E-2</v>
      </c>
      <c r="AI283" s="146">
        <f>AI282*(1+$L$13)</f>
        <v>8.3292865213138792E-2</v>
      </c>
      <c r="AL283" s="146">
        <f>AL282*(1+$L$14)</f>
        <v>0.1665857304262823</v>
      </c>
    </row>
    <row r="284" spans="26:38" x14ac:dyDescent="0.2">
      <c r="Z284" s="146">
        <f>Z283*(1+$L$10)</f>
        <v>6.3066164100445991E-3</v>
      </c>
      <c r="AC284" s="146">
        <f>AC283*(1+$L$11)</f>
        <v>1.8919849230133765E-2</v>
      </c>
      <c r="AF284" s="146">
        <f>AF283*(1+$L$12)</f>
        <v>4.1725595714789149E-2</v>
      </c>
      <c r="AI284" s="146">
        <f>AI283*(1+$L$13)</f>
        <v>8.3451191429580782E-2</v>
      </c>
      <c r="AL284" s="146">
        <f>AL283*(1+$L$14)</f>
        <v>0.16690238285916628</v>
      </c>
    </row>
    <row r="285" spans="26:38" x14ac:dyDescent="0.2">
      <c r="Z285" s="146">
        <f>Z284*(1+$L$10)</f>
        <v>6.3256272698568724E-3</v>
      </c>
      <c r="AC285" s="146">
        <f>AC284*(1+$L$11)</f>
        <v>1.8976881809570585E-2</v>
      </c>
      <c r="AF285" s="146">
        <f>AF284*(1+$L$12)</f>
        <v>4.1804909299228893E-2</v>
      </c>
      <c r="AI285" s="146">
        <f>AI284*(1+$L$13)</f>
        <v>8.360981859846027E-2</v>
      </c>
      <c r="AL285" s="146">
        <f>AL284*(1+$L$14)</f>
        <v>0.16721963719692529</v>
      </c>
    </row>
    <row r="286" spans="26:38" x14ac:dyDescent="0.2">
      <c r="Z286" s="146">
        <f>Z285*(1+$L$10)</f>
        <v>6.3446954365936996E-3</v>
      </c>
      <c r="AC286" s="146">
        <f>AC285*(1+$L$11)</f>
        <v>1.9034086309781068E-2</v>
      </c>
      <c r="AF286" s="146">
        <f>AF285*(1+$L$12)</f>
        <v>4.1884373645918259E-2</v>
      </c>
      <c r="AI286" s="146">
        <f>AI285*(1+$L$13)</f>
        <v>8.3768747291839002E-2</v>
      </c>
      <c r="AL286" s="146">
        <f>AL285*(1+$L$14)</f>
        <v>0.16753749458368275</v>
      </c>
    </row>
    <row r="287" spans="26:38" x14ac:dyDescent="0.2">
      <c r="Z287" s="146">
        <f>Z286*(1+$L$10)</f>
        <v>6.3638210830028489E-3</v>
      </c>
      <c r="AC287" s="146">
        <f>AC286*(1+$L$11)</f>
        <v>1.9091463249008515E-2</v>
      </c>
      <c r="AF287" s="146">
        <f>AF286*(1+$L$12)</f>
        <v>4.1963989041431803E-2</v>
      </c>
      <c r="AI287" s="146">
        <f>AI286*(1+$L$13)</f>
        <v>8.3927978082866103E-2</v>
      </c>
      <c r="AL287" s="146">
        <f>AL286*(1+$L$14)</f>
        <v>0.16785595616573695</v>
      </c>
    </row>
    <row r="288" spans="26:38" x14ac:dyDescent="0.2">
      <c r="Z288" s="146">
        <f>Z287*(1+$L$10)</f>
        <v>6.383004382352825E-3</v>
      </c>
      <c r="AC288" s="146">
        <f>AC287*(1+$L$11)</f>
        <v>1.9149013147058441E-2</v>
      </c>
      <c r="AF288" s="146">
        <f>AF287*(1+$L$12)</f>
        <v>4.2043755772888831E-2</v>
      </c>
      <c r="AI288" s="146">
        <f>AI287*(1+$L$13)</f>
        <v>8.4087511545780161E-2</v>
      </c>
      <c r="AL288" s="146">
        <f>AL287*(1+$L$14)</f>
        <v>0.16817502309156507</v>
      </c>
    </row>
    <row r="289" spans="26:38" x14ac:dyDescent="0.2">
      <c r="Z289" s="146">
        <f>Z288*(1+$L$10)</f>
        <v>6.4022455084344378E-3</v>
      </c>
      <c r="AC289" s="146">
        <f>AC288*(1+$L$11)</f>
        <v>1.9206736525303279E-2</v>
      </c>
      <c r="AF289" s="146">
        <f>AF288*(1+$L$12)</f>
        <v>4.2123674127954404E-2</v>
      </c>
      <c r="AI289" s="146">
        <f>AI288*(1+$L$13)</f>
        <v>8.4247348255911306E-2</v>
      </c>
      <c r="AL289" s="146">
        <f>AL288*(1+$L$14)</f>
        <v>0.16849469651182736</v>
      </c>
    </row>
    <row r="290" spans="26:38" x14ac:dyDescent="0.2">
      <c r="Z290" s="146">
        <f>Z289*(1+$L$10)</f>
        <v>6.4215446355623774E-3</v>
      </c>
      <c r="AC290" s="146">
        <f>AC289*(1+$L$11)</f>
        <v>1.9264633906687097E-2</v>
      </c>
      <c r="AF290" s="146">
        <f>AF289*(1+$L$12)</f>
        <v>4.2203744394840384E-2</v>
      </c>
      <c r="AI290" s="146">
        <f>AI289*(1+$L$13)</f>
        <v>8.440748878968328E-2</v>
      </c>
      <c r="AL290" s="146">
        <f>AL289*(1+$L$14)</f>
        <v>0.16881497757937131</v>
      </c>
    </row>
    <row r="291" spans="26:38" x14ac:dyDescent="0.2">
      <c r="Z291" s="146">
        <f>Z290*(1+$L$10)</f>
        <v>6.440901938576795E-3</v>
      </c>
      <c r="AC291" s="146">
        <f>AC290*(1+$L$11)</f>
        <v>1.9322705815730347E-2</v>
      </c>
      <c r="AF291" s="146">
        <f>AF290*(1+$L$12)</f>
        <v>4.2283966862306489E-2</v>
      </c>
      <c r="AI291" s="146">
        <f>AI290*(1+$L$13)</f>
        <v>8.4567933724615491E-2</v>
      </c>
      <c r="AL291" s="146">
        <f>AL290*(1+$L$14)</f>
        <v>0.16913586744923576</v>
      </c>
    </row>
    <row r="292" spans="26:38" x14ac:dyDescent="0.2">
      <c r="Z292" s="146">
        <f>Z291*(1+$L$10)</f>
        <v>6.4603175928448836E-3</v>
      </c>
      <c r="AC292" s="146">
        <f>AC291*(1+$L$11)</f>
        <v>1.9380952778534612E-2</v>
      </c>
      <c r="AF292" s="146">
        <f>AF291*(1+$L$12)</f>
        <v>4.2364341819661318E-2</v>
      </c>
      <c r="AI292" s="146">
        <f>AI291*(1+$L$13)</f>
        <v>8.4728683639325147E-2</v>
      </c>
      <c r="AL292" s="146">
        <f>AL291*(1+$L$14)</f>
        <v>0.16945736727865507</v>
      </c>
    </row>
    <row r="293" spans="26:38" x14ac:dyDescent="0.2">
      <c r="Z293" s="146">
        <f>Z292*(1+$L$10)</f>
        <v>6.4797917742624696E-3</v>
      </c>
      <c r="AC293" s="146">
        <f>AC292*(1+$L$11)</f>
        <v>1.9439375322787372E-2</v>
      </c>
      <c r="AF293" s="146">
        <f>AF292*(1+$L$12)</f>
        <v>4.2444869556763389E-2</v>
      </c>
      <c r="AI293" s="146">
        <f>AI292*(1+$L$13)</f>
        <v>8.4889739113529289E-2</v>
      </c>
      <c r="AL293" s="146">
        <f>AL292*(1+$L$14)</f>
        <v>0.16977947822706338</v>
      </c>
    </row>
    <row r="294" spans="26:38" x14ac:dyDescent="0.2">
      <c r="Z294" s="146">
        <f>Z293*(1+$L$10)</f>
        <v>6.4993246592556057E-3</v>
      </c>
      <c r="AC294" s="146">
        <f>AC293*(1+$L$11)</f>
        <v>1.9497973977766779E-2</v>
      </c>
      <c r="AF294" s="146">
        <f>AF293*(1+$L$12)</f>
        <v>4.2525550364022204E-2</v>
      </c>
      <c r="AI294" s="146">
        <f>AI293*(1+$L$13)</f>
        <v>8.5051100728046933E-2</v>
      </c>
      <c r="AL294" s="146">
        <f>AL293*(1+$L$14)</f>
        <v>0.17010220145609867</v>
      </c>
    </row>
    <row r="295" spans="26:38" x14ac:dyDescent="0.2">
      <c r="Z295" s="146">
        <f>Z294*(1+$L$10)</f>
        <v>6.5189164247821674E-3</v>
      </c>
      <c r="AC295" s="146">
        <f>AC294*(1+$L$11)</f>
        <v>1.9556749274346464E-2</v>
      </c>
      <c r="AF295" s="146">
        <f>AF294*(1+$L$12)</f>
        <v>4.2606384532399288E-2</v>
      </c>
      <c r="AI295" s="146">
        <f>AI294*(1+$L$13)</f>
        <v>8.5212769064801103E-2</v>
      </c>
      <c r="AL295" s="146">
        <f>AL294*(1+$L$14)</f>
        <v>0.17042553812960703</v>
      </c>
    </row>
    <row r="296" spans="26:38" x14ac:dyDescent="0.2">
      <c r="Z296" s="146">
        <f>Z295*(1+$L$10)</f>
        <v>6.5385672483334574E-3</v>
      </c>
      <c r="AC296" s="146">
        <f>AC295*(1+$L$11)</f>
        <v>1.9615701745000335E-2</v>
      </c>
      <c r="AF296" s="146">
        <f>AF295*(1+$L$12)</f>
        <v>4.2687372353409234E-2</v>
      </c>
      <c r="AI296" s="146">
        <f>AI295*(1+$L$13)</f>
        <v>8.5374744706820993E-2</v>
      </c>
      <c r="AL296" s="146">
        <f>AL295*(1+$L$14)</f>
        <v>0.17074948941364682</v>
      </c>
    </row>
    <row r="297" spans="26:38" x14ac:dyDescent="0.2">
      <c r="Z297" s="146">
        <f>Z296*(1+$L$10)</f>
        <v>6.5582773079358152E-3</v>
      </c>
      <c r="AC297" s="146">
        <f>AC296*(1+$L$11)</f>
        <v>1.9674831923807409E-2</v>
      </c>
      <c r="AF297" s="146">
        <f>AF296*(1+$L$12)</f>
        <v>4.2768514119120749E-2</v>
      </c>
      <c r="AI297" s="146">
        <f>AI296*(1+$L$13)</f>
        <v>8.5537028238244037E-2</v>
      </c>
      <c r="AL297" s="146">
        <f>AL296*(1+$L$14)</f>
        <v>0.1710740564764929</v>
      </c>
    </row>
    <row r="298" spans="26:38" x14ac:dyDescent="0.2">
      <c r="Z298" s="146">
        <f>Z297*(1+$L$10)</f>
        <v>6.5780467821522273E-3</v>
      </c>
      <c r="AC298" s="146">
        <f>AC297*(1+$L$11)</f>
        <v>1.9734140346456645E-2</v>
      </c>
      <c r="AF298" s="146">
        <f>AF297*(1+$L$12)</f>
        <v>4.284981012215773E-2</v>
      </c>
      <c r="AI298" s="146">
        <f>AI297*(1+$L$13)</f>
        <v>8.5699620244318001E-2</v>
      </c>
      <c r="AL298" s="146">
        <f>AL297*(1+$L$14)</f>
        <v>0.17139924048864083</v>
      </c>
    </row>
    <row r="299" spans="26:38" x14ac:dyDescent="0.2">
      <c r="Z299" s="146">
        <f>Z298*(1+$L$10)</f>
        <v>6.5978758500839464E-3</v>
      </c>
      <c r="AC299" s="146">
        <f>AC298*(1+$L$11)</f>
        <v>1.9793627550251804E-2</v>
      </c>
      <c r="AF299" s="146">
        <f>AF298*(1+$L$12)</f>
        <v>4.2931260655700292E-2</v>
      </c>
      <c r="AI299" s="146">
        <f>AI298*(1+$L$13)</f>
        <v>8.5862521311403123E-2</v>
      </c>
      <c r="AL299" s="146">
        <f>AL298*(1+$L$14)</f>
        <v>0.17172504262281107</v>
      </c>
    </row>
    <row r="300" spans="26:38" x14ac:dyDescent="0.2">
      <c r="Z300" s="146">
        <f>Z299*(1+$L$10)</f>
        <v>6.6177646913721131E-3</v>
      </c>
      <c r="AC300" s="146">
        <f>AC299*(1+$L$11)</f>
        <v>1.9853294074116304E-2</v>
      </c>
      <c r="AF300" s="146">
        <f>AF299*(1+$L$12)</f>
        <v>4.3012866013485841E-2</v>
      </c>
      <c r="AI300" s="146">
        <f>AI299*(1+$L$13)</f>
        <v>8.6025732026974222E-2</v>
      </c>
      <c r="AL300" s="146">
        <f>AL299*(1+$L$14)</f>
        <v>0.17205146405395327</v>
      </c>
    </row>
    <row r="301" spans="26:38" x14ac:dyDescent="0.2">
      <c r="Z301" s="146">
        <f>Z300*(1+$L$10)</f>
        <v>6.6377134861993854E-3</v>
      </c>
      <c r="AC301" s="146">
        <f>AC300*(1+$L$11)</f>
        <v>1.9913140458598121E-2</v>
      </c>
      <c r="AF301" s="146">
        <f>AF300*(1+$L$12)</f>
        <v>4.3094626489810134E-2</v>
      </c>
      <c r="AI301" s="146">
        <f>AI300*(1+$L$13)</f>
        <v>8.6189252979622807E-2</v>
      </c>
      <c r="AL301" s="146">
        <f>AL300*(1+$L$14)</f>
        <v>0.17237850595925044</v>
      </c>
    </row>
    <row r="302" spans="26:38" x14ac:dyDescent="0.2">
      <c r="Z302" s="146">
        <f>Z301*(1+$L$10)</f>
        <v>6.6577224152915672E-3</v>
      </c>
      <c r="AC302" s="146">
        <f>AC301*(1+$L$11)</f>
        <v>1.9973167245874664E-2</v>
      </c>
      <c r="AF302" s="146">
        <f>AF301*(1+$L$12)</f>
        <v>4.3176542379528331E-2</v>
      </c>
      <c r="AI302" s="146">
        <f>AI301*(1+$L$13)</f>
        <v>8.6353084759059201E-2</v>
      </c>
      <c r="AL302" s="146">
        <f>AL301*(1+$L$14)</f>
        <v>0.17270616951812326</v>
      </c>
    </row>
    <row r="303" spans="26:38" x14ac:dyDescent="0.2">
      <c r="Z303" s="146">
        <f>Z302*(1+$L$10)</f>
        <v>6.6777916599192483E-3</v>
      </c>
      <c r="AC303" s="146">
        <f>AC302*(1+$L$11)</f>
        <v>2.0033374979757709E-2</v>
      </c>
      <c r="AF303" s="146">
        <f>AF302*(1+$L$12)</f>
        <v>4.3258613978056068E-2</v>
      </c>
      <c r="AI303" s="146">
        <f>AI302*(1+$L$13)</f>
        <v>8.6517227956114676E-2</v>
      </c>
      <c r="AL303" s="146">
        <f>AL302*(1+$L$14)</f>
        <v>0.17303445591223424</v>
      </c>
    </row>
    <row r="304" spans="26:38" x14ac:dyDescent="0.2">
      <c r="Z304" s="146">
        <f>Z303*(1+$L$10)</f>
        <v>6.6979214018994477E-3</v>
      </c>
      <c r="AC304" s="146">
        <f>AC303*(1+$L$11)</f>
        <v>2.0093764205698309E-2</v>
      </c>
      <c r="AF304" s="146">
        <f>AF303*(1+$L$12)</f>
        <v>4.3340841581370519E-2</v>
      </c>
      <c r="AI304" s="146">
        <f>AI303*(1+$L$13)</f>
        <v>8.6681683162743578E-2</v>
      </c>
      <c r="AL304" s="146">
        <f>AL303*(1+$L$14)</f>
        <v>0.17336336632549207</v>
      </c>
    </row>
    <row r="305" spans="26:38" x14ac:dyDescent="0.2">
      <c r="Z305" s="146">
        <f>Z304*(1+$L$10)</f>
        <v>6.7181118235972587E-3</v>
      </c>
      <c r="AC305" s="146">
        <f>AC304*(1+$L$11)</f>
        <v>2.0154335470791741E-2</v>
      </c>
      <c r="AF305" s="146">
        <f>AF304*(1+$L$12)</f>
        <v>4.3423225486011456E-2</v>
      </c>
      <c r="AI305" s="146">
        <f>AI304*(1+$L$13)</f>
        <v>8.6846450972025466E-2</v>
      </c>
      <c r="AL305" s="146">
        <f>AL304*(1+$L$14)</f>
        <v>0.17369290194405584</v>
      </c>
    </row>
    <row r="306" spans="26:38" x14ac:dyDescent="0.2">
      <c r="Z306" s="146">
        <f>Z305*(1+$L$10)</f>
        <v>6.7383631079275001E-3</v>
      </c>
      <c r="AC306" s="146">
        <f>AC305*(1+$L$11)</f>
        <v>2.0215089323782465E-2</v>
      </c>
      <c r="AF306" s="146">
        <f>AF305*(1+$L$12)</f>
        <v>4.3505765989082332E-2</v>
      </c>
      <c r="AI306" s="146">
        <f>AI305*(1+$L$13)</f>
        <v>8.7011531978167231E-2</v>
      </c>
      <c r="AL306" s="146">
        <f>AL305*(1+$L$14)</f>
        <v>0.17402306395633937</v>
      </c>
    </row>
    <row r="307" spans="26:38" x14ac:dyDescent="0.2">
      <c r="Z307" s="146">
        <f>Z306*(1+$L$10)</f>
        <v>6.7586754383563768E-3</v>
      </c>
      <c r="AC307" s="146">
        <f>AC306*(1+$L$11)</f>
        <v>2.0276026315069095E-2</v>
      </c>
      <c r="AF307" s="146">
        <f>AF306*(1+$L$12)</f>
        <v>4.3588463388251342E-2</v>
      </c>
      <c r="AI307" s="146">
        <f>AI306*(1+$L$13)</f>
        <v>8.7176926776505265E-2</v>
      </c>
      <c r="AL307" s="146">
        <f>AL306*(1+$L$14)</f>
        <v>0.17435385355301544</v>
      </c>
    </row>
    <row r="308" spans="26:38" x14ac:dyDescent="0.2">
      <c r="Z308" s="146">
        <f>Z307*(1+$L$10)</f>
        <v>6.7790489989031383E-3</v>
      </c>
      <c r="AC308" s="146">
        <f>AC307*(1+$L$11)</f>
        <v>2.0337146996709382E-2</v>
      </c>
      <c r="AF308" s="146">
        <f>AF307*(1+$L$12)</f>
        <v>4.3671317981752507E-2</v>
      </c>
      <c r="AI308" s="146">
        <f>AI307*(1+$L$13)</f>
        <v>8.7342635963507595E-2</v>
      </c>
      <c r="AL308" s="146">
        <f>AL307*(1+$L$14)</f>
        <v>0.1746852719270201</v>
      </c>
    </row>
    <row r="309" spans="26:38" x14ac:dyDescent="0.2">
      <c r="Z309" s="146">
        <f>Z308*(1+$L$10)</f>
        <v>6.7994839741417493E-3</v>
      </c>
      <c r="AC309" s="146">
        <f>AC308*(1+$L$11)</f>
        <v>2.0398451922425214E-2</v>
      </c>
      <c r="AF309" s="146">
        <f>AF308*(1+$L$12)</f>
        <v>4.3754330068386728E-2</v>
      </c>
      <c r="AI309" s="146">
        <f>AI308*(1+$L$13)</f>
        <v>8.7508660136776051E-2</v>
      </c>
      <c r="AL309" s="146">
        <f>AL308*(1+$L$14)</f>
        <v>0.17501732027355701</v>
      </c>
    </row>
    <row r="310" spans="26:38" x14ac:dyDescent="0.2">
      <c r="Z310" s="146">
        <f>Z309*(1+$L$10)</f>
        <v>6.8199805492025582E-3</v>
      </c>
      <c r="AC310" s="146">
        <f>AC309*(1+$L$11)</f>
        <v>2.045994164760764E-2</v>
      </c>
      <c r="AF310" s="146">
        <f>AF309*(1+$L$12)</f>
        <v>4.3837499947522889E-2</v>
      </c>
      <c r="AI310" s="146">
        <f>AI309*(1+$L$13)</f>
        <v>8.7674999895048386E-2</v>
      </c>
      <c r="AL310" s="146">
        <f>AL309*(1+$L$14)</f>
        <v>0.17534999979010168</v>
      </c>
    </row>
    <row r="311" spans="26:38" x14ac:dyDescent="0.2">
      <c r="Z311" s="146">
        <f>Z310*(1+$L$10)</f>
        <v>6.8405389097739759E-3</v>
      </c>
      <c r="AC311" s="146">
        <f>AC310*(1+$L$11)</f>
        <v>2.0521616729321894E-2</v>
      </c>
      <c r="AF311" s="146">
        <f>AF310*(1+$L$12)</f>
        <v>4.3920827919098925E-2</v>
      </c>
      <c r="AI311" s="146">
        <f>AI310*(1+$L$13)</f>
        <v>8.7841655838200458E-2</v>
      </c>
      <c r="AL311" s="146">
        <f>AL310*(1+$L$14)</f>
        <v>0.17568331167640586</v>
      </c>
    </row>
    <row r="312" spans="26:38" x14ac:dyDescent="0.2">
      <c r="Z312" s="146">
        <f>Z311*(1+$L$10)</f>
        <v>6.86115924210416E-3</v>
      </c>
      <c r="AC312" s="146">
        <f>AC311*(1+$L$11)</f>
        <v>2.0583477726312447E-2</v>
      </c>
      <c r="AF312" s="146">
        <f>AF311*(1+$L$12)</f>
        <v>4.4004314283622899E-2</v>
      </c>
      <c r="AI312" s="146">
        <f>AI311*(1+$L$13)</f>
        <v>8.8008628567248406E-2</v>
      </c>
      <c r="AL312" s="146">
        <f>AL311*(1+$L$14)</f>
        <v>0.17601725713450178</v>
      </c>
    </row>
    <row r="313" spans="26:38" x14ac:dyDescent="0.2">
      <c r="Z313" s="146">
        <f>Z312*(1+$L$10)</f>
        <v>6.881841733002699E-3</v>
      </c>
      <c r="AC313" s="146">
        <f>AC312*(1+$L$11)</f>
        <v>2.0645525199008065E-2</v>
      </c>
      <c r="AF313" s="146">
        <f>AF312*(1+$L$12)</f>
        <v>4.4087959342174098E-2</v>
      </c>
      <c r="AI313" s="146">
        <f>AI312*(1+$L$13)</f>
        <v>8.8175918684350804E-2</v>
      </c>
      <c r="AL313" s="146">
        <f>AL312*(1+$L$14)</f>
        <v>0.17635183736870658</v>
      </c>
    </row>
    <row r="314" spans="26:38" x14ac:dyDescent="0.2">
      <c r="Z314" s="146">
        <f>Z313*(1+$L$10)</f>
        <v>6.9025865698423058E-3</v>
      </c>
      <c r="AC314" s="146">
        <f>AC313*(1+$L$11)</f>
        <v>2.0707759709526888E-2</v>
      </c>
      <c r="AF314" s="146">
        <f>AF313*(1+$L$12)</f>
        <v>4.4171763396404107E-2</v>
      </c>
      <c r="AI314" s="146">
        <f>AI313*(1+$L$13)</f>
        <v>8.8343526792810823E-2</v>
      </c>
      <c r="AL314" s="146">
        <f>AL313*(1+$L$14)</f>
        <v>0.17668705358562661</v>
      </c>
    </row>
    <row r="315" spans="26:38" x14ac:dyDescent="0.2">
      <c r="Z315" s="146">
        <f>Z314*(1+$L$10)</f>
        <v>6.9233939405605165E-3</v>
      </c>
      <c r="AC315" s="146">
        <f>AC314*(1+$L$11)</f>
        <v>2.077018182168152E-2</v>
      </c>
      <c r="AF315" s="146">
        <f>AF314*(1+$L$12)</f>
        <v>4.4255726748537901E-2</v>
      </c>
      <c r="AI315" s="146">
        <f>AI314*(1+$L$13)</f>
        <v>8.851145349707841E-2</v>
      </c>
      <c r="AL315" s="146">
        <f>AL314*(1+$L$14)</f>
        <v>0.17702290699416179</v>
      </c>
    </row>
    <row r="316" spans="26:38" x14ac:dyDescent="0.2">
      <c r="Z316" s="146">
        <f>Z315*(1+$L$10)</f>
        <v>6.9442640336613917E-3</v>
      </c>
      <c r="AC316" s="146">
        <f>AC315*(1+$L$11)</f>
        <v>2.0832792100984144E-2</v>
      </c>
      <c r="AF316" s="146">
        <f>AF315*(1+$L$12)</f>
        <v>4.4339849701374938E-2</v>
      </c>
      <c r="AI316" s="146">
        <f>AI315*(1+$L$13)</f>
        <v>8.8679699402752485E-2</v>
      </c>
      <c r="AL316" s="146">
        <f>AL315*(1+$L$14)</f>
        <v>0.17735939880550994</v>
      </c>
    </row>
    <row r="317" spans="26:38" x14ac:dyDescent="0.2">
      <c r="Z317" s="146">
        <f>Z316*(1+$L$10)</f>
        <v>6.965197038217223E-3</v>
      </c>
      <c r="AC317" s="146">
        <f>AC316*(1+$L$11)</f>
        <v>2.089559111465164E-2</v>
      </c>
      <c r="AF317" s="146">
        <f>AF316*(1+$L$12)</f>
        <v>4.4424132558290245E-2</v>
      </c>
      <c r="AI317" s="146">
        <f>AI316*(1+$L$13)</f>
        <v>8.88482651165831E-2</v>
      </c>
      <c r="AL317" s="146">
        <f>AL316*(1+$L$14)</f>
        <v>0.1776965302331712</v>
      </c>
    </row>
    <row r="318" spans="26:38" x14ac:dyDescent="0.2">
      <c r="Z318" s="146">
        <f>Z317*(1+$L$10)</f>
        <v>6.9861931438702498E-3</v>
      </c>
      <c r="AC318" s="146">
        <f>AC317*(1+$L$11)</f>
        <v>2.0958579431610721E-2</v>
      </c>
      <c r="AF318" s="146">
        <f>AF317*(1+$L$12)</f>
        <v>4.450857562323552E-2</v>
      </c>
      <c r="AI318" s="146">
        <f>AI317*(1+$L$13)</f>
        <v>8.9017151246473664E-2</v>
      </c>
      <c r="AL318" s="146">
        <f>AL317*(1+$L$14)</f>
        <v>0.17803430249295232</v>
      </c>
    </row>
    <row r="319" spans="26:38" x14ac:dyDescent="0.2">
      <c r="Z319" s="146">
        <f>Z318*(1+$L$10)</f>
        <v>7.0072525408343724E-3</v>
      </c>
      <c r="AC319" s="146">
        <f>AC318*(1+$L$11)</f>
        <v>2.1021757622503089E-2</v>
      </c>
      <c r="AF319" s="146">
        <f>AF318*(1+$L$12)</f>
        <v>4.4593179200740227E-2</v>
      </c>
      <c r="AI319" s="146">
        <f>AI318*(1+$L$13)</f>
        <v>8.9186358401483076E-2</v>
      </c>
      <c r="AL319" s="146">
        <f>AL318*(1+$L$14)</f>
        <v>0.17837271680297118</v>
      </c>
    </row>
    <row r="320" spans="26:38" x14ac:dyDescent="0.2">
      <c r="Z320" s="146">
        <f>Z319*(1+$L$10)</f>
        <v>7.0283754198968793E-3</v>
      </c>
      <c r="AC320" s="146">
        <f>AC319*(1+$L$11)</f>
        <v>2.1085126259690612E-2</v>
      </c>
      <c r="AF320" s="146">
        <f>AF319*(1+$L$12)</f>
        <v>4.4677943595912685E-2</v>
      </c>
      <c r="AI320" s="146">
        <f>AI319*(1+$L$13)</f>
        <v>8.9355887191827993E-2</v>
      </c>
      <c r="AL320" s="146">
        <f>AL319*(1+$L$14)</f>
        <v>0.17871177438366101</v>
      </c>
    </row>
    <row r="321" spans="26:38" x14ac:dyDescent="0.2">
      <c r="Z321" s="146">
        <f>Z320*(1+$L$10)</f>
        <v>7.0495619724201741E-3</v>
      </c>
      <c r="AC321" s="146">
        <f>AC320*(1+$L$11)</f>
        <v>2.1148685917260497E-2</v>
      </c>
      <c r="AF321" s="146">
        <f>AF320*(1+$L$12)</f>
        <v>4.4762869114441176E-2</v>
      </c>
      <c r="AI321" s="146">
        <f>AI320*(1+$L$13)</f>
        <v>8.9525738228884974E-2</v>
      </c>
      <c r="AL321" s="146">
        <f>AL320*(1+$L$14)</f>
        <v>0.17905147645777497</v>
      </c>
    </row>
    <row r="322" spans="26:38" x14ac:dyDescent="0.2">
      <c r="Z322" s="146">
        <f>Z321*(1+$L$10)</f>
        <v>7.0708123903435094E-3</v>
      </c>
      <c r="AC322" s="146">
        <f>AC321*(1+$L$11)</f>
        <v>2.1212437171030503E-2</v>
      </c>
      <c r="AF322" s="146">
        <f>AF321*(1+$L$12)</f>
        <v>4.4847956062595042E-2</v>
      </c>
      <c r="AI322" s="146">
        <f>AI321*(1+$L$13)</f>
        <v>8.9695912125192706E-2</v>
      </c>
      <c r="AL322" s="146">
        <f>AL321*(1+$L$14)</f>
        <v>0.17939182425039046</v>
      </c>
    </row>
    <row r="323" spans="26:38" x14ac:dyDescent="0.2">
      <c r="Z323" s="146">
        <f>Z322*(1+$L$10)</f>
        <v>7.0921268661847245E-3</v>
      </c>
      <c r="AC323" s="146">
        <f>AC322*(1+$L$11)</f>
        <v>2.1276380598554148E-2</v>
      </c>
      <c r="AF323" s="146">
        <f>AF322*(1+$L$12)</f>
        <v>4.4933204747225799E-2</v>
      </c>
      <c r="AI323" s="146">
        <f>AI322*(1+$L$13)</f>
        <v>8.9866409494454222E-2</v>
      </c>
      <c r="AL323" s="146">
        <f>AL322*(1+$L$14)</f>
        <v>0.17973281898891352</v>
      </c>
    </row>
    <row r="324" spans="26:38" x14ac:dyDescent="0.2">
      <c r="Z324" s="146">
        <f>Z323*(1+$L$10)</f>
        <v>7.1135055930419905E-3</v>
      </c>
      <c r="AC324" s="146">
        <f>AC323*(1+$L$11)</f>
        <v>2.1340516779125945E-2</v>
      </c>
      <c r="AF324" s="146">
        <f>AF323*(1+$L$12)</f>
        <v>4.5018615475768235E-2</v>
      </c>
      <c r="AI324" s="146">
        <f>AI323*(1+$L$13)</f>
        <v>9.0037230951539107E-2</v>
      </c>
      <c r="AL324" s="146">
        <f>AL323*(1+$L$14)</f>
        <v>0.18007446190308329</v>
      </c>
    </row>
    <row r="325" spans="26:38" x14ac:dyDescent="0.2">
      <c r="Z325" s="146">
        <f>Z324*(1+$L$10)</f>
        <v>7.1349487645955599E-3</v>
      </c>
      <c r="AC325" s="146">
        <f>AC324*(1+$L$11)</f>
        <v>2.1404846293786653E-2</v>
      </c>
      <c r="AF325" s="146">
        <f>AF324*(1+$L$12)</f>
        <v>4.5104188556241528E-2</v>
      </c>
      <c r="AI325" s="146">
        <f>AI324*(1+$L$13)</f>
        <v>9.0208377112485694E-2</v>
      </c>
      <c r="AL325" s="146">
        <f>AL324*(1+$L$14)</f>
        <v>0.18041675422497647</v>
      </c>
    </row>
    <row r="326" spans="26:38" x14ac:dyDescent="0.2">
      <c r="Z326" s="146">
        <f>Z325*(1+$L$10)</f>
        <v>7.156456575109521E-3</v>
      </c>
      <c r="AC326" s="146">
        <f>AC325*(1+$L$11)</f>
        <v>2.1469369725328535E-2</v>
      </c>
      <c r="AF326" s="146">
        <f>AF325*(1+$L$12)</f>
        <v>4.5189924297250342E-2</v>
      </c>
      <c r="AI326" s="146">
        <f>AI325*(1+$L$13)</f>
        <v>9.037984859450332E-2</v>
      </c>
      <c r="AL326" s="146">
        <f>AL325*(1+$L$14)</f>
        <v>0.18075969718901175</v>
      </c>
    </row>
    <row r="327" spans="26:38" x14ac:dyDescent="0.2">
      <c r="Z327" s="146">
        <f>Z326*(1+$L$10)</f>
        <v>7.178029219433558E-3</v>
      </c>
      <c r="AC327" s="146">
        <f>AC326*(1+$L$11)</f>
        <v>2.1534087658300647E-2</v>
      </c>
      <c r="AF327" s="146">
        <f>AF326*(1+$L$12)</f>
        <v>4.5275823007985952E-2</v>
      </c>
      <c r="AI327" s="146">
        <f>AI326*(1+$L$13)</f>
        <v>9.0551646015974541E-2</v>
      </c>
      <c r="AL327" s="146">
        <f>AL326*(1+$L$14)</f>
        <v>0.18110329203195419</v>
      </c>
    </row>
    <row r="328" spans="26:38" x14ac:dyDescent="0.2">
      <c r="Z328" s="146">
        <f>Z327*(1+$L$10)</f>
        <v>7.1996668930047157E-3</v>
      </c>
      <c r="AC328" s="146">
        <f>AC327*(1+$L$11)</f>
        <v>2.1599000679014119E-2</v>
      </c>
      <c r="AF328" s="146">
        <f>AF327*(1+$L$12)</f>
        <v>4.5361884998227353E-2</v>
      </c>
      <c r="AI328" s="146">
        <f>AI327*(1+$L$13)</f>
        <v>9.0723769996457343E-2</v>
      </c>
      <c r="AL328" s="146">
        <f>AL327*(1+$L$14)</f>
        <v>0.18144753999291979</v>
      </c>
    </row>
    <row r="329" spans="26:38" x14ac:dyDescent="0.2">
      <c r="Z329" s="146">
        <f>Z328*(1+$L$10)</f>
        <v>7.2213697918491705E-3</v>
      </c>
      <c r="AC329" s="146">
        <f>AC328*(1+$L$11)</f>
        <v>2.1664109375547483E-2</v>
      </c>
      <c r="AF329" s="146">
        <f>AF328*(1+$L$12)</f>
        <v>4.5448110578342381E-2</v>
      </c>
      <c r="AI329" s="146">
        <f>AI328*(1+$L$13)</f>
        <v>9.0896221156687398E-2</v>
      </c>
      <c r="AL329" s="146">
        <f>AL328*(1+$L$14)</f>
        <v>0.18179244231337993</v>
      </c>
    </row>
    <row r="330" spans="26:38" x14ac:dyDescent="0.2">
      <c r="Z330" s="146">
        <f>Z329*(1+$L$10)</f>
        <v>7.243138112584006E-3</v>
      </c>
      <c r="AC330" s="146">
        <f>AC329*(1+$L$11)</f>
        <v>2.1729414337751989E-2</v>
      </c>
      <c r="AF330" s="146">
        <f>AF329*(1+$L$12)</f>
        <v>4.5534500059288836E-2</v>
      </c>
      <c r="AI330" s="146">
        <f>AI329*(1+$L$13)</f>
        <v>9.1069000118580309E-2</v>
      </c>
      <c r="AL330" s="146">
        <f>AL329*(1+$L$14)</f>
        <v>0.18213800023716575</v>
      </c>
    </row>
    <row r="331" spans="26:38" x14ac:dyDescent="0.2">
      <c r="Z331" s="146">
        <f>Z330*(1+$L$10)</f>
        <v>7.2649720524189951E-3</v>
      </c>
      <c r="AC331" s="146">
        <f>AC330*(1+$L$11)</f>
        <v>2.1794916157256955E-2</v>
      </c>
      <c r="AF331" s="146">
        <f>AF330*(1+$L$12)</f>
        <v>4.562105375261559E-2</v>
      </c>
      <c r="AI331" s="146">
        <f>AI330*(1+$L$13)</f>
        <v>9.1242107505233816E-2</v>
      </c>
      <c r="AL331" s="146">
        <f>AL330*(1+$L$14)</f>
        <v>0.18248421501047279</v>
      </c>
    </row>
    <row r="332" spans="26:38" x14ac:dyDescent="0.2">
      <c r="Z332" s="146">
        <f>Z331*(1+$L$10)</f>
        <v>7.2868718091583847E-3</v>
      </c>
      <c r="AC332" s="146">
        <f>AC331*(1+$L$11)</f>
        <v>2.1860615427475125E-2</v>
      </c>
      <c r="AF332" s="146">
        <f>AF331*(1+$L$12)</f>
        <v>4.5707771970463718E-2</v>
      </c>
      <c r="AI332" s="146">
        <f>AI331*(1+$L$13)</f>
        <v>9.1415543940930086E-2</v>
      </c>
      <c r="AL332" s="146">
        <f>AL331*(1+$L$14)</f>
        <v>0.18283108788186533</v>
      </c>
    </row>
    <row r="333" spans="26:38" x14ac:dyDescent="0.2">
      <c r="Z333" s="146">
        <f>Z332*(1+$L$10)</f>
        <v>7.3088375812026896E-3</v>
      </c>
      <c r="AC333" s="146">
        <f>AC332*(1+$L$11)</f>
        <v>2.1926512743608042E-2</v>
      </c>
      <c r="AF333" s="146">
        <f>AF332*(1+$L$12)</f>
        <v>4.5794655025567635E-2</v>
      </c>
      <c r="AI333" s="146">
        <f>AI332*(1+$L$13)</f>
        <v>9.1589310051137934E-2</v>
      </c>
      <c r="AL333" s="146">
        <f>AL332*(1+$L$14)</f>
        <v>0.18317862010228103</v>
      </c>
    </row>
    <row r="334" spans="26:38" x14ac:dyDescent="0.2">
      <c r="Z334" s="146">
        <f>Z333*(1+$L$10)</f>
        <v>7.3308695675504904E-3</v>
      </c>
      <c r="AC334" s="146">
        <f>AC333*(1+$L$11)</f>
        <v>2.1992608702651444E-2</v>
      </c>
      <c r="AF334" s="146">
        <f>AF333*(1+$L$12)</f>
        <v>4.5881703231256211E-2</v>
      </c>
      <c r="AI334" s="146">
        <f>AI333*(1+$L$13)</f>
        <v>9.1763406462515087E-2</v>
      </c>
      <c r="AL334" s="146">
        <f>AL333*(1+$L$14)</f>
        <v>0.18352681292503534</v>
      </c>
    </row>
    <row r="335" spans="26:38" x14ac:dyDescent="0.2">
      <c r="Z335" s="146">
        <f>Z334*(1+$L$10)</f>
        <v>7.3529679678002334E-3</v>
      </c>
      <c r="AC335" s="146">
        <f>AC334*(1+$L$11)</f>
        <v>2.2058903903400671E-2</v>
      </c>
      <c r="AF335" s="146">
        <f>AF334*(1+$L$12)</f>
        <v>4.5968916901453896E-2</v>
      </c>
      <c r="AI335" s="146">
        <f>AI334*(1+$L$13)</f>
        <v>9.1937833802910457E-2</v>
      </c>
      <c r="AL335" s="146">
        <f>AL334*(1+$L$14)</f>
        <v>0.18387566760582608</v>
      </c>
    </row>
    <row r="336" spans="26:38" x14ac:dyDescent="0.2">
      <c r="Z336" s="146">
        <f>Z335*(1+$L$10)</f>
        <v>7.3751329821520406E-3</v>
      </c>
      <c r="AC336" s="146">
        <f>AC335*(1+$L$11)</f>
        <v>2.2125398946456095E-2</v>
      </c>
      <c r="AF336" s="146">
        <f>AF335*(1+$L$12)</f>
        <v>4.6056296350681862E-2</v>
      </c>
      <c r="AI336" s="146">
        <f>AI335*(1+$L$13)</f>
        <v>9.2112592701366389E-2</v>
      </c>
      <c r="AL336" s="146">
        <f>AL335*(1+$L$14)</f>
        <v>0.18422518540273797</v>
      </c>
    </row>
    <row r="337" spans="26:38" x14ac:dyDescent="0.2">
      <c r="Z337" s="146">
        <f>Z336*(1+$L$10)</f>
        <v>7.3973648114095255E-3</v>
      </c>
      <c r="AC337" s="146">
        <f>AC336*(1+$L$11)</f>
        <v>2.2192094434228548E-2</v>
      </c>
      <c r="AF337" s="146">
        <f>AF336*(1+$L$12)</f>
        <v>4.6143841894059137E-2</v>
      </c>
      <c r="AI337" s="146">
        <f>AI336*(1+$L$13)</f>
        <v>9.2287683788120939E-2</v>
      </c>
      <c r="AL337" s="146">
        <f>AL336*(1+$L$14)</f>
        <v>0.18457536757624707</v>
      </c>
    </row>
    <row r="338" spans="26:38" x14ac:dyDescent="0.2">
      <c r="Z338" s="146">
        <f>Z337*(1+$L$10)</f>
        <v>7.419663656981608E-3</v>
      </c>
      <c r="AC338" s="146">
        <f>AC337*(1+$L$11)</f>
        <v>2.2258990970944796E-2</v>
      </c>
      <c r="AF338" s="146">
        <f>AF337*(1+$L$12)</f>
        <v>4.6231553847303736E-2</v>
      </c>
      <c r="AI338" s="146">
        <f>AI337*(1+$L$13)</f>
        <v>9.2463107694610136E-2</v>
      </c>
      <c r="AL338" s="146">
        <f>AL337*(1+$L$14)</f>
        <v>0.18492621538922549</v>
      </c>
    </row>
    <row r="339" spans="26:38" x14ac:dyDescent="0.2">
      <c r="Z339" s="146">
        <f>Z338*(1+$L$10)</f>
        <v>7.4420297208843428E-3</v>
      </c>
      <c r="AC339" s="146">
        <f>AC338*(1+$L$11)</f>
        <v>2.2326089162653003E-2</v>
      </c>
      <c r="AF339" s="146">
        <f>AF338*(1+$L$12)</f>
        <v>4.6319432526733803E-2</v>
      </c>
      <c r="AI339" s="146">
        <f>AI338*(1+$L$13)</f>
        <v>9.2638865053470285E-2</v>
      </c>
      <c r="AL339" s="146">
        <f>AL338*(1+$L$14)</f>
        <v>0.18527773010694579</v>
      </c>
    </row>
    <row r="340" spans="26:38" x14ac:dyDescent="0.2">
      <c r="Z340" s="146">
        <f>Z339*(1+$L$10)</f>
        <v>7.4644632057427477E-3</v>
      </c>
      <c r="AC340" s="146">
        <f>AC339*(1+$L$11)</f>
        <v>2.2393389617228216E-2</v>
      </c>
      <c r="AF340" s="146">
        <f>AF339*(1+$L$12)</f>
        <v>4.640747824926876E-2</v>
      </c>
      <c r="AI340" s="146">
        <f>AI339*(1+$L$13)</f>
        <v>9.2814956498540199E-2</v>
      </c>
      <c r="AL340" s="146">
        <f>AL339*(1+$L$14)</f>
        <v>0.18562991299708564</v>
      </c>
    </row>
    <row r="341" spans="26:38" x14ac:dyDescent="0.2">
      <c r="Z341" s="146">
        <f>Z340*(1+$L$10)</f>
        <v>7.4869643147926386E-3</v>
      </c>
      <c r="AC341" s="146">
        <f>AC340*(1+$L$11)</f>
        <v>2.2460892944377888E-2</v>
      </c>
      <c r="AF341" s="146">
        <f>AF340*(1+$L$12)</f>
        <v>4.6495691332430429E-2</v>
      </c>
      <c r="AI341" s="146">
        <f>AI340*(1+$L$13)</f>
        <v>9.2991382664863551E-2</v>
      </c>
      <c r="AL341" s="146">
        <f>AL340*(1+$L$14)</f>
        <v>0.18598276532973235</v>
      </c>
    </row>
    <row r="342" spans="26:38" x14ac:dyDescent="0.2">
      <c r="Z342" s="146">
        <f>Z341*(1+$L$10)</f>
        <v>7.5095332518824729E-3</v>
      </c>
      <c r="AC342" s="146">
        <f>AC341*(1+$L$11)</f>
        <v>2.2528599755647392E-2</v>
      </c>
      <c r="AF342" s="146">
        <f>AF341*(1+$L$12)</f>
        <v>4.6584072094344196E-2</v>
      </c>
      <c r="AI342" s="146">
        <f>AI341*(1+$L$13)</f>
        <v>9.3168144188691099E-2</v>
      </c>
      <c r="AL342" s="146">
        <f>AL341*(1+$L$14)</f>
        <v>0.18633628837738744</v>
      </c>
    </row>
    <row r="343" spans="26:38" x14ac:dyDescent="0.2">
      <c r="Z343" s="146">
        <f>Z342*(1+$L$10)</f>
        <v>7.5321702214751944E-3</v>
      </c>
      <c r="AC343" s="146">
        <f>AC342*(1+$L$11)</f>
        <v>2.2596510664425556E-2</v>
      </c>
      <c r="AF343" s="146">
        <f>AF342*(1+$L$12)</f>
        <v>4.6672620853740153E-2</v>
      </c>
      <c r="AI343" s="146">
        <f>AI342*(1+$L$13)</f>
        <v>9.3345241707483012E-2</v>
      </c>
      <c r="AL343" s="146">
        <f>AL342*(1+$L$14)</f>
        <v>0.1866904834149713</v>
      </c>
    </row>
    <row r="344" spans="26:38" x14ac:dyDescent="0.2">
      <c r="Z344" s="146">
        <f>Z343*(1+$L$10)</f>
        <v>7.5548754286500876E-3</v>
      </c>
      <c r="AC344" s="146">
        <f>AC343*(1+$L$11)</f>
        <v>2.2664626285950236E-2</v>
      </c>
      <c r="AF344" s="146">
        <f>AF343*(1+$L$12)</f>
        <v>4.6761337929954246E-2</v>
      </c>
      <c r="AI344" s="146">
        <f>AI343*(1+$L$13)</f>
        <v>9.3522675859911197E-2</v>
      </c>
      <c r="AL344" s="146">
        <f>AL343*(1+$L$14)</f>
        <v>0.18704535171982767</v>
      </c>
    </row>
    <row r="345" spans="26:38" x14ac:dyDescent="0.2">
      <c r="Z345" s="146">
        <f>Z344*(1+$L$10)</f>
        <v>7.5776490791046322E-3</v>
      </c>
      <c r="AC345" s="146">
        <f>AC344*(1+$L$11)</f>
        <v>2.273294723731387E-2</v>
      </c>
      <c r="AF345" s="146">
        <f>AF344*(1+$L$12)</f>
        <v>4.6850223642929414E-2</v>
      </c>
      <c r="AI345" s="146">
        <f>AI344*(1+$L$13)</f>
        <v>9.3700447285861549E-2</v>
      </c>
      <c r="AL345" s="146">
        <f>AL344*(1+$L$14)</f>
        <v>0.18740089457172837</v>
      </c>
    </row>
    <row r="346" spans="26:38" x14ac:dyDescent="0.2">
      <c r="Z346" s="146">
        <f>Z345*(1+$L$10)</f>
        <v>7.6004913791563712E-3</v>
      </c>
      <c r="AC346" s="146">
        <f>AC345*(1+$L$11)</f>
        <v>2.2801474137469087E-2</v>
      </c>
      <c r="AF346" s="146">
        <f>AF345*(1+$L$12)</f>
        <v>4.693927831321678E-2</v>
      </c>
      <c r="AI346" s="146">
        <f>AI345*(1+$L$13)</f>
        <v>9.387855662643628E-2</v>
      </c>
      <c r="AL346" s="146">
        <f>AL345*(1+$L$14)</f>
        <v>0.18775711325287783</v>
      </c>
    </row>
    <row r="347" spans="26:38" x14ac:dyDescent="0.2">
      <c r="Z347" s="146">
        <f>Z346*(1+$L$10)</f>
        <v>7.6234025357447754E-3</v>
      </c>
      <c r="AC347" s="146">
        <f>AC346*(1+$L$11)</f>
        <v>2.2870207607234301E-2</v>
      </c>
      <c r="AF347" s="146">
        <f>AF346*(1+$L$12)</f>
        <v>4.702850226197676E-2</v>
      </c>
      <c r="AI347" s="146">
        <f>AI346*(1+$L$13)</f>
        <v>9.4057004523956239E-2</v>
      </c>
      <c r="AL347" s="146">
        <f>AL346*(1+$L$14)</f>
        <v>0.18811400904791778</v>
      </c>
    </row>
    <row r="348" spans="26:38" x14ac:dyDescent="0.2">
      <c r="Z348" s="146">
        <f>Z347*(1+$L$10)</f>
        <v>7.646382756433122E-3</v>
      </c>
      <c r="AC348" s="146">
        <f>AC347*(1+$L$11)</f>
        <v>2.2939148269299339E-2</v>
      </c>
      <c r="AF348" s="146">
        <f>AF347*(1+$L$12)</f>
        <v>4.7117895810980255E-2</v>
      </c>
      <c r="AI348" s="146">
        <f>AI347*(1+$L$13)</f>
        <v>9.423579162196323E-2</v>
      </c>
      <c r="AL348" s="146">
        <f>AL347*(1+$L$14)</f>
        <v>0.18847158324393176</v>
      </c>
    </row>
    <row r="349" spans="26:38" x14ac:dyDescent="0.2">
      <c r="Z349" s="146">
        <f>Z348*(1+$L$10)</f>
        <v>7.669432249410372E-3</v>
      </c>
      <c r="AC349" s="146">
        <f>AC348*(1+$L$11)</f>
        <v>2.3008296748231089E-2</v>
      </c>
      <c r="AF349" s="146">
        <f>AF348*(1+$L$12)</f>
        <v>4.7207459282609797E-2</v>
      </c>
      <c r="AI349" s="146">
        <f>AI348*(1+$L$13)</f>
        <v>9.4414918565222314E-2</v>
      </c>
      <c r="AL349" s="146">
        <f>AL348*(1+$L$14)</f>
        <v>0.18882983713044996</v>
      </c>
    </row>
    <row r="350" spans="26:38" x14ac:dyDescent="0.2">
      <c r="Z350" s="146">
        <f>Z349*(1+$L$10)</f>
        <v>7.6925512234930589E-3</v>
      </c>
      <c r="AC350" s="146">
        <f>AC349*(1+$L$11)</f>
        <v>2.3077653670479148E-2</v>
      </c>
      <c r="AF350" s="146">
        <f>AF349*(1+$L$12)</f>
        <v>4.7297192999860717E-2</v>
      </c>
      <c r="AI350" s="146">
        <f>AI349*(1+$L$13)</f>
        <v>9.4594385999724154E-2</v>
      </c>
      <c r="AL350" s="146">
        <f>AL349*(1+$L$14)</f>
        <v>0.18918877199945364</v>
      </c>
    </row>
    <row r="351" spans="26:38" x14ac:dyDescent="0.2">
      <c r="Z351" s="146">
        <f>Z350*(1+$L$10)</f>
        <v>7.7157398881271778E-3</v>
      </c>
      <c r="AC351" s="146">
        <f>AC350*(1+$L$11)</f>
        <v>2.3147219664381505E-2</v>
      </c>
      <c r="AF351" s="146">
        <f>AF350*(1+$L$12)</f>
        <v>4.7387097286342307E-2</v>
      </c>
      <c r="AI351" s="146">
        <f>AI350*(1+$L$13)</f>
        <v>9.4774194572687334E-2</v>
      </c>
      <c r="AL351" s="146">
        <f>AL350*(1+$L$14)</f>
        <v>0.18954838914538</v>
      </c>
    </row>
    <row r="352" spans="26:38" x14ac:dyDescent="0.2">
      <c r="Z352" s="146">
        <f>Z351*(1+$L$10)</f>
        <v>7.7389984533900854E-3</v>
      </c>
      <c r="AC352" s="146">
        <f>AC351*(1+$L$11)</f>
        <v>2.3216995360170228E-2</v>
      </c>
      <c r="AF352" s="146">
        <f>AF351*(1+$L$12)</f>
        <v>4.7477172466278986E-2</v>
      </c>
      <c r="AI352" s="146">
        <f>AI351*(1+$L$13)</f>
        <v>9.4954344932560691E-2</v>
      </c>
      <c r="AL352" s="146">
        <f>AL351*(1+$L$14)</f>
        <v>0.18990868986512671</v>
      </c>
    </row>
    <row r="353" spans="26:38" x14ac:dyDescent="0.2">
      <c r="Z353" s="146">
        <f>Z352*(1+$L$10)</f>
        <v>7.7623271299924025E-3</v>
      </c>
      <c r="AC353" s="146">
        <f>AC352*(1+$L$11)</f>
        <v>2.3286981389977177E-2</v>
      </c>
      <c r="AF353" s="146">
        <f>AF352*(1+$L$12)</f>
        <v>4.756741886451147E-2</v>
      </c>
      <c r="AI353" s="146">
        <f>AI352*(1+$L$13)</f>
        <v>9.5134837729025659E-2</v>
      </c>
      <c r="AL353" s="146">
        <f>AL352*(1+$L$14)</f>
        <v>0.19026967545805668</v>
      </c>
    </row>
    <row r="354" spans="26:38" x14ac:dyDescent="0.2">
      <c r="Z354" s="146">
        <f>Z353*(1+$L$10)</f>
        <v>7.7857261292799216E-3</v>
      </c>
      <c r="AC354" s="146">
        <f>AC353*(1+$L$11)</f>
        <v>2.3357178387839735E-2</v>
      </c>
      <c r="AF354" s="146">
        <f>AF353*(1+$L$12)</f>
        <v>4.7657836806497947E-2</v>
      </c>
      <c r="AI354" s="146">
        <f>AI353*(1+$L$13)</f>
        <v>9.5315673612998628E-2</v>
      </c>
      <c r="AL354" s="146">
        <f>AL353*(1+$L$14)</f>
        <v>0.19063134722600261</v>
      </c>
    </row>
    <row r="355" spans="26:38" x14ac:dyDescent="0.2">
      <c r="Z355" s="146">
        <f>Z354*(1+$L$10)</f>
        <v>7.8091956632355226E-3</v>
      </c>
      <c r="AC355" s="146">
        <f>AC354*(1+$L$11)</f>
        <v>2.3427586989706539E-2</v>
      </c>
      <c r="AF355" s="146">
        <f>AF354*(1+$L$12)</f>
        <v>4.774842661831525E-2</v>
      </c>
      <c r="AI355" s="146">
        <f>AI354*(1+$L$13)</f>
        <v>9.5496853236633247E-2</v>
      </c>
      <c r="AL355" s="146">
        <f>AL354*(1+$L$14)</f>
        <v>0.19099370647327185</v>
      </c>
    </row>
    <row r="356" spans="26:38" x14ac:dyDescent="0.2">
      <c r="Z356" s="146">
        <f>Z355*(1+$L$10)</f>
        <v>7.8327359444810927E-3</v>
      </c>
      <c r="AC356" s="146">
        <f>AC355*(1+$L$11)</f>
        <v>2.3498207833443252E-2</v>
      </c>
      <c r="AF356" s="146">
        <f>AF355*(1+$L$12)</f>
        <v>4.7839188626660027E-2</v>
      </c>
      <c r="AI356" s="146">
        <f>AI355*(1+$L$13)</f>
        <v>9.5678377253322816E-2</v>
      </c>
      <c r="AL356" s="146">
        <f>AL355*(1+$L$14)</f>
        <v>0.19135675450665099</v>
      </c>
    </row>
    <row r="357" spans="26:38" x14ac:dyDescent="0.2">
      <c r="Z357" s="146">
        <f>Z356*(1+$L$10)</f>
        <v>7.856347186279455E-3</v>
      </c>
      <c r="AC357" s="146">
        <f>AC356*(1+$L$11)</f>
        <v>2.3569041558838339E-2</v>
      </c>
      <c r="AF357" s="146">
        <f>AF356*(1+$L$12)</f>
        <v>4.7930123158849931E-2</v>
      </c>
      <c r="AI357" s="146">
        <f>AI356*(1+$L$13)</f>
        <v>9.5860246317702624E-2</v>
      </c>
      <c r="AL357" s="146">
        <f>AL356*(1+$L$14)</f>
        <v>0.19172049263541063</v>
      </c>
    </row>
    <row r="358" spans="26:38" x14ac:dyDescent="0.2">
      <c r="Z358" s="146">
        <f>Z357*(1+$L$10)</f>
        <v>7.8800296025362971E-3</v>
      </c>
      <c r="AC358" s="146">
        <f>AC357*(1+$L$11)</f>
        <v>2.3640088807608865E-2</v>
      </c>
      <c r="AF358" s="146">
        <f>AF357*(1+$L$12)</f>
        <v>4.8021230542824783E-2</v>
      </c>
      <c r="AI358" s="146">
        <f>AI357*(1+$L$13)</f>
        <v>9.6042461085652328E-2</v>
      </c>
      <c r="AL358" s="146">
        <f>AL357*(1+$L$14)</f>
        <v>0.19208492217131007</v>
      </c>
    </row>
    <row r="359" spans="26:38" x14ac:dyDescent="0.2">
      <c r="Z359" s="146">
        <f>Z358*(1+$L$10)</f>
        <v>7.9037834078021091E-3</v>
      </c>
      <c r="AC359" s="146">
        <f>AC358*(1+$L$11)</f>
        <v>2.3711350223406303E-2</v>
      </c>
      <c r="AF359" s="146">
        <f>AF358*(1+$L$12)</f>
        <v>4.8112511107147767E-2</v>
      </c>
      <c r="AI359" s="146">
        <f>AI358*(1+$L$13)</f>
        <v>9.6225022214298309E-2</v>
      </c>
      <c r="AL359" s="146">
        <f>AL358*(1+$L$14)</f>
        <v>0.19245004442860203</v>
      </c>
    </row>
    <row r="360" spans="26:38" x14ac:dyDescent="0.2">
      <c r="Z360" s="146">
        <f>Z359*(1+$L$10)</f>
        <v>7.927608817274133E-3</v>
      </c>
      <c r="AC360" s="146">
        <f>AC359*(1+$L$11)</f>
        <v>2.3782826451822375E-2</v>
      </c>
      <c r="AF360" s="146">
        <f>AF359*(1+$L$12)</f>
        <v>4.8203965181006614E-2</v>
      </c>
      <c r="AI360" s="146">
        <f>AI359*(1+$L$13)</f>
        <v>9.6407930362016017E-2</v>
      </c>
      <c r="AL360" s="146">
        <f>AL359*(1+$L$14)</f>
        <v>0.19281586072403745</v>
      </c>
    </row>
    <row r="361" spans="26:38" x14ac:dyDescent="0.2">
      <c r="Z361" s="146">
        <f>Z360*(1+$L$10)</f>
        <v>7.9515060467983036E-3</v>
      </c>
      <c r="AC361" s="146">
        <f>AC360*(1+$L$11)</f>
        <v>2.3854518140394888E-2</v>
      </c>
      <c r="AF361" s="146">
        <f>AF360*(1+$L$12)</f>
        <v>4.8295593094214793E-2</v>
      </c>
      <c r="AI361" s="146">
        <f>AI360*(1+$L$13)</f>
        <v>9.6591186188432376E-2</v>
      </c>
      <c r="AL361" s="146">
        <f>AL360*(1+$L$14)</f>
        <v>0.19318237237687017</v>
      </c>
    </row>
    <row r="362" spans="26:38" x14ac:dyDescent="0.2">
      <c r="Z362" s="146">
        <f>Z361*(1+$L$10)</f>
        <v>7.9754753128712108E-3</v>
      </c>
      <c r="AC362" s="146">
        <f>AC361*(1+$L$11)</f>
        <v>2.3926425938613612E-2</v>
      </c>
      <c r="AF362" s="146">
        <f>AF361*(1+$L$12)</f>
        <v>4.8387395177212682E-2</v>
      </c>
      <c r="AI362" s="146">
        <f>AI361*(1+$L$13)</f>
        <v>9.6774790354428167E-2</v>
      </c>
      <c r="AL362" s="146">
        <f>AL361*(1+$L$14)</f>
        <v>0.19354958070886175</v>
      </c>
    </row>
    <row r="363" spans="26:38" x14ac:dyDescent="0.2">
      <c r="Z363" s="146">
        <f>Z362*(1+$L$10)</f>
        <v>7.9995168326420577E-3</v>
      </c>
      <c r="AC363" s="146">
        <f>AC362*(1+$L$11)</f>
        <v>2.3998550497926156E-2</v>
      </c>
      <c r="AF363" s="146">
        <f>AF362*(1+$L$12)</f>
        <v>4.8479371761068785E-2</v>
      </c>
      <c r="AI363" s="146">
        <f>AI362*(1+$L$13)</f>
        <v>9.6958743522140373E-2</v>
      </c>
      <c r="AL363" s="146">
        <f>AL362*(1+$L$14)</f>
        <v>0.19391748704428619</v>
      </c>
    </row>
    <row r="364" spans="26:38" x14ac:dyDescent="0.2">
      <c r="Z364" s="146">
        <f>Z363*(1+$L$10)</f>
        <v>8.0236308239146296E-3</v>
      </c>
      <c r="AC364" s="146">
        <f>AC363*(1+$L$11)</f>
        <v>2.4070892471743873E-2</v>
      </c>
      <c r="AF364" s="146">
        <f>AF363*(1+$L$12)</f>
        <v>4.8571523177480903E-2</v>
      </c>
      <c r="AI364" s="146">
        <f>AI363*(1+$L$13)</f>
        <v>9.714304635496461E-2</v>
      </c>
      <c r="AL364" s="146">
        <f>AL363*(1+$L$14)</f>
        <v>0.19428609270993469</v>
      </c>
    </row>
    <row r="365" spans="26:38" x14ac:dyDescent="0.2">
      <c r="Z365" s="146">
        <f>Z364*(1+$L$10)</f>
        <v>8.0478175051492649E-3</v>
      </c>
      <c r="AC365" s="146">
        <f>AC364*(1+$L$11)</f>
        <v>2.4143452515447781E-2</v>
      </c>
      <c r="AF365" s="146">
        <f>AF364*(1+$L$12)</f>
        <v>4.8663849758777349E-2</v>
      </c>
      <c r="AI365" s="146">
        <f>AI364*(1+$L$13)</f>
        <v>9.73276995175575E-2</v>
      </c>
      <c r="AL365" s="146">
        <f>AL364*(1+$L$14)</f>
        <v>0.1946553990351205</v>
      </c>
    </row>
    <row r="366" spans="26:38" x14ac:dyDescent="0.2">
      <c r="Z366" s="146">
        <f>Z365*(1+$L$10)</f>
        <v>8.0720770954648378E-3</v>
      </c>
      <c r="AC366" s="146">
        <f>AC365*(1+$L$11)</f>
        <v>2.42162312863945E-2</v>
      </c>
      <c r="AF366" s="146">
        <f>AF365*(1+$L$12)</f>
        <v>4.8756351837918134E-2</v>
      </c>
      <c r="AI366" s="146">
        <f>AI365*(1+$L$13)</f>
        <v>9.7512703675839071E-2</v>
      </c>
      <c r="AL366" s="146">
        <f>AL365*(1+$L$14)</f>
        <v>0.19502540735168364</v>
      </c>
    </row>
    <row r="367" spans="26:38" x14ac:dyDescent="0.2">
      <c r="Z367" s="146">
        <f>Z366*(1+$L$10)</f>
        <v>8.0964098146407391E-3</v>
      </c>
      <c r="AC367" s="146">
        <f>AC366*(1+$L$11)</f>
        <v>2.42892294439222E-2</v>
      </c>
      <c r="AF367" s="146">
        <f>AF366*(1+$L$12)</f>
        <v>4.884902974849617E-2</v>
      </c>
      <c r="AI367" s="146">
        <f>AI366*(1+$L$13)</f>
        <v>9.7698059496995157E-2</v>
      </c>
      <c r="AL367" s="146">
        <f>AL366*(1+$L$14)</f>
        <v>0.19539611899399581</v>
      </c>
    </row>
    <row r="368" spans="26:38" x14ac:dyDescent="0.2">
      <c r="Z368" s="146">
        <f>Z367*(1+$L$10)</f>
        <v>8.1208158831188697E-3</v>
      </c>
      <c r="AC368" s="146">
        <f>AC367*(1+$L$11)</f>
        <v>2.4362447649356588E-2</v>
      </c>
      <c r="AF368" s="146">
        <f>AF367*(1+$L$12)</f>
        <v>4.8941883824738484E-2</v>
      </c>
      <c r="AI368" s="146">
        <f>AI367*(1+$L$13)</f>
        <v>9.7883767649479786E-2</v>
      </c>
      <c r="AL368" s="146">
        <f>AL367*(1+$L$14)</f>
        <v>0.19576753529896507</v>
      </c>
    </row>
    <row r="369" spans="26:38" x14ac:dyDescent="0.2">
      <c r="Z369" s="146">
        <f>Z368*(1+$L$10)</f>
        <v>8.1452955220056369E-3</v>
      </c>
      <c r="AC369" s="146">
        <f>AC368*(1+$L$11)</f>
        <v>2.443588656601689E-2</v>
      </c>
      <c r="AF369" s="146">
        <f>AF368*(1+$L$12)</f>
        <v>4.9034914401507403E-2</v>
      </c>
      <c r="AI369" s="146">
        <f>AI368*(1+$L$13)</f>
        <v>9.8069828803017622E-2</v>
      </c>
      <c r="AL369" s="146">
        <f>AL368*(1+$L$14)</f>
        <v>0.19613965760604077</v>
      </c>
    </row>
    <row r="370" spans="26:38" x14ac:dyDescent="0.2">
      <c r="Z370" s="146">
        <f>Z369*(1+$L$10)</f>
        <v>8.1698489530739604E-3</v>
      </c>
      <c r="AC370" s="146">
        <f>AC369*(1+$L$11)</f>
        <v>2.450954685922186E-2</v>
      </c>
      <c r="AF370" s="146">
        <f>AF369*(1+$L$12)</f>
        <v>4.9128121814301776E-2</v>
      </c>
      <c r="AI370" s="146">
        <f>AI369*(1+$L$13)</f>
        <v>9.8256243628606382E-2</v>
      </c>
      <c r="AL370" s="146">
        <f>AL369*(1+$L$14)</f>
        <v>0.19651248725721829</v>
      </c>
    </row>
    <row r="371" spans="26:38" x14ac:dyDescent="0.2">
      <c r="Z371" s="146">
        <f>Z370*(1+$L$10)</f>
        <v>8.1944763987652769E-3</v>
      </c>
      <c r="AC371" s="146">
        <f>AC370*(1+$L$11)</f>
        <v>2.4583429196295806E-2</v>
      </c>
      <c r="AF371" s="146">
        <f>AF370*(1+$L$12)</f>
        <v>4.9221506399258187E-2</v>
      </c>
      <c r="AI371" s="146">
        <f>AI370*(1+$L$13)</f>
        <v>9.8443012798519205E-2</v>
      </c>
      <c r="AL371" s="146">
        <f>AL370*(1+$L$14)</f>
        <v>0.19688602559704396</v>
      </c>
    </row>
    <row r="372" spans="26:38" x14ac:dyDescent="0.2">
      <c r="Z372" s="146">
        <f>Z371*(1+$L$10)</f>
        <v>8.219178082191558E-3</v>
      </c>
      <c r="AC372" s="146">
        <f>AC371*(1+$L$11)</f>
        <v>2.4657534246574648E-2</v>
      </c>
      <c r="AF372" s="146">
        <f>AF371*(1+$L$12)</f>
        <v>4.9315068493152155E-2</v>
      </c>
      <c r="AI372" s="146">
        <f>AI371*(1+$L$13)</f>
        <v>9.8630136986307154E-2</v>
      </c>
      <c r="AL372" s="146">
        <f>AL371*(1+$L$14)</f>
        <v>0.19726027397261986</v>
      </c>
    </row>
  </sheetData>
  <mergeCells count="2">
    <mergeCell ref="C9:C14"/>
    <mergeCell ref="C20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Revenue based Valuation</vt:lpstr>
      <vt:lpstr>ARR Growth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Scherer</dc:creator>
  <cp:lastModifiedBy>Ben Scherer</cp:lastModifiedBy>
  <dcterms:created xsi:type="dcterms:W3CDTF">2015-07-02T07:13:33Z</dcterms:created>
  <dcterms:modified xsi:type="dcterms:W3CDTF">2020-10-09T13:05:04Z</dcterms:modified>
</cp:coreProperties>
</file>