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codeName="ThisWorkbook" defaultThemeVersion="124226"/>
  <mc:AlternateContent xmlns:mc="http://schemas.openxmlformats.org/markup-compatibility/2006">
    <mc:Choice Requires="x15">
      <x15ac:absPath xmlns:x15ac="http://schemas.microsoft.com/office/spreadsheetml/2010/11/ac" url="L:\Analysis &amp; Reporting\"/>
    </mc:Choice>
  </mc:AlternateContent>
  <xr:revisionPtr revIDLastSave="0" documentId="13_ncr:1_{6624AF25-F1DE-482C-947D-0BF9855B832A}" xr6:coauthVersionLast="45" xr6:coauthVersionMax="45" xr10:uidLastSave="{00000000-0000-0000-0000-000000000000}"/>
  <bookViews>
    <workbookView xWindow="-98" yWindow="-98" windowWidth="22695" windowHeight="14595" xr2:uid="{00000000-000D-0000-FFFF-FFFF00000000}"/>
  </bookViews>
  <sheets>
    <sheet name="FL 2020" sheetId="51" r:id="rId1"/>
    <sheet name="FL 2019" sheetId="48" r:id="rId2"/>
    <sheet name="FL 2018" sheetId="43" r:id="rId3"/>
    <sheet name="FL 2017" sheetId="40" r:id="rId4"/>
    <sheet name="FL 2016" sheetId="37" r:id="rId5"/>
    <sheet name="FL PWs" sheetId="41" r:id="rId6"/>
    <sheet name="PW old" sheetId="4" r:id="rId7"/>
    <sheet name="NJ Calendar" sheetId="6" r:id="rId8"/>
    <sheet name="Legal" sheetId="38" r:id="rId9"/>
    <sheet name="NJ Win Analysis" sheetId="31" r:id="rId10"/>
    <sheet name="NJ Dec Proj" sheetId="34" r:id="rId11"/>
    <sheet name="CO" sheetId="28" r:id="rId12"/>
    <sheet name="CO - 2019" sheetId="50" r:id="rId13"/>
    <sheet name="CO Results" sheetId="30" r:id="rId14"/>
    <sheet name="IL" sheetId="27" r:id="rId15"/>
    <sheet name="IL Results" sheetId="29" r:id="rId16"/>
    <sheet name="Overall Calendar" sheetId="14" r:id="rId17"/>
    <sheet name="Calendar (Old)" sheetId="1" r:id="rId18"/>
    <sheet name="Googles &amp; Zillows" sheetId="3" state="hidden" r:id="rId19"/>
    <sheet name="FL 2015" sheetId="18" r:id="rId20"/>
    <sheet name="FL 2014" sheetId="16" r:id="rId21"/>
    <sheet name="FL 2015 (Kyle)" sheetId="19" state="hidden" r:id="rId22"/>
    <sheet name="New States" sheetId="11" state="hidden" r:id="rId23"/>
    <sheet name="NJ Roles" sheetId="12" state="hidden" r:id="rId24"/>
    <sheet name="CO 2014 Results" sheetId="13" state="hidden" r:id="rId25"/>
    <sheet name="Predictions" sheetId="5" state="hidden" r:id="rId26"/>
    <sheet name="MS 2019" sheetId="49" r:id="rId27"/>
    <sheet name="MS 2018" sheetId="47" r:id="rId28"/>
    <sheet name="MS Tracker" sheetId="26" r:id="rId29"/>
    <sheet name="MS Analytics" sheetId="23" state="hidden" r:id="rId30"/>
    <sheet name="MS Deposits" sheetId="24" state="hidden" r:id="rId31"/>
    <sheet name="MS 2014 2015" sheetId="25" state="hidden" r:id="rId32"/>
    <sheet name="MS 2017 Tracker" sheetId="42" r:id="rId33"/>
    <sheet name="MS" sheetId="20" r:id="rId34"/>
    <sheet name="Sheet1" sheetId="32" r:id="rId35"/>
    <sheet name="AZ Calendar" sheetId="35" r:id="rId36"/>
    <sheet name="2018 AZ Calender" sheetId="44" r:id="rId37"/>
    <sheet name="AZ PW 2018" sheetId="46" r:id="rId38"/>
    <sheet name="2017 AZ Plan" sheetId="39" r:id="rId39"/>
  </sheets>
  <definedNames>
    <definedName name="_xlnm._FilterDatabase" localSheetId="38" hidden="1">'2017 AZ Plan'!$B$3:$F$14</definedName>
    <definedName name="_xlnm._FilterDatabase" localSheetId="36" hidden="1">'2018 AZ Calender'!$B$39:$BA$46</definedName>
    <definedName name="_xlnm._FilterDatabase" localSheetId="35" hidden="1">'AZ Calendar'!$A$2:$AX$25</definedName>
    <definedName name="_xlnm._FilterDatabase" localSheetId="17" hidden="1">'Calendar (Old)'!$A$4:$AO$121</definedName>
    <definedName name="_xlnm._FilterDatabase" localSheetId="11" hidden="1">CO!$A$1:$AX$53</definedName>
    <definedName name="_xlnm._FilterDatabase" localSheetId="12" hidden="1">'CO - 2019'!$B$3:$N$3</definedName>
    <definedName name="_xlnm._FilterDatabase" localSheetId="20" hidden="1">'FL 2014'!$A$3:$AG$62</definedName>
    <definedName name="_xlnm._FilterDatabase" localSheetId="19" hidden="1">'FL 2015'!$A$3:$AS$62</definedName>
    <definedName name="_xlnm._FilterDatabase" localSheetId="21" hidden="1">'FL 2015 (Kyle)'!$A$1:$S$1</definedName>
    <definedName name="_xlnm._FilterDatabase" localSheetId="4" hidden="1">'FL 2016'!$A$3:$AW$62</definedName>
    <definedName name="_xlnm._FilterDatabase" localSheetId="3" hidden="1">'FL 2017'!$A$3:$BB$62</definedName>
    <definedName name="_xlnm._FilterDatabase" localSheetId="2" hidden="1">'FL 2018'!$A$3:$AJ$62</definedName>
    <definedName name="_xlnm._FilterDatabase" localSheetId="1" hidden="1">'FL 2019'!$A$3:$AO$62</definedName>
    <definedName name="_xlnm._FilterDatabase" localSheetId="0" hidden="1">'FL 2020'!$A$3:$AM$66</definedName>
    <definedName name="_xlnm._FilterDatabase" localSheetId="14" hidden="1">IL!$A$1:$BI$75</definedName>
    <definedName name="_xlnm._FilterDatabase" localSheetId="33" hidden="1">MS!$A$1:$BO$64</definedName>
    <definedName name="_xlnm._FilterDatabase" localSheetId="7" hidden="1">'NJ Calendar'!$A$3:$BM$290</definedName>
    <definedName name="_xlnm._FilterDatabase" localSheetId="16" hidden="1">'Overall Calendar'!$B$2:$G$1774</definedName>
    <definedName name="_xlnm.Print_Area" localSheetId="35">'AZ Calendar'!$B$1:$AD$24</definedName>
    <definedName name="_xlnm.Print_Area" localSheetId="17">'Calendar (Old)'!$A$2:$O$117</definedName>
    <definedName name="_xlnm.Print_Area" localSheetId="20">'FL 2014'!$B:$T</definedName>
    <definedName name="_xlnm.Print_Area" localSheetId="4">'FL 2016'!$A$1:$W$62</definedName>
    <definedName name="_xlnm.Print_Area" localSheetId="3">'FL 2017'!$A$1:$AA$62</definedName>
    <definedName name="_xlnm.Print_Area" localSheetId="9">'NJ Win Analysis'!$A$1:$O$139</definedName>
    <definedName name="_xlnm.Print_Area" localSheetId="16">'Overall Calendar'!$B$1:$G$1770</definedName>
    <definedName name="_xlnm.Print_Titles" localSheetId="16">'Overall Calendar'!$2:$2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51" i="51" l="1"/>
  <c r="X32" i="51"/>
  <c r="Z61" i="51" l="1"/>
  <c r="Z60" i="51"/>
  <c r="Z54" i="51"/>
  <c r="Z53" i="51"/>
  <c r="Z52" i="51"/>
  <c r="Z50" i="51"/>
  <c r="Z49" i="51"/>
  <c r="Z48" i="51"/>
  <c r="Z47" i="51"/>
  <c r="Z46" i="51"/>
  <c r="Z43" i="51"/>
  <c r="Z33" i="51"/>
  <c r="Z31" i="51"/>
  <c r="Z21" i="51"/>
  <c r="Z20" i="51"/>
  <c r="Z16" i="51"/>
  <c r="Z15" i="51"/>
  <c r="Z14" i="51"/>
  <c r="Z13" i="51"/>
  <c r="Z9" i="51"/>
  <c r="Z6" i="51"/>
  <c r="X58" i="51" l="1"/>
  <c r="X42" i="51"/>
  <c r="X29" i="51"/>
  <c r="S58" i="48" l="1"/>
  <c r="S56" i="48"/>
  <c r="S54" i="48"/>
  <c r="S53" i="48"/>
  <c r="S52" i="48"/>
  <c r="S51" i="48"/>
  <c r="S50" i="48"/>
  <c r="S49" i="48"/>
  <c r="S48" i="48"/>
  <c r="S47" i="48"/>
  <c r="S46" i="48"/>
  <c r="S43" i="48"/>
  <c r="S42" i="48"/>
  <c r="S33" i="48"/>
  <c r="S32" i="48"/>
  <c r="S31" i="48"/>
  <c r="S29" i="48"/>
  <c r="S24" i="48"/>
  <c r="S21" i="48"/>
  <c r="S16" i="48"/>
  <c r="S15" i="48"/>
  <c r="S14" i="48"/>
  <c r="S12" i="48"/>
  <c r="S10" i="48"/>
  <c r="S9" i="48"/>
  <c r="S6" i="48"/>
  <c r="R54" i="43" l="1"/>
  <c r="R53" i="43"/>
  <c r="R52" i="43"/>
  <c r="R50" i="43"/>
  <c r="R49" i="43"/>
  <c r="R48" i="43"/>
  <c r="R47" i="43"/>
  <c r="R46" i="43"/>
  <c r="R43" i="43"/>
  <c r="R33" i="43"/>
  <c r="R31" i="43"/>
  <c r="R21" i="43"/>
  <c r="R16" i="43"/>
  <c r="R15" i="43"/>
  <c r="R14" i="43"/>
  <c r="R9" i="43"/>
  <c r="R6" i="43"/>
  <c r="AB17" i="44" l="1"/>
  <c r="AC24" i="44" l="1"/>
  <c r="AB24" i="44"/>
  <c r="AC23" i="44"/>
  <c r="AB23" i="44"/>
  <c r="AC22" i="44"/>
  <c r="AB22" i="44"/>
  <c r="AC21" i="44"/>
  <c r="AB21" i="44"/>
  <c r="AC20" i="44"/>
  <c r="AB20" i="44"/>
  <c r="AC19" i="44"/>
  <c r="AB19" i="44"/>
  <c r="AC18" i="44"/>
  <c r="AB18" i="44"/>
  <c r="AC17" i="44"/>
  <c r="AR17" i="42" l="1"/>
  <c r="AQ17" i="42"/>
  <c r="AO17" i="42"/>
  <c r="AN17" i="42"/>
  <c r="AL17" i="42"/>
  <c r="AK17" i="42"/>
  <c r="AI17" i="42"/>
  <c r="AH17" i="42"/>
  <c r="AF17" i="42"/>
  <c r="AE17" i="42"/>
  <c r="AU16" i="42"/>
  <c r="AT16" i="42"/>
  <c r="AS16" i="42"/>
  <c r="AP16" i="42"/>
  <c r="AM16" i="42"/>
  <c r="AJ16" i="42"/>
  <c r="AG16" i="42"/>
  <c r="AU15" i="42"/>
  <c r="AT15" i="42"/>
  <c r="AS15" i="42"/>
  <c r="AP15" i="42"/>
  <c r="AM15" i="42"/>
  <c r="AJ15" i="42"/>
  <c r="AG15" i="42"/>
  <c r="AU14" i="42"/>
  <c r="AT14" i="42"/>
  <c r="AS14" i="42"/>
  <c r="AP14" i="42"/>
  <c r="AM14" i="42"/>
  <c r="AJ14" i="42"/>
  <c r="AG14" i="42"/>
  <c r="AU13" i="42"/>
  <c r="AT13" i="42"/>
  <c r="AS13" i="42"/>
  <c r="AP13" i="42"/>
  <c r="AM13" i="42"/>
  <c r="AJ13" i="42"/>
  <c r="AG13" i="42"/>
  <c r="AV13" i="42" s="1"/>
  <c r="AU12" i="42"/>
  <c r="AT12" i="42"/>
  <c r="AS12" i="42"/>
  <c r="AP12" i="42"/>
  <c r="AM12" i="42"/>
  <c r="AJ12" i="42"/>
  <c r="AG12" i="42"/>
  <c r="AU11" i="42"/>
  <c r="AT11" i="42"/>
  <c r="AS11" i="42"/>
  <c r="AP11" i="42"/>
  <c r="AM11" i="42"/>
  <c r="AJ11" i="42"/>
  <c r="AG11" i="42"/>
  <c r="AU10" i="42"/>
  <c r="AT10" i="42"/>
  <c r="AS10" i="42"/>
  <c r="AP10" i="42"/>
  <c r="AM10" i="42"/>
  <c r="AJ10" i="42"/>
  <c r="AG10" i="42"/>
  <c r="AU9" i="42"/>
  <c r="AT9" i="42"/>
  <c r="AS9" i="42"/>
  <c r="AP9" i="42"/>
  <c r="AM9" i="42"/>
  <c r="AJ9" i="42"/>
  <c r="AG9" i="42"/>
  <c r="AU8" i="42"/>
  <c r="AT8" i="42"/>
  <c r="AS8" i="42"/>
  <c r="AP8" i="42"/>
  <c r="AM8" i="42"/>
  <c r="AJ8" i="42"/>
  <c r="AG8" i="42"/>
  <c r="AU7" i="42"/>
  <c r="AT7" i="42"/>
  <c r="AS7" i="42"/>
  <c r="AP7" i="42"/>
  <c r="AM7" i="42"/>
  <c r="AJ7" i="42"/>
  <c r="AG7" i="42"/>
  <c r="AU6" i="42"/>
  <c r="AT6" i="42"/>
  <c r="AS6" i="42"/>
  <c r="AP6" i="42"/>
  <c r="AM6" i="42"/>
  <c r="AJ6" i="42"/>
  <c r="AG6" i="42"/>
  <c r="AU5" i="42"/>
  <c r="AT5" i="42"/>
  <c r="AS5" i="42"/>
  <c r="AP5" i="42"/>
  <c r="AM5" i="42"/>
  <c r="AJ5" i="42"/>
  <c r="AG5" i="42"/>
  <c r="AV5" i="42" s="1"/>
  <c r="AP17" i="42" l="1"/>
  <c r="AS17" i="42"/>
  <c r="AV9" i="42"/>
  <c r="AJ17" i="42"/>
  <c r="AT17" i="42"/>
  <c r="AV8" i="42"/>
  <c r="AV12" i="42"/>
  <c r="AV16" i="42"/>
  <c r="AM17" i="42"/>
  <c r="AU17" i="42"/>
  <c r="AV7" i="42"/>
  <c r="AV11" i="42"/>
  <c r="AV15" i="42"/>
  <c r="AG17" i="42"/>
  <c r="AV6" i="42"/>
  <c r="AV10" i="42"/>
  <c r="AV14" i="42"/>
  <c r="AV17" i="42" l="1"/>
  <c r="U16" i="40"/>
  <c r="L22" i="40"/>
  <c r="L62" i="40" l="1"/>
  <c r="L30" i="40" l="1"/>
  <c r="L24" i="40"/>
  <c r="V47" i="40" l="1"/>
  <c r="V33" i="40"/>
  <c r="V15" i="40"/>
  <c r="V14" i="40"/>
  <c r="V6" i="40"/>
  <c r="U54" i="40"/>
  <c r="U53" i="40"/>
  <c r="U52" i="40"/>
  <c r="U48" i="40"/>
  <c r="U47" i="40"/>
  <c r="U33" i="40"/>
  <c r="U43" i="40"/>
  <c r="U15" i="40"/>
  <c r="U21" i="40"/>
  <c r="U14" i="40"/>
  <c r="U6" i="40"/>
  <c r="U9" i="40"/>
  <c r="Q15" i="37"/>
  <c r="Q13" i="37"/>
  <c r="L56" i="40"/>
  <c r="L55" i="40" l="1"/>
  <c r="L46" i="40" l="1"/>
  <c r="L4" i="40"/>
  <c r="L57" i="40" l="1"/>
  <c r="L51" i="40"/>
  <c r="L49" i="40"/>
  <c r="L43" i="40" l="1"/>
  <c r="L12" i="40"/>
  <c r="L21" i="40"/>
  <c r="L10" i="40"/>
  <c r="L5" i="40"/>
  <c r="L41" i="40" l="1"/>
  <c r="L54" i="40"/>
  <c r="L53" i="40"/>
  <c r="L52" i="40"/>
  <c r="L50" i="40"/>
  <c r="L48" i="40"/>
  <c r="L47" i="40"/>
  <c r="L33" i="40"/>
  <c r="L32" i="40"/>
  <c r="L31" i="40"/>
  <c r="L29" i="40"/>
  <c r="L27" i="40"/>
  <c r="L16" i="40"/>
  <c r="L15" i="40"/>
  <c r="L42" i="40"/>
  <c r="L17" i="40"/>
  <c r="L6" i="40"/>
  <c r="L9" i="40"/>
  <c r="Q45" i="37" l="1"/>
  <c r="Q7" i="37"/>
  <c r="Q4" i="37"/>
  <c r="Q36" i="37"/>
  <c r="Q53" i="37"/>
  <c r="Q6" i="37"/>
  <c r="Q9" i="37"/>
  <c r="Q21" i="37"/>
  <c r="Q14" i="37"/>
  <c r="Q43" i="37"/>
  <c r="Q28" i="37"/>
  <c r="Q44" i="37"/>
  <c r="Q22" i="37"/>
  <c r="Q32" i="37"/>
  <c r="Q23" i="37"/>
  <c r="Q51" i="37"/>
  <c r="G18" i="37"/>
  <c r="G35" i="37"/>
  <c r="G54" i="37"/>
  <c r="G16" i="37"/>
  <c r="G33" i="37"/>
  <c r="G49" i="37"/>
  <c r="G32" i="37"/>
  <c r="G45" i="37"/>
  <c r="G28" i="37"/>
  <c r="G15" i="37"/>
  <c r="G27" i="37"/>
  <c r="G9" i="37"/>
  <c r="G8" i="37"/>
  <c r="G6" i="37"/>
  <c r="X19" i="35"/>
  <c r="W19" i="35"/>
  <c r="X23" i="35"/>
  <c r="W23" i="35"/>
  <c r="X24" i="35"/>
  <c r="W24" i="35"/>
  <c r="X18" i="35"/>
  <c r="W18" i="35"/>
  <c r="X22" i="35"/>
  <c r="W22" i="35"/>
  <c r="X21" i="35"/>
  <c r="W21" i="35"/>
  <c r="X20" i="35"/>
  <c r="W20" i="35"/>
  <c r="X17" i="35"/>
  <c r="W17" i="35"/>
  <c r="E25" i="34"/>
  <c r="G25" i="34" s="1"/>
  <c r="F30" i="34"/>
  <c r="E30" i="34"/>
  <c r="I26" i="34"/>
  <c r="I24" i="34"/>
  <c r="I13" i="34"/>
  <c r="I16" i="34"/>
  <c r="I22" i="34"/>
  <c r="I25" i="34"/>
  <c r="F27" i="34"/>
  <c r="F28" i="34" s="1"/>
  <c r="G30" i="34"/>
  <c r="I23" i="34"/>
  <c r="I21" i="34"/>
  <c r="I20" i="34"/>
  <c r="I19" i="34"/>
  <c r="I18" i="34"/>
  <c r="I17" i="34"/>
  <c r="I15" i="34"/>
  <c r="I14" i="34"/>
  <c r="I12" i="34"/>
  <c r="I11" i="34"/>
  <c r="I10" i="34"/>
  <c r="I9" i="34"/>
  <c r="I8" i="34"/>
  <c r="I7" i="34"/>
  <c r="I6" i="34"/>
  <c r="I4" i="34"/>
  <c r="G26" i="34"/>
  <c r="G24" i="34"/>
  <c r="G23" i="34"/>
  <c r="G22" i="34"/>
  <c r="G21" i="34"/>
  <c r="G20" i="34"/>
  <c r="G19" i="34"/>
  <c r="G18" i="34"/>
  <c r="G17" i="34"/>
  <c r="G16" i="34"/>
  <c r="G15" i="34"/>
  <c r="G14" i="34"/>
  <c r="G12" i="34"/>
  <c r="G11" i="34"/>
  <c r="G10" i="34"/>
  <c r="G9" i="34"/>
  <c r="G8" i="34"/>
  <c r="G7" i="34"/>
  <c r="G6" i="34"/>
  <c r="G4" i="34"/>
  <c r="G13" i="34"/>
  <c r="E5" i="34"/>
  <c r="I5" i="34" s="1"/>
  <c r="F108" i="31"/>
  <c r="J108" i="31" s="1"/>
  <c r="J129" i="31"/>
  <c r="J128" i="31"/>
  <c r="J127" i="31"/>
  <c r="J126" i="31"/>
  <c r="J125" i="31"/>
  <c r="J124" i="31"/>
  <c r="J123" i="31"/>
  <c r="J122" i="31"/>
  <c r="J121" i="31"/>
  <c r="J120" i="31"/>
  <c r="J119" i="31"/>
  <c r="J118" i="31"/>
  <c r="J117" i="31"/>
  <c r="J116" i="31"/>
  <c r="J115" i="31"/>
  <c r="J114" i="31"/>
  <c r="J113" i="31"/>
  <c r="J111" i="31"/>
  <c r="J110" i="31"/>
  <c r="J109" i="31"/>
  <c r="J107" i="31"/>
  <c r="J106" i="31"/>
  <c r="J105" i="31"/>
  <c r="J104" i="31"/>
  <c r="J103" i="31"/>
  <c r="J102" i="31"/>
  <c r="J101" i="31"/>
  <c r="J100" i="31"/>
  <c r="J99" i="31"/>
  <c r="J98" i="31"/>
  <c r="J97" i="31"/>
  <c r="J96" i="31"/>
  <c r="J95" i="31"/>
  <c r="J94" i="31"/>
  <c r="J93" i="31"/>
  <c r="J92" i="31"/>
  <c r="J91" i="31"/>
  <c r="J112" i="31"/>
  <c r="R70" i="31"/>
  <c r="P229" i="6"/>
  <c r="P228" i="6"/>
  <c r="P227" i="6"/>
  <c r="P226" i="6"/>
  <c r="P225" i="6"/>
  <c r="P224" i="6"/>
  <c r="AV242" i="6"/>
  <c r="AV232" i="6"/>
  <c r="AV226" i="6"/>
  <c r="AV241" i="6"/>
  <c r="AV239" i="6"/>
  <c r="AV238" i="6"/>
  <c r="AV234" i="6"/>
  <c r="AV233" i="6"/>
  <c r="AV231" i="6"/>
  <c r="AV229" i="6"/>
  <c r="AV228" i="6"/>
  <c r="AV227" i="6"/>
  <c r="AV221" i="6"/>
  <c r="C11" i="32"/>
  <c r="C12" i="32" s="1"/>
  <c r="B11" i="32"/>
  <c r="B12" i="32" s="1"/>
  <c r="D10" i="32"/>
  <c r="E10" i="32" s="1"/>
  <c r="D9" i="32"/>
  <c r="E9" i="32" s="1"/>
  <c r="D8" i="32"/>
  <c r="E8" i="32" s="1"/>
  <c r="D7" i="32"/>
  <c r="E7" i="32" s="1"/>
  <c r="D6" i="32"/>
  <c r="E6" i="32" s="1"/>
  <c r="D5" i="32"/>
  <c r="E5" i="32" s="1"/>
  <c r="D4" i="32"/>
  <c r="E4" i="32" s="1"/>
  <c r="D3" i="32"/>
  <c r="E3" i="32" s="1"/>
  <c r="D2" i="32"/>
  <c r="E2" i="32" s="1"/>
  <c r="G18" i="29"/>
  <c r="J169" i="31"/>
  <c r="J168" i="31"/>
  <c r="F162" i="31"/>
  <c r="E162" i="31"/>
  <c r="F160" i="31"/>
  <c r="C160" i="31"/>
  <c r="C156" i="31"/>
  <c r="C155" i="31"/>
  <c r="C154" i="31"/>
  <c r="C153" i="31"/>
  <c r="F152" i="31"/>
  <c r="D138" i="31"/>
  <c r="C138" i="31"/>
  <c r="I136" i="31"/>
  <c r="I138" i="31" s="1"/>
  <c r="F136" i="31"/>
  <c r="G136" i="31" s="1"/>
  <c r="E136" i="31"/>
  <c r="P134" i="31"/>
  <c r="I134" i="31"/>
  <c r="F134" i="31"/>
  <c r="D134" i="31"/>
  <c r="C134" i="31"/>
  <c r="I132" i="31"/>
  <c r="F132" i="31"/>
  <c r="D132" i="31"/>
  <c r="C132" i="31"/>
  <c r="I130" i="31"/>
  <c r="F130" i="31"/>
  <c r="D130" i="31"/>
  <c r="C130" i="31"/>
  <c r="P90" i="31"/>
  <c r="Q90" i="31" s="1"/>
  <c r="J90" i="31"/>
  <c r="H90" i="31"/>
  <c r="G90" i="31"/>
  <c r="E90" i="31"/>
  <c r="P89" i="31"/>
  <c r="Q89" i="31" s="1"/>
  <c r="J89" i="31"/>
  <c r="H89" i="31"/>
  <c r="G89" i="31"/>
  <c r="E89" i="31"/>
  <c r="P88" i="31"/>
  <c r="Q88" i="31" s="1"/>
  <c r="J88" i="31"/>
  <c r="H88" i="31"/>
  <c r="G88" i="31"/>
  <c r="E88" i="31"/>
  <c r="P87" i="31"/>
  <c r="Q87" i="31" s="1"/>
  <c r="J87" i="31"/>
  <c r="H87" i="31"/>
  <c r="G87" i="31"/>
  <c r="E87" i="31"/>
  <c r="P86" i="31"/>
  <c r="Q86" i="31" s="1"/>
  <c r="J86" i="31"/>
  <c r="H86" i="31"/>
  <c r="G86" i="31"/>
  <c r="E86" i="31"/>
  <c r="P85" i="31"/>
  <c r="Q85" i="31" s="1"/>
  <c r="J85" i="31"/>
  <c r="H85" i="31"/>
  <c r="G85" i="31"/>
  <c r="E85" i="31"/>
  <c r="P84" i="31"/>
  <c r="Q84" i="31" s="1"/>
  <c r="J84" i="31"/>
  <c r="H84" i="31"/>
  <c r="G84" i="31"/>
  <c r="E84" i="31"/>
  <c r="P83" i="31"/>
  <c r="Q83" i="31" s="1"/>
  <c r="J83" i="31"/>
  <c r="H83" i="31"/>
  <c r="G83" i="31"/>
  <c r="E83" i="31"/>
  <c r="P82" i="31"/>
  <c r="Q82" i="31" s="1"/>
  <c r="J82" i="31"/>
  <c r="H82" i="31"/>
  <c r="G82" i="31"/>
  <c r="E82" i="31"/>
  <c r="J81" i="31"/>
  <c r="H81" i="31"/>
  <c r="G81" i="31"/>
  <c r="E81" i="31"/>
  <c r="P80" i="31"/>
  <c r="Q80" i="31" s="1"/>
  <c r="J80" i="31"/>
  <c r="H80" i="31"/>
  <c r="G80" i="31"/>
  <c r="E80" i="31"/>
  <c r="J79" i="31"/>
  <c r="H79" i="31"/>
  <c r="G79" i="31"/>
  <c r="E79" i="31"/>
  <c r="P78" i="31"/>
  <c r="Q78" i="31" s="1"/>
  <c r="J78" i="31"/>
  <c r="H78" i="31"/>
  <c r="G78" i="31"/>
  <c r="E78" i="31"/>
  <c r="P77" i="31"/>
  <c r="Q77" i="31" s="1"/>
  <c r="J77" i="31"/>
  <c r="H77" i="31"/>
  <c r="G77" i="31"/>
  <c r="E77" i="31"/>
  <c r="P76" i="31"/>
  <c r="Q76" i="31" s="1"/>
  <c r="J76" i="31"/>
  <c r="H76" i="31"/>
  <c r="G76" i="31"/>
  <c r="E76" i="31"/>
  <c r="J75" i="31"/>
  <c r="H75" i="31"/>
  <c r="G75" i="31"/>
  <c r="E75" i="31"/>
  <c r="J74" i="31"/>
  <c r="H74" i="31"/>
  <c r="G74" i="31"/>
  <c r="E74" i="31"/>
  <c r="J73" i="31"/>
  <c r="H73" i="31"/>
  <c r="G73" i="31"/>
  <c r="E73" i="31"/>
  <c r="J72" i="31"/>
  <c r="H72" i="31"/>
  <c r="G72" i="31"/>
  <c r="E72" i="31"/>
  <c r="J71" i="31"/>
  <c r="H71" i="31"/>
  <c r="G71" i="31"/>
  <c r="E71" i="31"/>
  <c r="J70" i="31"/>
  <c r="H70" i="31"/>
  <c r="G70" i="31"/>
  <c r="E70" i="31"/>
  <c r="J69" i="31"/>
  <c r="H69" i="31"/>
  <c r="G69" i="31"/>
  <c r="E69" i="31"/>
  <c r="J68" i="31"/>
  <c r="H68" i="31"/>
  <c r="G68" i="31"/>
  <c r="E68" i="31"/>
  <c r="J67" i="31"/>
  <c r="H67" i="31"/>
  <c r="G67" i="31"/>
  <c r="E67" i="31"/>
  <c r="J66" i="31"/>
  <c r="H66" i="31"/>
  <c r="G66" i="31"/>
  <c r="E66" i="31"/>
  <c r="J65" i="31"/>
  <c r="H65" i="31"/>
  <c r="G65" i="31"/>
  <c r="E65" i="31"/>
  <c r="J64" i="31"/>
  <c r="H64" i="31"/>
  <c r="G64" i="31"/>
  <c r="E64" i="31"/>
  <c r="J63" i="31"/>
  <c r="H63" i="31"/>
  <c r="G63" i="31"/>
  <c r="E63" i="31"/>
  <c r="J62" i="31"/>
  <c r="H62" i="31"/>
  <c r="G62" i="31"/>
  <c r="E62" i="31"/>
  <c r="J61" i="31"/>
  <c r="H61" i="31"/>
  <c r="G61" i="31"/>
  <c r="E61" i="31"/>
  <c r="J60" i="31"/>
  <c r="H60" i="31"/>
  <c r="G60" i="31"/>
  <c r="E60" i="31"/>
  <c r="J59" i="31"/>
  <c r="H59" i="31"/>
  <c r="G59" i="31"/>
  <c r="E59" i="31"/>
  <c r="J58" i="31"/>
  <c r="H58" i="31"/>
  <c r="G58" i="31"/>
  <c r="E58" i="31"/>
  <c r="J57" i="31"/>
  <c r="H57" i="31"/>
  <c r="G57" i="31"/>
  <c r="E57" i="31"/>
  <c r="J56" i="31"/>
  <c r="H56" i="31"/>
  <c r="G56" i="31"/>
  <c r="E56" i="31"/>
  <c r="J55" i="31"/>
  <c r="H55" i="31"/>
  <c r="G55" i="31"/>
  <c r="E55" i="31"/>
  <c r="J54" i="31"/>
  <c r="H54" i="31"/>
  <c r="G54" i="31"/>
  <c r="E54" i="31"/>
  <c r="J53" i="31"/>
  <c r="H53" i="31"/>
  <c r="C53" i="31"/>
  <c r="G53" i="31" s="1"/>
  <c r="J52" i="31"/>
  <c r="H52" i="31"/>
  <c r="G52" i="31"/>
  <c r="E52" i="31"/>
  <c r="J51" i="31"/>
  <c r="H51" i="31"/>
  <c r="G51" i="31"/>
  <c r="E51" i="31"/>
  <c r="J50" i="31"/>
  <c r="H50" i="31"/>
  <c r="G50" i="31"/>
  <c r="E50" i="31"/>
  <c r="J49" i="31"/>
  <c r="H49" i="31"/>
  <c r="G49" i="31"/>
  <c r="E49" i="31"/>
  <c r="J48" i="31"/>
  <c r="H48" i="31"/>
  <c r="G48" i="31"/>
  <c r="E48" i="31"/>
  <c r="J47" i="31"/>
  <c r="H47" i="31"/>
  <c r="G47" i="31"/>
  <c r="E47" i="31"/>
  <c r="J46" i="31"/>
  <c r="H46" i="31"/>
  <c r="G46" i="31"/>
  <c r="E46" i="31"/>
  <c r="J45" i="31"/>
  <c r="H45" i="31"/>
  <c r="G45" i="31"/>
  <c r="E45" i="31"/>
  <c r="J44" i="31"/>
  <c r="H44" i="31"/>
  <c r="G44" i="31"/>
  <c r="E44" i="31"/>
  <c r="J43" i="31"/>
  <c r="H43" i="31"/>
  <c r="G43" i="31"/>
  <c r="E43" i="31"/>
  <c r="J42" i="31"/>
  <c r="H42" i="31"/>
  <c r="G42" i="31"/>
  <c r="E42" i="31"/>
  <c r="J41" i="31"/>
  <c r="H41" i="31"/>
  <c r="G41" i="31"/>
  <c r="E41" i="31"/>
  <c r="J40" i="31"/>
  <c r="H40" i="31"/>
  <c r="G40" i="31"/>
  <c r="E40" i="31"/>
  <c r="J39" i="31"/>
  <c r="H39" i="31"/>
  <c r="G39" i="31"/>
  <c r="E39" i="31"/>
  <c r="J38" i="31"/>
  <c r="H38" i="31"/>
  <c r="G38" i="31"/>
  <c r="E38" i="31"/>
  <c r="J37" i="31"/>
  <c r="H37" i="31"/>
  <c r="G37" i="31"/>
  <c r="E37" i="31"/>
  <c r="J36" i="31"/>
  <c r="H36" i="31"/>
  <c r="G36" i="31"/>
  <c r="E36" i="31"/>
  <c r="J35" i="31"/>
  <c r="H35" i="31"/>
  <c r="G35" i="31"/>
  <c r="E35" i="31"/>
  <c r="J34" i="31"/>
  <c r="H34" i="31"/>
  <c r="G34" i="31"/>
  <c r="E34" i="31"/>
  <c r="J33" i="31"/>
  <c r="H33" i="31"/>
  <c r="G33" i="31"/>
  <c r="E33" i="31"/>
  <c r="J32" i="31"/>
  <c r="H32" i="31"/>
  <c r="G32" i="31"/>
  <c r="E32" i="31"/>
  <c r="J31" i="31"/>
  <c r="H31" i="31"/>
  <c r="G31" i="31"/>
  <c r="E31" i="31"/>
  <c r="J30" i="31"/>
  <c r="H30" i="31"/>
  <c r="G30" i="31"/>
  <c r="E30" i="31"/>
  <c r="J29" i="31"/>
  <c r="H29" i="31"/>
  <c r="G29" i="31"/>
  <c r="E29" i="31"/>
  <c r="J28" i="31"/>
  <c r="H28" i="31"/>
  <c r="G28" i="31"/>
  <c r="E28" i="31"/>
  <c r="J27" i="31"/>
  <c r="H27" i="31"/>
  <c r="G27" i="31"/>
  <c r="E27" i="31"/>
  <c r="J26" i="31"/>
  <c r="H26" i="31"/>
  <c r="G26" i="31"/>
  <c r="E26" i="31"/>
  <c r="J25" i="31"/>
  <c r="H25" i="31"/>
  <c r="G25" i="31"/>
  <c r="E25" i="31"/>
  <c r="J24" i="31"/>
  <c r="H24" i="31"/>
  <c r="G24" i="31"/>
  <c r="E24" i="31"/>
  <c r="J23" i="31"/>
  <c r="H23" i="31"/>
  <c r="G23" i="31"/>
  <c r="E23" i="31"/>
  <c r="J22" i="31"/>
  <c r="H22" i="31"/>
  <c r="G22" i="31"/>
  <c r="E22" i="31"/>
  <c r="J21" i="31"/>
  <c r="H21" i="31"/>
  <c r="G21" i="31"/>
  <c r="E21" i="31"/>
  <c r="J20" i="31"/>
  <c r="H20" i="31"/>
  <c r="G20" i="31"/>
  <c r="E20" i="31"/>
  <c r="J19" i="31"/>
  <c r="H19" i="31"/>
  <c r="G19" i="31"/>
  <c r="E19" i="31"/>
  <c r="J18" i="31"/>
  <c r="H18" i="31"/>
  <c r="G18" i="31"/>
  <c r="E18" i="31"/>
  <c r="J17" i="31"/>
  <c r="H17" i="31"/>
  <c r="G17" i="31"/>
  <c r="E17" i="31"/>
  <c r="J16" i="31"/>
  <c r="H16" i="31"/>
  <c r="G16" i="31"/>
  <c r="E16" i="31"/>
  <c r="J15" i="31"/>
  <c r="H15" i="31"/>
  <c r="G15" i="31"/>
  <c r="E15" i="31"/>
  <c r="J14" i="31"/>
  <c r="H14" i="31"/>
  <c r="G14" i="31"/>
  <c r="E14" i="31"/>
  <c r="J13" i="31"/>
  <c r="H13" i="31"/>
  <c r="G13" i="31"/>
  <c r="E13" i="31"/>
  <c r="J12" i="31"/>
  <c r="H12" i="31"/>
  <c r="G12" i="31"/>
  <c r="E12" i="31"/>
  <c r="J11" i="31"/>
  <c r="H11" i="31"/>
  <c r="G11" i="31"/>
  <c r="E11" i="31"/>
  <c r="J10" i="31"/>
  <c r="H10" i="31"/>
  <c r="G10" i="31"/>
  <c r="E10" i="31"/>
  <c r="J9" i="31"/>
  <c r="H9" i="31"/>
  <c r="G9" i="31"/>
  <c r="E9" i="31"/>
  <c r="J8" i="31"/>
  <c r="H8" i="31"/>
  <c r="G8" i="31"/>
  <c r="E8" i="31"/>
  <c r="J7" i="31"/>
  <c r="H7" i="31"/>
  <c r="G7" i="31"/>
  <c r="E7" i="31"/>
  <c r="J6" i="31"/>
  <c r="H6" i="31"/>
  <c r="G6" i="31"/>
  <c r="E6" i="31"/>
  <c r="J5" i="31"/>
  <c r="H5" i="31"/>
  <c r="G5" i="31"/>
  <c r="E5" i="31"/>
  <c r="J4" i="31"/>
  <c r="H4" i="31"/>
  <c r="G4" i="31"/>
  <c r="E4" i="31"/>
  <c r="J3" i="31"/>
  <c r="H3" i="31"/>
  <c r="G3" i="31"/>
  <c r="E3" i="31"/>
  <c r="G17" i="29"/>
  <c r="G19" i="29" s="1"/>
  <c r="D1" i="29"/>
  <c r="F7" i="29" s="1"/>
  <c r="H7" i="29" s="1"/>
  <c r="G15" i="29"/>
  <c r="H16" i="30"/>
  <c r="G16" i="30"/>
  <c r="E16" i="30"/>
  <c r="D16" i="30"/>
  <c r="I15" i="30"/>
  <c r="J15" i="30"/>
  <c r="F15" i="30"/>
  <c r="I14" i="30"/>
  <c r="J14" i="30"/>
  <c r="F14" i="30"/>
  <c r="J13" i="30"/>
  <c r="F13" i="30"/>
  <c r="I13" i="30"/>
  <c r="J3" i="30"/>
  <c r="F3" i="30"/>
  <c r="J4" i="30"/>
  <c r="F4" i="30"/>
  <c r="J5" i="30"/>
  <c r="F5" i="30"/>
  <c r="J6" i="30"/>
  <c r="F6" i="30"/>
  <c r="J7" i="30"/>
  <c r="F7" i="30"/>
  <c r="L7" i="30" s="1"/>
  <c r="J8" i="30"/>
  <c r="F8" i="30"/>
  <c r="J9" i="30"/>
  <c r="F9" i="30"/>
  <c r="J10" i="30"/>
  <c r="F10" i="30"/>
  <c r="J11" i="30"/>
  <c r="F11" i="30"/>
  <c r="J12" i="30"/>
  <c r="F12" i="30"/>
  <c r="I12" i="30"/>
  <c r="I8" i="30"/>
  <c r="I7" i="30"/>
  <c r="I11" i="30"/>
  <c r="I9" i="30"/>
  <c r="I10" i="30"/>
  <c r="G13" i="29"/>
  <c r="F13" i="29"/>
  <c r="F11" i="29"/>
  <c r="H11" i="29" s="1"/>
  <c r="G12" i="29"/>
  <c r="G10" i="29"/>
  <c r="I6" i="30"/>
  <c r="I4" i="30"/>
  <c r="I5" i="30"/>
  <c r="I3" i="30"/>
  <c r="G8" i="29"/>
  <c r="G4" i="29"/>
  <c r="G3" i="29"/>
  <c r="E23" i="29"/>
  <c r="F17" i="29"/>
  <c r="F4" i="29"/>
  <c r="Q72" i="27"/>
  <c r="O72" i="27"/>
  <c r="O73" i="27" s="1"/>
  <c r="P190" i="6"/>
  <c r="P184" i="6"/>
  <c r="P194" i="6"/>
  <c r="P192" i="6"/>
  <c r="P191" i="6"/>
  <c r="P189" i="6"/>
  <c r="P186" i="6"/>
  <c r="P181" i="6"/>
  <c r="P180" i="6"/>
  <c r="P179" i="6"/>
  <c r="P178" i="6"/>
  <c r="P177" i="6"/>
  <c r="P176" i="6"/>
  <c r="P173" i="6"/>
  <c r="P169" i="6"/>
  <c r="P168" i="6"/>
  <c r="P166" i="6"/>
  <c r="M8" i="26"/>
  <c r="O10" i="26"/>
  <c r="O15" i="26" s="1"/>
  <c r="N15" i="26"/>
  <c r="M9" i="26"/>
  <c r="I3" i="26"/>
  <c r="E3" i="26"/>
  <c r="F3" i="26"/>
  <c r="G3" i="26"/>
  <c r="H3" i="26"/>
  <c r="H4" i="26"/>
  <c r="K4" i="26" s="1"/>
  <c r="G5" i="26"/>
  <c r="H5" i="26" s="1"/>
  <c r="J5" i="26" s="1"/>
  <c r="J15" i="26" s="1"/>
  <c r="F14" i="26"/>
  <c r="K14" i="26" s="1"/>
  <c r="R14" i="26" s="1"/>
  <c r="I9" i="23"/>
  <c r="I10" i="23"/>
  <c r="I14" i="23"/>
  <c r="C14" i="26"/>
  <c r="T14" i="26" s="1"/>
  <c r="C13" i="26"/>
  <c r="T13" i="26" s="1"/>
  <c r="C12" i="26"/>
  <c r="T12" i="26" s="1"/>
  <c r="C11" i="26"/>
  <c r="T11" i="26" s="1"/>
  <c r="C10" i="26"/>
  <c r="T10" i="26" s="1"/>
  <c r="C9" i="26"/>
  <c r="T9" i="26" s="1"/>
  <c r="C8" i="26"/>
  <c r="T8" i="26" s="1"/>
  <c r="C7" i="26"/>
  <c r="T7" i="26" s="1"/>
  <c r="C6" i="26"/>
  <c r="T6" i="26" s="1"/>
  <c r="C5" i="26"/>
  <c r="T5" i="26" s="1"/>
  <c r="C4" i="26"/>
  <c r="T4" i="26" s="1"/>
  <c r="C3" i="26"/>
  <c r="T3" i="26" s="1"/>
  <c r="F9" i="26"/>
  <c r="G9" i="26" s="1"/>
  <c r="H9" i="26" s="1"/>
  <c r="I9" i="26" s="1"/>
  <c r="F7" i="26"/>
  <c r="G7" i="26" s="1"/>
  <c r="Q13" i="26"/>
  <c r="Q12" i="26"/>
  <c r="I12" i="23" s="1"/>
  <c r="J12" i="23" s="1"/>
  <c r="Q11" i="26"/>
  <c r="I11" i="23" s="1"/>
  <c r="J11" i="23" s="1"/>
  <c r="Q8" i="26"/>
  <c r="I8" i="23" s="1"/>
  <c r="J8" i="23" s="1"/>
  <c r="Q7" i="26"/>
  <c r="I7" i="23" s="1"/>
  <c r="J7" i="23" s="1"/>
  <c r="Q6" i="26"/>
  <c r="I6" i="23" s="1"/>
  <c r="J6" i="23" s="1"/>
  <c r="Q5" i="26"/>
  <c r="I5" i="23" s="1"/>
  <c r="J5" i="23" s="1"/>
  <c r="Q4" i="26"/>
  <c r="I4" i="23" s="1"/>
  <c r="J4" i="23" s="1"/>
  <c r="Q3" i="26"/>
  <c r="I3" i="23" s="1"/>
  <c r="J3" i="23" s="1"/>
  <c r="I13" i="23"/>
  <c r="J13" i="23" s="1"/>
  <c r="F11" i="26"/>
  <c r="G11" i="26" s="1"/>
  <c r="F13" i="26"/>
  <c r="K13" i="26" s="1"/>
  <c r="R13" i="26" s="1"/>
  <c r="F10" i="26"/>
  <c r="K10" i="26" s="1"/>
  <c r="R10" i="26" s="1"/>
  <c r="E6" i="26"/>
  <c r="F6" i="26" s="1"/>
  <c r="K6" i="26" s="1"/>
  <c r="R6" i="26" s="1"/>
  <c r="E8" i="26"/>
  <c r="F8" i="26" s="1"/>
  <c r="G8" i="26" s="1"/>
  <c r="D5" i="26"/>
  <c r="H15" i="25"/>
  <c r="I4" i="25"/>
  <c r="I5" i="25"/>
  <c r="J5" i="25" s="1"/>
  <c r="I6" i="25"/>
  <c r="J6" i="25" s="1"/>
  <c r="I7" i="25"/>
  <c r="J7" i="25" s="1"/>
  <c r="I8" i="25"/>
  <c r="J8" i="25" s="1"/>
  <c r="I9" i="25"/>
  <c r="I10" i="25"/>
  <c r="I11" i="25"/>
  <c r="J11" i="25" s="1"/>
  <c r="I12" i="25"/>
  <c r="J12" i="25"/>
  <c r="I13" i="25"/>
  <c r="J13" i="25" s="1"/>
  <c r="I14" i="25"/>
  <c r="I3" i="25"/>
  <c r="J3" i="25" s="1"/>
  <c r="D15" i="25"/>
  <c r="C15" i="25"/>
  <c r="E13" i="25"/>
  <c r="F13" i="25" s="1"/>
  <c r="E12" i="25"/>
  <c r="F12" i="25" s="1"/>
  <c r="E11" i="25"/>
  <c r="F11" i="25" s="1"/>
  <c r="E8" i="25"/>
  <c r="F8" i="25" s="1"/>
  <c r="E7" i="25"/>
  <c r="F7" i="25" s="1"/>
  <c r="E6" i="25"/>
  <c r="F6" i="25" s="1"/>
  <c r="E5" i="25"/>
  <c r="F5" i="25" s="1"/>
  <c r="E4" i="25"/>
  <c r="F4" i="25" s="1"/>
  <c r="E3" i="25"/>
  <c r="F3" i="25" s="1"/>
  <c r="E24" i="24"/>
  <c r="D20" i="24"/>
  <c r="C20" i="24"/>
  <c r="E19" i="24"/>
  <c r="E18" i="24"/>
  <c r="E17" i="24"/>
  <c r="AE71" i="20"/>
  <c r="AE72" i="20"/>
  <c r="E4" i="24"/>
  <c r="H4" i="24" s="1"/>
  <c r="E5" i="24"/>
  <c r="H5" i="24" s="1"/>
  <c r="E6" i="24"/>
  <c r="E7" i="24"/>
  <c r="H7" i="24" s="1"/>
  <c r="L7" i="24"/>
  <c r="O7" i="24" s="1"/>
  <c r="L6" i="24"/>
  <c r="N6" i="24"/>
  <c r="O6" i="24" s="1"/>
  <c r="L5" i="24"/>
  <c r="N5" i="24" s="1"/>
  <c r="L4" i="24"/>
  <c r="N4" i="24"/>
  <c r="D4" i="26" s="1"/>
  <c r="H6" i="24"/>
  <c r="F15" i="23"/>
  <c r="E15" i="23"/>
  <c r="E16" i="23" s="1"/>
  <c r="G6" i="23"/>
  <c r="H6" i="23" s="1"/>
  <c r="G11" i="23"/>
  <c r="H11" i="23" s="1"/>
  <c r="G9" i="23"/>
  <c r="H9" i="23" s="1"/>
  <c r="G7" i="23"/>
  <c r="H7" i="23" s="1"/>
  <c r="G10" i="23"/>
  <c r="H10" i="23" s="1"/>
  <c r="G13" i="23"/>
  <c r="H13" i="23" s="1"/>
  <c r="G14" i="23"/>
  <c r="H14" i="23" s="1"/>
  <c r="G12" i="23"/>
  <c r="H12" i="23"/>
  <c r="G8" i="23"/>
  <c r="H8" i="23" s="1"/>
  <c r="G5" i="23"/>
  <c r="H5" i="23" s="1"/>
  <c r="G4" i="23"/>
  <c r="H4" i="23" s="1"/>
  <c r="G3" i="23"/>
  <c r="H3" i="23" s="1"/>
  <c r="AB74" i="20"/>
  <c r="AB76" i="20"/>
  <c r="AB77" i="20"/>
  <c r="J58" i="18"/>
  <c r="J57" i="18"/>
  <c r="J54" i="18"/>
  <c r="J10" i="18"/>
  <c r="J35" i="18"/>
  <c r="J23" i="18"/>
  <c r="J25" i="18"/>
  <c r="J38" i="18"/>
  <c r="J62" i="18"/>
  <c r="J53" i="18"/>
  <c r="J52" i="18"/>
  <c r="J50" i="18"/>
  <c r="J61" i="18"/>
  <c r="J40" i="18"/>
  <c r="J24" i="18"/>
  <c r="J4" i="18"/>
  <c r="J49" i="18"/>
  <c r="J20" i="18"/>
  <c r="J48" i="18"/>
  <c r="J46" i="18"/>
  <c r="J44" i="18"/>
  <c r="J9" i="18"/>
  <c r="J47" i="18"/>
  <c r="J60" i="18"/>
  <c r="J42" i="18"/>
  <c r="J36" i="18"/>
  <c r="J51" i="18"/>
  <c r="J34" i="18"/>
  <c r="J22" i="18"/>
  <c r="J33" i="18"/>
  <c r="J32" i="18"/>
  <c r="J12" i="18"/>
  <c r="J31" i="18"/>
  <c r="J19" i="18"/>
  <c r="J30" i="18"/>
  <c r="J41" i="18"/>
  <c r="J56" i="18"/>
  <c r="J55" i="18"/>
  <c r="J11" i="18"/>
  <c r="J29" i="18"/>
  <c r="J28" i="18"/>
  <c r="J26" i="18"/>
  <c r="J21" i="18"/>
  <c r="J16" i="18"/>
  <c r="J27" i="18"/>
  <c r="J43" i="18"/>
  <c r="J6" i="18"/>
  <c r="J8" i="18"/>
  <c r="J15" i="18"/>
  <c r="J37" i="18"/>
  <c r="J17" i="18"/>
  <c r="J18" i="18"/>
  <c r="J59" i="18"/>
  <c r="J14" i="18"/>
  <c r="J13" i="18"/>
  <c r="J45" i="18"/>
  <c r="J7" i="18"/>
  <c r="J5" i="18"/>
  <c r="J39" i="18"/>
  <c r="BJ4" i="6"/>
  <c r="BJ5" i="6"/>
  <c r="BJ6" i="6"/>
  <c r="BJ7" i="6"/>
  <c r="BJ8" i="6"/>
  <c r="BJ9" i="6"/>
  <c r="BJ10" i="6"/>
  <c r="BJ11" i="6"/>
  <c r="BJ12" i="6"/>
  <c r="BJ13" i="6"/>
  <c r="BJ14" i="6"/>
  <c r="BJ15" i="6"/>
  <c r="BJ16" i="6"/>
  <c r="L62" i="16"/>
  <c r="I62" i="16"/>
  <c r="L61" i="16"/>
  <c r="I61" i="16"/>
  <c r="M60" i="16"/>
  <c r="L60" i="16"/>
  <c r="I60" i="16"/>
  <c r="L59" i="16"/>
  <c r="I59" i="16"/>
  <c r="M58" i="16"/>
  <c r="L58" i="16"/>
  <c r="I58" i="16"/>
  <c r="M57" i="16"/>
  <c r="L57" i="16"/>
  <c r="I57" i="16"/>
  <c r="Q56" i="16"/>
  <c r="L56" i="16"/>
  <c r="I56" i="16"/>
  <c r="L55" i="16"/>
  <c r="I55" i="16"/>
  <c r="M54" i="16"/>
  <c r="L54" i="16"/>
  <c r="I54" i="16"/>
  <c r="L53" i="16"/>
  <c r="I53" i="16"/>
  <c r="L52" i="16"/>
  <c r="I52" i="16"/>
  <c r="M51" i="16"/>
  <c r="L51" i="16"/>
  <c r="I51" i="16"/>
  <c r="L50" i="16"/>
  <c r="I50" i="16"/>
  <c r="L49" i="16"/>
  <c r="I49" i="16"/>
  <c r="M48" i="16"/>
  <c r="L48" i="16"/>
  <c r="I48" i="16"/>
  <c r="L47" i="16"/>
  <c r="I47" i="16"/>
  <c r="M46" i="16"/>
  <c r="L46" i="16"/>
  <c r="I46" i="16"/>
  <c r="M45" i="16"/>
  <c r="L45" i="16"/>
  <c r="I45" i="16"/>
  <c r="M44" i="16"/>
  <c r="L44" i="16"/>
  <c r="I44" i="16"/>
  <c r="L43" i="16"/>
  <c r="I43" i="16"/>
  <c r="M42" i="16"/>
  <c r="L42" i="16"/>
  <c r="I42" i="16"/>
  <c r="M41" i="16"/>
  <c r="L41" i="16"/>
  <c r="I41" i="16"/>
  <c r="M40" i="16"/>
  <c r="L40" i="16"/>
  <c r="I40" i="16"/>
  <c r="L39" i="16"/>
  <c r="I39" i="16"/>
  <c r="M38" i="16"/>
  <c r="L38" i="16"/>
  <c r="I38" i="16"/>
  <c r="M37" i="16"/>
  <c r="L37" i="16"/>
  <c r="I37" i="16"/>
  <c r="L36" i="16"/>
  <c r="I36" i="16"/>
  <c r="M35" i="16"/>
  <c r="L35" i="16"/>
  <c r="I35" i="16"/>
  <c r="M34" i="16"/>
  <c r="L33" i="16"/>
  <c r="I33" i="16"/>
  <c r="Q32" i="16"/>
  <c r="L32" i="16"/>
  <c r="I32" i="16"/>
  <c r="L31" i="16"/>
  <c r="I31" i="16"/>
  <c r="M30" i="16"/>
  <c r="L30" i="16"/>
  <c r="I30" i="16"/>
  <c r="M29" i="16"/>
  <c r="L29" i="16"/>
  <c r="I29" i="16"/>
  <c r="L28" i="16"/>
  <c r="I28" i="16"/>
  <c r="L27" i="16"/>
  <c r="I27" i="16"/>
  <c r="M26" i="16"/>
  <c r="L26" i="16"/>
  <c r="I26" i="16"/>
  <c r="M25" i="16"/>
  <c r="L25" i="16"/>
  <c r="I25" i="16"/>
  <c r="L23" i="16"/>
  <c r="I23" i="16"/>
  <c r="L22" i="16"/>
  <c r="I22" i="16"/>
  <c r="L21" i="16"/>
  <c r="I21" i="16"/>
  <c r="L20" i="16"/>
  <c r="I20" i="16"/>
  <c r="L19" i="16"/>
  <c r="I19" i="16"/>
  <c r="L18" i="16"/>
  <c r="I18" i="16"/>
  <c r="L17" i="16"/>
  <c r="I17" i="16"/>
  <c r="L16" i="16"/>
  <c r="I16" i="16"/>
  <c r="M15" i="16"/>
  <c r="L15" i="16"/>
  <c r="I15" i="16"/>
  <c r="M14" i="16"/>
  <c r="L14" i="16"/>
  <c r="I14" i="16"/>
  <c r="M13" i="16"/>
  <c r="L13" i="16"/>
  <c r="I13" i="16"/>
  <c r="M12" i="16"/>
  <c r="L12" i="16"/>
  <c r="I12" i="16"/>
  <c r="L11" i="16"/>
  <c r="I11" i="16"/>
  <c r="L10" i="16"/>
  <c r="I10" i="16"/>
  <c r="L9" i="16"/>
  <c r="I9" i="16"/>
  <c r="L8" i="16"/>
  <c r="I8" i="16"/>
  <c r="L7" i="16"/>
  <c r="I7" i="16"/>
  <c r="L6" i="16"/>
  <c r="I6" i="16"/>
  <c r="M5" i="16"/>
  <c r="L5" i="16"/>
  <c r="I5" i="16"/>
  <c r="M4" i="16"/>
  <c r="L4" i="16"/>
  <c r="I4" i="16"/>
  <c r="E14" i="13"/>
  <c r="G13" i="13"/>
  <c r="G12" i="13"/>
  <c r="G11" i="13"/>
  <c r="G10" i="13"/>
  <c r="G9" i="13"/>
  <c r="G8" i="13"/>
  <c r="G7" i="13"/>
  <c r="G6" i="13"/>
  <c r="G5" i="13"/>
  <c r="R82" i="6"/>
  <c r="Q82" i="6"/>
  <c r="R77" i="6"/>
  <c r="Q77" i="6"/>
  <c r="R75" i="6"/>
  <c r="Q75" i="6"/>
  <c r="R70" i="6"/>
  <c r="Q70" i="6"/>
  <c r="R69" i="6"/>
  <c r="Q69" i="6"/>
  <c r="R67" i="6"/>
  <c r="Q67" i="6"/>
  <c r="R58" i="6"/>
  <c r="Q58" i="6"/>
  <c r="R50" i="6"/>
  <c r="Q50" i="6"/>
  <c r="R47" i="6"/>
  <c r="Q47" i="6"/>
  <c r="E5" i="11"/>
  <c r="E41" i="11"/>
  <c r="E7" i="11"/>
  <c r="E6" i="11"/>
  <c r="E4" i="11"/>
  <c r="O1" i="1"/>
  <c r="P1" i="1" s="1"/>
  <c r="AN2" i="6"/>
  <c r="AN10" i="6" s="1"/>
  <c r="AJ39" i="1"/>
  <c r="AE36" i="1"/>
  <c r="AJ36" i="1" s="1"/>
  <c r="AE35" i="1"/>
  <c r="AJ35" i="1" s="1"/>
  <c r="AE32" i="1"/>
  <c r="AJ32" i="1" s="1"/>
  <c r="AE38" i="1"/>
  <c r="AJ38" i="1" s="1"/>
  <c r="M4" i="5"/>
  <c r="N4" i="5" s="1"/>
  <c r="J4" i="5"/>
  <c r="J11" i="5" s="1"/>
  <c r="O2" i="5"/>
  <c r="M2" i="5"/>
  <c r="N2" i="5" s="1"/>
  <c r="I8" i="5"/>
  <c r="M3" i="5"/>
  <c r="P3" i="5" s="1"/>
  <c r="G3" i="5"/>
  <c r="I3" i="5" s="1"/>
  <c r="G10" i="5"/>
  <c r="I10" i="5" s="1"/>
  <c r="O10" i="5"/>
  <c r="M10" i="5"/>
  <c r="N10" i="5" s="1"/>
  <c r="K10" i="5"/>
  <c r="K9" i="5"/>
  <c r="K8" i="5"/>
  <c r="K5" i="5"/>
  <c r="K3" i="5"/>
  <c r="O5" i="5"/>
  <c r="M5" i="5"/>
  <c r="N5" i="5" s="1"/>
  <c r="I5" i="5"/>
  <c r="K6" i="5"/>
  <c r="K7" i="5"/>
  <c r="G7" i="5"/>
  <c r="I7" i="5" s="1"/>
  <c r="K2" i="5"/>
  <c r="H11" i="5"/>
  <c r="N9" i="5"/>
  <c r="P8" i="5"/>
  <c r="P9" i="5"/>
  <c r="P7" i="5"/>
  <c r="N8" i="5"/>
  <c r="N7" i="5"/>
  <c r="N6" i="5"/>
  <c r="L8" i="3"/>
  <c r="L10" i="3" s="1"/>
  <c r="L12" i="3" s="1"/>
  <c r="K8" i="3"/>
  <c r="K10" i="3" s="1"/>
  <c r="K12" i="3" s="1"/>
  <c r="P6" i="5"/>
  <c r="D8" i="3"/>
  <c r="D10" i="3" s="1"/>
  <c r="D12" i="3" s="1"/>
  <c r="C8" i="3"/>
  <c r="C10" i="3" s="1"/>
  <c r="C12" i="3" s="1"/>
  <c r="O83" i="1"/>
  <c r="F15" i="29"/>
  <c r="F9" i="29"/>
  <c r="H9" i="29" s="1"/>
  <c r="E27" i="34" l="1"/>
  <c r="I27" i="34" s="1"/>
  <c r="K3" i="26"/>
  <c r="R3" i="26" s="1"/>
  <c r="K14" i="30"/>
  <c r="I16" i="30"/>
  <c r="P2" i="5"/>
  <c r="E130" i="31"/>
  <c r="E134" i="31"/>
  <c r="I159" i="31" s="1"/>
  <c r="I160" i="31" s="1"/>
  <c r="E138" i="31"/>
  <c r="F18" i="29"/>
  <c r="K11" i="30"/>
  <c r="G130" i="31"/>
  <c r="H134" i="31"/>
  <c r="F138" i="31"/>
  <c r="G138" i="31" s="1"/>
  <c r="P5" i="5"/>
  <c r="F19" i="29"/>
  <c r="G15" i="23"/>
  <c r="H15" i="23" s="1"/>
  <c r="H4" i="29"/>
  <c r="H13" i="29"/>
  <c r="K12" i="30"/>
  <c r="G5" i="34"/>
  <c r="M15" i="26"/>
  <c r="L10" i="30"/>
  <c r="H130" i="31"/>
  <c r="G160" i="31"/>
  <c r="K5" i="30"/>
  <c r="F22" i="29"/>
  <c r="F21" i="29"/>
  <c r="K8" i="30"/>
  <c r="K4" i="30"/>
  <c r="H132" i="31"/>
  <c r="H136" i="31"/>
  <c r="F3" i="29"/>
  <c r="H3" i="29" s="1"/>
  <c r="L13" i="30"/>
  <c r="F10" i="29"/>
  <c r="H10" i="29" s="1"/>
  <c r="F16" i="29"/>
  <c r="H16" i="29" s="1"/>
  <c r="J136" i="31"/>
  <c r="E8" i="11"/>
  <c r="E20" i="24"/>
  <c r="E23" i="24" s="1"/>
  <c r="F5" i="29"/>
  <c r="H5" i="29" s="1"/>
  <c r="K15" i="30"/>
  <c r="H15" i="29"/>
  <c r="F8" i="29"/>
  <c r="H8" i="29" s="1"/>
  <c r="F12" i="29"/>
  <c r="H12" i="29" s="1"/>
  <c r="F14" i="29"/>
  <c r="H14" i="29" s="1"/>
  <c r="D12" i="32"/>
  <c r="E12" i="32" s="1"/>
  <c r="K14" i="3"/>
  <c r="K16" i="3" s="1"/>
  <c r="H17" i="29"/>
  <c r="G27" i="34"/>
  <c r="D12" i="26"/>
  <c r="E12" i="26" s="1"/>
  <c r="K12" i="26" s="1"/>
  <c r="R12" i="26" s="1"/>
  <c r="O5" i="24"/>
  <c r="M11" i="5"/>
  <c r="K8" i="26"/>
  <c r="R8" i="26" s="1"/>
  <c r="I15" i="26"/>
  <c r="L6" i="30"/>
  <c r="L15" i="30"/>
  <c r="J132" i="31"/>
  <c r="F164" i="31"/>
  <c r="O4" i="5"/>
  <c r="L9" i="30"/>
  <c r="G16" i="23"/>
  <c r="H16" i="23" s="1"/>
  <c r="K13" i="30"/>
  <c r="J16" i="30"/>
  <c r="P10" i="5"/>
  <c r="F16" i="23"/>
  <c r="D6" i="26"/>
  <c r="U14" i="26"/>
  <c r="R4" i="26"/>
  <c r="G23" i="29"/>
  <c r="H18" i="29"/>
  <c r="E28" i="34"/>
  <c r="G28" i="34" s="1"/>
  <c r="I15" i="25"/>
  <c r="J15" i="25" s="1"/>
  <c r="L11" i="30"/>
  <c r="L8" i="30"/>
  <c r="J130" i="31"/>
  <c r="J134" i="31"/>
  <c r="K3" i="30"/>
  <c r="J13" i="5"/>
  <c r="E15" i="25"/>
  <c r="F15" i="25" s="1"/>
  <c r="K7" i="26"/>
  <c r="R7" i="26" s="1"/>
  <c r="K10" i="30"/>
  <c r="K7" i="30"/>
  <c r="L3" i="30"/>
  <c r="E132" i="31"/>
  <c r="I30" i="34"/>
  <c r="K5" i="26"/>
  <c r="R5" i="26" s="1"/>
  <c r="C14" i="3"/>
  <c r="C16" i="3" s="1"/>
  <c r="G15" i="26"/>
  <c r="O4" i="24"/>
  <c r="H15" i="26"/>
  <c r="K9" i="30"/>
  <c r="P130" i="31"/>
  <c r="P135" i="31" s="1"/>
  <c r="P136" i="31" s="1"/>
  <c r="N3" i="5"/>
  <c r="J4" i="25"/>
  <c r="L5" i="30"/>
  <c r="K6" i="30"/>
  <c r="G132" i="31"/>
  <c r="G134" i="31"/>
  <c r="D11" i="32"/>
  <c r="E11" i="32" s="1"/>
  <c r="Q15" i="26"/>
  <c r="U10" i="26"/>
  <c r="L14" i="30"/>
  <c r="F16" i="30"/>
  <c r="E53" i="31"/>
  <c r="K9" i="26"/>
  <c r="R9" i="26" s="1"/>
  <c r="L12" i="30"/>
  <c r="F15" i="26"/>
  <c r="U4" i="26"/>
  <c r="U12" i="26"/>
  <c r="L4" i="30"/>
  <c r="K11" i="26"/>
  <c r="R11" i="26" s="1"/>
  <c r="U13" i="26"/>
  <c r="O71" i="31"/>
  <c r="AN9" i="6"/>
  <c r="AN11" i="6"/>
  <c r="AN6" i="6"/>
  <c r="AN8" i="6"/>
  <c r="AN12" i="6"/>
  <c r="AN14" i="6"/>
  <c r="AN15" i="6"/>
  <c r="AN4" i="6"/>
  <c r="AN13" i="6"/>
  <c r="O75" i="27"/>
  <c r="P75" i="27" s="1"/>
  <c r="AB78" i="20"/>
  <c r="AB55" i="20" s="1"/>
  <c r="U6" i="26"/>
  <c r="T15" i="26"/>
  <c r="J159" i="31" l="1"/>
  <c r="J160" i="31" s="1"/>
  <c r="U3" i="26"/>
  <c r="E15" i="26"/>
  <c r="U8" i="26"/>
  <c r="H138" i="31"/>
  <c r="J138" i="31"/>
  <c r="U5" i="26"/>
  <c r="K16" i="30"/>
  <c r="L16" i="30"/>
  <c r="F23" i="29"/>
  <c r="I28" i="34"/>
  <c r="U7" i="26"/>
  <c r="O11" i="5"/>
  <c r="O12" i="5" s="1"/>
  <c r="P4" i="5"/>
  <c r="J164" i="31"/>
  <c r="J162" i="31"/>
  <c r="J163" i="31" s="1"/>
  <c r="J161" i="31"/>
  <c r="U9" i="26"/>
  <c r="I161" i="31"/>
  <c r="I164" i="31"/>
  <c r="I162" i="31"/>
  <c r="I163" i="31" s="1"/>
  <c r="C172" i="31" s="1"/>
  <c r="R15" i="26"/>
  <c r="U11" i="26"/>
  <c r="K15" i="26"/>
  <c r="I165" i="31" l="1"/>
  <c r="U15" i="26"/>
  <c r="E172" i="31"/>
  <c r="D172" i="31"/>
  <c r="C177" i="31"/>
  <c r="F172" i="31"/>
  <c r="J165" i="31"/>
  <c r="D173" i="31" l="1"/>
  <c r="G173" i="31" l="1"/>
  <c r="F173" i="31"/>
  <c r="E173" i="31"/>
  <c r="E174" i="31" s="1"/>
  <c r="D177" i="31"/>
  <c r="F174" i="31" l="1"/>
  <c r="H174" i="31"/>
  <c r="G174" i="31"/>
  <c r="E177" i="31"/>
  <c r="F175" i="31" l="1"/>
  <c r="G175" i="31" l="1"/>
  <c r="G176" i="31" s="1"/>
  <c r="I175" i="31"/>
  <c r="H175" i="31"/>
  <c r="F177" i="31"/>
  <c r="I176" i="31" l="1"/>
  <c r="H176" i="31"/>
  <c r="J176" i="31"/>
  <c r="C179" i="31"/>
  <c r="C180" i="31" s="1"/>
  <c r="C182" i="31" s="1"/>
  <c r="G177"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Stack</author>
    <author>David Maisel</author>
  </authors>
  <commentList>
    <comment ref="S1" authorId="0" shapeId="0" xr:uid="{00000000-0006-0000-0000-000001000000}">
      <text>
        <r>
          <rPr>
            <b/>
            <sz val="9"/>
            <color indexed="81"/>
            <rFont val="Tahoma"/>
            <family val="2"/>
          </rPr>
          <t>Chris Stack:</t>
        </r>
        <r>
          <rPr>
            <sz val="9"/>
            <color indexed="81"/>
            <rFont val="Tahoma"/>
            <family val="2"/>
          </rPr>
          <t xml:space="preserve">
Sale information states that if a date is not specified, then the deadline is up until the close of the last batch of the sale</t>
        </r>
      </text>
    </comment>
    <comment ref="B4" authorId="1" shapeId="0" xr:uid="{00000000-0006-0000-0000-000002000000}">
      <text>
        <r>
          <rPr>
            <b/>
            <sz val="9"/>
            <color indexed="81"/>
            <rFont val="Tahoma"/>
            <family val="2"/>
          </rPr>
          <t>David Maisel:</t>
        </r>
        <r>
          <rPr>
            <sz val="9"/>
            <color indexed="81"/>
            <rFont val="Tahoma"/>
            <family val="2"/>
          </rPr>
          <t xml:space="preserve">
Jake from Real Auction - ext. 281</t>
        </r>
      </text>
    </comment>
    <comment ref="G22" authorId="1" shapeId="0" xr:uid="{00000000-0006-0000-0000-000003000000}">
      <text>
        <r>
          <rPr>
            <b/>
            <sz val="9"/>
            <color indexed="81"/>
            <rFont val="Tahoma"/>
            <family val="2"/>
          </rPr>
          <t>David Maisel:</t>
        </r>
        <r>
          <rPr>
            <sz val="9"/>
            <color indexed="81"/>
            <rFont val="Tahoma"/>
            <family val="2"/>
          </rPr>
          <t xml:space="preserve">
limited to 1000 subs per master acct (you can have more than 1 master)
***Need to manually create new email accounts and verify said email account for every sub account***</t>
        </r>
      </text>
    </comment>
    <comment ref="G27" authorId="1" shapeId="0" xr:uid="{00000000-0006-0000-0000-000004000000}">
      <text>
        <r>
          <rPr>
            <b/>
            <sz val="9"/>
            <color indexed="81"/>
            <rFont val="Tahoma"/>
            <family val="2"/>
          </rPr>
          <t>David Maisel:</t>
        </r>
        <r>
          <rPr>
            <sz val="9"/>
            <color indexed="81"/>
            <rFont val="Tahoma"/>
            <family val="2"/>
          </rPr>
          <t xml:space="preserve">
Rob called and confirmed 5/2 - Mandy - 386-362-2816</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Kyle Chaykowski</author>
    <author>West Trinh</author>
    <author>AJ Perea</author>
    <author>Sean Wilson</author>
    <author>Ryan Cole</author>
    <author>David Maisel</author>
  </authors>
  <commentList>
    <comment ref="H2" authorId="0" shapeId="0" xr:uid="{00000000-0006-0000-0E00-000001000000}">
      <text>
        <r>
          <rPr>
            <b/>
            <sz val="8"/>
            <color indexed="81"/>
            <rFont val="Tahoma"/>
            <family val="2"/>
          </rPr>
          <t>Kyle Chaykowski:</t>
        </r>
        <r>
          <rPr>
            <sz val="8"/>
            <color indexed="81"/>
            <rFont val="Tahoma"/>
            <family val="2"/>
          </rPr>
          <t xml:space="preserve">
$4.4 million worth of tax liens and an average penalty interest rate of 1.59 percent -- the lowest ever, according to Treasurer Kurt Prenzler.</t>
        </r>
      </text>
    </comment>
    <comment ref="AS8" authorId="1" shapeId="0" xr:uid="{00000000-0006-0000-0E00-000002000000}">
      <text>
        <r>
          <rPr>
            <b/>
            <sz val="9"/>
            <color indexed="81"/>
            <rFont val="Tahoma"/>
            <family val="2"/>
          </rPr>
          <t>West Trinh:</t>
        </r>
        <r>
          <rPr>
            <sz val="9"/>
            <color indexed="81"/>
            <rFont val="Tahoma"/>
            <family val="2"/>
          </rPr>
          <t xml:space="preserve">
Bring certified check for however much we expect to win.  A refund will be issued for unused funds</t>
        </r>
      </text>
    </comment>
    <comment ref="AP10" authorId="1" shapeId="0" xr:uid="{00000000-0006-0000-0E00-000003000000}">
      <text>
        <r>
          <rPr>
            <b/>
            <sz val="9"/>
            <color indexed="81"/>
            <rFont val="Tahoma"/>
            <family val="2"/>
          </rPr>
          <t>West Trinh:</t>
        </r>
        <r>
          <rPr>
            <sz val="9"/>
            <color indexed="81"/>
            <rFont val="Tahoma"/>
            <family val="2"/>
          </rPr>
          <t xml:space="preserve">
ADV list won't be available till first week of Nov. Can put down $250k CC until it list is released, but then must pay difference by 11/14/14</t>
        </r>
      </text>
    </comment>
    <comment ref="AQ10" authorId="1" shapeId="0" xr:uid="{00000000-0006-0000-0E00-000004000000}">
      <text>
        <r>
          <rPr>
            <b/>
            <sz val="9"/>
            <color indexed="81"/>
            <rFont val="Tahoma"/>
            <family val="2"/>
          </rPr>
          <t>West Trinh:</t>
        </r>
        <r>
          <rPr>
            <sz val="9"/>
            <color indexed="81"/>
            <rFont val="Tahoma"/>
            <family val="2"/>
          </rPr>
          <t xml:space="preserve">
$250k CC request sent 10/28
Fedex ON 10/30</t>
        </r>
      </text>
    </comment>
    <comment ref="AV12" authorId="1" shapeId="0" xr:uid="{00000000-0006-0000-0E00-000005000000}">
      <text>
        <r>
          <rPr>
            <b/>
            <sz val="9"/>
            <color indexed="81"/>
            <rFont val="Tahoma"/>
            <family val="2"/>
          </rPr>
          <t>West Trinh:</t>
        </r>
        <r>
          <rPr>
            <sz val="9"/>
            <color indexed="81"/>
            <rFont val="Tahoma"/>
            <family val="2"/>
          </rPr>
          <t xml:space="preserve">
Not yet available (10.9.14)</t>
        </r>
      </text>
    </comment>
    <comment ref="E18" authorId="0" shapeId="0" xr:uid="{00000000-0006-0000-0E00-000006000000}">
      <text>
        <r>
          <rPr>
            <b/>
            <sz val="8"/>
            <color indexed="81"/>
            <rFont val="Tahoma"/>
            <family val="2"/>
          </rPr>
          <t>Kyle Chaykowski:</t>
        </r>
        <r>
          <rPr>
            <sz val="8"/>
            <color indexed="81"/>
            <rFont val="Tahoma"/>
            <family val="2"/>
          </rPr>
          <t xml:space="preserve">
Both have 15%+ of the population under the poverty line, med home values &lt;100k, and unemployment rates of 7.5%+</t>
        </r>
      </text>
    </comment>
    <comment ref="E19" authorId="0" shapeId="0" xr:uid="{00000000-0006-0000-0E00-000007000000}">
      <text>
        <r>
          <rPr>
            <b/>
            <sz val="8"/>
            <color indexed="81"/>
            <rFont val="Tahoma"/>
            <family val="2"/>
          </rPr>
          <t>Kyle Chaykowski:</t>
        </r>
        <r>
          <rPr>
            <sz val="8"/>
            <color indexed="81"/>
            <rFont val="Tahoma"/>
            <family val="2"/>
          </rPr>
          <t xml:space="preserve">
Both have 15%+ of the population under the poverty line, med home values &lt;100k, and unemployment rates of 7.5%+</t>
        </r>
      </text>
    </comment>
    <comment ref="AP19" authorId="1" shapeId="0" xr:uid="{00000000-0006-0000-0E00-000008000000}">
      <text>
        <r>
          <rPr>
            <b/>
            <sz val="9"/>
            <color indexed="81"/>
            <rFont val="Tahoma"/>
            <family val="2"/>
          </rPr>
          <t>West Trinh:</t>
        </r>
        <r>
          <rPr>
            <sz val="9"/>
            <color indexed="81"/>
            <rFont val="Tahoma"/>
            <family val="2"/>
          </rPr>
          <t xml:space="preserve">
Must be CC</t>
        </r>
      </text>
    </comment>
    <comment ref="AQ24" authorId="1" shapeId="0" xr:uid="{00000000-0006-0000-0E00-000009000000}">
      <text>
        <r>
          <rPr>
            <b/>
            <sz val="9"/>
            <color indexed="81"/>
            <rFont val="Tahoma"/>
            <family val="2"/>
          </rPr>
          <t>West Trinh:</t>
        </r>
        <r>
          <rPr>
            <sz val="9"/>
            <color indexed="81"/>
            <rFont val="Tahoma"/>
            <family val="2"/>
          </rPr>
          <t xml:space="preserve">
Mailed 10/29</t>
        </r>
      </text>
    </comment>
    <comment ref="F26" authorId="0" shapeId="0" xr:uid="{00000000-0006-0000-0E00-00000A000000}">
      <text>
        <r>
          <rPr>
            <b/>
            <sz val="9"/>
            <color indexed="81"/>
            <rFont val="Tahoma"/>
            <family val="2"/>
          </rPr>
          <t>Kyle Chaykowski:</t>
        </r>
        <r>
          <rPr>
            <sz val="9"/>
            <color indexed="81"/>
            <rFont val="Tahoma"/>
            <family val="2"/>
          </rPr>
          <t xml:space="preserve">
2* = Up to 2 additional bidders which includes Jack Cahill and son, Timothy Cahill.</t>
        </r>
      </text>
    </comment>
    <comment ref="AU26" authorId="0" shapeId="0" xr:uid="{00000000-0006-0000-0E00-00000B000000}">
      <text>
        <r>
          <rPr>
            <b/>
            <sz val="9"/>
            <color indexed="81"/>
            <rFont val="Tahoma"/>
            <family val="2"/>
          </rPr>
          <t>Kyle Chaykowski:</t>
        </r>
        <r>
          <rPr>
            <sz val="9"/>
            <color indexed="81"/>
            <rFont val="Tahoma"/>
            <family val="2"/>
          </rPr>
          <t xml:space="preserve">
Didn't do it in 2015. </t>
        </r>
      </text>
    </comment>
    <comment ref="AU27" authorId="0" shapeId="0" xr:uid="{00000000-0006-0000-0E00-00000C000000}">
      <text>
        <r>
          <rPr>
            <b/>
            <sz val="9"/>
            <color indexed="81"/>
            <rFont val="Tahoma"/>
            <family val="2"/>
          </rPr>
          <t>Kyle Chaykowski:</t>
        </r>
        <r>
          <rPr>
            <sz val="9"/>
            <color indexed="81"/>
            <rFont val="Tahoma"/>
            <family val="2"/>
          </rPr>
          <t xml:space="preserve">
Didn't do this in 2015.</t>
        </r>
      </text>
    </comment>
    <comment ref="F28" authorId="0" shapeId="0" xr:uid="{00000000-0006-0000-0E00-00000D000000}">
      <text>
        <r>
          <rPr>
            <b/>
            <sz val="9"/>
            <color indexed="81"/>
            <rFont val="Tahoma"/>
            <family val="2"/>
          </rPr>
          <t>Kyle Chaykowski:</t>
        </r>
        <r>
          <rPr>
            <sz val="9"/>
            <color indexed="81"/>
            <rFont val="Tahoma"/>
            <family val="2"/>
          </rPr>
          <t xml:space="preserve">
Could not register Jack or Tim in time.</t>
        </r>
      </text>
    </comment>
    <comment ref="AU28" authorId="0" shapeId="0" xr:uid="{00000000-0006-0000-0E00-00000E000000}">
      <text>
        <r>
          <rPr>
            <b/>
            <sz val="9"/>
            <color indexed="81"/>
            <rFont val="Tahoma"/>
            <family val="2"/>
          </rPr>
          <t>Kyle Chaykowski:</t>
        </r>
        <r>
          <rPr>
            <sz val="9"/>
            <color indexed="81"/>
            <rFont val="Tahoma"/>
            <family val="2"/>
          </rPr>
          <t xml:space="preserve">
Didn't do it in 2015. </t>
        </r>
      </text>
    </comment>
    <comment ref="D29" authorId="0" shapeId="0" xr:uid="{00000000-0006-0000-0E00-00000F000000}">
      <text>
        <r>
          <rPr>
            <b/>
            <sz val="9"/>
            <color indexed="81"/>
            <rFont val="Tahoma"/>
            <family val="2"/>
          </rPr>
          <t>Kyle Chaykowski:</t>
        </r>
        <r>
          <rPr>
            <sz val="9"/>
            <color indexed="81"/>
            <rFont val="Tahoma"/>
            <family val="2"/>
          </rPr>
          <t xml:space="preserve">
changed last minute to earlier and missed registration.</t>
        </r>
      </text>
    </comment>
    <comment ref="H30" authorId="2" shapeId="0" xr:uid="{00000000-0006-0000-0E00-000010000000}">
      <text>
        <r>
          <rPr>
            <b/>
            <sz val="9"/>
            <color indexed="81"/>
            <rFont val="Tahoma"/>
            <family val="2"/>
          </rPr>
          <t>AJ Perea:</t>
        </r>
        <r>
          <rPr>
            <sz val="9"/>
            <color indexed="81"/>
            <rFont val="Tahoma"/>
            <family val="2"/>
          </rPr>
          <t xml:space="preserve">
One township, "Burritt" will be called on 10/26/15, take place at the Treasurers Office</t>
        </r>
      </text>
    </comment>
    <comment ref="AN30" authorId="3" shapeId="0" xr:uid="{00000000-0006-0000-0E00-000011000000}">
      <text>
        <r>
          <rPr>
            <b/>
            <sz val="9"/>
            <color indexed="81"/>
            <rFont val="Tahoma"/>
            <family val="2"/>
          </rPr>
          <t>Sean Wilson:</t>
        </r>
        <r>
          <rPr>
            <sz val="9"/>
            <color indexed="81"/>
            <rFont val="Tahoma"/>
            <family val="2"/>
          </rPr>
          <t xml:space="preserve">
We just need a bank letter of credit on the day of the sale</t>
        </r>
      </text>
    </comment>
    <comment ref="BJ31" authorId="3" shapeId="0" xr:uid="{00000000-0006-0000-0E00-000012000000}">
      <text>
        <r>
          <rPr>
            <b/>
            <sz val="9"/>
            <color indexed="81"/>
            <rFont val="Tahoma"/>
            <family val="2"/>
          </rPr>
          <t>Sean Wilson:</t>
        </r>
        <r>
          <rPr>
            <sz val="9"/>
            <color indexed="81"/>
            <rFont val="Tahoma"/>
            <family val="2"/>
          </rPr>
          <t xml:space="preserve">
waiting for call back</t>
        </r>
      </text>
    </comment>
    <comment ref="H33" authorId="2" shapeId="0" xr:uid="{00000000-0006-0000-0E00-000013000000}">
      <text>
        <r>
          <rPr>
            <b/>
            <sz val="9"/>
            <color indexed="81"/>
            <rFont val="Tahoma"/>
            <family val="2"/>
          </rPr>
          <t>AJ Perea:</t>
        </r>
        <r>
          <rPr>
            <sz val="9"/>
            <color indexed="81"/>
            <rFont val="Tahoma"/>
            <family val="2"/>
          </rPr>
          <t xml:space="preserve">
Pushed back one week, was originally 10/26/15</t>
        </r>
      </text>
    </comment>
    <comment ref="BJ33" authorId="3" shapeId="0" xr:uid="{00000000-0006-0000-0E00-000014000000}">
      <text>
        <r>
          <rPr>
            <b/>
            <sz val="9"/>
            <color indexed="81"/>
            <rFont val="Tahoma"/>
            <family val="2"/>
          </rPr>
          <t>Sean Wilson:</t>
        </r>
        <r>
          <rPr>
            <sz val="9"/>
            <color indexed="81"/>
            <rFont val="Tahoma"/>
            <family val="2"/>
          </rPr>
          <t xml:space="preserve">
Emailed</t>
        </r>
      </text>
    </comment>
    <comment ref="I36" authorId="4" shapeId="0" xr:uid="{00000000-0006-0000-0E00-000015000000}">
      <text>
        <r>
          <rPr>
            <b/>
            <sz val="9"/>
            <color indexed="81"/>
            <rFont val="Tahoma"/>
            <family val="2"/>
          </rPr>
          <t>Ryan Cole:</t>
        </r>
        <r>
          <rPr>
            <sz val="9"/>
            <color indexed="81"/>
            <rFont val="Tahoma"/>
            <family val="2"/>
          </rPr>
          <t xml:space="preserve">
should get there by 7:30am</t>
        </r>
      </text>
    </comment>
    <comment ref="AL36" authorId="2" shapeId="0" xr:uid="{00000000-0006-0000-0E00-000016000000}">
      <text>
        <r>
          <rPr>
            <b/>
            <sz val="9"/>
            <color indexed="81"/>
            <rFont val="Tahoma"/>
            <family val="2"/>
          </rPr>
          <t>AJ Perea:</t>
        </r>
        <r>
          <rPr>
            <sz val="9"/>
            <color indexed="81"/>
            <rFont val="Tahoma"/>
            <family val="2"/>
          </rPr>
          <t xml:space="preserve">
May not use RAMS this year
</t>
        </r>
      </text>
    </comment>
    <comment ref="A38" authorId="2" shapeId="0" xr:uid="{00000000-0006-0000-0E00-000017000000}">
      <text>
        <r>
          <rPr>
            <b/>
            <sz val="9"/>
            <color indexed="81"/>
            <rFont val="Tahoma"/>
            <family val="2"/>
          </rPr>
          <t>AJ Perea:</t>
        </r>
        <r>
          <rPr>
            <sz val="9"/>
            <color indexed="81"/>
            <rFont val="Tahoma"/>
            <family val="2"/>
          </rPr>
          <t xml:space="preserve">
Past sale data available at http://co.sangamon.il.us/departments/s-z/treasurer/annual-tax-sale
 </t>
        </r>
      </text>
    </comment>
    <comment ref="D39" authorId="0" shapeId="0" xr:uid="{00000000-0006-0000-0E00-000018000000}">
      <text>
        <r>
          <rPr>
            <b/>
            <sz val="9"/>
            <color indexed="81"/>
            <rFont val="Tahoma"/>
            <family val="2"/>
          </rPr>
          <t>Kyle Chaykowski:</t>
        </r>
        <r>
          <rPr>
            <sz val="9"/>
            <color indexed="81"/>
            <rFont val="Tahoma"/>
            <family val="2"/>
          </rPr>
          <t xml:space="preserve">
Per Jack: Has some of the worst pockets of properties in IL.</t>
        </r>
      </text>
    </comment>
    <comment ref="E39" authorId="0" shapeId="0" xr:uid="{00000000-0006-0000-0E00-000019000000}">
      <text>
        <r>
          <rPr>
            <b/>
            <sz val="8"/>
            <color indexed="81"/>
            <rFont val="Tahoma"/>
            <family val="2"/>
          </rPr>
          <t>Kyle Chaykowski:</t>
        </r>
        <r>
          <rPr>
            <sz val="8"/>
            <color indexed="81"/>
            <rFont val="Tahoma"/>
            <family val="2"/>
          </rPr>
          <t xml:space="preserve">
Both have 15%+ of the population under the poverty line, med home values &lt;100k, and unemployment rates of 7.5%+</t>
        </r>
      </text>
    </comment>
    <comment ref="D40" authorId="0" shapeId="0" xr:uid="{00000000-0006-0000-0E00-00001A000000}">
      <text>
        <r>
          <rPr>
            <b/>
            <sz val="9"/>
            <color indexed="81"/>
            <rFont val="Tahoma"/>
            <family val="2"/>
          </rPr>
          <t>Kyle Chaykowski:</t>
        </r>
        <r>
          <rPr>
            <sz val="9"/>
            <color indexed="81"/>
            <rFont val="Tahoma"/>
            <family val="2"/>
          </rPr>
          <t xml:space="preserve">
Per Jack: Has some of the worst pockets of properties in IL.</t>
        </r>
      </text>
    </comment>
    <comment ref="E40" authorId="0" shapeId="0" xr:uid="{00000000-0006-0000-0E00-00001B000000}">
      <text>
        <r>
          <rPr>
            <b/>
            <sz val="8"/>
            <color indexed="81"/>
            <rFont val="Tahoma"/>
            <family val="2"/>
          </rPr>
          <t>Kyle Chaykowski:</t>
        </r>
        <r>
          <rPr>
            <sz val="8"/>
            <color indexed="81"/>
            <rFont val="Tahoma"/>
            <family val="2"/>
          </rPr>
          <t xml:space="preserve">
Both have 15%+ of the population under the poverty line, med home values &lt;100k, and unemployment rates of 7.5%+</t>
        </r>
      </text>
    </comment>
    <comment ref="AL42" authorId="2" shapeId="0" xr:uid="{00000000-0006-0000-0E00-00001C000000}">
      <text>
        <r>
          <rPr>
            <b/>
            <sz val="9"/>
            <color indexed="81"/>
            <rFont val="Tahoma"/>
            <family val="2"/>
          </rPr>
          <t>AJ Perea:</t>
        </r>
        <r>
          <rPr>
            <sz val="9"/>
            <color indexed="81"/>
            <rFont val="Tahoma"/>
            <family val="2"/>
          </rPr>
          <t xml:space="preserve">
May not use RAMS this year
</t>
        </r>
      </text>
    </comment>
    <comment ref="F43" authorId="0" shapeId="0" xr:uid="{00000000-0006-0000-0E00-00001D000000}">
      <text>
        <r>
          <rPr>
            <b/>
            <sz val="9"/>
            <color indexed="81"/>
            <rFont val="Tahoma"/>
            <family val="2"/>
          </rPr>
          <t>Kyle Chaykowski:</t>
        </r>
        <r>
          <rPr>
            <sz val="9"/>
            <color indexed="81"/>
            <rFont val="Tahoma"/>
            <family val="2"/>
          </rPr>
          <t xml:space="preserve">
Tim was sick, so he didn't show.</t>
        </r>
      </text>
    </comment>
    <comment ref="AL43" authorId="2" shapeId="0" xr:uid="{00000000-0006-0000-0E00-00001E000000}">
      <text>
        <r>
          <rPr>
            <b/>
            <sz val="9"/>
            <color indexed="81"/>
            <rFont val="Tahoma"/>
            <family val="2"/>
          </rPr>
          <t>AJ Perea:</t>
        </r>
        <r>
          <rPr>
            <sz val="9"/>
            <color indexed="81"/>
            <rFont val="Tahoma"/>
            <family val="2"/>
          </rPr>
          <t xml:space="preserve">
May not use RAMS this year
</t>
        </r>
      </text>
    </comment>
    <comment ref="AL44" authorId="2" shapeId="0" xr:uid="{00000000-0006-0000-0E00-00001F000000}">
      <text>
        <r>
          <rPr>
            <b/>
            <sz val="9"/>
            <color indexed="81"/>
            <rFont val="Tahoma"/>
            <family val="2"/>
          </rPr>
          <t>AJ Perea:</t>
        </r>
        <r>
          <rPr>
            <sz val="9"/>
            <color indexed="81"/>
            <rFont val="Tahoma"/>
            <family val="2"/>
          </rPr>
          <t xml:space="preserve">
May not use RAMS this year
</t>
        </r>
      </text>
    </comment>
    <comment ref="A49" authorId="3" shapeId="0" xr:uid="{00000000-0006-0000-0E00-000020000000}">
      <text>
        <r>
          <rPr>
            <b/>
            <sz val="9"/>
            <color indexed="81"/>
            <rFont val="Tahoma"/>
            <family val="2"/>
          </rPr>
          <t>Sean Wilson:</t>
        </r>
        <r>
          <rPr>
            <sz val="9"/>
            <color indexed="81"/>
            <rFont val="Tahoma"/>
            <family val="2"/>
          </rPr>
          <t xml:space="preserve">
Call back at a later date for more info</t>
        </r>
      </text>
    </comment>
    <comment ref="D49" authorId="0" shapeId="0" xr:uid="{00000000-0006-0000-0E00-000021000000}">
      <text>
        <r>
          <rPr>
            <b/>
            <sz val="9"/>
            <color indexed="81"/>
            <rFont val="Tahoma"/>
            <family val="2"/>
          </rPr>
          <t>Kyle Chaykowski:</t>
        </r>
        <r>
          <rPr>
            <sz val="9"/>
            <color indexed="81"/>
            <rFont val="Tahoma"/>
            <family val="2"/>
          </rPr>
          <t xml:space="preserve">
No because of timing</t>
        </r>
      </text>
    </comment>
    <comment ref="AL49" authorId="2" shapeId="0" xr:uid="{00000000-0006-0000-0E00-000022000000}">
      <text>
        <r>
          <rPr>
            <b/>
            <sz val="9"/>
            <color indexed="81"/>
            <rFont val="Tahoma"/>
            <family val="2"/>
          </rPr>
          <t>AJ Perea:</t>
        </r>
        <r>
          <rPr>
            <sz val="9"/>
            <color indexed="81"/>
            <rFont val="Tahoma"/>
            <family val="2"/>
          </rPr>
          <t xml:space="preserve">
May not use RAMS this year
</t>
        </r>
      </text>
    </comment>
    <comment ref="A50" authorId="3" shapeId="0" xr:uid="{00000000-0006-0000-0E00-000023000000}">
      <text>
        <r>
          <rPr>
            <b/>
            <sz val="9"/>
            <color indexed="81"/>
            <rFont val="Tahoma"/>
            <family val="2"/>
          </rPr>
          <t>Sean Wilson:</t>
        </r>
        <r>
          <rPr>
            <sz val="9"/>
            <color indexed="81"/>
            <rFont val="Tahoma"/>
            <family val="2"/>
          </rPr>
          <t xml:space="preserve">
Call when Ed Handler is back on Monday Nov. 2</t>
        </r>
      </text>
    </comment>
    <comment ref="A51" authorId="3" shapeId="0" xr:uid="{00000000-0006-0000-0E00-000024000000}">
      <text>
        <r>
          <rPr>
            <b/>
            <sz val="9"/>
            <color indexed="81"/>
            <rFont val="Tahoma"/>
            <family val="2"/>
          </rPr>
          <t>Sean Wilson:</t>
        </r>
        <r>
          <rPr>
            <sz val="9"/>
            <color indexed="81"/>
            <rFont val="Tahoma"/>
            <family val="2"/>
          </rPr>
          <t xml:space="preserve">
Call back at a kater date for more information</t>
        </r>
      </text>
    </comment>
    <comment ref="AV54" authorId="5" shapeId="0" xr:uid="{00000000-0006-0000-0E00-000025000000}">
      <text>
        <r>
          <rPr>
            <b/>
            <sz val="9"/>
            <color indexed="81"/>
            <rFont val="Tahoma"/>
            <family val="2"/>
          </rPr>
          <t>David Maisel:</t>
        </r>
        <r>
          <rPr>
            <sz val="9"/>
            <color indexed="81"/>
            <rFont val="Tahoma"/>
            <family val="2"/>
          </rPr>
          <t xml:space="preserve">
updated each Friday prior sale
available by email for registered tax buyers</t>
        </r>
      </text>
    </comment>
    <comment ref="AV55" authorId="5" shapeId="0" xr:uid="{00000000-0006-0000-0E00-000026000000}">
      <text>
        <r>
          <rPr>
            <b/>
            <sz val="9"/>
            <color indexed="81"/>
            <rFont val="Tahoma"/>
            <family val="2"/>
          </rPr>
          <t>David Maisel:</t>
        </r>
        <r>
          <rPr>
            <sz val="9"/>
            <color indexed="81"/>
            <rFont val="Tahoma"/>
            <family val="2"/>
          </rPr>
          <t xml:space="preserve">
updated each Friday prior sale
available by email for registered tax buyers</t>
        </r>
      </text>
    </comment>
    <comment ref="AP57" authorId="5" shapeId="0" xr:uid="{00000000-0006-0000-0E00-000027000000}">
      <text>
        <r>
          <rPr>
            <b/>
            <sz val="9"/>
            <color indexed="81"/>
            <rFont val="Tahoma"/>
            <family val="2"/>
          </rPr>
          <t>David Maisel:</t>
        </r>
        <r>
          <rPr>
            <sz val="9"/>
            <color indexed="81"/>
            <rFont val="Tahoma"/>
            <family val="2"/>
          </rPr>
          <t xml:space="preserve">
payable in certified funds if first time participant</t>
        </r>
      </text>
    </comment>
    <comment ref="AV57" authorId="5" shapeId="0" xr:uid="{00000000-0006-0000-0E00-000028000000}">
      <text>
        <r>
          <rPr>
            <b/>
            <sz val="9"/>
            <color indexed="81"/>
            <rFont val="Tahoma"/>
            <family val="2"/>
          </rPr>
          <t>David Maisel:</t>
        </r>
        <r>
          <rPr>
            <sz val="9"/>
            <color indexed="81"/>
            <rFont val="Tahoma"/>
            <family val="2"/>
          </rPr>
          <t xml:space="preserve">
final list will be available 10/28 after 5 pm CT</t>
        </r>
      </text>
    </comment>
    <comment ref="AS58" authorId="5" shapeId="0" xr:uid="{00000000-0006-0000-0E00-000029000000}">
      <text>
        <r>
          <rPr>
            <b/>
            <sz val="9"/>
            <color indexed="81"/>
            <rFont val="Tahoma"/>
            <family val="2"/>
          </rPr>
          <t>David Maisel:</t>
        </r>
        <r>
          <rPr>
            <sz val="9"/>
            <color indexed="81"/>
            <rFont val="Tahoma"/>
            <family val="2"/>
          </rPr>
          <t xml:space="preserve">
certified funds are required for first-time buyers</t>
        </r>
      </text>
    </comment>
    <comment ref="AV58" authorId="5" shapeId="0" xr:uid="{00000000-0006-0000-0E00-00002A000000}">
      <text>
        <r>
          <rPr>
            <b/>
            <sz val="9"/>
            <color indexed="81"/>
            <rFont val="Tahoma"/>
            <family val="2"/>
          </rPr>
          <t>David Maisel:</t>
        </r>
        <r>
          <rPr>
            <sz val="9"/>
            <color indexed="81"/>
            <rFont val="Tahoma"/>
            <family val="2"/>
          </rPr>
          <t xml:space="preserve">
available in PDF by request
lists are available for $75 prepaid fee.</t>
        </r>
      </text>
    </comment>
    <comment ref="AR59" authorId="5" shapeId="0" xr:uid="{00000000-0006-0000-0E00-00002B000000}">
      <text>
        <r>
          <rPr>
            <b/>
            <sz val="9"/>
            <color indexed="81"/>
            <rFont val="Tahoma"/>
            <family val="2"/>
          </rPr>
          <t>David Maisel:</t>
        </r>
        <r>
          <rPr>
            <sz val="9"/>
            <color indexed="81"/>
            <rFont val="Tahoma"/>
            <family val="2"/>
          </rPr>
          <t xml:space="preserve">
no later than 3pm</t>
        </r>
      </text>
    </comment>
    <comment ref="AV60" authorId="5" shapeId="0" xr:uid="{00000000-0006-0000-0E00-00002C000000}">
      <text>
        <r>
          <rPr>
            <b/>
            <sz val="9"/>
            <color indexed="81"/>
            <rFont val="Tahoma"/>
            <family val="2"/>
          </rPr>
          <t>David Maisel:</t>
        </r>
        <r>
          <rPr>
            <sz val="9"/>
            <color indexed="81"/>
            <rFont val="Tahoma"/>
            <family val="2"/>
          </rPr>
          <t xml:space="preserve">
updated every Monday and Thursday</t>
        </r>
      </text>
    </comment>
    <comment ref="AP61" authorId="5" shapeId="0" xr:uid="{00000000-0006-0000-0E00-00002D000000}">
      <text>
        <r>
          <rPr>
            <b/>
            <sz val="9"/>
            <color indexed="81"/>
            <rFont val="Tahoma"/>
            <family val="2"/>
          </rPr>
          <t>David Maisel:</t>
        </r>
        <r>
          <rPr>
            <sz val="9"/>
            <color indexed="81"/>
            <rFont val="Tahoma"/>
            <family val="2"/>
          </rPr>
          <t xml:space="preserve">
request separate checks</t>
        </r>
      </text>
    </comment>
    <comment ref="AM62" authorId="5" shapeId="0" xr:uid="{00000000-0006-0000-0E00-00002E000000}">
      <text>
        <r>
          <rPr>
            <b/>
            <sz val="9"/>
            <color indexed="81"/>
            <rFont val="Tahoma"/>
            <family val="2"/>
          </rPr>
          <t>David Maisel:</t>
        </r>
        <r>
          <rPr>
            <sz val="9"/>
            <color indexed="81"/>
            <rFont val="Tahoma"/>
            <family val="2"/>
          </rPr>
          <t xml:space="preserve">
by 5pm CT</t>
        </r>
      </text>
    </comment>
    <comment ref="AO62" authorId="5" shapeId="0" xr:uid="{00000000-0006-0000-0E00-00002F000000}">
      <text>
        <r>
          <rPr>
            <b/>
            <sz val="9"/>
            <color indexed="81"/>
            <rFont val="Tahoma"/>
            <family val="2"/>
          </rPr>
          <t>David Maisel:</t>
        </r>
        <r>
          <rPr>
            <sz val="9"/>
            <color indexed="81"/>
            <rFont val="Tahoma"/>
            <family val="2"/>
          </rPr>
          <t xml:space="preserve">
by 5pm CT</t>
        </r>
      </text>
    </comment>
    <comment ref="AR62" authorId="5" shapeId="0" xr:uid="{00000000-0006-0000-0E00-000030000000}">
      <text>
        <r>
          <rPr>
            <b/>
            <sz val="9"/>
            <color indexed="81"/>
            <rFont val="Tahoma"/>
            <family val="2"/>
          </rPr>
          <t>David Maisel:</t>
        </r>
        <r>
          <rPr>
            <sz val="9"/>
            <color indexed="81"/>
            <rFont val="Tahoma"/>
            <family val="2"/>
          </rPr>
          <t xml:space="preserve">
payment due by noon</t>
        </r>
      </text>
    </comment>
    <comment ref="AP67" authorId="5" shapeId="0" xr:uid="{00000000-0006-0000-0E00-000031000000}">
      <text>
        <r>
          <rPr>
            <b/>
            <sz val="9"/>
            <color indexed="81"/>
            <rFont val="Tahoma"/>
            <family val="2"/>
          </rPr>
          <t>David Maisel:</t>
        </r>
        <r>
          <rPr>
            <sz val="9"/>
            <color indexed="81"/>
            <rFont val="Tahoma"/>
            <family val="2"/>
          </rPr>
          <t xml:space="preserve">
request separate checks</t>
        </r>
      </text>
    </comment>
    <comment ref="AP69" authorId="5" shapeId="0" xr:uid="{00000000-0006-0000-0E00-000032000000}">
      <text>
        <r>
          <rPr>
            <b/>
            <sz val="9"/>
            <color indexed="81"/>
            <rFont val="Tahoma"/>
            <family val="2"/>
          </rPr>
          <t>David Maisel:</t>
        </r>
        <r>
          <rPr>
            <sz val="9"/>
            <color indexed="81"/>
            <rFont val="Tahoma"/>
            <family val="2"/>
          </rPr>
          <t xml:space="preserve">
request separate checks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AJ Perea</author>
  </authors>
  <commentList>
    <comment ref="B13" authorId="0" shapeId="0" xr:uid="{00000000-0006-0000-0F00-000001000000}">
      <text>
        <r>
          <rPr>
            <b/>
            <sz val="9"/>
            <color indexed="81"/>
            <rFont val="Tahoma"/>
            <family val="2"/>
          </rPr>
          <t>AJ Perea:</t>
        </r>
        <r>
          <rPr>
            <sz val="9"/>
            <color indexed="81"/>
            <rFont val="Tahoma"/>
            <family val="2"/>
          </rPr>
          <t xml:space="preserve">
Past sale data available at http://co.sangamon.il.us/departments/s-z/treasurer/annual-tax-sale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Ryan Cole</author>
    <author>AJ Perea</author>
  </authors>
  <commentList>
    <comment ref="E311" authorId="0" shapeId="0" xr:uid="{00000000-0006-0000-1000-000001000000}">
      <text>
        <r>
          <rPr>
            <b/>
            <sz val="9"/>
            <color indexed="81"/>
            <rFont val="Tahoma"/>
            <family val="2"/>
          </rPr>
          <t>Ryan Cole:</t>
        </r>
        <r>
          <rPr>
            <sz val="9"/>
            <color indexed="81"/>
            <rFont val="Tahoma"/>
            <family val="2"/>
          </rPr>
          <t xml:space="preserve">
Represents "last day of bidding", although actual sale occurs on 5/27</t>
        </r>
      </text>
    </comment>
    <comment ref="E314" authorId="0" shapeId="0" xr:uid="{00000000-0006-0000-1000-000002000000}">
      <text>
        <r>
          <rPr>
            <b/>
            <sz val="9"/>
            <color indexed="81"/>
            <rFont val="Tahoma"/>
            <family val="2"/>
          </rPr>
          <t>Ryan Cole:</t>
        </r>
        <r>
          <rPr>
            <sz val="9"/>
            <color indexed="81"/>
            <rFont val="Tahoma"/>
            <family val="2"/>
          </rPr>
          <t xml:space="preserve">
Represents "last day of bidding", although actual sale occurs on 5/29</t>
        </r>
      </text>
    </comment>
    <comment ref="E315" authorId="0" shapeId="0" xr:uid="{00000000-0006-0000-1000-000003000000}">
      <text>
        <r>
          <rPr>
            <b/>
            <sz val="9"/>
            <color indexed="81"/>
            <rFont val="Tahoma"/>
            <family val="2"/>
          </rPr>
          <t>Ryan Cole:</t>
        </r>
        <r>
          <rPr>
            <sz val="9"/>
            <color indexed="81"/>
            <rFont val="Tahoma"/>
            <family val="2"/>
          </rPr>
          <t xml:space="preserve">
Represents final submission date, although sale occurs on 6/1</t>
        </r>
      </text>
    </comment>
    <comment ref="E316" authorId="0" shapeId="0" xr:uid="{00000000-0006-0000-1000-000004000000}">
      <text>
        <r>
          <rPr>
            <b/>
            <sz val="9"/>
            <color indexed="81"/>
            <rFont val="Tahoma"/>
            <family val="2"/>
          </rPr>
          <t>Ryan Cole:</t>
        </r>
        <r>
          <rPr>
            <sz val="9"/>
            <color indexed="81"/>
            <rFont val="Tahoma"/>
            <family val="2"/>
          </rPr>
          <t xml:space="preserve">
Represents "last day of bidding", although actual sale occurs on 5/31</t>
        </r>
      </text>
    </comment>
    <comment ref="E318" authorId="0" shapeId="0" xr:uid="{00000000-0006-0000-1000-000005000000}">
      <text>
        <r>
          <rPr>
            <b/>
            <sz val="9"/>
            <color indexed="81"/>
            <rFont val="Tahoma"/>
            <family val="2"/>
          </rPr>
          <t>Ryan Cole:</t>
        </r>
        <r>
          <rPr>
            <sz val="9"/>
            <color indexed="81"/>
            <rFont val="Tahoma"/>
            <family val="2"/>
          </rPr>
          <t xml:space="preserve">
Represents "last day of bidding", although actual sale occurs on 5/28</t>
        </r>
      </text>
    </comment>
    <comment ref="E325" authorId="0" shapeId="0" xr:uid="{00000000-0006-0000-1000-000006000000}">
      <text>
        <r>
          <rPr>
            <b/>
            <sz val="9"/>
            <color indexed="81"/>
            <rFont val="Tahoma"/>
            <family val="2"/>
          </rPr>
          <t>Ryan Cole:</t>
        </r>
        <r>
          <rPr>
            <sz val="9"/>
            <color indexed="81"/>
            <rFont val="Tahoma"/>
            <family val="2"/>
          </rPr>
          <t xml:space="preserve">
Represents "last day of bidding", although actual sale occurs on 5/30</t>
        </r>
      </text>
    </comment>
    <comment ref="E326" authorId="0" shapeId="0" xr:uid="{00000000-0006-0000-1000-000007000000}">
      <text>
        <r>
          <rPr>
            <b/>
            <sz val="9"/>
            <color indexed="81"/>
            <rFont val="Tahoma"/>
            <family val="2"/>
          </rPr>
          <t>Ryan Cole:</t>
        </r>
        <r>
          <rPr>
            <sz val="9"/>
            <color indexed="81"/>
            <rFont val="Tahoma"/>
            <family val="2"/>
          </rPr>
          <t xml:space="preserve">
Represents "last day of bidding", although actual sale occurs on 5/31</t>
        </r>
      </text>
    </comment>
    <comment ref="E327" authorId="0" shapeId="0" xr:uid="{00000000-0006-0000-1000-000008000000}">
      <text>
        <r>
          <rPr>
            <b/>
            <sz val="9"/>
            <color indexed="81"/>
            <rFont val="Tahoma"/>
            <family val="2"/>
          </rPr>
          <t>Ryan Cole:</t>
        </r>
        <r>
          <rPr>
            <sz val="9"/>
            <color indexed="81"/>
            <rFont val="Tahoma"/>
            <family val="2"/>
          </rPr>
          <t xml:space="preserve">
Represents "last day of bidding", although actual sale occurs on 5/30</t>
        </r>
      </text>
    </comment>
    <comment ref="E328" authorId="0" shapeId="0" xr:uid="{00000000-0006-0000-1000-000009000000}">
      <text>
        <r>
          <rPr>
            <b/>
            <sz val="9"/>
            <color indexed="81"/>
            <rFont val="Tahoma"/>
            <family val="2"/>
          </rPr>
          <t>Ryan Cole:</t>
        </r>
        <r>
          <rPr>
            <sz val="9"/>
            <color indexed="81"/>
            <rFont val="Tahoma"/>
            <family val="2"/>
          </rPr>
          <t xml:space="preserve">
Represents "last day of bidding", although actual sale occurs on 5/30</t>
        </r>
      </text>
    </comment>
    <comment ref="E329" authorId="0" shapeId="0" xr:uid="{00000000-0006-0000-1000-00000A000000}">
      <text>
        <r>
          <rPr>
            <b/>
            <sz val="9"/>
            <color indexed="81"/>
            <rFont val="Tahoma"/>
            <family val="2"/>
          </rPr>
          <t>Ryan Cole:</t>
        </r>
        <r>
          <rPr>
            <sz val="9"/>
            <color indexed="81"/>
            <rFont val="Tahoma"/>
            <family val="2"/>
          </rPr>
          <t xml:space="preserve">
Represents "last day of bidding", although actual sale occurs on 6/1</t>
        </r>
      </text>
    </comment>
    <comment ref="E330" authorId="0" shapeId="0" xr:uid="{00000000-0006-0000-1000-00000B000000}">
      <text>
        <r>
          <rPr>
            <b/>
            <sz val="9"/>
            <color indexed="81"/>
            <rFont val="Tahoma"/>
            <family val="2"/>
          </rPr>
          <t>Ryan Cole:</t>
        </r>
        <r>
          <rPr>
            <sz val="9"/>
            <color indexed="81"/>
            <rFont val="Tahoma"/>
            <family val="2"/>
          </rPr>
          <t xml:space="preserve">
Represents "last day of bidding", although actual sale occurs on 5/30</t>
        </r>
      </text>
    </comment>
    <comment ref="E331" authorId="0" shapeId="0" xr:uid="{00000000-0006-0000-1000-00000C000000}">
      <text>
        <r>
          <rPr>
            <b/>
            <sz val="9"/>
            <color indexed="81"/>
            <rFont val="Tahoma"/>
            <family val="2"/>
          </rPr>
          <t>Ryan Cole:</t>
        </r>
        <r>
          <rPr>
            <sz val="9"/>
            <color indexed="81"/>
            <rFont val="Tahoma"/>
            <family val="2"/>
          </rPr>
          <t xml:space="preserve">
Represents "last day of bidding", although actual sale occurs on 5/30</t>
        </r>
      </text>
    </comment>
    <comment ref="E332" authorId="0" shapeId="0" xr:uid="{00000000-0006-0000-1000-00000D000000}">
      <text>
        <r>
          <rPr>
            <b/>
            <sz val="9"/>
            <color indexed="81"/>
            <rFont val="Tahoma"/>
            <family val="2"/>
          </rPr>
          <t>Ryan Cole:</t>
        </r>
        <r>
          <rPr>
            <sz val="9"/>
            <color indexed="81"/>
            <rFont val="Tahoma"/>
            <family val="2"/>
          </rPr>
          <t xml:space="preserve">
Represents "last day of bidding", although actual sale occurs on 5/31</t>
        </r>
      </text>
    </comment>
    <comment ref="E333" authorId="0" shapeId="0" xr:uid="{00000000-0006-0000-1000-00000E000000}">
      <text>
        <r>
          <rPr>
            <b/>
            <sz val="9"/>
            <color indexed="81"/>
            <rFont val="Tahoma"/>
            <family val="2"/>
          </rPr>
          <t>Ryan Cole:</t>
        </r>
        <r>
          <rPr>
            <sz val="9"/>
            <color indexed="81"/>
            <rFont val="Tahoma"/>
            <family val="2"/>
          </rPr>
          <t xml:space="preserve">
Represents final submission date, although sale occurs on 6/1</t>
        </r>
      </text>
    </comment>
    <comment ref="E391" authorId="1" shapeId="0" xr:uid="{00000000-0006-0000-1000-00000F000000}">
      <text>
        <r>
          <rPr>
            <b/>
            <sz val="9"/>
            <color indexed="81"/>
            <rFont val="Tahoma"/>
            <family val="2"/>
          </rPr>
          <t>AJ Perea:</t>
        </r>
        <r>
          <rPr>
            <sz val="9"/>
            <color indexed="81"/>
            <rFont val="Tahoma"/>
            <family val="2"/>
          </rPr>
          <t xml:space="preserve">
First batch closes 5/31/14
</t>
        </r>
      </text>
    </comment>
    <comment ref="E420" authorId="0" shapeId="0" xr:uid="{00000000-0006-0000-1000-000010000000}">
      <text>
        <r>
          <rPr>
            <b/>
            <sz val="9"/>
            <color indexed="81"/>
            <rFont val="Tahoma"/>
            <family val="2"/>
          </rPr>
          <t>Ryan Cole:</t>
        </r>
        <r>
          <rPr>
            <sz val="9"/>
            <color indexed="81"/>
            <rFont val="Tahoma"/>
            <family val="2"/>
          </rPr>
          <t xml:space="preserve">
Represents final submission date, although sale occurs on 6/1</t>
        </r>
      </text>
    </comment>
    <comment ref="B582" authorId="0" shapeId="0" xr:uid="{00000000-0006-0000-1000-000011000000}">
      <text>
        <r>
          <rPr>
            <b/>
            <sz val="9"/>
            <color indexed="81"/>
            <rFont val="Tahoma"/>
            <family val="2"/>
          </rPr>
          <t>Ryan Cole:</t>
        </r>
        <r>
          <rPr>
            <sz val="9"/>
            <color indexed="81"/>
            <rFont val="Tahoma"/>
            <family val="2"/>
          </rPr>
          <t xml:space="preserve">
bad area per Jim</t>
        </r>
      </text>
    </comment>
    <comment ref="B1694" authorId="0" shapeId="0" xr:uid="{00000000-0006-0000-1000-000012000000}">
      <text>
        <r>
          <rPr>
            <b/>
            <sz val="9"/>
            <color indexed="81"/>
            <rFont val="Tahoma"/>
            <family val="2"/>
          </rPr>
          <t>Ryan Cole:</t>
        </r>
        <r>
          <rPr>
            <sz val="9"/>
            <color indexed="81"/>
            <rFont val="Tahoma"/>
            <family val="2"/>
          </rPr>
          <t xml:space="preserve">
bad area per Jim</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Kyle Chaykowski</author>
    <author>Ryan Cole</author>
    <author>West Trinh</author>
    <author>AJ Perea</author>
  </authors>
  <commentList>
    <comment ref="G5" authorId="0" shapeId="0" xr:uid="{00000000-0006-0000-1100-000001000000}">
      <text>
        <r>
          <rPr>
            <b/>
            <sz val="8"/>
            <color indexed="81"/>
            <rFont val="Tahoma"/>
            <family val="2"/>
          </rPr>
          <t>Kyle Chaykowski:</t>
        </r>
        <r>
          <rPr>
            <sz val="8"/>
            <color indexed="81"/>
            <rFont val="Tahoma"/>
            <family val="2"/>
          </rPr>
          <t xml:space="preserve">
$4.4 million worth of tax liens and an average penalty interest rate of 1.59 percent -- the lowest ever, according to Treasurer Kurt Prenzler.</t>
        </r>
      </text>
    </comment>
    <comment ref="G8" authorId="1" shapeId="0" xr:uid="{00000000-0006-0000-1100-000002000000}">
      <text>
        <r>
          <rPr>
            <b/>
            <sz val="9"/>
            <color indexed="81"/>
            <rFont val="Tahoma"/>
            <family val="2"/>
          </rPr>
          <t>Ryan Cole:</t>
        </r>
        <r>
          <rPr>
            <sz val="9"/>
            <color indexed="81"/>
            <rFont val="Tahoma"/>
            <family val="2"/>
          </rPr>
          <t xml:space="preserve">
rotational bidding is on 10.21.14, but open bidding begins 10.22.14.  Need to figure out what the rotational bidding is about
10.8.14 - See comments section for explaination of rotational bidding </t>
        </r>
      </text>
    </comment>
    <comment ref="AK8" authorId="2" shapeId="0" xr:uid="{00000000-0006-0000-1100-000003000000}">
      <text>
        <r>
          <rPr>
            <b/>
            <sz val="9"/>
            <color indexed="81"/>
            <rFont val="Tahoma"/>
            <family val="2"/>
          </rPr>
          <t>West Trinh:</t>
        </r>
        <r>
          <rPr>
            <sz val="9"/>
            <color indexed="81"/>
            <rFont val="Tahoma"/>
            <family val="2"/>
          </rPr>
          <t xml:space="preserve">
Wires only accepted for depositis over $10k</t>
        </r>
      </text>
    </comment>
    <comment ref="AL9" authorId="3" shapeId="0" xr:uid="{00000000-0006-0000-1100-000004000000}">
      <text>
        <r>
          <rPr>
            <b/>
            <sz val="9"/>
            <color indexed="81"/>
            <rFont val="Tahoma"/>
            <family val="2"/>
          </rPr>
          <t>AJ Perea:</t>
        </r>
        <r>
          <rPr>
            <sz val="9"/>
            <color indexed="81"/>
            <rFont val="Tahoma"/>
            <family val="2"/>
          </rPr>
          <t xml:space="preserve">
</t>
        </r>
        <r>
          <rPr>
            <sz val="10"/>
            <color indexed="81"/>
            <rFont val="Tahoma"/>
            <family val="2"/>
          </rPr>
          <t>Clerk said list should be relreased early next week</t>
        </r>
      </text>
    </comment>
    <comment ref="G11" authorId="1" shapeId="0" xr:uid="{00000000-0006-0000-1100-000005000000}">
      <text>
        <r>
          <rPr>
            <b/>
            <sz val="9"/>
            <color indexed="81"/>
            <rFont val="Tahoma"/>
            <family val="2"/>
          </rPr>
          <t>Ryan Cole:</t>
        </r>
        <r>
          <rPr>
            <sz val="9"/>
            <color indexed="81"/>
            <rFont val="Tahoma"/>
            <family val="2"/>
          </rPr>
          <t xml:space="preserve">
site is currently offline in prep for 2014 sale (10.9.14)</t>
        </r>
      </text>
    </comment>
    <comment ref="AG11" authorId="2" shapeId="0" xr:uid="{00000000-0006-0000-1100-000006000000}">
      <text>
        <r>
          <rPr>
            <b/>
            <sz val="9"/>
            <color indexed="81"/>
            <rFont val="Tahoma"/>
            <family val="2"/>
          </rPr>
          <t>West Trinh:</t>
        </r>
        <r>
          <rPr>
            <sz val="9"/>
            <color indexed="81"/>
            <rFont val="Tahoma"/>
            <family val="2"/>
          </rPr>
          <t xml:space="preserve">
4PM MT</t>
        </r>
      </text>
    </comment>
    <comment ref="AI11" authorId="2" shapeId="0" xr:uid="{00000000-0006-0000-1100-000007000000}">
      <text>
        <r>
          <rPr>
            <b/>
            <sz val="9"/>
            <color indexed="81"/>
            <rFont val="Tahoma"/>
            <family val="2"/>
          </rPr>
          <t xml:space="preserve">West Trinh:
</t>
        </r>
        <r>
          <rPr>
            <sz val="9"/>
            <color indexed="81"/>
            <rFont val="Tahoma"/>
            <family val="2"/>
          </rPr>
          <t>$90k on 10/28</t>
        </r>
      </text>
    </comment>
    <comment ref="AG12" authorId="2" shapeId="0" xr:uid="{00000000-0006-0000-1100-000008000000}">
      <text>
        <r>
          <rPr>
            <b/>
            <sz val="9"/>
            <color indexed="81"/>
            <rFont val="Tahoma"/>
            <family val="2"/>
          </rPr>
          <t>West Trinh:</t>
        </r>
        <r>
          <rPr>
            <sz val="9"/>
            <color indexed="81"/>
            <rFont val="Tahoma"/>
            <family val="2"/>
          </rPr>
          <t xml:space="preserve">
4PM MT</t>
        </r>
      </text>
    </comment>
    <comment ref="AI12" authorId="2" shapeId="0" xr:uid="{00000000-0006-0000-1100-000009000000}">
      <text>
        <r>
          <rPr>
            <b/>
            <sz val="9"/>
            <color indexed="81"/>
            <rFont val="Tahoma"/>
            <family val="2"/>
          </rPr>
          <t>West Trinh:</t>
        </r>
        <r>
          <rPr>
            <sz val="9"/>
            <color indexed="81"/>
            <rFont val="Tahoma"/>
            <family val="2"/>
          </rPr>
          <t xml:space="preserve">
$300k on 10/28</t>
        </r>
      </text>
    </comment>
    <comment ref="AJ12" authorId="2" shapeId="0" xr:uid="{00000000-0006-0000-1100-00000A000000}">
      <text>
        <r>
          <rPr>
            <b/>
            <sz val="9"/>
            <color indexed="81"/>
            <rFont val="Tahoma"/>
            <family val="2"/>
          </rPr>
          <t>West Trinh:</t>
        </r>
        <r>
          <rPr>
            <sz val="9"/>
            <color indexed="81"/>
            <rFont val="Tahoma"/>
            <family val="2"/>
          </rPr>
          <t xml:space="preserve">
4PM MT</t>
        </r>
      </text>
    </comment>
    <comment ref="AG13" authorId="2" shapeId="0" xr:uid="{00000000-0006-0000-1100-00000B000000}">
      <text>
        <r>
          <rPr>
            <b/>
            <sz val="9"/>
            <color indexed="81"/>
            <rFont val="Tahoma"/>
            <family val="2"/>
          </rPr>
          <t>West Trinh:</t>
        </r>
        <r>
          <rPr>
            <sz val="9"/>
            <color indexed="81"/>
            <rFont val="Tahoma"/>
            <family val="2"/>
          </rPr>
          <t xml:space="preserve">
4PM MT</t>
        </r>
      </text>
    </comment>
    <comment ref="AI13" authorId="2" shapeId="0" xr:uid="{00000000-0006-0000-1100-00000C000000}">
      <text>
        <r>
          <rPr>
            <b/>
            <sz val="9"/>
            <color indexed="81"/>
            <rFont val="Tahoma"/>
            <family val="2"/>
          </rPr>
          <t>West Trinh:</t>
        </r>
        <r>
          <rPr>
            <sz val="9"/>
            <color indexed="81"/>
            <rFont val="Tahoma"/>
            <family val="2"/>
          </rPr>
          <t xml:space="preserve">
$50k on 10/28</t>
        </r>
      </text>
    </comment>
    <comment ref="AJ13" authorId="2" shapeId="0" xr:uid="{00000000-0006-0000-1100-00000D000000}">
      <text>
        <r>
          <rPr>
            <b/>
            <sz val="9"/>
            <color indexed="81"/>
            <rFont val="Tahoma"/>
            <family val="2"/>
          </rPr>
          <t>West Trinh:</t>
        </r>
        <r>
          <rPr>
            <sz val="9"/>
            <color indexed="81"/>
            <rFont val="Tahoma"/>
            <family val="2"/>
          </rPr>
          <t xml:space="preserve">
3PM MT</t>
        </r>
      </text>
    </comment>
    <comment ref="G14" authorId="1" shapeId="0" xr:uid="{00000000-0006-0000-1100-00000E000000}">
      <text>
        <r>
          <rPr>
            <b/>
            <sz val="9"/>
            <color indexed="81"/>
            <rFont val="Tahoma"/>
            <family val="2"/>
          </rPr>
          <t>Ryan Cole:</t>
        </r>
        <r>
          <rPr>
            <sz val="9"/>
            <color indexed="81"/>
            <rFont val="Tahoma"/>
            <family val="2"/>
          </rPr>
          <t xml:space="preserve">
1st batch closes on 11.10.14 at 8AM (MT)</t>
        </r>
      </text>
    </comment>
    <comment ref="AG16" authorId="2" shapeId="0" xr:uid="{00000000-0006-0000-1100-00000F000000}">
      <text>
        <r>
          <rPr>
            <b/>
            <sz val="9"/>
            <color indexed="81"/>
            <rFont val="Tahoma"/>
            <family val="2"/>
          </rPr>
          <t>West Trinh:</t>
        </r>
        <r>
          <rPr>
            <sz val="9"/>
            <color indexed="81"/>
            <rFont val="Tahoma"/>
            <family val="2"/>
          </rPr>
          <t xml:space="preserve">
4PM MT</t>
        </r>
      </text>
    </comment>
    <comment ref="AJ16" authorId="2" shapeId="0" xr:uid="{00000000-0006-0000-1100-000010000000}">
      <text>
        <r>
          <rPr>
            <b/>
            <sz val="9"/>
            <color indexed="81"/>
            <rFont val="Tahoma"/>
            <family val="2"/>
          </rPr>
          <t>West Trinh:</t>
        </r>
        <r>
          <rPr>
            <sz val="9"/>
            <color indexed="81"/>
            <rFont val="Tahoma"/>
            <family val="2"/>
          </rPr>
          <t xml:space="preserve">
4:30PM MT</t>
        </r>
      </text>
    </comment>
    <comment ref="D18" authorId="0" shapeId="0" xr:uid="{00000000-0006-0000-1100-000011000000}">
      <text>
        <r>
          <rPr>
            <b/>
            <sz val="8"/>
            <color indexed="81"/>
            <rFont val="Tahoma"/>
            <family val="2"/>
          </rPr>
          <t>Kyle Chaykowski:</t>
        </r>
        <r>
          <rPr>
            <sz val="8"/>
            <color indexed="81"/>
            <rFont val="Tahoma"/>
            <family val="2"/>
          </rPr>
          <t xml:space="preserve">
TSR came out with an article that said the NTLA was trying to help MO be more attractive to investors because right now it is very difficult for any tax lien holder to get a clean title from a tax lien foreclosure.  MO is trying to work through this, but we decided that the fact that the largest bidder in St. Louis only placed $3MM on 98 liens, that only ~$9MM of bid + face was sold, coupled with this clear title issue, we will pass on MO this year.  Also, note that besides the last attorney, we could not find any attorney that seemed to know what they were talking about.</t>
        </r>
      </text>
    </comment>
    <comment ref="D21" authorId="0" shapeId="0" xr:uid="{00000000-0006-0000-1100-000012000000}">
      <text>
        <r>
          <rPr>
            <b/>
            <sz val="8"/>
            <color indexed="81"/>
            <rFont val="Tahoma"/>
            <family val="2"/>
          </rPr>
          <t>Kyle Chaykowski:</t>
        </r>
        <r>
          <rPr>
            <sz val="8"/>
            <color indexed="81"/>
            <rFont val="Tahoma"/>
            <family val="2"/>
          </rPr>
          <t xml:space="preserve">
Attorney's don't like since county does noticing and there is a huge noticing risk.</t>
        </r>
      </text>
    </comment>
    <comment ref="D23" authorId="0" shapeId="0" xr:uid="{00000000-0006-0000-1100-000013000000}">
      <text>
        <r>
          <rPr>
            <b/>
            <sz val="8"/>
            <color indexed="81"/>
            <rFont val="Tahoma"/>
            <family val="2"/>
          </rPr>
          <t>Kyle Chaykowski:</t>
        </r>
        <r>
          <rPr>
            <sz val="8"/>
            <color indexed="81"/>
            <rFont val="Tahoma"/>
            <family val="2"/>
          </rPr>
          <t xml:space="preserve">
Based on Lake and St. Joseph results (i.e. money put to work), IN did not look exciting anymore.</t>
        </r>
      </text>
    </comment>
    <comment ref="D24" authorId="0" shapeId="0" xr:uid="{00000000-0006-0000-1100-000014000000}">
      <text>
        <r>
          <rPr>
            <b/>
            <sz val="8"/>
            <color indexed="81"/>
            <rFont val="Tahoma"/>
            <family val="2"/>
          </rPr>
          <t>Kyle Chaykowski:</t>
        </r>
        <r>
          <rPr>
            <sz val="8"/>
            <color indexed="81"/>
            <rFont val="Tahoma"/>
            <family val="2"/>
          </rPr>
          <t xml:space="preserve">
Based on Lake and St. Joseph results (i.e. money put to work), IN did not look exciting anymore.</t>
        </r>
      </text>
    </comment>
    <comment ref="D28" authorId="0" shapeId="0" xr:uid="{00000000-0006-0000-1100-000015000000}">
      <text>
        <r>
          <rPr>
            <b/>
            <sz val="8"/>
            <color indexed="81"/>
            <rFont val="Tahoma"/>
            <family val="2"/>
          </rPr>
          <t>Kyle Chaykowski:</t>
        </r>
        <r>
          <rPr>
            <sz val="8"/>
            <color indexed="81"/>
            <rFont val="Tahoma"/>
            <family val="2"/>
          </rPr>
          <t xml:space="preserve">
Based on Lake and St. Joseph results (i.e. money put to work), IN did not look exciting anymore.</t>
        </r>
      </text>
    </comment>
    <comment ref="D29" authorId="0" shapeId="0" xr:uid="{00000000-0006-0000-1100-000016000000}">
      <text>
        <r>
          <rPr>
            <b/>
            <sz val="8"/>
            <color indexed="81"/>
            <rFont val="Tahoma"/>
            <family val="2"/>
          </rPr>
          <t>Kyle Chaykowski:</t>
        </r>
        <r>
          <rPr>
            <sz val="8"/>
            <color indexed="81"/>
            <rFont val="Tahoma"/>
            <family val="2"/>
          </rPr>
          <t xml:space="preserve">
Based on Lake and St. Joseph results (i.e. money put to work), IN did not look exciting anymore.</t>
        </r>
      </text>
    </comment>
    <comment ref="D30" authorId="0" shapeId="0" xr:uid="{00000000-0006-0000-1100-000017000000}">
      <text>
        <r>
          <rPr>
            <b/>
            <sz val="8"/>
            <color indexed="81"/>
            <rFont val="Tahoma"/>
            <family val="2"/>
          </rPr>
          <t>Kyle Chaykowski:</t>
        </r>
        <r>
          <rPr>
            <sz val="8"/>
            <color indexed="81"/>
            <rFont val="Tahoma"/>
            <family val="2"/>
          </rPr>
          <t xml:space="preserve">
Based on Lake and St. Joseph results (i.e. money put to work), IN did not look exciting anymore.</t>
        </r>
      </text>
    </comment>
    <comment ref="D31" authorId="0" shapeId="0" xr:uid="{00000000-0006-0000-1100-000018000000}">
      <text>
        <r>
          <rPr>
            <b/>
            <sz val="8"/>
            <color indexed="81"/>
            <rFont val="Tahoma"/>
            <family val="2"/>
          </rPr>
          <t>Kyle Chaykowski:</t>
        </r>
        <r>
          <rPr>
            <sz val="8"/>
            <color indexed="81"/>
            <rFont val="Tahoma"/>
            <family val="2"/>
          </rPr>
          <t xml:space="preserve">
Based on Lake and St. Joseph results (i.e. money put to work), IN did not look exciting anymore.</t>
        </r>
      </text>
    </comment>
    <comment ref="D32" authorId="0" shapeId="0" xr:uid="{00000000-0006-0000-1100-000019000000}">
      <text>
        <r>
          <rPr>
            <b/>
            <sz val="8"/>
            <color indexed="81"/>
            <rFont val="Tahoma"/>
            <family val="2"/>
          </rPr>
          <t>Kyle Chaykowski:</t>
        </r>
        <r>
          <rPr>
            <sz val="8"/>
            <color indexed="81"/>
            <rFont val="Tahoma"/>
            <family val="2"/>
          </rPr>
          <t xml:space="preserve">
Based on Lake and St. Joseph results (i.e. money put to work), IN did not look exciting anymore.</t>
        </r>
      </text>
    </comment>
    <comment ref="G34" authorId="2" shapeId="0" xr:uid="{00000000-0006-0000-1100-00001A000000}">
      <text>
        <r>
          <rPr>
            <b/>
            <sz val="9"/>
            <color indexed="81"/>
            <rFont val="Tahoma"/>
            <family val="2"/>
          </rPr>
          <t>West Trinh:</t>
        </r>
        <r>
          <rPr>
            <sz val="9"/>
            <color indexed="81"/>
            <rFont val="Tahoma"/>
            <family val="2"/>
          </rPr>
          <t xml:space="preserve">
RA currently unavailable (10.8.14)</t>
        </r>
      </text>
    </comment>
    <comment ref="D35" authorId="0" shapeId="0" xr:uid="{00000000-0006-0000-1100-00001B000000}">
      <text>
        <r>
          <rPr>
            <b/>
            <sz val="8"/>
            <color indexed="81"/>
            <rFont val="Tahoma"/>
            <family val="2"/>
          </rPr>
          <t>Kyle Chaykowski:</t>
        </r>
        <r>
          <rPr>
            <sz val="8"/>
            <color indexed="81"/>
            <rFont val="Tahoma"/>
            <family val="2"/>
          </rPr>
          <t xml:space="preserve">
Based on Lake and St. Joseph results (i.e. money put to work), IN did not look exciting anymore.</t>
        </r>
      </text>
    </comment>
    <comment ref="D36" authorId="0" shapeId="0" xr:uid="{00000000-0006-0000-1100-00001C000000}">
      <text>
        <r>
          <rPr>
            <b/>
            <sz val="8"/>
            <color indexed="81"/>
            <rFont val="Tahoma"/>
            <family val="2"/>
          </rPr>
          <t>Kyle Chaykowski:</t>
        </r>
        <r>
          <rPr>
            <sz val="8"/>
            <color indexed="81"/>
            <rFont val="Tahoma"/>
            <family val="2"/>
          </rPr>
          <t xml:space="preserve">
Based on Lake and St. Joseph results (i.e. money put to work), IN did not look exciting anymore.</t>
        </r>
      </text>
    </comment>
    <comment ref="D37" authorId="0" shapeId="0" xr:uid="{00000000-0006-0000-1100-00001D000000}">
      <text>
        <r>
          <rPr>
            <b/>
            <sz val="8"/>
            <color indexed="81"/>
            <rFont val="Tahoma"/>
            <family val="2"/>
          </rPr>
          <t>Kyle Chaykowski:</t>
        </r>
        <r>
          <rPr>
            <sz val="8"/>
            <color indexed="81"/>
            <rFont val="Tahoma"/>
            <family val="2"/>
          </rPr>
          <t xml:space="preserve">
Based on Lake and St. Joseph results (i.e. money put to work), IN did not look exciting anymore.</t>
        </r>
      </text>
    </comment>
    <comment ref="D38" authorId="0" shapeId="0" xr:uid="{00000000-0006-0000-1100-00001E000000}">
      <text>
        <r>
          <rPr>
            <b/>
            <sz val="8"/>
            <color indexed="81"/>
            <rFont val="Tahoma"/>
            <family val="2"/>
          </rPr>
          <t>Kyle Chaykowski:</t>
        </r>
        <r>
          <rPr>
            <sz val="8"/>
            <color indexed="81"/>
            <rFont val="Tahoma"/>
            <family val="2"/>
          </rPr>
          <t xml:space="preserve">
Based on Lake and St. Joseph results (i.e. money put to work), IN did not look exciting anymore.</t>
        </r>
      </text>
    </comment>
    <comment ref="D39" authorId="0" shapeId="0" xr:uid="{00000000-0006-0000-1100-00001F000000}">
      <text>
        <r>
          <rPr>
            <b/>
            <sz val="8"/>
            <color indexed="81"/>
            <rFont val="Tahoma"/>
            <family val="2"/>
          </rPr>
          <t>Kyle Chaykowski:</t>
        </r>
        <r>
          <rPr>
            <sz val="8"/>
            <color indexed="81"/>
            <rFont val="Tahoma"/>
            <family val="2"/>
          </rPr>
          <t xml:space="preserve">
Based on Lake and St. Joseph results (i.e. money put to work), IN did not look exciting anymore.</t>
        </r>
      </text>
    </comment>
    <comment ref="D41" authorId="0" shapeId="0" xr:uid="{00000000-0006-0000-1100-000020000000}">
      <text>
        <r>
          <rPr>
            <b/>
            <sz val="8"/>
            <color indexed="81"/>
            <rFont val="Tahoma"/>
            <family val="2"/>
          </rPr>
          <t>Kyle Chaykowski:</t>
        </r>
        <r>
          <rPr>
            <sz val="8"/>
            <color indexed="81"/>
            <rFont val="Tahoma"/>
            <family val="2"/>
          </rPr>
          <t xml:space="preserve">
Too busy with CPG project</t>
        </r>
      </text>
    </comment>
    <comment ref="D42" authorId="0" shapeId="0" xr:uid="{00000000-0006-0000-1100-000021000000}">
      <text>
        <r>
          <rPr>
            <b/>
            <sz val="8"/>
            <color indexed="81"/>
            <rFont val="Tahoma"/>
            <family val="2"/>
          </rPr>
          <t>Kyle Chaykowski:</t>
        </r>
        <r>
          <rPr>
            <sz val="8"/>
            <color indexed="81"/>
            <rFont val="Tahoma"/>
            <family val="2"/>
          </rPr>
          <t xml:space="preserve">
Too busy with CPG project</t>
        </r>
      </text>
    </comment>
    <comment ref="D44" authorId="0" shapeId="0" xr:uid="{00000000-0006-0000-1100-000022000000}">
      <text>
        <r>
          <rPr>
            <b/>
            <sz val="8"/>
            <color indexed="81"/>
            <rFont val="Tahoma"/>
            <family val="2"/>
          </rPr>
          <t>Kyle Chaykowski:</t>
        </r>
        <r>
          <rPr>
            <sz val="8"/>
            <color indexed="81"/>
            <rFont val="Tahoma"/>
            <family val="2"/>
          </rPr>
          <t xml:space="preserve">
Too busy with CPG project</t>
        </r>
      </text>
    </comment>
    <comment ref="D45" authorId="0" shapeId="0" xr:uid="{00000000-0006-0000-1100-000023000000}">
      <text>
        <r>
          <rPr>
            <b/>
            <sz val="8"/>
            <color indexed="81"/>
            <rFont val="Tahoma"/>
            <family val="2"/>
          </rPr>
          <t>Kyle Chaykowski:</t>
        </r>
        <r>
          <rPr>
            <sz val="8"/>
            <color indexed="81"/>
            <rFont val="Tahoma"/>
            <family val="2"/>
          </rPr>
          <t xml:space="preserve">
Based on Lake and St. Joseph results (i.e. money put to work), IN did not look exciting anymore.</t>
        </r>
      </text>
    </comment>
    <comment ref="D46" authorId="0" shapeId="0" xr:uid="{00000000-0006-0000-1100-000024000000}">
      <text>
        <r>
          <rPr>
            <b/>
            <sz val="8"/>
            <color indexed="81"/>
            <rFont val="Tahoma"/>
            <family val="2"/>
          </rPr>
          <t>Kyle Chaykowski:</t>
        </r>
        <r>
          <rPr>
            <sz val="8"/>
            <color indexed="81"/>
            <rFont val="Tahoma"/>
            <family val="2"/>
          </rPr>
          <t xml:space="preserve">
Based on Lake and St. Joseph results (i.e. money put to work), IN did not look exciting anymore.</t>
        </r>
      </text>
    </comment>
    <comment ref="AE46" authorId="2" shapeId="0" xr:uid="{00000000-0006-0000-1100-000025000000}">
      <text>
        <r>
          <rPr>
            <b/>
            <sz val="9"/>
            <color indexed="81"/>
            <rFont val="Tahoma"/>
            <family val="2"/>
          </rPr>
          <t>West Trinh:</t>
        </r>
        <r>
          <rPr>
            <sz val="9"/>
            <color indexed="81"/>
            <rFont val="Tahoma"/>
            <family val="2"/>
          </rPr>
          <t xml:space="preserve">
9:30AM MT</t>
        </r>
      </text>
    </comment>
    <comment ref="D47" authorId="0" shapeId="0" xr:uid="{00000000-0006-0000-1100-000026000000}">
      <text>
        <r>
          <rPr>
            <b/>
            <sz val="8"/>
            <color indexed="81"/>
            <rFont val="Tahoma"/>
            <family val="2"/>
          </rPr>
          <t>Kyle Chaykowski:</t>
        </r>
        <r>
          <rPr>
            <sz val="8"/>
            <color indexed="81"/>
            <rFont val="Tahoma"/>
            <family val="2"/>
          </rPr>
          <t xml:space="preserve">
Based on Lake and St. Joseph results (i.e. money put to work), IN did not look exciting anymore.</t>
        </r>
      </text>
    </comment>
    <comment ref="AE47" authorId="2" shapeId="0" xr:uid="{00000000-0006-0000-1100-000027000000}">
      <text>
        <r>
          <rPr>
            <b/>
            <sz val="9"/>
            <color indexed="81"/>
            <rFont val="Tahoma"/>
            <family val="2"/>
          </rPr>
          <t>West Trinh:</t>
        </r>
        <r>
          <rPr>
            <sz val="9"/>
            <color indexed="81"/>
            <rFont val="Tahoma"/>
            <family val="2"/>
          </rPr>
          <t xml:space="preserve">
9:30AM MT</t>
        </r>
      </text>
    </comment>
    <comment ref="D48" authorId="0" shapeId="0" xr:uid="{00000000-0006-0000-1100-000028000000}">
      <text>
        <r>
          <rPr>
            <b/>
            <sz val="8"/>
            <color indexed="81"/>
            <rFont val="Tahoma"/>
            <family val="2"/>
          </rPr>
          <t>Kyle Chaykowski:</t>
        </r>
        <r>
          <rPr>
            <sz val="8"/>
            <color indexed="81"/>
            <rFont val="Tahoma"/>
            <family val="2"/>
          </rPr>
          <t xml:space="preserve">
Based on Lake and St. Joseph results (i.e. money put to work), IN did not look exciting anymore.</t>
        </r>
      </text>
    </comment>
    <comment ref="D49" authorId="0" shapeId="0" xr:uid="{00000000-0006-0000-1100-000029000000}">
      <text>
        <r>
          <rPr>
            <b/>
            <sz val="8"/>
            <color indexed="81"/>
            <rFont val="Tahoma"/>
            <family val="2"/>
          </rPr>
          <t>Kyle Chaykowski:</t>
        </r>
        <r>
          <rPr>
            <sz val="8"/>
            <color indexed="81"/>
            <rFont val="Tahoma"/>
            <family val="2"/>
          </rPr>
          <t xml:space="preserve">
Too busy with CPG project</t>
        </r>
      </text>
    </comment>
    <comment ref="G49" authorId="2" shapeId="0" xr:uid="{00000000-0006-0000-1100-00002A000000}">
      <text>
        <r>
          <rPr>
            <b/>
            <sz val="9"/>
            <color indexed="81"/>
            <rFont val="Tahoma"/>
            <family val="2"/>
          </rPr>
          <t>West Trinh:</t>
        </r>
        <r>
          <rPr>
            <sz val="9"/>
            <color indexed="81"/>
            <rFont val="Tahoma"/>
            <family val="2"/>
          </rPr>
          <t xml:space="preserve">
Left message for TC (10.9.14)
</t>
        </r>
      </text>
    </comment>
    <comment ref="D50" authorId="0" shapeId="0" xr:uid="{00000000-0006-0000-1100-00002B000000}">
      <text>
        <r>
          <rPr>
            <b/>
            <sz val="8"/>
            <color indexed="81"/>
            <rFont val="Tahoma"/>
            <family val="2"/>
          </rPr>
          <t>Kyle Chaykowski:</t>
        </r>
        <r>
          <rPr>
            <sz val="8"/>
            <color indexed="81"/>
            <rFont val="Tahoma"/>
            <family val="2"/>
          </rPr>
          <t xml:space="preserve">
Too busy with CPG project</t>
        </r>
      </text>
    </comment>
    <comment ref="AG52" authorId="2" shapeId="0" xr:uid="{00000000-0006-0000-1100-00002C000000}">
      <text>
        <r>
          <rPr>
            <b/>
            <sz val="9"/>
            <color indexed="81"/>
            <rFont val="Tahoma"/>
            <family val="2"/>
          </rPr>
          <t>West Trinh:</t>
        </r>
        <r>
          <rPr>
            <sz val="9"/>
            <color indexed="81"/>
            <rFont val="Tahoma"/>
            <family val="2"/>
          </rPr>
          <t xml:space="preserve">
5PM MT</t>
        </r>
      </text>
    </comment>
    <comment ref="AJ52" authorId="2" shapeId="0" xr:uid="{00000000-0006-0000-1100-00002D000000}">
      <text>
        <r>
          <rPr>
            <b/>
            <sz val="9"/>
            <color indexed="81"/>
            <rFont val="Tahoma"/>
            <family val="2"/>
          </rPr>
          <t>West Trinh:</t>
        </r>
        <r>
          <rPr>
            <sz val="9"/>
            <color indexed="81"/>
            <rFont val="Tahoma"/>
            <family val="2"/>
          </rPr>
          <t xml:space="preserve">
3PM MT</t>
        </r>
      </text>
    </comment>
    <comment ref="D53" authorId="0" shapeId="0" xr:uid="{00000000-0006-0000-1100-00002E000000}">
      <text>
        <r>
          <rPr>
            <b/>
            <sz val="8"/>
            <color indexed="81"/>
            <rFont val="Tahoma"/>
            <family val="2"/>
          </rPr>
          <t>Kyle Chaykowski:</t>
        </r>
        <r>
          <rPr>
            <sz val="8"/>
            <color indexed="81"/>
            <rFont val="Tahoma"/>
            <family val="2"/>
          </rPr>
          <t xml:space="preserve">
Based on Lake and St. Joseph results (i.e. money put to work), IN did not look exciting anymore.</t>
        </r>
      </text>
    </comment>
    <comment ref="AK55" authorId="2" shapeId="0" xr:uid="{00000000-0006-0000-1100-00002F000000}">
      <text>
        <r>
          <rPr>
            <b/>
            <sz val="9"/>
            <color indexed="81"/>
            <rFont val="Tahoma"/>
            <family val="2"/>
          </rPr>
          <t>West Trinh:</t>
        </r>
        <r>
          <rPr>
            <sz val="9"/>
            <color indexed="81"/>
            <rFont val="Tahoma"/>
            <family val="2"/>
          </rPr>
          <t xml:space="preserve">
Bring certified check for however much we expect to win.  A refund will be issued for unused funds</t>
        </r>
      </text>
    </comment>
    <comment ref="AH57" authorId="2" shapeId="0" xr:uid="{00000000-0006-0000-1100-000030000000}">
      <text>
        <r>
          <rPr>
            <b/>
            <sz val="9"/>
            <color indexed="81"/>
            <rFont val="Tahoma"/>
            <family val="2"/>
          </rPr>
          <t>West Trinh:</t>
        </r>
        <r>
          <rPr>
            <sz val="9"/>
            <color indexed="81"/>
            <rFont val="Tahoma"/>
            <family val="2"/>
          </rPr>
          <t xml:space="preserve">
ADV list won't be available till first week of Nov. Can put down $250k CC until it list is released, but then must pay difference by 11/14/14</t>
        </r>
      </text>
    </comment>
    <comment ref="AI57" authorId="2" shapeId="0" xr:uid="{00000000-0006-0000-1100-000031000000}">
      <text>
        <r>
          <rPr>
            <b/>
            <sz val="9"/>
            <color indexed="81"/>
            <rFont val="Tahoma"/>
            <family val="2"/>
          </rPr>
          <t>West Trinh:</t>
        </r>
        <r>
          <rPr>
            <sz val="9"/>
            <color indexed="81"/>
            <rFont val="Tahoma"/>
            <family val="2"/>
          </rPr>
          <t xml:space="preserve">
$250k CC request sent 10/28
Fedex ON 10/30</t>
        </r>
      </text>
    </comment>
    <comment ref="AL59" authorId="2" shapeId="0" xr:uid="{00000000-0006-0000-1100-000032000000}">
      <text>
        <r>
          <rPr>
            <b/>
            <sz val="9"/>
            <color indexed="81"/>
            <rFont val="Tahoma"/>
            <family val="2"/>
          </rPr>
          <t>West Trinh:</t>
        </r>
        <r>
          <rPr>
            <sz val="9"/>
            <color indexed="81"/>
            <rFont val="Tahoma"/>
            <family val="2"/>
          </rPr>
          <t xml:space="preserve">
Not yet available (10.9.14)</t>
        </r>
      </text>
    </comment>
    <comment ref="D64" authorId="0" shapeId="0" xr:uid="{00000000-0006-0000-1100-000033000000}">
      <text>
        <r>
          <rPr>
            <b/>
            <sz val="8"/>
            <color indexed="81"/>
            <rFont val="Tahoma"/>
            <family val="2"/>
          </rPr>
          <t>Kyle Chaykowski:</t>
        </r>
        <r>
          <rPr>
            <sz val="8"/>
            <color indexed="81"/>
            <rFont val="Tahoma"/>
            <family val="2"/>
          </rPr>
          <t xml:space="preserve">
Based on Lake and St. Joseph results (i.e. money put to work), IN did not look exciting anymore.</t>
        </r>
      </text>
    </comment>
    <comment ref="AG66" authorId="2" shapeId="0" xr:uid="{00000000-0006-0000-1100-000034000000}">
      <text>
        <r>
          <rPr>
            <b/>
            <sz val="9"/>
            <color indexed="81"/>
            <rFont val="Tahoma"/>
            <family val="2"/>
          </rPr>
          <t>West Trinh:</t>
        </r>
        <r>
          <rPr>
            <sz val="9"/>
            <color indexed="81"/>
            <rFont val="Tahoma"/>
            <family val="2"/>
          </rPr>
          <t xml:space="preserve">
1PM MT</t>
        </r>
      </text>
    </comment>
    <comment ref="F69" authorId="3" shapeId="0" xr:uid="{00000000-0006-0000-1100-000035000000}">
      <text>
        <r>
          <rPr>
            <b/>
            <sz val="9"/>
            <color indexed="81"/>
            <rFont val="Tahoma"/>
            <family val="2"/>
          </rPr>
          <t>AJ Perea:</t>
        </r>
        <r>
          <rPr>
            <sz val="9"/>
            <color indexed="81"/>
            <rFont val="Tahoma"/>
            <family val="2"/>
          </rPr>
          <t xml:space="preserve">
Sent call to confirm</t>
        </r>
      </text>
    </comment>
    <comment ref="AL69" authorId="3" shapeId="0" xr:uid="{00000000-0006-0000-1100-000036000000}">
      <text>
        <r>
          <rPr>
            <b/>
            <sz val="9"/>
            <color indexed="81"/>
            <rFont val="Tahoma"/>
            <family val="2"/>
          </rPr>
          <t>AJ Perea:</t>
        </r>
        <r>
          <rPr>
            <sz val="9"/>
            <color indexed="81"/>
            <rFont val="Tahoma"/>
            <family val="2"/>
          </rPr>
          <t xml:space="preserve">
</t>
        </r>
        <r>
          <rPr>
            <sz val="10"/>
            <color indexed="81"/>
            <rFont val="Tahoma"/>
            <family val="2"/>
          </rPr>
          <t>Clerk said list should be relreased early next week</t>
        </r>
      </text>
    </comment>
    <comment ref="F70" authorId="3" shapeId="0" xr:uid="{00000000-0006-0000-1100-000037000000}">
      <text>
        <r>
          <rPr>
            <b/>
            <sz val="9"/>
            <color indexed="81"/>
            <rFont val="Tahoma"/>
            <family val="2"/>
          </rPr>
          <t>AJ Perea:</t>
        </r>
        <r>
          <rPr>
            <sz val="9"/>
            <color indexed="81"/>
            <rFont val="Tahoma"/>
            <family val="2"/>
          </rPr>
          <t xml:space="preserve">
Sent, call to confirm</t>
        </r>
      </text>
    </comment>
    <comment ref="AG71" authorId="2" shapeId="0" xr:uid="{00000000-0006-0000-1100-000038000000}">
      <text>
        <r>
          <rPr>
            <b/>
            <sz val="9"/>
            <color indexed="81"/>
            <rFont val="Tahoma"/>
            <family val="2"/>
          </rPr>
          <t>West Trinh:</t>
        </r>
        <r>
          <rPr>
            <sz val="9"/>
            <color indexed="81"/>
            <rFont val="Tahoma"/>
            <family val="2"/>
          </rPr>
          <t xml:space="preserve">
2PM MT</t>
        </r>
      </text>
    </comment>
    <comment ref="AJ71" authorId="2" shapeId="0" xr:uid="{00000000-0006-0000-1100-000039000000}">
      <text>
        <r>
          <rPr>
            <b/>
            <sz val="9"/>
            <color indexed="81"/>
            <rFont val="Tahoma"/>
            <family val="2"/>
          </rPr>
          <t>West Trinh:</t>
        </r>
        <r>
          <rPr>
            <sz val="9"/>
            <color indexed="81"/>
            <rFont val="Tahoma"/>
            <family val="2"/>
          </rPr>
          <t xml:space="preserve">
4PM MT</t>
        </r>
      </text>
    </comment>
    <comment ref="F72" authorId="3" shapeId="0" xr:uid="{00000000-0006-0000-1100-00003A000000}">
      <text>
        <r>
          <rPr>
            <b/>
            <sz val="9"/>
            <color indexed="81"/>
            <rFont val="Tahoma"/>
            <family val="2"/>
          </rPr>
          <t>AJ Perea:</t>
        </r>
        <r>
          <rPr>
            <sz val="9"/>
            <color indexed="81"/>
            <rFont val="Tahoma"/>
            <family val="2"/>
          </rPr>
          <t xml:space="preserve">
Emailed, confirm
</t>
        </r>
      </text>
    </comment>
    <comment ref="AG73" authorId="2" shapeId="0" xr:uid="{00000000-0006-0000-1100-00003B000000}">
      <text>
        <r>
          <rPr>
            <b/>
            <sz val="9"/>
            <color indexed="81"/>
            <rFont val="Tahoma"/>
            <family val="2"/>
          </rPr>
          <t>West Trinh:</t>
        </r>
        <r>
          <rPr>
            <sz val="9"/>
            <color indexed="81"/>
            <rFont val="Tahoma"/>
            <family val="2"/>
          </rPr>
          <t xml:space="preserve">
3PM MT</t>
        </r>
      </text>
    </comment>
    <comment ref="AJ73" authorId="2" shapeId="0" xr:uid="{00000000-0006-0000-1100-00003C000000}">
      <text>
        <r>
          <rPr>
            <b/>
            <sz val="9"/>
            <color indexed="81"/>
            <rFont val="Tahoma"/>
            <family val="2"/>
          </rPr>
          <t xml:space="preserve">West Trinh:
</t>
        </r>
        <r>
          <rPr>
            <sz val="9"/>
            <color indexed="81"/>
            <rFont val="Tahoma"/>
            <family val="2"/>
          </rPr>
          <t>4PM MT</t>
        </r>
      </text>
    </comment>
    <comment ref="D76" authorId="0" shapeId="0" xr:uid="{00000000-0006-0000-1100-00003D000000}">
      <text>
        <r>
          <rPr>
            <b/>
            <sz val="8"/>
            <color indexed="81"/>
            <rFont val="Tahoma"/>
            <family val="2"/>
          </rPr>
          <t>Kyle Chaykowski:</t>
        </r>
        <r>
          <rPr>
            <sz val="8"/>
            <color indexed="81"/>
            <rFont val="Tahoma"/>
            <family val="2"/>
          </rPr>
          <t xml:space="preserve">
Both have 15%+ of the population under the poverty line, med home values &lt;100k, and unemployment rates of 7.5%+</t>
        </r>
      </text>
    </comment>
    <comment ref="D77" authorId="0" shapeId="0" xr:uid="{00000000-0006-0000-1100-00003E000000}">
      <text>
        <r>
          <rPr>
            <b/>
            <sz val="8"/>
            <color indexed="81"/>
            <rFont val="Tahoma"/>
            <family val="2"/>
          </rPr>
          <t>Kyle Chaykowski:</t>
        </r>
        <r>
          <rPr>
            <sz val="8"/>
            <color indexed="81"/>
            <rFont val="Tahoma"/>
            <family val="2"/>
          </rPr>
          <t xml:space="preserve">
Both have 15%+ of the population under the poverty line, med home values &lt;100k, and unemployment rates of 7.5%+</t>
        </r>
      </text>
    </comment>
    <comment ref="AH77" authorId="2" shapeId="0" xr:uid="{00000000-0006-0000-1100-00003F000000}">
      <text>
        <r>
          <rPr>
            <b/>
            <sz val="9"/>
            <color indexed="81"/>
            <rFont val="Tahoma"/>
            <family val="2"/>
          </rPr>
          <t>West Trinh:</t>
        </r>
        <r>
          <rPr>
            <sz val="9"/>
            <color indexed="81"/>
            <rFont val="Tahoma"/>
            <family val="2"/>
          </rPr>
          <t xml:space="preserve">
Must be CC</t>
        </r>
      </text>
    </comment>
    <comment ref="AI89" authorId="2" shapeId="0" xr:uid="{00000000-0006-0000-1100-000040000000}">
      <text>
        <r>
          <rPr>
            <b/>
            <sz val="9"/>
            <color indexed="81"/>
            <rFont val="Tahoma"/>
            <family val="2"/>
          </rPr>
          <t>West Trinh:</t>
        </r>
        <r>
          <rPr>
            <sz val="9"/>
            <color indexed="81"/>
            <rFont val="Tahoma"/>
            <family val="2"/>
          </rPr>
          <t xml:space="preserve">
Mailed 10/29</t>
        </r>
      </text>
    </comment>
    <comment ref="D98" authorId="1" shapeId="0" xr:uid="{00000000-0006-0000-1100-000041000000}">
      <text>
        <r>
          <rPr>
            <b/>
            <sz val="9"/>
            <color indexed="81"/>
            <rFont val="Tahoma"/>
            <family val="2"/>
          </rPr>
          <t>Ryan Cole:</t>
        </r>
        <r>
          <rPr>
            <sz val="9"/>
            <color indexed="81"/>
            <rFont val="Tahoma"/>
            <family val="2"/>
          </rPr>
          <t xml:space="preserve">
bad area per Jim</t>
        </r>
      </text>
    </comment>
    <comment ref="D121" authorId="0" shapeId="0" xr:uid="{00000000-0006-0000-1100-000042000000}">
      <text>
        <r>
          <rPr>
            <b/>
            <sz val="8"/>
            <color indexed="81"/>
            <rFont val="Tahoma"/>
            <family val="2"/>
          </rPr>
          <t>Kyle Chaykowski:</t>
        </r>
        <r>
          <rPr>
            <sz val="8"/>
            <color indexed="81"/>
            <rFont val="Tahoma"/>
            <family val="2"/>
          </rPr>
          <t xml:space="preserve">
Attorney's don't like since county does noticing and there is a huge noticing risk.</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AJ Perea</author>
    <author>Kyle Chaykowski</author>
    <author>Ryan Cole</author>
  </authors>
  <commentList>
    <comment ref="R17" authorId="0" shapeId="0" xr:uid="{00000000-0006-0000-1300-000001000000}">
      <text>
        <r>
          <rPr>
            <b/>
            <sz val="9"/>
            <color indexed="81"/>
            <rFont val="Tahoma"/>
            <family val="2"/>
          </rPr>
          <t>AJ Perea:</t>
        </r>
        <r>
          <rPr>
            <sz val="9"/>
            <color indexed="81"/>
            <rFont val="Tahoma"/>
            <family val="2"/>
          </rPr>
          <t xml:space="preserve">
EOD 48 hours after notified by the tax collector</t>
        </r>
      </text>
    </comment>
    <comment ref="AB32" authorId="1" shapeId="0" xr:uid="{00000000-0006-0000-1300-000002000000}">
      <text>
        <r>
          <rPr>
            <b/>
            <sz val="8"/>
            <color indexed="81"/>
            <rFont val="Tahoma"/>
            <family val="2"/>
          </rPr>
          <t>Kyle Chaykowski:</t>
        </r>
        <r>
          <rPr>
            <sz val="8"/>
            <color indexed="81"/>
            <rFont val="Tahoma"/>
            <family val="2"/>
          </rPr>
          <t xml:space="preserve">
Received 1st on 5/3/15, but Kyle noticed the mortage and prior lien data was not matched up properly and TSR agreed that something got messed up on Polk, Lee and Citrus.</t>
        </r>
      </text>
    </comment>
    <comment ref="Q33" authorId="0" shapeId="0" xr:uid="{00000000-0006-0000-1300-000003000000}">
      <text>
        <r>
          <rPr>
            <b/>
            <sz val="9"/>
            <color indexed="81"/>
            <rFont val="Tahoma"/>
            <family val="2"/>
          </rPr>
          <t>AJ Perea:</t>
        </r>
        <r>
          <rPr>
            <sz val="9"/>
            <color indexed="81"/>
            <rFont val="Tahoma"/>
            <family val="2"/>
          </rPr>
          <t xml:space="preserve">
WFBS representative said there will be a budget, from our past history and the auction website, this does not appear to be corerct</t>
        </r>
      </text>
    </comment>
    <comment ref="AB40" authorId="1" shapeId="0" xr:uid="{00000000-0006-0000-1300-000004000000}">
      <text>
        <r>
          <rPr>
            <b/>
            <sz val="8"/>
            <color indexed="81"/>
            <rFont val="Tahoma"/>
            <family val="2"/>
          </rPr>
          <t>Kyle Chaykowski:</t>
        </r>
        <r>
          <rPr>
            <sz val="8"/>
            <color indexed="81"/>
            <rFont val="Tahoma"/>
            <family val="2"/>
          </rPr>
          <t xml:space="preserve">
Received 1st on 5/3/15, but Kyle noticed the mortage and prior lien data was not matched up properly and TSR agreed that something got messed up on Polk, Lee and Citrus.</t>
        </r>
      </text>
    </comment>
    <comment ref="R44" authorId="2" shapeId="0" xr:uid="{00000000-0006-0000-1300-000005000000}">
      <text>
        <r>
          <rPr>
            <b/>
            <sz val="9"/>
            <color indexed="81"/>
            <rFont val="Tahoma"/>
            <family val="2"/>
          </rPr>
          <t>Ryan Cole:</t>
        </r>
        <r>
          <rPr>
            <sz val="9"/>
            <color indexed="81"/>
            <rFont val="Tahoma"/>
            <family val="2"/>
          </rPr>
          <t xml:space="preserve">
Check to ensure it isn't 6/2, which is reflected on the GS PDF</t>
        </r>
      </text>
    </comment>
    <comment ref="F49" authorId="0" shapeId="0" xr:uid="{00000000-0006-0000-1300-000006000000}">
      <text>
        <r>
          <rPr>
            <b/>
            <sz val="9"/>
            <color indexed="81"/>
            <rFont val="Tahoma"/>
            <family val="2"/>
          </rPr>
          <t>AJ Perea:</t>
        </r>
        <r>
          <rPr>
            <sz val="9"/>
            <color indexed="81"/>
            <rFont val="Tahoma"/>
            <family val="2"/>
          </rPr>
          <t xml:space="preserve">
5/31/15-6/3/15</t>
        </r>
      </text>
    </comment>
    <comment ref="AB59" authorId="1" shapeId="0" xr:uid="{00000000-0006-0000-1300-000007000000}">
      <text>
        <r>
          <rPr>
            <b/>
            <sz val="8"/>
            <color indexed="81"/>
            <rFont val="Tahoma"/>
            <family val="2"/>
          </rPr>
          <t>Kyle Chaykowski:</t>
        </r>
        <r>
          <rPr>
            <sz val="8"/>
            <color indexed="81"/>
            <rFont val="Tahoma"/>
            <family val="2"/>
          </rPr>
          <t xml:space="preserve">
Received 1st on 5/3/15, but Kyle noticed the mortage and prior lien data was not matched up properly and TSR agreed that something got messed up on Polk, Lee and Citrus.</t>
        </r>
      </text>
    </comment>
    <comment ref="F62" authorId="0" shapeId="0" xr:uid="{00000000-0006-0000-1300-000008000000}">
      <text>
        <r>
          <rPr>
            <b/>
            <sz val="9"/>
            <color indexed="81"/>
            <rFont val="Tahoma"/>
            <family val="2"/>
          </rPr>
          <t>AJ Perea:</t>
        </r>
        <r>
          <rPr>
            <sz val="9"/>
            <color indexed="81"/>
            <rFont val="Tahoma"/>
            <family val="2"/>
          </rPr>
          <t xml:space="preserve">
Sale expected to last 3-4 days</t>
        </r>
      </text>
    </comment>
    <comment ref="R62" authorId="0" shapeId="0" xr:uid="{00000000-0006-0000-1300-000009000000}">
      <text>
        <r>
          <rPr>
            <b/>
            <sz val="9"/>
            <color indexed="81"/>
            <rFont val="Tahoma"/>
            <family val="2"/>
          </rPr>
          <t>AJ Perea:</t>
        </r>
        <r>
          <rPr>
            <sz val="9"/>
            <color indexed="81"/>
            <rFont val="Tahoma"/>
            <family val="2"/>
          </rPr>
          <t xml:space="preserve">
EOD 48 hours after notified by the tax collector</t>
        </r>
      </text>
    </comment>
    <comment ref="AL62" authorId="1" shapeId="0" xr:uid="{00000000-0006-0000-1300-00000A000000}">
      <text>
        <r>
          <rPr>
            <b/>
            <sz val="8"/>
            <color indexed="81"/>
            <rFont val="Tahoma"/>
            <family val="2"/>
          </rPr>
          <t>Kyle Chaykowski:</t>
        </r>
        <r>
          <rPr>
            <sz val="8"/>
            <color indexed="81"/>
            <rFont val="Tahoma"/>
            <family val="2"/>
          </rPr>
          <t xml:space="preserve">
Includes a large ~$7MM lien that was removed in a later updated list.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Ryan Cole</author>
    <author>Kyle Chaykowski</author>
    <author>AJ Perea</author>
  </authors>
  <commentList>
    <comment ref="F7" authorId="0" shapeId="0" xr:uid="{00000000-0006-0000-1400-000001000000}">
      <text>
        <r>
          <rPr>
            <b/>
            <sz val="9"/>
            <color indexed="81"/>
            <rFont val="Tahoma"/>
            <family val="2"/>
          </rPr>
          <t>Ryan Cole:</t>
        </r>
        <r>
          <rPr>
            <sz val="9"/>
            <color indexed="81"/>
            <rFont val="Tahoma"/>
            <family val="2"/>
          </rPr>
          <t xml:space="preserve">
Represents "last day of bidding", although actual sale occurs on 5/27</t>
        </r>
      </text>
    </comment>
    <comment ref="F8" authorId="0" shapeId="0" xr:uid="{00000000-0006-0000-1400-000002000000}">
      <text>
        <r>
          <rPr>
            <b/>
            <sz val="9"/>
            <color indexed="81"/>
            <rFont val="Tahoma"/>
            <family val="2"/>
          </rPr>
          <t>Ryan Cole:</t>
        </r>
        <r>
          <rPr>
            <sz val="9"/>
            <color indexed="81"/>
            <rFont val="Tahoma"/>
            <family val="2"/>
          </rPr>
          <t xml:space="preserve">
Represents "last day of bidding", although actual sale occurs on 5/29</t>
        </r>
      </text>
    </comment>
    <comment ref="F9" authorId="0" shapeId="0" xr:uid="{00000000-0006-0000-1400-000003000000}">
      <text>
        <r>
          <rPr>
            <b/>
            <sz val="9"/>
            <color indexed="81"/>
            <rFont val="Tahoma"/>
            <family val="2"/>
          </rPr>
          <t>Ryan Cole:</t>
        </r>
        <r>
          <rPr>
            <sz val="9"/>
            <color indexed="81"/>
            <rFont val="Tahoma"/>
            <family val="2"/>
          </rPr>
          <t xml:space="preserve">
Represents "last day of bidding", although actual sale occurs on 5/31</t>
        </r>
      </text>
    </comment>
    <comment ref="F10" authorId="0" shapeId="0" xr:uid="{00000000-0006-0000-1400-000004000000}">
      <text>
        <r>
          <rPr>
            <b/>
            <sz val="9"/>
            <color indexed="81"/>
            <rFont val="Tahoma"/>
            <family val="2"/>
          </rPr>
          <t>Ryan Cole:</t>
        </r>
        <r>
          <rPr>
            <sz val="9"/>
            <color indexed="81"/>
            <rFont val="Tahoma"/>
            <family val="2"/>
          </rPr>
          <t xml:space="preserve">
Represents "last day of bidding", although actual sale occurs on 5/28</t>
        </r>
      </text>
    </comment>
    <comment ref="V14" authorId="0" shapeId="0" xr:uid="{00000000-0006-0000-1400-000005000000}">
      <text>
        <r>
          <rPr>
            <b/>
            <sz val="9"/>
            <color indexed="81"/>
            <rFont val="Tahoma"/>
            <family val="2"/>
          </rPr>
          <t>Ryan Cole:</t>
        </r>
        <r>
          <rPr>
            <sz val="9"/>
            <color indexed="81"/>
            <rFont val="Tahoma"/>
            <family val="2"/>
          </rPr>
          <t xml:space="preserve">
select search by "Folio" and use  "Alternate Key" from excel file</t>
        </r>
      </text>
    </comment>
    <comment ref="F16" authorId="0" shapeId="0" xr:uid="{00000000-0006-0000-1400-000006000000}">
      <text>
        <r>
          <rPr>
            <b/>
            <sz val="9"/>
            <color indexed="81"/>
            <rFont val="Tahoma"/>
            <family val="2"/>
          </rPr>
          <t>Ryan Cole:</t>
        </r>
        <r>
          <rPr>
            <sz val="9"/>
            <color indexed="81"/>
            <rFont val="Tahoma"/>
            <family val="2"/>
          </rPr>
          <t xml:space="preserve">
Represents "last day of bidding", although actual sale occurs on 5/30</t>
        </r>
      </text>
    </comment>
    <comment ref="F17" authorId="0" shapeId="0" xr:uid="{00000000-0006-0000-1400-000007000000}">
      <text>
        <r>
          <rPr>
            <b/>
            <sz val="9"/>
            <color indexed="81"/>
            <rFont val="Tahoma"/>
            <family val="2"/>
          </rPr>
          <t>Ryan Cole:</t>
        </r>
        <r>
          <rPr>
            <sz val="9"/>
            <color indexed="81"/>
            <rFont val="Tahoma"/>
            <family val="2"/>
          </rPr>
          <t xml:space="preserve">
Represents "last day of bidding", although actual sale occurs on 5/31</t>
        </r>
      </text>
    </comment>
    <comment ref="F19" authorId="0" shapeId="0" xr:uid="{00000000-0006-0000-1400-000008000000}">
      <text>
        <r>
          <rPr>
            <b/>
            <sz val="9"/>
            <color indexed="81"/>
            <rFont val="Tahoma"/>
            <family val="2"/>
          </rPr>
          <t>Ryan Cole:</t>
        </r>
        <r>
          <rPr>
            <sz val="9"/>
            <color indexed="81"/>
            <rFont val="Tahoma"/>
            <family val="2"/>
          </rPr>
          <t xml:space="preserve">
Represents "last day of bidding", although actual sale occurs on 5/30</t>
        </r>
      </text>
    </comment>
    <comment ref="V19" authorId="0" shapeId="0" xr:uid="{00000000-0006-0000-1400-000009000000}">
      <text>
        <r>
          <rPr>
            <b/>
            <sz val="9"/>
            <color indexed="81"/>
            <rFont val="Tahoma"/>
            <family val="2"/>
          </rPr>
          <t>Ryan Cole:</t>
        </r>
        <r>
          <rPr>
            <sz val="9"/>
            <color indexed="81"/>
            <rFont val="Tahoma"/>
            <family val="2"/>
          </rPr>
          <t xml:space="preserve">
select "Search Tool" to search by Parcel Number</t>
        </r>
      </text>
    </comment>
    <comment ref="F20" authorId="0" shapeId="0" xr:uid="{00000000-0006-0000-1400-00000A000000}">
      <text>
        <r>
          <rPr>
            <b/>
            <sz val="9"/>
            <color indexed="81"/>
            <rFont val="Tahoma"/>
            <family val="2"/>
          </rPr>
          <t>Ryan Cole:</t>
        </r>
        <r>
          <rPr>
            <sz val="9"/>
            <color indexed="81"/>
            <rFont val="Tahoma"/>
            <family val="2"/>
          </rPr>
          <t xml:space="preserve">
Represents "last day of bidding", although actual sale occurs on 5/30</t>
        </r>
      </text>
    </comment>
    <comment ref="F21" authorId="0" shapeId="0" xr:uid="{00000000-0006-0000-1400-00000B000000}">
      <text>
        <r>
          <rPr>
            <b/>
            <sz val="9"/>
            <color indexed="81"/>
            <rFont val="Tahoma"/>
            <family val="2"/>
          </rPr>
          <t>Ryan Cole:</t>
        </r>
        <r>
          <rPr>
            <sz val="9"/>
            <color indexed="81"/>
            <rFont val="Tahoma"/>
            <family val="2"/>
          </rPr>
          <t xml:space="preserve">
Represents "last day of bidding", although actual sale occurs on 6/1</t>
        </r>
      </text>
    </comment>
    <comment ref="F22" authorId="0" shapeId="0" xr:uid="{00000000-0006-0000-1400-00000C000000}">
      <text>
        <r>
          <rPr>
            <b/>
            <sz val="9"/>
            <color indexed="81"/>
            <rFont val="Tahoma"/>
            <family val="2"/>
          </rPr>
          <t>Ryan Cole:</t>
        </r>
        <r>
          <rPr>
            <sz val="9"/>
            <color indexed="81"/>
            <rFont val="Tahoma"/>
            <family val="2"/>
          </rPr>
          <t xml:space="preserve">
Represents "last day of bidding", although actual sale occurs on 5/30</t>
        </r>
      </text>
    </comment>
    <comment ref="F23" authorId="0" shapeId="0" xr:uid="{00000000-0006-0000-1400-00000D000000}">
      <text>
        <r>
          <rPr>
            <b/>
            <sz val="9"/>
            <color indexed="81"/>
            <rFont val="Tahoma"/>
            <family val="2"/>
          </rPr>
          <t>Ryan Cole:</t>
        </r>
        <r>
          <rPr>
            <sz val="9"/>
            <color indexed="81"/>
            <rFont val="Tahoma"/>
            <family val="2"/>
          </rPr>
          <t xml:space="preserve">
Represents "last day of bidding", although actual sale occurs on 5/30</t>
        </r>
      </text>
    </comment>
    <comment ref="F24" authorId="0" shapeId="0" xr:uid="{00000000-0006-0000-1400-00000E000000}">
      <text>
        <r>
          <rPr>
            <b/>
            <sz val="9"/>
            <color indexed="81"/>
            <rFont val="Tahoma"/>
            <family val="2"/>
          </rPr>
          <t>Ryan Cole:</t>
        </r>
        <r>
          <rPr>
            <sz val="9"/>
            <color indexed="81"/>
            <rFont val="Tahoma"/>
            <family val="2"/>
          </rPr>
          <t xml:space="preserve">
Represents "last day of bidding", although actual sale occurs on 5/31</t>
        </r>
      </text>
    </comment>
    <comment ref="D32" authorId="1" shapeId="0" xr:uid="{00000000-0006-0000-1400-00000F000000}">
      <text>
        <r>
          <rPr>
            <b/>
            <sz val="8"/>
            <color indexed="81"/>
            <rFont val="Tahoma"/>
            <family val="2"/>
          </rPr>
          <t>Kyle Chaykowski:</t>
        </r>
        <r>
          <rPr>
            <sz val="8"/>
            <color indexed="81"/>
            <rFont val="Tahoma"/>
            <family val="2"/>
          </rPr>
          <t xml:space="preserve">
Lument- No SSB</t>
        </r>
      </text>
    </comment>
    <comment ref="Q32" authorId="0" shapeId="0" xr:uid="{00000000-0006-0000-1400-000010000000}">
      <text>
        <r>
          <rPr>
            <b/>
            <sz val="9"/>
            <color indexed="81"/>
            <rFont val="Tahoma"/>
            <family val="2"/>
          </rPr>
          <t>Ryan Cole:</t>
        </r>
        <r>
          <rPr>
            <sz val="9"/>
            <color indexed="81"/>
            <rFont val="Tahoma"/>
            <family val="2"/>
          </rPr>
          <t xml:space="preserve">
due within 48 hours of the end of the sale</t>
        </r>
      </text>
    </comment>
    <comment ref="F34" authorId="2" shapeId="0" xr:uid="{00000000-0006-0000-1400-000011000000}">
      <text>
        <r>
          <rPr>
            <b/>
            <sz val="9"/>
            <color indexed="81"/>
            <rFont val="Tahoma"/>
            <family val="2"/>
          </rPr>
          <t>AJ Perea:</t>
        </r>
        <r>
          <rPr>
            <sz val="9"/>
            <color indexed="81"/>
            <rFont val="Tahoma"/>
            <family val="2"/>
          </rPr>
          <t xml:space="preserve">
First batch closes 5/31/14
</t>
        </r>
      </text>
    </comment>
    <comment ref="Q38" authorId="2" shapeId="0" xr:uid="{00000000-0006-0000-1400-000012000000}">
      <text>
        <r>
          <rPr>
            <b/>
            <sz val="9"/>
            <color indexed="81"/>
            <rFont val="Tahoma"/>
            <family val="2"/>
          </rPr>
          <t>AJ Perea:</t>
        </r>
        <r>
          <rPr>
            <sz val="9"/>
            <color indexed="81"/>
            <rFont val="Tahoma"/>
            <family val="2"/>
          </rPr>
          <t xml:space="preserve">
Website has this listed as 2012 payment due date, appears that they forgot to change it within the matrix, but the rest of the matrix is for 2014</t>
        </r>
      </text>
    </comment>
    <comment ref="F55" authorId="0" shapeId="0" xr:uid="{00000000-0006-0000-1400-000013000000}">
      <text>
        <r>
          <rPr>
            <b/>
            <sz val="9"/>
            <color indexed="81"/>
            <rFont val="Tahoma"/>
            <family val="2"/>
          </rPr>
          <t>Ryan Cole:</t>
        </r>
        <r>
          <rPr>
            <sz val="9"/>
            <color indexed="81"/>
            <rFont val="Tahoma"/>
            <family val="2"/>
          </rPr>
          <t xml:space="preserve">
Represents final submission date, although sale occurs on 6/1</t>
        </r>
      </text>
    </comment>
    <comment ref="Q56" authorId="0" shapeId="0" xr:uid="{00000000-0006-0000-1400-000014000000}">
      <text>
        <r>
          <rPr>
            <b/>
            <sz val="9"/>
            <color indexed="81"/>
            <rFont val="Tahoma"/>
            <family val="2"/>
          </rPr>
          <t>Ryan Cole:</t>
        </r>
        <r>
          <rPr>
            <sz val="9"/>
            <color indexed="81"/>
            <rFont val="Tahoma"/>
            <family val="2"/>
          </rPr>
          <t xml:space="preserve">
due within 48 hours of the end of the sale</t>
        </r>
      </text>
    </comment>
    <comment ref="V56" authorId="0" shapeId="0" xr:uid="{00000000-0006-0000-1400-000015000000}">
      <text>
        <r>
          <rPr>
            <b/>
            <sz val="9"/>
            <color indexed="81"/>
            <rFont val="Tahoma"/>
            <family val="2"/>
          </rPr>
          <t>Ryan Cole:</t>
        </r>
        <r>
          <rPr>
            <sz val="9"/>
            <color indexed="81"/>
            <rFont val="Tahoma"/>
            <family val="2"/>
          </rPr>
          <t xml:space="preserve">
select search by "Folio" and use parcel ID from excel file</t>
        </r>
      </text>
    </comment>
    <comment ref="F61" authorId="0" shapeId="0" xr:uid="{00000000-0006-0000-1400-000016000000}">
      <text>
        <r>
          <rPr>
            <b/>
            <sz val="9"/>
            <color indexed="81"/>
            <rFont val="Tahoma"/>
            <family val="2"/>
          </rPr>
          <t>Ryan Cole:</t>
        </r>
        <r>
          <rPr>
            <sz val="9"/>
            <color indexed="81"/>
            <rFont val="Tahoma"/>
            <family val="2"/>
          </rPr>
          <t xml:space="preserve">
Represents final submission date, although sale occurs on 6/1</t>
        </r>
      </text>
    </comment>
    <comment ref="N61" authorId="2" shapeId="0" xr:uid="{00000000-0006-0000-1400-000017000000}">
      <text>
        <r>
          <rPr>
            <b/>
            <sz val="9"/>
            <color indexed="81"/>
            <rFont val="Tahoma"/>
            <family val="2"/>
          </rPr>
          <t>AJ Perea:</t>
        </r>
        <r>
          <rPr>
            <sz val="9"/>
            <color indexed="81"/>
            <rFont val="Tahoma"/>
            <family val="2"/>
          </rPr>
          <t xml:space="preserve">
5/22/14- Left message for Shannon regarding registration deadline</t>
        </r>
      </text>
    </comment>
    <comment ref="F62" authorId="0" shapeId="0" xr:uid="{00000000-0006-0000-1400-000018000000}">
      <text>
        <r>
          <rPr>
            <b/>
            <sz val="9"/>
            <color indexed="81"/>
            <rFont val="Tahoma"/>
            <family val="2"/>
          </rPr>
          <t>Ryan Cole:</t>
        </r>
        <r>
          <rPr>
            <sz val="9"/>
            <color indexed="81"/>
            <rFont val="Tahoma"/>
            <family val="2"/>
          </rPr>
          <t xml:space="preserve">
Represents final submission date, although sale occurs on 6/1</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AJ Perea</author>
  </authors>
  <commentList>
    <comment ref="E41" authorId="0" shapeId="0" xr:uid="{00000000-0006-0000-1500-000001000000}">
      <text>
        <r>
          <rPr>
            <b/>
            <sz val="9"/>
            <color indexed="81"/>
            <rFont val="Tahoma"/>
            <family val="2"/>
          </rPr>
          <t>AJ Perea:</t>
        </r>
        <r>
          <rPr>
            <sz val="9"/>
            <color indexed="81"/>
            <rFont val="Tahoma"/>
            <family val="2"/>
          </rPr>
          <t xml:space="preserve">
5/31/15-6/3/15</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Kyle Chaykowski</author>
  </authors>
  <commentList>
    <comment ref="N5" authorId="0" shapeId="0" xr:uid="{00000000-0006-0000-1900-000001000000}">
      <text>
        <r>
          <rPr>
            <b/>
            <sz val="8"/>
            <color indexed="81"/>
            <rFont val="Tahoma"/>
            <family val="2"/>
          </rPr>
          <t>Kyle Chaykowski:</t>
        </r>
        <r>
          <rPr>
            <sz val="8"/>
            <color indexed="81"/>
            <rFont val="Tahoma"/>
            <family val="2"/>
          </rPr>
          <t xml:space="preserve">
Exception because weird bidding going on for liens under $2K.</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Chris Stack</author>
    <author>Robert Hughes</author>
  </authors>
  <commentList>
    <comment ref="B2" authorId="0" shapeId="0" xr:uid="{00000000-0006-0000-1A00-000001000000}">
      <text>
        <r>
          <rPr>
            <b/>
            <sz val="9"/>
            <color indexed="81"/>
            <rFont val="Tahoma"/>
            <family val="2"/>
          </rPr>
          <t>Chris Stack:</t>
        </r>
        <r>
          <rPr>
            <sz val="9"/>
            <color indexed="81"/>
            <rFont val="Tahoma"/>
            <family val="2"/>
          </rPr>
          <t xml:space="preserve">
2nd District: 601.857.5574</t>
        </r>
      </text>
    </comment>
    <comment ref="C12" authorId="1" shapeId="0" xr:uid="{00000000-0006-0000-1A00-000002000000}">
      <text>
        <r>
          <rPr>
            <b/>
            <sz val="9"/>
            <color indexed="81"/>
            <rFont val="Tahoma"/>
            <family val="2"/>
          </rPr>
          <t>Robert Hughes:</t>
        </r>
        <r>
          <rPr>
            <sz val="9"/>
            <color indexed="81"/>
            <rFont val="Tahoma"/>
            <family val="2"/>
          </rPr>
          <t xml:space="preserve">
from directory: 1,8</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Robert Hughes</author>
  </authors>
  <commentList>
    <comment ref="A12" authorId="0" shapeId="0" xr:uid="{00000000-0006-0000-1B00-000001000000}">
      <text>
        <r>
          <rPr>
            <b/>
            <sz val="9"/>
            <color indexed="81"/>
            <rFont val="Tahoma"/>
            <family val="2"/>
          </rPr>
          <t>Robert Hughes:</t>
        </r>
        <r>
          <rPr>
            <sz val="9"/>
            <color indexed="81"/>
            <rFont val="Tahoma"/>
            <family val="2"/>
          </rPr>
          <t xml:space="preserve">
from directory: 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 Stack</author>
    <author>David Maisel</author>
    <author>AJ Perea</author>
    <author>Sean Wilson</author>
  </authors>
  <commentList>
    <comment ref="N1" authorId="0" shapeId="0" xr:uid="{00000000-0006-0000-0100-000001000000}">
      <text>
        <r>
          <rPr>
            <b/>
            <sz val="9"/>
            <color indexed="81"/>
            <rFont val="Tahoma"/>
            <family val="2"/>
          </rPr>
          <t>Chris Stack:</t>
        </r>
        <r>
          <rPr>
            <sz val="9"/>
            <color indexed="81"/>
            <rFont val="Tahoma"/>
            <family val="2"/>
          </rPr>
          <t xml:space="preserve">
Sale information states that if a date is not specified, then the deadline is up until the close of the last batch of the sale</t>
        </r>
      </text>
    </comment>
    <comment ref="B4" authorId="1" shapeId="0" xr:uid="{00000000-0006-0000-0100-000002000000}">
      <text>
        <r>
          <rPr>
            <b/>
            <sz val="9"/>
            <color indexed="81"/>
            <rFont val="Tahoma"/>
            <family val="2"/>
          </rPr>
          <t>David Maisel:</t>
        </r>
        <r>
          <rPr>
            <sz val="9"/>
            <color indexed="81"/>
            <rFont val="Tahoma"/>
            <family val="2"/>
          </rPr>
          <t xml:space="preserve">
Jake from Real Auction - ext. 281</t>
        </r>
      </text>
    </comment>
    <comment ref="N6" authorId="1" shapeId="0" xr:uid="{00000000-0006-0000-0100-000003000000}">
      <text>
        <r>
          <rPr>
            <b/>
            <sz val="9"/>
            <color indexed="81"/>
            <rFont val="Tahoma"/>
            <family val="2"/>
          </rPr>
          <t>David Maisel:</t>
        </r>
        <r>
          <rPr>
            <sz val="9"/>
            <color indexed="81"/>
            <rFont val="Tahoma"/>
            <family val="2"/>
          </rPr>
          <t xml:space="preserve">
have to register before bids can be submitted</t>
        </r>
      </text>
    </comment>
    <comment ref="N7" authorId="1" shapeId="0" xr:uid="{00000000-0006-0000-0100-000004000000}">
      <text>
        <r>
          <rPr>
            <b/>
            <sz val="9"/>
            <color indexed="81"/>
            <rFont val="Tahoma"/>
            <family val="2"/>
          </rPr>
          <t>David Maisel:</t>
        </r>
        <r>
          <rPr>
            <sz val="9"/>
            <color indexed="81"/>
            <rFont val="Tahoma"/>
            <family val="2"/>
          </rPr>
          <t xml:space="preserve">
using CF</t>
        </r>
      </text>
    </comment>
    <comment ref="F22" authorId="1" shapeId="0" xr:uid="{00000000-0006-0000-0100-000005000000}">
      <text>
        <r>
          <rPr>
            <b/>
            <sz val="9"/>
            <color indexed="81"/>
            <rFont val="Tahoma"/>
            <family val="2"/>
          </rPr>
          <t>David Maisel:</t>
        </r>
        <r>
          <rPr>
            <sz val="9"/>
            <color indexed="81"/>
            <rFont val="Tahoma"/>
            <family val="2"/>
          </rPr>
          <t xml:space="preserve">
limited to 1000 subs per master acct (you can have more than 1 master)
***Need to manually create new email accounts and verify said email account for every sub account***</t>
        </r>
      </text>
    </comment>
    <comment ref="N22" authorId="1" shapeId="0" xr:uid="{00000000-0006-0000-0100-000006000000}">
      <text>
        <r>
          <rPr>
            <b/>
            <sz val="9"/>
            <color indexed="81"/>
            <rFont val="Tahoma"/>
            <family val="2"/>
          </rPr>
          <t>David Maisel:</t>
        </r>
        <r>
          <rPr>
            <sz val="9"/>
            <color indexed="81"/>
            <rFont val="Tahoma"/>
            <family val="2"/>
          </rPr>
          <t xml:space="preserve">
for subs</t>
        </r>
      </text>
    </comment>
    <comment ref="O26" authorId="2" shapeId="0" xr:uid="{00000000-0006-0000-0100-000007000000}">
      <text>
        <r>
          <rPr>
            <b/>
            <sz val="9"/>
            <color indexed="81"/>
            <rFont val="Tahoma"/>
            <family val="2"/>
          </rPr>
          <t>AJ Perea:</t>
        </r>
        <r>
          <rPr>
            <sz val="9"/>
            <color indexed="81"/>
            <rFont val="Tahoma"/>
            <family val="2"/>
          </rPr>
          <t xml:space="preserve">
Budget deadline?</t>
        </r>
      </text>
    </comment>
    <comment ref="F27" authorId="1" shapeId="0" xr:uid="{00000000-0006-0000-0100-000008000000}">
      <text>
        <r>
          <rPr>
            <b/>
            <sz val="9"/>
            <color indexed="81"/>
            <rFont val="Tahoma"/>
            <family val="2"/>
          </rPr>
          <t>David Maisel:</t>
        </r>
        <r>
          <rPr>
            <sz val="9"/>
            <color indexed="81"/>
            <rFont val="Tahoma"/>
            <family val="2"/>
          </rPr>
          <t xml:space="preserve">
Rob called and confirmed 5/2 - Mandy - 386-362-2816</t>
        </r>
      </text>
    </comment>
    <comment ref="Y34" authorId="2" shapeId="0" xr:uid="{00000000-0006-0000-0100-000009000000}">
      <text>
        <r>
          <rPr>
            <b/>
            <sz val="9"/>
            <color indexed="81"/>
            <rFont val="Tahoma"/>
            <family val="2"/>
          </rPr>
          <t>AJ Perea:</t>
        </r>
        <r>
          <rPr>
            <sz val="9"/>
            <color indexed="81"/>
            <rFont val="Tahoma"/>
            <family val="2"/>
          </rPr>
          <t xml:space="preserve">
No longer "No Subs", switched from RA to WFBS</t>
        </r>
      </text>
    </comment>
    <comment ref="AA34" authorId="1" shapeId="0" xr:uid="{00000000-0006-0000-0100-00000A000000}">
      <text>
        <r>
          <rPr>
            <b/>
            <sz val="9"/>
            <color indexed="81"/>
            <rFont val="Tahoma"/>
            <family val="2"/>
          </rPr>
          <t>David Maisel:</t>
        </r>
        <r>
          <rPr>
            <sz val="9"/>
            <color indexed="81"/>
            <rFont val="Tahoma"/>
            <family val="2"/>
          </rPr>
          <t xml:space="preserve">
1-888-371-8948</t>
        </r>
      </text>
    </comment>
    <comment ref="O42" authorId="1" shapeId="0" xr:uid="{00000000-0006-0000-0100-00000B000000}">
      <text>
        <r>
          <rPr>
            <b/>
            <sz val="9"/>
            <color indexed="81"/>
            <rFont val="Tahoma"/>
            <family val="2"/>
          </rPr>
          <t>David Maisel:</t>
        </r>
        <r>
          <rPr>
            <sz val="9"/>
            <color indexed="81"/>
            <rFont val="Tahoma"/>
            <family val="2"/>
          </rPr>
          <t xml:space="preserve">
4pm EST</t>
        </r>
      </text>
    </comment>
    <comment ref="Y44" authorId="3" shapeId="0" xr:uid="{00000000-0006-0000-0100-00000C000000}">
      <text>
        <r>
          <rPr>
            <b/>
            <sz val="9"/>
            <color indexed="81"/>
            <rFont val="Tahoma"/>
            <family val="2"/>
          </rPr>
          <t>Sean Wilson:</t>
        </r>
        <r>
          <rPr>
            <sz val="9"/>
            <color indexed="81"/>
            <rFont val="Tahoma"/>
            <family val="2"/>
          </rPr>
          <t xml:space="preserve">
Refused to call it SSB, but sent over the rules and RC confirmed it was SSB
Also received confirmation from JL, 5/3/16</t>
        </r>
      </text>
    </comment>
    <comment ref="AA44" authorId="1" shapeId="0" xr:uid="{00000000-0006-0000-0100-00000D000000}">
      <text>
        <r>
          <rPr>
            <b/>
            <sz val="9"/>
            <color indexed="81"/>
            <rFont val="Tahoma"/>
            <family val="2"/>
          </rPr>
          <t>David Maisel:</t>
        </r>
        <r>
          <rPr>
            <sz val="9"/>
            <color indexed="81"/>
            <rFont val="Tahoma"/>
            <family val="2"/>
          </rPr>
          <t xml:space="preserve">
1-888-371-8948</t>
        </r>
      </text>
    </comment>
    <comment ref="AA45" authorId="1" shapeId="0" xr:uid="{00000000-0006-0000-0100-00000E000000}">
      <text>
        <r>
          <rPr>
            <b/>
            <sz val="9"/>
            <color indexed="81"/>
            <rFont val="Tahoma"/>
            <family val="2"/>
          </rPr>
          <t>David Maisel:</t>
        </r>
        <r>
          <rPr>
            <sz val="9"/>
            <color indexed="81"/>
            <rFont val="Tahoma"/>
            <family val="2"/>
          </rPr>
          <t xml:space="preserve">
1-888-371-8948</t>
        </r>
      </text>
    </comment>
    <comment ref="P49" authorId="2" shapeId="0" xr:uid="{00000000-0006-0000-0100-00000F000000}">
      <text>
        <r>
          <rPr>
            <b/>
            <sz val="9"/>
            <color indexed="81"/>
            <rFont val="Tahoma"/>
            <family val="2"/>
          </rPr>
          <t>AJ Perea:</t>
        </r>
        <r>
          <rPr>
            <sz val="9"/>
            <color indexed="81"/>
            <rFont val="Tahoma"/>
            <family val="2"/>
          </rPr>
          <t xml:space="preserve">
Budget date?</t>
        </r>
      </text>
    </comment>
    <comment ref="P51" authorId="1" shapeId="0" xr:uid="{00000000-0006-0000-0100-000010000000}">
      <text>
        <r>
          <rPr>
            <b/>
            <sz val="9"/>
            <color indexed="81"/>
            <rFont val="Tahoma"/>
            <family val="2"/>
          </rPr>
          <t>David Maisel:</t>
        </r>
        <r>
          <rPr>
            <sz val="9"/>
            <color indexed="81"/>
            <rFont val="Tahoma"/>
            <family val="2"/>
          </rPr>
          <t xml:space="preserve">
ACH</t>
        </r>
      </text>
    </comment>
    <comment ref="Y52" authorId="3" shapeId="0" xr:uid="{00000000-0006-0000-0100-000011000000}">
      <text>
        <r>
          <rPr>
            <b/>
            <sz val="9"/>
            <color indexed="81"/>
            <rFont val="Tahoma"/>
            <family val="2"/>
          </rPr>
          <t>Sean Wilson:</t>
        </r>
        <r>
          <rPr>
            <sz val="9"/>
            <color indexed="81"/>
            <rFont val="Tahoma"/>
            <family val="2"/>
          </rPr>
          <t xml:space="preserve">
Changed from No Subs in 2015</t>
        </r>
      </text>
    </comment>
    <comment ref="AA53" authorId="1" shapeId="0" xr:uid="{00000000-0006-0000-0100-000012000000}">
      <text>
        <r>
          <rPr>
            <b/>
            <sz val="9"/>
            <color indexed="81"/>
            <rFont val="Tahoma"/>
            <family val="2"/>
          </rPr>
          <t>David Maisel:</t>
        </r>
        <r>
          <rPr>
            <sz val="9"/>
            <color indexed="81"/>
            <rFont val="Tahoma"/>
            <family val="2"/>
          </rPr>
          <t xml:space="preserve">
bidokaloosa.com</t>
        </r>
      </text>
    </comment>
    <comment ref="AA58" authorId="1" shapeId="0" xr:uid="{00000000-0006-0000-0100-000013000000}">
      <text>
        <r>
          <rPr>
            <b/>
            <sz val="9"/>
            <color indexed="81"/>
            <rFont val="Tahoma"/>
            <family val="2"/>
          </rPr>
          <t>David Maisel:</t>
        </r>
        <r>
          <rPr>
            <sz val="9"/>
            <color indexed="81"/>
            <rFont val="Tahoma"/>
            <family val="2"/>
          </rPr>
          <t xml:space="preserve">
potential switch to RA</t>
        </r>
      </text>
    </comment>
    <comment ref="AA59" authorId="1" shapeId="0" xr:uid="{00000000-0006-0000-0100-000014000000}">
      <text>
        <r>
          <rPr>
            <b/>
            <sz val="9"/>
            <color indexed="81"/>
            <rFont val="Tahoma"/>
            <family val="2"/>
          </rPr>
          <t>David Maisel:</t>
        </r>
        <r>
          <rPr>
            <sz val="9"/>
            <color indexed="81"/>
            <rFont val="Tahoma"/>
            <family val="2"/>
          </rPr>
          <t xml:space="preserve">
1-888-371-8948</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David Maisel</author>
  </authors>
  <commentList>
    <comment ref="Q8" authorId="0" shapeId="0" xr:uid="{00000000-0006-0000-2000-000001000000}">
      <text>
        <r>
          <rPr>
            <b/>
            <sz val="9"/>
            <color indexed="81"/>
            <rFont val="Tahoma"/>
            <family val="2"/>
          </rPr>
          <t>David Maisel:</t>
        </r>
        <r>
          <rPr>
            <sz val="9"/>
            <color indexed="81"/>
            <rFont val="Tahoma"/>
            <family val="2"/>
          </rPr>
          <t xml:space="preserve">
from DCS and govease</t>
        </r>
      </text>
    </comment>
    <comment ref="Q12" authorId="0" shapeId="0" xr:uid="{00000000-0006-0000-2000-000002000000}">
      <text>
        <r>
          <rPr>
            <b/>
            <sz val="9"/>
            <color indexed="81"/>
            <rFont val="Tahoma"/>
            <family val="2"/>
          </rPr>
          <t>David Maisel:</t>
        </r>
        <r>
          <rPr>
            <sz val="9"/>
            <color indexed="81"/>
            <rFont val="Tahoma"/>
            <family val="2"/>
          </rPr>
          <t xml:space="preserve">
from DCS and govease</t>
        </r>
      </text>
    </comment>
    <comment ref="Q13" authorId="0" shapeId="0" xr:uid="{00000000-0006-0000-2000-000003000000}">
      <text>
        <r>
          <rPr>
            <b/>
            <sz val="9"/>
            <color indexed="81"/>
            <rFont val="Tahoma"/>
            <family val="2"/>
          </rPr>
          <t>David Maisel:</t>
        </r>
        <r>
          <rPr>
            <sz val="9"/>
            <color indexed="81"/>
            <rFont val="Tahoma"/>
            <family val="2"/>
          </rPr>
          <t xml:space="preserve">
from DCS and govease</t>
        </r>
      </text>
    </comment>
    <comment ref="Q14" authorId="0" shapeId="0" xr:uid="{00000000-0006-0000-2000-000004000000}">
      <text>
        <r>
          <rPr>
            <b/>
            <sz val="9"/>
            <color indexed="81"/>
            <rFont val="Tahoma"/>
            <family val="2"/>
          </rPr>
          <t>David Maisel:</t>
        </r>
        <r>
          <rPr>
            <sz val="9"/>
            <color indexed="81"/>
            <rFont val="Tahoma"/>
            <family val="2"/>
          </rPr>
          <t xml:space="preserve">
from DCS and govease</t>
        </r>
      </text>
    </comment>
    <comment ref="Q15" authorId="0" shapeId="0" xr:uid="{00000000-0006-0000-2000-000005000000}">
      <text>
        <r>
          <rPr>
            <b/>
            <sz val="9"/>
            <color indexed="81"/>
            <rFont val="Tahoma"/>
            <family val="2"/>
          </rPr>
          <t>David Maisel:</t>
        </r>
        <r>
          <rPr>
            <sz val="9"/>
            <color indexed="81"/>
            <rFont val="Tahoma"/>
            <family val="2"/>
          </rPr>
          <t xml:space="preserve">
from DCS</t>
        </r>
      </text>
    </comment>
    <comment ref="Q16" authorId="0" shapeId="0" xr:uid="{00000000-0006-0000-2000-000006000000}">
      <text>
        <r>
          <rPr>
            <b/>
            <sz val="9"/>
            <color indexed="81"/>
            <rFont val="Tahoma"/>
            <family val="2"/>
          </rPr>
          <t>David Maisel:</t>
        </r>
        <r>
          <rPr>
            <sz val="9"/>
            <color indexed="81"/>
            <rFont val="Tahoma"/>
            <family val="2"/>
          </rPr>
          <t xml:space="preserve">
from DCS</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Sean Wilson</author>
    <author>Kyle Chaykowski</author>
    <author>AJ Perea</author>
    <author>David Maisel</author>
  </authors>
  <commentList>
    <comment ref="AE3" authorId="0" shapeId="0" xr:uid="{00000000-0006-0000-2100-000001000000}">
      <text>
        <r>
          <rPr>
            <b/>
            <sz val="9"/>
            <color indexed="81"/>
            <rFont val="Tahoma"/>
            <family val="2"/>
          </rPr>
          <t>Sean Wilson:</t>
        </r>
        <r>
          <rPr>
            <sz val="9"/>
            <color indexed="81"/>
            <rFont val="Tahoma"/>
            <family val="2"/>
          </rPr>
          <t xml:space="preserve">
Opens on 8/17 and they prefer early registration</t>
        </r>
      </text>
    </comment>
    <comment ref="AK3" authorId="0" shapeId="0" xr:uid="{00000000-0006-0000-2100-000002000000}">
      <text>
        <r>
          <rPr>
            <b/>
            <sz val="9"/>
            <color indexed="81"/>
            <rFont val="Tahoma"/>
            <family val="2"/>
          </rPr>
          <t>Sean Wilson:</t>
        </r>
        <r>
          <rPr>
            <sz val="9"/>
            <color indexed="81"/>
            <rFont val="Tahoma"/>
            <family val="2"/>
          </rPr>
          <t xml:space="preserve">
Settle at the end of each day so the wire has to clear before the day end (4-4:30pm)</t>
        </r>
      </text>
    </comment>
    <comment ref="AM3" authorId="0" shapeId="0" xr:uid="{00000000-0006-0000-2100-000003000000}">
      <text>
        <r>
          <rPr>
            <b/>
            <sz val="9"/>
            <color indexed="81"/>
            <rFont val="Tahoma"/>
            <family val="2"/>
          </rPr>
          <t>Sean Wilson:</t>
        </r>
        <r>
          <rPr>
            <sz val="9"/>
            <color indexed="81"/>
            <rFont val="Tahoma"/>
            <family val="2"/>
          </rPr>
          <t xml:space="preserve">
Must tell the bank what buyer name you're under if it is different than the name on the bank account</t>
        </r>
      </text>
    </comment>
    <comment ref="AO3" authorId="0" shapeId="0" xr:uid="{00000000-0006-0000-2100-000004000000}">
      <text>
        <r>
          <rPr>
            <b/>
            <sz val="9"/>
            <color indexed="81"/>
            <rFont val="Tahoma"/>
            <family val="2"/>
          </rPr>
          <t>Sean Wilson:</t>
        </r>
        <r>
          <rPr>
            <sz val="9"/>
            <color indexed="81"/>
            <rFont val="Tahoma"/>
            <family val="2"/>
          </rPr>
          <t xml:space="preserve">
Might be different room</t>
        </r>
      </text>
    </comment>
    <comment ref="AG4" authorId="0" shapeId="0" xr:uid="{00000000-0006-0000-2100-000005000000}">
      <text>
        <r>
          <rPr>
            <b/>
            <sz val="9"/>
            <color indexed="81"/>
            <rFont val="Tahoma"/>
            <family val="2"/>
          </rPr>
          <t>Sean Wilson:</t>
        </r>
        <r>
          <rPr>
            <sz val="9"/>
            <color indexed="81"/>
            <rFont val="Tahoma"/>
            <family val="2"/>
          </rPr>
          <t xml:space="preserve">
Has to get there before Aug. 28 if mailed in </t>
        </r>
      </text>
    </comment>
    <comment ref="AK4" authorId="0" shapeId="0" xr:uid="{00000000-0006-0000-2100-000006000000}">
      <text>
        <r>
          <rPr>
            <b/>
            <sz val="9"/>
            <color indexed="81"/>
            <rFont val="Tahoma"/>
            <family val="2"/>
          </rPr>
          <t>Sean Wilson:</t>
        </r>
        <r>
          <rPr>
            <sz val="9"/>
            <color indexed="81"/>
            <rFont val="Tahoma"/>
            <family val="2"/>
          </rPr>
          <t xml:space="preserve">
Has to get there before Aug. 28 if mailed in </t>
        </r>
      </text>
    </comment>
    <comment ref="AM4" authorId="0" shapeId="0" xr:uid="{00000000-0006-0000-2100-000007000000}">
      <text>
        <r>
          <rPr>
            <b/>
            <sz val="9"/>
            <color indexed="81"/>
            <rFont val="Tahoma"/>
            <family val="2"/>
          </rPr>
          <t>Sean Wilson:</t>
        </r>
        <r>
          <rPr>
            <sz val="9"/>
            <color indexed="81"/>
            <rFont val="Tahoma"/>
            <family val="2"/>
          </rPr>
          <t xml:space="preserve">
Certified Check if mailed</t>
        </r>
      </text>
    </comment>
    <comment ref="AH5" authorId="0" shapeId="0" xr:uid="{00000000-0006-0000-2100-000008000000}">
      <text>
        <r>
          <rPr>
            <b/>
            <sz val="9"/>
            <color indexed="81"/>
            <rFont val="Tahoma"/>
            <family val="2"/>
          </rPr>
          <t>Sean Wilson:</t>
        </r>
        <r>
          <rPr>
            <sz val="9"/>
            <color indexed="81"/>
            <rFont val="Tahoma"/>
            <family val="2"/>
          </rPr>
          <t xml:space="preserve">
This is just to have a form of payment on file, this form will not be charged as long as you pay in full after the sale.  I have an email from the tax collector in case clarification is needed.</t>
        </r>
      </text>
    </comment>
    <comment ref="AK6" authorId="0" shapeId="0" xr:uid="{00000000-0006-0000-2100-000009000000}">
      <text>
        <r>
          <rPr>
            <b/>
            <sz val="9"/>
            <color indexed="81"/>
            <rFont val="Tahoma"/>
            <family val="2"/>
          </rPr>
          <t>Sean Wilson:</t>
        </r>
        <r>
          <rPr>
            <sz val="9"/>
            <color indexed="81"/>
            <rFont val="Tahoma"/>
            <family val="2"/>
          </rPr>
          <t xml:space="preserve">
Get in by 10 to be able to turn in check and be prepared</t>
        </r>
      </text>
    </comment>
    <comment ref="A7" authorId="0" shapeId="0" xr:uid="{00000000-0006-0000-2100-00000A000000}">
      <text>
        <r>
          <rPr>
            <b/>
            <sz val="9"/>
            <color indexed="81"/>
            <rFont val="Tahoma"/>
            <family val="2"/>
          </rPr>
          <t>Sean Wilson:</t>
        </r>
        <r>
          <rPr>
            <sz val="9"/>
            <color indexed="81"/>
            <rFont val="Tahoma"/>
            <family val="2"/>
          </rPr>
          <t xml:space="preserve">
Two counties under same office just with two jurisdiction. They said that all the information is the same for both sales, just at different addresses</t>
        </r>
      </text>
    </comment>
    <comment ref="AG7" authorId="0" shapeId="0" xr:uid="{00000000-0006-0000-2100-00000B000000}">
      <text>
        <r>
          <rPr>
            <b/>
            <sz val="9"/>
            <color indexed="81"/>
            <rFont val="Tahoma"/>
            <family val="2"/>
          </rPr>
          <t>Sean Wilson:</t>
        </r>
        <r>
          <rPr>
            <sz val="9"/>
            <color indexed="81"/>
            <rFont val="Tahoma"/>
            <family val="2"/>
          </rPr>
          <t xml:space="preserve">
Has to get there before Aug. 28 if mailed in </t>
        </r>
      </text>
    </comment>
    <comment ref="AK7" authorId="0" shapeId="0" xr:uid="{00000000-0006-0000-2100-00000C000000}">
      <text>
        <r>
          <rPr>
            <b/>
            <sz val="9"/>
            <color indexed="81"/>
            <rFont val="Tahoma"/>
            <family val="2"/>
          </rPr>
          <t>Sean Wilson:</t>
        </r>
        <r>
          <rPr>
            <sz val="9"/>
            <color indexed="81"/>
            <rFont val="Tahoma"/>
            <family val="2"/>
          </rPr>
          <t xml:space="preserve">
Has to get there before Aug. 28 if mailed in </t>
        </r>
      </text>
    </comment>
    <comment ref="AM7" authorId="0" shapeId="0" xr:uid="{00000000-0006-0000-2100-00000D000000}">
      <text>
        <r>
          <rPr>
            <b/>
            <sz val="9"/>
            <color indexed="81"/>
            <rFont val="Tahoma"/>
            <family val="2"/>
          </rPr>
          <t>Sean Wilson:</t>
        </r>
        <r>
          <rPr>
            <sz val="9"/>
            <color indexed="81"/>
            <rFont val="Tahoma"/>
            <family val="2"/>
          </rPr>
          <t xml:space="preserve">
Certified Check if mailed</t>
        </r>
      </text>
    </comment>
    <comment ref="Q8" authorId="0" shapeId="0" xr:uid="{00000000-0006-0000-2100-00000E000000}">
      <text>
        <r>
          <rPr>
            <b/>
            <sz val="9"/>
            <color indexed="81"/>
            <rFont val="Tahoma"/>
            <family val="2"/>
          </rPr>
          <t>Sean Wilson:</t>
        </r>
        <r>
          <rPr>
            <sz val="9"/>
            <color indexed="81"/>
            <rFont val="Tahoma"/>
            <family val="2"/>
          </rPr>
          <t xml:space="preserve">
Time that the fans will start to be passed out</t>
        </r>
      </text>
    </comment>
    <comment ref="AM9" authorId="0" shapeId="0" xr:uid="{00000000-0006-0000-2100-00000F000000}">
      <text>
        <r>
          <rPr>
            <b/>
            <sz val="9"/>
            <color indexed="81"/>
            <rFont val="Tahoma"/>
            <family val="2"/>
          </rPr>
          <t>Sean Wilson:</t>
        </r>
        <r>
          <rPr>
            <sz val="9"/>
            <color indexed="81"/>
            <rFont val="Tahoma"/>
            <family val="2"/>
          </rPr>
          <t xml:space="preserve">
Confirmed with Myrtle that a wire is possible on 8/6/15</t>
        </r>
      </text>
    </comment>
    <comment ref="AE10" authorId="0" shapeId="0" xr:uid="{00000000-0006-0000-2100-000010000000}">
      <text>
        <r>
          <rPr>
            <b/>
            <sz val="9"/>
            <color indexed="81"/>
            <rFont val="Tahoma"/>
            <family val="2"/>
          </rPr>
          <t>Sean Wilson:</t>
        </r>
        <r>
          <rPr>
            <sz val="9"/>
            <color indexed="81"/>
            <rFont val="Tahoma"/>
            <family val="2"/>
          </rPr>
          <t xml:space="preserve">
Prefer early registration: fax a w-9 with a phone and return fax number</t>
        </r>
      </text>
    </comment>
    <comment ref="AM10" authorId="0" shapeId="0" xr:uid="{00000000-0006-0000-2100-000011000000}">
      <text>
        <r>
          <rPr>
            <b/>
            <sz val="9"/>
            <color indexed="81"/>
            <rFont val="Tahoma"/>
            <family val="2"/>
          </rPr>
          <t>Sean Wilson:</t>
        </r>
        <r>
          <rPr>
            <sz val="9"/>
            <color indexed="81"/>
            <rFont val="Tahoma"/>
            <family val="2"/>
          </rPr>
          <t xml:space="preserve">
Brandy talked to the bookkeeper and said that we could send in a cashier's check for total bid amount before the sale and then they will refund us the difference after the sale.</t>
        </r>
      </text>
    </comment>
    <comment ref="AE11" authorId="0" shapeId="0" xr:uid="{00000000-0006-0000-2100-000012000000}">
      <text>
        <r>
          <rPr>
            <b/>
            <sz val="9"/>
            <color indexed="81"/>
            <rFont val="Tahoma"/>
            <family val="2"/>
          </rPr>
          <t>Sean Wilson:</t>
        </r>
        <r>
          <rPr>
            <sz val="9"/>
            <color indexed="81"/>
            <rFont val="Tahoma"/>
            <family val="2"/>
          </rPr>
          <t xml:space="preserve">
You can attach the blank check to the registration</t>
        </r>
      </text>
    </comment>
    <comment ref="AK11" authorId="0" shapeId="0" xr:uid="{00000000-0006-0000-2100-000013000000}">
      <text>
        <r>
          <rPr>
            <b/>
            <sz val="9"/>
            <color indexed="81"/>
            <rFont val="Tahoma"/>
            <family val="2"/>
          </rPr>
          <t>Sean Wilson:</t>
        </r>
        <r>
          <rPr>
            <sz val="9"/>
            <color indexed="81"/>
            <rFont val="Tahoma"/>
            <family val="2"/>
          </rPr>
          <t xml:space="preserve">
Instead, send it with the registration</t>
        </r>
      </text>
    </comment>
    <comment ref="Q12" authorId="0" shapeId="0" xr:uid="{00000000-0006-0000-2100-000014000000}">
      <text>
        <r>
          <rPr>
            <b/>
            <sz val="9"/>
            <color indexed="81"/>
            <rFont val="Tahoma"/>
            <family val="2"/>
          </rPr>
          <t>Sean Wilson:</t>
        </r>
        <r>
          <rPr>
            <sz val="9"/>
            <color indexed="81"/>
            <rFont val="Tahoma"/>
            <family val="2"/>
          </rPr>
          <t xml:space="preserve">
Bidders have to be there at 8</t>
        </r>
      </text>
    </comment>
    <comment ref="AM12" authorId="0" shapeId="0" xr:uid="{00000000-0006-0000-2100-000015000000}">
      <text>
        <r>
          <rPr>
            <b/>
            <sz val="9"/>
            <color indexed="81"/>
            <rFont val="Tahoma"/>
            <family val="2"/>
          </rPr>
          <t>Sean Wilson:</t>
        </r>
        <r>
          <rPr>
            <sz val="9"/>
            <color indexed="81"/>
            <rFont val="Tahoma"/>
            <family val="2"/>
          </rPr>
          <t xml:space="preserve">
Check requires letter of credit</t>
        </r>
      </text>
    </comment>
    <comment ref="BA12" authorId="1" shapeId="0" xr:uid="{00000000-0006-0000-2100-000016000000}">
      <text>
        <r>
          <rPr>
            <b/>
            <sz val="9"/>
            <color indexed="81"/>
            <rFont val="Tahoma"/>
            <family val="2"/>
          </rPr>
          <t>Kyle Chaykowski:</t>
        </r>
        <r>
          <rPr>
            <sz val="9"/>
            <color indexed="81"/>
            <rFont val="Tahoma"/>
            <family val="2"/>
          </rPr>
          <t xml:space="preserve">
Can get back taxes from searching parcel on delta computer.</t>
        </r>
      </text>
    </comment>
    <comment ref="AE14" authorId="0" shapeId="0" xr:uid="{00000000-0006-0000-2100-000017000000}">
      <text>
        <r>
          <rPr>
            <b/>
            <sz val="9"/>
            <color indexed="81"/>
            <rFont val="Tahoma"/>
            <family val="2"/>
          </rPr>
          <t>Sean Wilson:</t>
        </r>
        <r>
          <rPr>
            <sz val="9"/>
            <color indexed="81"/>
            <rFont val="Tahoma"/>
            <family val="2"/>
          </rPr>
          <t xml:space="preserve">
prefers early registration by fax (about a week out)</t>
        </r>
      </text>
    </comment>
    <comment ref="AM14" authorId="0" shapeId="0" xr:uid="{00000000-0006-0000-2100-000018000000}">
      <text>
        <r>
          <rPr>
            <b/>
            <sz val="9"/>
            <color indexed="81"/>
            <rFont val="Tahoma"/>
            <family val="2"/>
          </rPr>
          <t>Sean Wilson:</t>
        </r>
        <r>
          <rPr>
            <sz val="9"/>
            <color indexed="81"/>
            <rFont val="Tahoma"/>
            <family val="2"/>
          </rPr>
          <t xml:space="preserve">
Check requires letter of credit (prefers to be sent early)</t>
        </r>
      </text>
    </comment>
    <comment ref="Q16" authorId="0" shapeId="0" xr:uid="{00000000-0006-0000-2100-000019000000}">
      <text>
        <r>
          <rPr>
            <b/>
            <sz val="9"/>
            <color indexed="81"/>
            <rFont val="Tahoma"/>
            <family val="2"/>
          </rPr>
          <t>Sean Wilson:</t>
        </r>
        <r>
          <rPr>
            <sz val="9"/>
            <color indexed="81"/>
            <rFont val="Tahoma"/>
            <family val="2"/>
          </rPr>
          <t xml:space="preserve">
doors open at 7:15</t>
        </r>
      </text>
    </comment>
    <comment ref="AO16" authorId="0" shapeId="0" xr:uid="{00000000-0006-0000-2100-00001A000000}">
      <text>
        <r>
          <rPr>
            <b/>
            <sz val="9"/>
            <color indexed="81"/>
            <rFont val="Tahoma"/>
            <family val="2"/>
          </rPr>
          <t>Sean Wilson:</t>
        </r>
        <r>
          <rPr>
            <sz val="9"/>
            <color indexed="81"/>
            <rFont val="Tahoma"/>
            <family val="2"/>
          </rPr>
          <t xml:space="preserve">
Different than office, where you register (if on same day) </t>
        </r>
      </text>
    </comment>
    <comment ref="Q20" authorId="0" shapeId="0" xr:uid="{00000000-0006-0000-2100-00001B000000}">
      <text>
        <r>
          <rPr>
            <b/>
            <sz val="9"/>
            <color indexed="81"/>
            <rFont val="Tahoma"/>
            <family val="2"/>
          </rPr>
          <t>Sean Wilson:</t>
        </r>
        <r>
          <rPr>
            <sz val="9"/>
            <color indexed="81"/>
            <rFont val="Tahoma"/>
            <family val="2"/>
          </rPr>
          <t xml:space="preserve">
Be there by 9</t>
        </r>
      </text>
    </comment>
    <comment ref="AG23" authorId="2" shapeId="0" xr:uid="{00000000-0006-0000-2100-00001C000000}">
      <text>
        <r>
          <rPr>
            <b/>
            <sz val="9"/>
            <color indexed="81"/>
            <rFont val="Tahoma"/>
            <family val="2"/>
          </rPr>
          <t>AJ Perea:</t>
        </r>
        <r>
          <rPr>
            <sz val="9"/>
            <color indexed="81"/>
            <rFont val="Tahoma"/>
            <family val="2"/>
          </rPr>
          <t xml:space="preserve">
Wont know until Aug 15th</t>
        </r>
      </text>
    </comment>
    <comment ref="AG24" authorId="2" shapeId="0" xr:uid="{00000000-0006-0000-2100-00001D000000}">
      <text>
        <r>
          <rPr>
            <b/>
            <sz val="9"/>
            <color indexed="81"/>
            <rFont val="Tahoma"/>
            <family val="2"/>
          </rPr>
          <t>AJ Perea:</t>
        </r>
        <r>
          <rPr>
            <sz val="9"/>
            <color indexed="81"/>
            <rFont val="Tahoma"/>
            <family val="2"/>
          </rPr>
          <t xml:space="preserve">
Wont know until Aug 15th</t>
        </r>
      </text>
    </comment>
    <comment ref="AO24" authorId="0" shapeId="0" xr:uid="{00000000-0006-0000-2100-00001E000000}">
      <text>
        <r>
          <rPr>
            <b/>
            <sz val="9"/>
            <color indexed="81"/>
            <rFont val="Tahoma"/>
            <family val="2"/>
          </rPr>
          <t>Sean Wilson:</t>
        </r>
        <r>
          <rPr>
            <sz val="9"/>
            <color indexed="81"/>
            <rFont val="Tahoma"/>
            <family val="2"/>
          </rPr>
          <t xml:space="preserve">
Might be different room</t>
        </r>
      </text>
    </comment>
    <comment ref="AM25" authorId="0" shapeId="0" xr:uid="{00000000-0006-0000-2100-00001F000000}">
      <text>
        <r>
          <rPr>
            <b/>
            <sz val="9"/>
            <color indexed="81"/>
            <rFont val="Tahoma"/>
            <family val="2"/>
          </rPr>
          <t>Sean Wilson:</t>
        </r>
        <r>
          <rPr>
            <sz val="9"/>
            <color indexed="81"/>
            <rFont val="Tahoma"/>
            <family val="2"/>
          </rPr>
          <t xml:space="preserve">
Certified Check if mailed</t>
        </r>
      </text>
    </comment>
    <comment ref="AE26" authorId="2" shapeId="0" xr:uid="{00000000-0006-0000-2100-000020000000}">
      <text>
        <r>
          <rPr>
            <b/>
            <sz val="9"/>
            <color indexed="81"/>
            <rFont val="Tahoma"/>
            <family val="2"/>
          </rPr>
          <t>AJ Perea:</t>
        </r>
        <r>
          <rPr>
            <sz val="9"/>
            <color indexed="81"/>
            <rFont val="Tahoma"/>
            <family val="2"/>
          </rPr>
          <t xml:space="preserve">
Registration should carry over from last year, register again as an existing bidder. </t>
        </r>
      </text>
    </comment>
    <comment ref="AE27" authorId="2" shapeId="0" xr:uid="{00000000-0006-0000-2100-000021000000}">
      <text>
        <r>
          <rPr>
            <b/>
            <sz val="9"/>
            <color indexed="81"/>
            <rFont val="Tahoma"/>
            <family val="2"/>
          </rPr>
          <t>AJ Perea:</t>
        </r>
        <r>
          <rPr>
            <sz val="9"/>
            <color indexed="81"/>
            <rFont val="Tahoma"/>
            <family val="2"/>
          </rPr>
          <t xml:space="preserve">
Registration should carry over from last year</t>
        </r>
      </text>
    </comment>
    <comment ref="E35" authorId="2" shapeId="0" xr:uid="{00000000-0006-0000-2100-000022000000}">
      <text>
        <r>
          <rPr>
            <b/>
            <sz val="9"/>
            <color indexed="81"/>
            <rFont val="Tahoma"/>
            <family val="2"/>
          </rPr>
          <t>AJ Perea:</t>
        </r>
        <r>
          <rPr>
            <sz val="9"/>
            <color indexed="81"/>
            <rFont val="Tahoma"/>
            <family val="2"/>
          </rPr>
          <t xml:space="preserve">
Round Robin</t>
        </r>
      </text>
    </comment>
    <comment ref="AO37" authorId="0" shapeId="0" xr:uid="{00000000-0006-0000-2100-000023000000}">
      <text>
        <r>
          <rPr>
            <b/>
            <sz val="9"/>
            <color indexed="81"/>
            <rFont val="Tahoma"/>
            <family val="2"/>
          </rPr>
          <t>Sean Wilson:</t>
        </r>
        <r>
          <rPr>
            <sz val="9"/>
            <color indexed="81"/>
            <rFont val="Tahoma"/>
            <family val="2"/>
          </rPr>
          <t xml:space="preserve">
Different than office, where you register (if on same day) </t>
        </r>
      </text>
    </comment>
    <comment ref="P38" authorId="2" shapeId="0" xr:uid="{00000000-0006-0000-2100-000024000000}">
      <text>
        <r>
          <rPr>
            <b/>
            <sz val="9"/>
            <color indexed="81"/>
            <rFont val="Tahoma"/>
            <family val="2"/>
          </rPr>
          <t>AJ Perea:</t>
        </r>
        <r>
          <rPr>
            <sz val="9"/>
            <color indexed="81"/>
            <rFont val="Tahoma"/>
            <family val="2"/>
          </rPr>
          <t xml:space="preserve">
Sale already occurred, first Monday in April
</t>
        </r>
      </text>
    </comment>
    <comment ref="AE45" authorId="3" shapeId="0" xr:uid="{00000000-0006-0000-2100-000025000000}">
      <text>
        <r>
          <rPr>
            <b/>
            <sz val="9"/>
            <color indexed="81"/>
            <rFont val="Tahoma"/>
            <family val="2"/>
          </rPr>
          <t>David Maisel:</t>
        </r>
        <r>
          <rPr>
            <sz val="9"/>
            <color indexed="81"/>
            <rFont val="Tahoma"/>
            <family val="2"/>
          </rPr>
          <t xml:space="preserve">
316 South President St, Jackson MS, 39201 - ATTN real estate (kathy)</t>
        </r>
      </text>
    </comment>
    <comment ref="AM48" authorId="3" shapeId="0" xr:uid="{00000000-0006-0000-2100-000026000000}">
      <text>
        <r>
          <rPr>
            <b/>
            <sz val="9"/>
            <color indexed="81"/>
            <rFont val="Tahoma"/>
            <family val="2"/>
          </rPr>
          <t>David Maisel:</t>
        </r>
        <r>
          <rPr>
            <sz val="9"/>
            <color indexed="81"/>
            <rFont val="Tahoma"/>
            <family val="2"/>
          </rPr>
          <t xml:space="preserve">
include maximum of 3MM - make attn to Sharon Walker</t>
        </r>
      </text>
    </comment>
    <comment ref="AZ52" authorId="3" shapeId="0" xr:uid="{00000000-0006-0000-2100-000027000000}">
      <text>
        <r>
          <rPr>
            <b/>
            <sz val="9"/>
            <color indexed="81"/>
            <rFont val="Tahoma"/>
            <family val="2"/>
          </rPr>
          <t>David Maisel:</t>
        </r>
        <r>
          <rPr>
            <sz val="9"/>
            <color indexed="81"/>
            <rFont val="Tahoma"/>
            <family val="2"/>
          </rPr>
          <t xml:space="preserve">
make ATTN to Brenda</t>
        </r>
      </text>
    </comment>
    <comment ref="AM53" authorId="3" shapeId="0" xr:uid="{00000000-0006-0000-2100-000028000000}">
      <text>
        <r>
          <rPr>
            <b/>
            <sz val="9"/>
            <color indexed="81"/>
            <rFont val="Tahoma"/>
            <family val="2"/>
          </rPr>
          <t>David Maisel:</t>
        </r>
        <r>
          <rPr>
            <sz val="9"/>
            <color indexed="81"/>
            <rFont val="Tahoma"/>
            <family val="2"/>
          </rPr>
          <t xml:space="preserve">
601 Main Street, Hattisburg, 39401 - make attn malcolm berch</t>
        </r>
      </text>
    </comment>
    <comment ref="AW53" authorId="3" shapeId="0" xr:uid="{00000000-0006-0000-2100-000029000000}">
      <text>
        <r>
          <rPr>
            <b/>
            <sz val="9"/>
            <color indexed="81"/>
            <rFont val="Tahoma"/>
            <family val="2"/>
          </rPr>
          <t>David Maisel:</t>
        </r>
        <r>
          <rPr>
            <sz val="9"/>
            <color indexed="81"/>
            <rFont val="Tahoma"/>
            <family val="2"/>
          </rPr>
          <t xml:space="preserve">
note at the top of the list indicating it is in receipt # order</t>
        </r>
      </text>
    </comment>
    <comment ref="AZ54" authorId="3" shapeId="0" xr:uid="{00000000-0006-0000-2100-00002A000000}">
      <text>
        <r>
          <rPr>
            <b/>
            <sz val="9"/>
            <color indexed="81"/>
            <rFont val="Tahoma"/>
            <family val="2"/>
          </rPr>
          <t>David Maisel:</t>
        </r>
        <r>
          <rPr>
            <sz val="9"/>
            <color indexed="81"/>
            <rFont val="Tahoma"/>
            <family val="2"/>
          </rPr>
          <t xml:space="preserve">
make attn to sarah beth</t>
        </r>
      </text>
    </comment>
    <comment ref="AM55" authorId="3" shapeId="0" xr:uid="{00000000-0006-0000-2100-00002B000000}">
      <text>
        <r>
          <rPr>
            <b/>
            <sz val="9"/>
            <color indexed="81"/>
            <rFont val="Tahoma"/>
            <family val="2"/>
          </rPr>
          <t>David Maisel:</t>
        </r>
        <r>
          <rPr>
            <sz val="9"/>
            <color indexed="81"/>
            <rFont val="Tahoma"/>
            <family val="2"/>
          </rPr>
          <t xml:space="preserve">
must show proof of credit for a check</t>
        </r>
      </text>
    </comment>
    <comment ref="AN55" authorId="3" shapeId="0" xr:uid="{00000000-0006-0000-2100-00002C000000}">
      <text>
        <r>
          <rPr>
            <b/>
            <sz val="9"/>
            <color indexed="81"/>
            <rFont val="Tahoma"/>
            <family val="2"/>
          </rPr>
          <t>David Maisel:</t>
        </r>
        <r>
          <rPr>
            <sz val="9"/>
            <color indexed="81"/>
            <rFont val="Tahoma"/>
            <family val="2"/>
          </rPr>
          <t xml:space="preserve">
available through DCS</t>
        </r>
      </text>
    </comment>
    <comment ref="AZ55" authorId="3" shapeId="0" xr:uid="{00000000-0006-0000-2100-00002D000000}">
      <text>
        <r>
          <rPr>
            <b/>
            <sz val="9"/>
            <color indexed="81"/>
            <rFont val="Tahoma"/>
            <family val="2"/>
          </rPr>
          <t>David Maisel:</t>
        </r>
        <r>
          <rPr>
            <sz val="9"/>
            <color indexed="81"/>
            <rFont val="Tahoma"/>
            <family val="2"/>
          </rPr>
          <t xml:space="preserve">
show proof of credit with blank check</t>
        </r>
      </text>
    </comment>
    <comment ref="E56" authorId="2" shapeId="0" xr:uid="{00000000-0006-0000-2100-00002E000000}">
      <text>
        <r>
          <rPr>
            <b/>
            <sz val="9"/>
            <color indexed="81"/>
            <rFont val="Tahoma"/>
            <family val="2"/>
          </rPr>
          <t>AJ Perea:</t>
        </r>
        <r>
          <rPr>
            <sz val="9"/>
            <color indexed="81"/>
            <rFont val="Tahoma"/>
            <family val="2"/>
          </rPr>
          <t xml:space="preserve">
Round Robin</t>
        </r>
      </text>
    </comment>
    <comment ref="AO58" authorId="3" shapeId="0" xr:uid="{00000000-0006-0000-2100-00002F000000}">
      <text>
        <r>
          <rPr>
            <b/>
            <sz val="9"/>
            <color indexed="81"/>
            <rFont val="Tahoma"/>
            <family val="2"/>
          </rPr>
          <t>David Maisel:</t>
        </r>
        <r>
          <rPr>
            <sz val="9"/>
            <color indexed="81"/>
            <rFont val="Tahoma"/>
            <family val="2"/>
          </rPr>
          <t xml:space="preserve">
lamar county voting preccint</t>
        </r>
      </text>
    </comment>
    <comment ref="AR58" authorId="3" shapeId="0" xr:uid="{00000000-0006-0000-2100-000030000000}">
      <text>
        <r>
          <rPr>
            <b/>
            <sz val="9"/>
            <color indexed="81"/>
            <rFont val="Tahoma"/>
            <family val="2"/>
          </rPr>
          <t>David Maisel:</t>
        </r>
        <r>
          <rPr>
            <sz val="9"/>
            <color indexed="81"/>
            <rFont val="Tahoma"/>
            <family val="2"/>
          </rPr>
          <t xml:space="preserve">
144 Shelby Speights Dr Pervis - make attention Rene Faggard</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Kyle Chaykowski</author>
    <author>Ryan Cole</author>
    <author>AJ Perea</author>
  </authors>
  <commentList>
    <comment ref="AS2" authorId="0" shapeId="0" xr:uid="{00000000-0006-0000-2300-000001000000}">
      <text>
        <r>
          <rPr>
            <b/>
            <sz val="8"/>
            <color indexed="81"/>
            <rFont val="Tahoma"/>
            <family val="2"/>
          </rPr>
          <t>Kyle Chaykowski:</t>
        </r>
        <r>
          <rPr>
            <sz val="8"/>
            <color indexed="81"/>
            <rFont val="Tahoma"/>
            <family val="2"/>
          </rPr>
          <t xml:space="preserve">
</t>
        </r>
        <r>
          <rPr>
            <sz val="11"/>
            <color indexed="81"/>
            <rFont val="Tahoma"/>
            <family val="2"/>
          </rPr>
          <t xml:space="preserve"> (ie - if you dont pay - subs - your entire lien will be auctioned off)?</t>
        </r>
        <r>
          <rPr>
            <sz val="8"/>
            <color indexed="81"/>
            <rFont val="Tahoma"/>
            <family val="2"/>
          </rPr>
          <t xml:space="preserve"> </t>
        </r>
      </text>
    </comment>
    <comment ref="AG3" authorId="1" shapeId="0" xr:uid="{00000000-0006-0000-2300-000002000000}">
      <text>
        <r>
          <rPr>
            <b/>
            <sz val="9"/>
            <color indexed="81"/>
            <rFont val="Tahoma"/>
            <family val="2"/>
          </rPr>
          <t>Ryan Cole:</t>
        </r>
        <r>
          <rPr>
            <sz val="9"/>
            <color indexed="81"/>
            <rFont val="Tahoma"/>
            <family val="2"/>
          </rPr>
          <t xml:space="preserve">
updated based upon Yavapai Results file</t>
        </r>
      </text>
    </comment>
    <comment ref="AC4" authorId="1" shapeId="0" xr:uid="{00000000-0006-0000-2300-000003000000}">
      <text>
        <r>
          <rPr>
            <b/>
            <sz val="9"/>
            <color indexed="81"/>
            <rFont val="Tahoma"/>
            <family val="2"/>
          </rPr>
          <t>Ryan Cole:</t>
        </r>
        <r>
          <rPr>
            <sz val="9"/>
            <color indexed="81"/>
            <rFont val="Tahoma"/>
            <family val="2"/>
          </rPr>
          <t xml:space="preserve">
More like $25MM when you exclude some nuances.</t>
        </r>
      </text>
    </comment>
    <comment ref="AG4" authorId="1" shapeId="0" xr:uid="{00000000-0006-0000-2300-000004000000}">
      <text>
        <r>
          <rPr>
            <b/>
            <sz val="9"/>
            <color indexed="81"/>
            <rFont val="Tahoma"/>
            <family val="2"/>
          </rPr>
          <t>Ryan Cole:</t>
        </r>
        <r>
          <rPr>
            <sz val="9"/>
            <color indexed="81"/>
            <rFont val="Tahoma"/>
            <family val="2"/>
          </rPr>
          <t xml:space="preserve">
RC changed this number based upon "Bidmaricopa - full results report"</t>
        </r>
      </text>
    </comment>
    <comment ref="AG5" authorId="1" shapeId="0" xr:uid="{00000000-0006-0000-2300-000005000000}">
      <text>
        <r>
          <rPr>
            <b/>
            <sz val="9"/>
            <color indexed="81"/>
            <rFont val="Tahoma"/>
            <family val="2"/>
          </rPr>
          <t>Ryan Cole:</t>
        </r>
        <r>
          <rPr>
            <sz val="9"/>
            <color indexed="81"/>
            <rFont val="Tahoma"/>
            <family val="2"/>
          </rPr>
          <t xml:space="preserve">
updated based upon "Coconino results" csv file with all auction winnings</t>
        </r>
      </text>
    </comment>
    <comment ref="E10" authorId="2" shapeId="0" xr:uid="{00000000-0006-0000-2300-000006000000}">
      <text>
        <r>
          <rPr>
            <b/>
            <sz val="9"/>
            <color indexed="81"/>
            <rFont val="Tahoma"/>
            <family val="2"/>
          </rPr>
          <t>AJ Perea:</t>
        </r>
        <r>
          <rPr>
            <sz val="9"/>
            <color indexed="81"/>
            <rFont val="Tahoma"/>
            <family val="2"/>
          </rPr>
          <t xml:space="preserve">
After running the model, were only going to bid on 16K, decided to cut</t>
        </r>
      </text>
    </comment>
    <comment ref="R10" authorId="2" shapeId="0" xr:uid="{00000000-0006-0000-2300-000007000000}">
      <text>
        <r>
          <rPr>
            <b/>
            <sz val="9"/>
            <color indexed="81"/>
            <rFont val="Tahoma"/>
            <family val="2"/>
          </rPr>
          <t>AJ Perea:</t>
        </r>
        <r>
          <rPr>
            <sz val="9"/>
            <color indexed="81"/>
            <rFont val="Tahoma"/>
            <family val="2"/>
          </rPr>
          <t xml:space="preserve">
"Deposits will only be accepted via ACH and while a sale is open"</t>
        </r>
      </text>
    </comment>
    <comment ref="E11" authorId="1" shapeId="0" xr:uid="{00000000-0006-0000-2300-000008000000}">
      <text>
        <r>
          <rPr>
            <b/>
            <sz val="9"/>
            <color indexed="81"/>
            <rFont val="Tahoma"/>
            <family val="2"/>
          </rPr>
          <t>Ryan Cole:</t>
        </r>
        <r>
          <rPr>
            <sz val="9"/>
            <color indexed="81"/>
            <rFont val="Tahoma"/>
            <family val="2"/>
          </rPr>
          <t xml:space="preserve">
Did not participate as 94% of list are bad use codes. The largest bad use code, Miscellaneous (General), is associated with the county’s use code named “Limited Use-Well/Tower Sites/Pvt Rds Etc”.</t>
        </r>
      </text>
    </comment>
    <comment ref="R12" authorId="2" shapeId="0" xr:uid="{00000000-0006-0000-2300-000009000000}">
      <text>
        <r>
          <rPr>
            <b/>
            <sz val="9"/>
            <color indexed="81"/>
            <rFont val="Tahoma"/>
            <family val="2"/>
          </rPr>
          <t>AJ Perea:</t>
        </r>
        <r>
          <rPr>
            <sz val="9"/>
            <color indexed="81"/>
            <rFont val="Tahoma"/>
            <family val="2"/>
          </rPr>
          <t xml:space="preserve">
"Deposits will only be accepted via ACH and while a sale is open"</t>
        </r>
      </text>
    </comment>
    <comment ref="AG13" authorId="1" shapeId="0" xr:uid="{00000000-0006-0000-2300-00000A000000}">
      <text>
        <r>
          <rPr>
            <b/>
            <sz val="9"/>
            <color indexed="81"/>
            <rFont val="Tahoma"/>
            <family val="2"/>
          </rPr>
          <t>Ryan Cole:</t>
        </r>
        <r>
          <rPr>
            <sz val="9"/>
            <color indexed="81"/>
            <rFont val="Tahoma"/>
            <family val="2"/>
          </rPr>
          <t xml:space="preserve">
http://www.tucsonlanduselaw.com/2014/03/articles/tax-lien-foreclosure/a-view-of-the-pima-county-tax-lien-sale-2014/</t>
        </r>
      </text>
    </comment>
    <comment ref="AG14" authorId="1" shapeId="0" xr:uid="{00000000-0006-0000-2300-00000B000000}">
      <text>
        <r>
          <rPr>
            <b/>
            <sz val="9"/>
            <color indexed="81"/>
            <rFont val="Tahoma"/>
            <family val="2"/>
          </rPr>
          <t>Ryan Cole:</t>
        </r>
        <r>
          <rPr>
            <sz val="9"/>
            <color indexed="81"/>
            <rFont val="Tahoma"/>
            <family val="2"/>
          </rPr>
          <t xml:space="preserve">
updated based upon Yavapai Results file</t>
        </r>
      </text>
    </comment>
    <comment ref="AC15" authorId="1" shapeId="0" xr:uid="{00000000-0006-0000-2300-00000C000000}">
      <text>
        <r>
          <rPr>
            <b/>
            <sz val="9"/>
            <color indexed="81"/>
            <rFont val="Tahoma"/>
            <family val="2"/>
          </rPr>
          <t>Ryan Cole:</t>
        </r>
        <r>
          <rPr>
            <sz val="9"/>
            <color indexed="81"/>
            <rFont val="Tahoma"/>
            <family val="2"/>
          </rPr>
          <t xml:space="preserve">
More like $25MM when you exclude some nuances.</t>
        </r>
      </text>
    </comment>
    <comment ref="AG15" authorId="1" shapeId="0" xr:uid="{00000000-0006-0000-2300-00000D000000}">
      <text>
        <r>
          <rPr>
            <b/>
            <sz val="9"/>
            <color indexed="81"/>
            <rFont val="Tahoma"/>
            <family val="2"/>
          </rPr>
          <t>Ryan Cole:</t>
        </r>
        <r>
          <rPr>
            <sz val="9"/>
            <color indexed="81"/>
            <rFont val="Tahoma"/>
            <family val="2"/>
          </rPr>
          <t xml:space="preserve">
RC changed this number based upon "Bidmaricopa - full results report"</t>
        </r>
      </text>
    </comment>
    <comment ref="AG16" authorId="1" shapeId="0" xr:uid="{00000000-0006-0000-2300-00000E000000}">
      <text>
        <r>
          <rPr>
            <b/>
            <sz val="9"/>
            <color indexed="81"/>
            <rFont val="Tahoma"/>
            <family val="2"/>
          </rPr>
          <t>Ryan Cole:</t>
        </r>
        <r>
          <rPr>
            <sz val="9"/>
            <color indexed="81"/>
            <rFont val="Tahoma"/>
            <family val="2"/>
          </rPr>
          <t xml:space="preserve">
updated based upon "Coconino results" csv file with all auction winnings</t>
        </r>
      </text>
    </comment>
    <comment ref="E17" authorId="2" shapeId="0" xr:uid="{00000000-0006-0000-2300-00000F000000}">
      <text>
        <r>
          <rPr>
            <b/>
            <sz val="9"/>
            <color indexed="81"/>
            <rFont val="Tahoma"/>
            <family val="2"/>
          </rPr>
          <t>AJ Perea:</t>
        </r>
        <r>
          <rPr>
            <sz val="9"/>
            <color indexed="81"/>
            <rFont val="Tahoma"/>
            <family val="2"/>
          </rPr>
          <t xml:space="preserve">
Looked back at 2015 data, 77% of the liens are under $500. 90% are under $1,000</t>
        </r>
      </text>
    </comment>
    <comment ref="E18" authorId="1" shapeId="0" xr:uid="{00000000-0006-0000-2300-000010000000}">
      <text>
        <r>
          <rPr>
            <b/>
            <sz val="9"/>
            <color indexed="81"/>
            <rFont val="Tahoma"/>
            <family val="2"/>
          </rPr>
          <t>Ryan Cole:</t>
        </r>
        <r>
          <rPr>
            <sz val="9"/>
            <color indexed="81"/>
            <rFont val="Tahoma"/>
            <family val="2"/>
          </rPr>
          <t xml:space="preserve">
Did not participate as 94% of list are bad use codes. The largest bad use code, Miscellaneous (General), is associated with the county’s use code named “Limited Use-Well/Tower Sites/Pvt Rds Etc”.</t>
        </r>
      </text>
    </comment>
    <comment ref="E22" authorId="2" shapeId="0" xr:uid="{00000000-0006-0000-2300-000011000000}">
      <text>
        <r>
          <rPr>
            <b/>
            <sz val="9"/>
            <color indexed="81"/>
            <rFont val="Tahoma"/>
            <family val="2"/>
          </rPr>
          <t>AJ Perea:</t>
        </r>
        <r>
          <rPr>
            <sz val="9"/>
            <color indexed="81"/>
            <rFont val="Tahoma"/>
            <family val="2"/>
          </rPr>
          <t xml:space="preserve">
After running the model, were only going to bid on 16K, decided to cut</t>
        </r>
      </text>
    </comment>
    <comment ref="AG23" authorId="1" shapeId="0" xr:uid="{00000000-0006-0000-2300-000012000000}">
      <text>
        <r>
          <rPr>
            <b/>
            <sz val="9"/>
            <color indexed="81"/>
            <rFont val="Tahoma"/>
            <family val="2"/>
          </rPr>
          <t>Ryan Cole:</t>
        </r>
        <r>
          <rPr>
            <sz val="9"/>
            <color indexed="81"/>
            <rFont val="Tahoma"/>
            <family val="2"/>
          </rPr>
          <t xml:space="preserve">
http://www.tucsonlanduselaw.com/2014/03/articles/tax-lien-foreclosure/a-view-of-the-pima-county-tax-lien-sale-2014/</t>
        </r>
      </text>
    </comment>
    <comment ref="E28" authorId="2" shapeId="0" xr:uid="{00000000-0006-0000-2300-000013000000}">
      <text>
        <r>
          <rPr>
            <b/>
            <sz val="9"/>
            <color indexed="81"/>
            <rFont val="Tahoma"/>
            <family val="2"/>
          </rPr>
          <t>AJ Perea:</t>
        </r>
        <r>
          <rPr>
            <sz val="9"/>
            <color indexed="81"/>
            <rFont val="Tahoma"/>
            <family val="2"/>
          </rPr>
          <t xml:space="preserve">
Looked back at 2015 data, 77% of the liens are under $500. 90% are under $1,000</t>
        </r>
      </text>
    </comment>
    <comment ref="E29" authorId="1" shapeId="0" xr:uid="{00000000-0006-0000-2300-000014000000}">
      <text>
        <r>
          <rPr>
            <b/>
            <sz val="9"/>
            <color indexed="81"/>
            <rFont val="Tahoma"/>
            <family val="2"/>
          </rPr>
          <t>Ryan Cole:</t>
        </r>
        <r>
          <rPr>
            <sz val="9"/>
            <color indexed="81"/>
            <rFont val="Tahoma"/>
            <family val="2"/>
          </rPr>
          <t xml:space="preserve">
Did not participate as 94% of list are bad use codes. The largest bad use code, Miscellaneous (General), is associated with the county’s use code named “Limited Use-Well/Tower Sites/Pvt Rds Etc”.</t>
        </r>
      </text>
    </comment>
    <comment ref="E33" authorId="2" shapeId="0" xr:uid="{00000000-0006-0000-2300-000015000000}">
      <text>
        <r>
          <rPr>
            <b/>
            <sz val="9"/>
            <color indexed="81"/>
            <rFont val="Tahoma"/>
            <family val="2"/>
          </rPr>
          <t>AJ Perea:</t>
        </r>
        <r>
          <rPr>
            <sz val="9"/>
            <color indexed="81"/>
            <rFont val="Tahoma"/>
            <family val="2"/>
          </rPr>
          <t xml:space="preserve">
After running the model, were only going to bid on 16K, decided to cut</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Kyle Chaykowski</author>
    <author>Ryan Cole</author>
    <author>AJ Perea</author>
    <author>Robert Hughes</author>
    <author>Chris Stack</author>
  </authors>
  <commentList>
    <comment ref="AX2" authorId="0" shapeId="0" xr:uid="{00000000-0006-0000-2400-000001000000}">
      <text>
        <r>
          <rPr>
            <b/>
            <sz val="8"/>
            <color indexed="81"/>
            <rFont val="Tahoma"/>
            <family val="2"/>
          </rPr>
          <t>Kyle Chaykowski:</t>
        </r>
        <r>
          <rPr>
            <sz val="8"/>
            <color indexed="81"/>
            <rFont val="Tahoma"/>
            <family val="2"/>
          </rPr>
          <t xml:space="preserve">
</t>
        </r>
        <r>
          <rPr>
            <sz val="11"/>
            <color indexed="81"/>
            <rFont val="Tahoma"/>
            <family val="2"/>
          </rPr>
          <t xml:space="preserve"> (ie - if you dont pay - subs - your entire lien will be auctioned off)?</t>
        </r>
        <r>
          <rPr>
            <sz val="8"/>
            <color indexed="81"/>
            <rFont val="Tahoma"/>
            <family val="2"/>
          </rPr>
          <t xml:space="preserve"> </t>
        </r>
      </text>
    </comment>
    <comment ref="AL3" authorId="1" shapeId="0" xr:uid="{00000000-0006-0000-2400-000002000000}">
      <text>
        <r>
          <rPr>
            <b/>
            <sz val="9"/>
            <color indexed="81"/>
            <rFont val="Tahoma"/>
            <family val="2"/>
          </rPr>
          <t>Ryan Cole:</t>
        </r>
        <r>
          <rPr>
            <sz val="9"/>
            <color indexed="81"/>
            <rFont val="Tahoma"/>
            <family val="2"/>
          </rPr>
          <t xml:space="preserve">
updated based upon Yavapai Results file</t>
        </r>
      </text>
    </comment>
    <comment ref="AH4" authorId="1" shapeId="0" xr:uid="{00000000-0006-0000-2400-000003000000}">
      <text>
        <r>
          <rPr>
            <b/>
            <sz val="9"/>
            <color indexed="81"/>
            <rFont val="Tahoma"/>
            <family val="2"/>
          </rPr>
          <t>Ryan Cole:</t>
        </r>
        <r>
          <rPr>
            <sz val="9"/>
            <color indexed="81"/>
            <rFont val="Tahoma"/>
            <family val="2"/>
          </rPr>
          <t xml:space="preserve">
More like $25MM when you exclude some nuances.</t>
        </r>
      </text>
    </comment>
    <comment ref="AL4" authorId="1" shapeId="0" xr:uid="{00000000-0006-0000-2400-000004000000}">
      <text>
        <r>
          <rPr>
            <b/>
            <sz val="9"/>
            <color indexed="81"/>
            <rFont val="Tahoma"/>
            <family val="2"/>
          </rPr>
          <t>Ryan Cole:</t>
        </r>
        <r>
          <rPr>
            <sz val="9"/>
            <color indexed="81"/>
            <rFont val="Tahoma"/>
            <family val="2"/>
          </rPr>
          <t xml:space="preserve">
RC changed this number based upon "Bidmaricopa - full results report"</t>
        </r>
      </text>
    </comment>
    <comment ref="AL5" authorId="1" shapeId="0" xr:uid="{00000000-0006-0000-2400-000005000000}">
      <text>
        <r>
          <rPr>
            <b/>
            <sz val="9"/>
            <color indexed="81"/>
            <rFont val="Tahoma"/>
            <family val="2"/>
          </rPr>
          <t>Ryan Cole:</t>
        </r>
        <r>
          <rPr>
            <sz val="9"/>
            <color indexed="81"/>
            <rFont val="Tahoma"/>
            <family val="2"/>
          </rPr>
          <t xml:space="preserve">
updated based upon "Coconino results" csv file with all auction winnings</t>
        </r>
      </text>
    </comment>
    <comment ref="E10" authorId="2" shapeId="0" xr:uid="{00000000-0006-0000-2400-000006000000}">
      <text>
        <r>
          <rPr>
            <b/>
            <sz val="9"/>
            <color indexed="81"/>
            <rFont val="Tahoma"/>
            <family val="2"/>
          </rPr>
          <t>AJ Perea:</t>
        </r>
        <r>
          <rPr>
            <sz val="9"/>
            <color indexed="81"/>
            <rFont val="Tahoma"/>
            <family val="2"/>
          </rPr>
          <t xml:space="preserve">
After running the model, were only going to bid on 16K, decided to cut</t>
        </r>
      </text>
    </comment>
    <comment ref="R10" authorId="2" shapeId="0" xr:uid="{00000000-0006-0000-2400-000007000000}">
      <text>
        <r>
          <rPr>
            <b/>
            <sz val="9"/>
            <color indexed="81"/>
            <rFont val="Tahoma"/>
            <family val="2"/>
          </rPr>
          <t>AJ Perea:</t>
        </r>
        <r>
          <rPr>
            <sz val="9"/>
            <color indexed="81"/>
            <rFont val="Tahoma"/>
            <family val="2"/>
          </rPr>
          <t xml:space="preserve">
"Deposits will only be accepted via ACH and while a sale is open"</t>
        </r>
      </text>
    </comment>
    <comment ref="E11" authorId="1" shapeId="0" xr:uid="{00000000-0006-0000-2400-000008000000}">
      <text>
        <r>
          <rPr>
            <b/>
            <sz val="9"/>
            <color indexed="81"/>
            <rFont val="Tahoma"/>
            <family val="2"/>
          </rPr>
          <t>Ryan Cole:</t>
        </r>
        <r>
          <rPr>
            <sz val="9"/>
            <color indexed="81"/>
            <rFont val="Tahoma"/>
            <family val="2"/>
          </rPr>
          <t xml:space="preserve">
Did not participate as 94% of list are bad use codes. The largest bad use code, Miscellaneous (General), is associated with the county’s use code named “Limited Use-Well/Tower Sites/Pvt Rds Etc”.</t>
        </r>
      </text>
    </comment>
    <comment ref="R12" authorId="2" shapeId="0" xr:uid="{00000000-0006-0000-2400-000009000000}">
      <text>
        <r>
          <rPr>
            <b/>
            <sz val="9"/>
            <color indexed="81"/>
            <rFont val="Tahoma"/>
            <family val="2"/>
          </rPr>
          <t>AJ Perea:</t>
        </r>
        <r>
          <rPr>
            <sz val="9"/>
            <color indexed="81"/>
            <rFont val="Tahoma"/>
            <family val="2"/>
          </rPr>
          <t xml:space="preserve">
"Deposits will only be accepted via ACH and while a sale is open"</t>
        </r>
      </text>
    </comment>
    <comment ref="AL13" authorId="1" shapeId="0" xr:uid="{00000000-0006-0000-2400-00000A000000}">
      <text>
        <r>
          <rPr>
            <b/>
            <sz val="9"/>
            <color indexed="81"/>
            <rFont val="Tahoma"/>
            <family val="2"/>
          </rPr>
          <t>Ryan Cole:</t>
        </r>
        <r>
          <rPr>
            <sz val="9"/>
            <color indexed="81"/>
            <rFont val="Tahoma"/>
            <family val="2"/>
          </rPr>
          <t xml:space="preserve">
http://www.tucsonlanduselaw.com/2014/03/articles/tax-lien-foreclosure/a-view-of-the-pima-county-tax-lien-sale-2014/</t>
        </r>
      </text>
    </comment>
    <comment ref="AL14" authorId="1" shapeId="0" xr:uid="{00000000-0006-0000-2400-00000B000000}">
      <text>
        <r>
          <rPr>
            <b/>
            <sz val="9"/>
            <color indexed="81"/>
            <rFont val="Tahoma"/>
            <family val="2"/>
          </rPr>
          <t>Ryan Cole:</t>
        </r>
        <r>
          <rPr>
            <sz val="9"/>
            <color indexed="81"/>
            <rFont val="Tahoma"/>
            <family val="2"/>
          </rPr>
          <t xml:space="preserve">
updated based upon Yavapai Results file</t>
        </r>
      </text>
    </comment>
    <comment ref="AH15" authorId="1" shapeId="0" xr:uid="{00000000-0006-0000-2400-00000C000000}">
      <text>
        <r>
          <rPr>
            <b/>
            <sz val="9"/>
            <color indexed="81"/>
            <rFont val="Tahoma"/>
            <family val="2"/>
          </rPr>
          <t>Ryan Cole:</t>
        </r>
        <r>
          <rPr>
            <sz val="9"/>
            <color indexed="81"/>
            <rFont val="Tahoma"/>
            <family val="2"/>
          </rPr>
          <t xml:space="preserve">
More like $25MM when you exclude some nuances.</t>
        </r>
      </text>
    </comment>
    <comment ref="AL15" authorId="1" shapeId="0" xr:uid="{00000000-0006-0000-2400-00000D000000}">
      <text>
        <r>
          <rPr>
            <b/>
            <sz val="9"/>
            <color indexed="81"/>
            <rFont val="Tahoma"/>
            <family val="2"/>
          </rPr>
          <t>Ryan Cole:</t>
        </r>
        <r>
          <rPr>
            <sz val="9"/>
            <color indexed="81"/>
            <rFont val="Tahoma"/>
            <family val="2"/>
          </rPr>
          <t xml:space="preserve">
RC changed this number based upon "Bidmaricopa - full results report"</t>
        </r>
      </text>
    </comment>
    <comment ref="AL16" authorId="1" shapeId="0" xr:uid="{00000000-0006-0000-2400-00000E000000}">
      <text>
        <r>
          <rPr>
            <b/>
            <sz val="9"/>
            <color indexed="81"/>
            <rFont val="Tahoma"/>
            <family val="2"/>
          </rPr>
          <t>Ryan Cole:</t>
        </r>
        <r>
          <rPr>
            <sz val="9"/>
            <color indexed="81"/>
            <rFont val="Tahoma"/>
            <family val="2"/>
          </rPr>
          <t xml:space="preserve">
updated based upon "Coconino results" csv file with all auction winnings</t>
        </r>
      </text>
    </comment>
    <comment ref="E17" authorId="2" shapeId="0" xr:uid="{00000000-0006-0000-2400-00000F000000}">
      <text>
        <r>
          <rPr>
            <b/>
            <sz val="9"/>
            <color indexed="81"/>
            <rFont val="Tahoma"/>
            <family val="2"/>
          </rPr>
          <t>AJ Perea:</t>
        </r>
        <r>
          <rPr>
            <sz val="9"/>
            <color indexed="81"/>
            <rFont val="Tahoma"/>
            <family val="2"/>
          </rPr>
          <t xml:space="preserve">
Looked back at 2015 data, 77% of the liens are under $500. 90% are under $1,000</t>
        </r>
      </text>
    </comment>
    <comment ref="E18" authorId="1" shapeId="0" xr:uid="{00000000-0006-0000-2400-000010000000}">
      <text>
        <r>
          <rPr>
            <b/>
            <sz val="9"/>
            <color indexed="81"/>
            <rFont val="Tahoma"/>
            <family val="2"/>
          </rPr>
          <t>Ryan Cole:</t>
        </r>
        <r>
          <rPr>
            <sz val="9"/>
            <color indexed="81"/>
            <rFont val="Tahoma"/>
            <family val="2"/>
          </rPr>
          <t xml:space="preserve">
Did not participate as 94% of list are bad use codes. The largest bad use code, Miscellaneous (General), is associated with the county’s use code named “Limited Use-Well/Tower Sites/Pvt Rds Etc”.</t>
        </r>
      </text>
    </comment>
    <comment ref="E22" authorId="2" shapeId="0" xr:uid="{00000000-0006-0000-2400-000011000000}">
      <text>
        <r>
          <rPr>
            <b/>
            <sz val="9"/>
            <color indexed="81"/>
            <rFont val="Tahoma"/>
            <family val="2"/>
          </rPr>
          <t>AJ Perea:</t>
        </r>
        <r>
          <rPr>
            <sz val="9"/>
            <color indexed="81"/>
            <rFont val="Tahoma"/>
            <family val="2"/>
          </rPr>
          <t xml:space="preserve">
After running the model, were only going to bid on 16K, decided to cut</t>
        </r>
      </text>
    </comment>
    <comment ref="AL23" authorId="1" shapeId="0" xr:uid="{00000000-0006-0000-2400-000012000000}">
      <text>
        <r>
          <rPr>
            <b/>
            <sz val="9"/>
            <color indexed="81"/>
            <rFont val="Tahoma"/>
            <family val="2"/>
          </rPr>
          <t>Ryan Cole:</t>
        </r>
        <r>
          <rPr>
            <sz val="9"/>
            <color indexed="81"/>
            <rFont val="Tahoma"/>
            <family val="2"/>
          </rPr>
          <t xml:space="preserve">
http://www.tucsonlanduselaw.com/2014/03/articles/tax-lien-foreclosure/a-view-of-the-pima-county-tax-lien-sale-2014/</t>
        </r>
      </text>
    </comment>
    <comment ref="E28" authorId="2" shapeId="0" xr:uid="{00000000-0006-0000-2400-000013000000}">
      <text>
        <r>
          <rPr>
            <b/>
            <sz val="9"/>
            <color indexed="81"/>
            <rFont val="Tahoma"/>
            <family val="2"/>
          </rPr>
          <t>AJ Perea:</t>
        </r>
        <r>
          <rPr>
            <sz val="9"/>
            <color indexed="81"/>
            <rFont val="Tahoma"/>
            <family val="2"/>
          </rPr>
          <t xml:space="preserve">
Looked back at 2015 data, 77% of the liens are under $500. 90% are under $1,000</t>
        </r>
      </text>
    </comment>
    <comment ref="E29" authorId="1" shapeId="0" xr:uid="{00000000-0006-0000-2400-000014000000}">
      <text>
        <r>
          <rPr>
            <b/>
            <sz val="9"/>
            <color indexed="81"/>
            <rFont val="Tahoma"/>
            <family val="2"/>
          </rPr>
          <t>Ryan Cole:</t>
        </r>
        <r>
          <rPr>
            <sz val="9"/>
            <color indexed="81"/>
            <rFont val="Tahoma"/>
            <family val="2"/>
          </rPr>
          <t xml:space="preserve">
Did not participate as 94% of list are bad use codes. The largest bad use code, Miscellaneous (General), is associated with the county’s use code named “Limited Use-Well/Tower Sites/Pvt Rds Etc”.</t>
        </r>
      </text>
    </comment>
    <comment ref="E33" authorId="2" shapeId="0" xr:uid="{00000000-0006-0000-2400-000015000000}">
      <text>
        <r>
          <rPr>
            <b/>
            <sz val="9"/>
            <color indexed="81"/>
            <rFont val="Tahoma"/>
            <family val="2"/>
          </rPr>
          <t>AJ Perea:</t>
        </r>
        <r>
          <rPr>
            <sz val="9"/>
            <color indexed="81"/>
            <rFont val="Tahoma"/>
            <family val="2"/>
          </rPr>
          <t xml:space="preserve">
After running the model, were only going to bid on 16K, decided to cut</t>
        </r>
      </text>
    </comment>
    <comment ref="AX39" authorId="0" shapeId="0" xr:uid="{00000000-0006-0000-2400-000016000000}">
      <text>
        <r>
          <rPr>
            <b/>
            <sz val="8"/>
            <color indexed="81"/>
            <rFont val="Tahoma"/>
            <family val="2"/>
          </rPr>
          <t>Kyle Chaykowski:</t>
        </r>
        <r>
          <rPr>
            <sz val="8"/>
            <color indexed="81"/>
            <rFont val="Tahoma"/>
            <family val="2"/>
          </rPr>
          <t xml:space="preserve">
</t>
        </r>
        <r>
          <rPr>
            <sz val="11"/>
            <color indexed="81"/>
            <rFont val="Tahoma"/>
            <family val="2"/>
          </rPr>
          <t xml:space="preserve"> (ie - if you dont pay - subs - your entire lien will be auctioned off)?</t>
        </r>
        <r>
          <rPr>
            <sz val="8"/>
            <color indexed="81"/>
            <rFont val="Tahoma"/>
            <family val="2"/>
          </rPr>
          <t xml:space="preserve"> </t>
        </r>
      </text>
    </comment>
    <comment ref="B41" authorId="3" shapeId="0" xr:uid="{00000000-0006-0000-2400-000017000000}">
      <text>
        <r>
          <rPr>
            <b/>
            <sz val="9"/>
            <color indexed="81"/>
            <rFont val="Tahoma"/>
            <family val="2"/>
          </rPr>
          <t>Robert Hughes:</t>
        </r>
        <r>
          <rPr>
            <sz val="9"/>
            <color indexed="81"/>
            <rFont val="Tahoma"/>
            <family val="2"/>
          </rPr>
          <t xml:space="preserve">
not yet updated</t>
        </r>
      </text>
    </comment>
    <comment ref="B42" authorId="3" shapeId="0" xr:uid="{00000000-0006-0000-2400-000018000000}">
      <text>
        <r>
          <rPr>
            <b/>
            <sz val="9"/>
            <color indexed="81"/>
            <rFont val="Tahoma"/>
            <family val="2"/>
          </rPr>
          <t>Robert Hughes:</t>
        </r>
        <r>
          <rPr>
            <sz val="9"/>
            <color indexed="81"/>
            <rFont val="Tahoma"/>
            <family val="2"/>
          </rPr>
          <t xml:space="preserve">
offline</t>
        </r>
      </text>
    </comment>
    <comment ref="AZ42" authorId="4" shapeId="0" xr:uid="{00000000-0006-0000-2400-000019000000}">
      <text>
        <r>
          <rPr>
            <b/>
            <sz val="9"/>
            <color indexed="81"/>
            <rFont val="Tahoma"/>
            <family val="2"/>
          </rPr>
          <t>Chris Stack:</t>
        </r>
        <r>
          <rPr>
            <sz val="9"/>
            <color indexed="81"/>
            <rFont val="Tahoma"/>
            <family val="2"/>
          </rPr>
          <t xml:space="preserve">
Per AJ - to determine internally. Need to follow-up on further instruction</t>
        </r>
      </text>
    </comment>
    <comment ref="L43" authorId="4" shapeId="0" xr:uid="{00000000-0006-0000-2400-00001A000000}">
      <text>
        <r>
          <rPr>
            <b/>
            <sz val="9"/>
            <color indexed="81"/>
            <rFont val="Tahoma"/>
            <family val="2"/>
          </rPr>
          <t>Chris Stack:</t>
        </r>
        <r>
          <rPr>
            <sz val="9"/>
            <color indexed="81"/>
            <rFont val="Tahoma"/>
            <family val="2"/>
          </rPr>
          <t xml:space="preserve">
Must register prior to the sale at Treasurer's office
Can fax information to 520-432-8438 or 
Mail to Cochise County Treasurer, PO Box 1778 Bisbee, AZ 85603</t>
        </r>
      </text>
    </comment>
    <comment ref="B46" authorId="3" shapeId="0" xr:uid="{00000000-0006-0000-2400-00001B000000}">
      <text>
        <r>
          <rPr>
            <b/>
            <sz val="9"/>
            <color indexed="81"/>
            <rFont val="Tahoma"/>
            <family val="2"/>
          </rPr>
          <t>Robert Hughes:</t>
        </r>
        <r>
          <rPr>
            <sz val="9"/>
            <color indexed="81"/>
            <rFont val="Tahoma"/>
            <family val="2"/>
          </rPr>
          <t xml:space="preserve">
need to call to unlock acct</t>
        </r>
      </text>
    </comment>
    <comment ref="B47" authorId="3" shapeId="0" xr:uid="{00000000-0006-0000-2400-00001C000000}">
      <text>
        <r>
          <rPr>
            <b/>
            <sz val="9"/>
            <color indexed="81"/>
            <rFont val="Tahoma"/>
            <family val="2"/>
          </rPr>
          <t>Robert Hughes:</t>
        </r>
        <r>
          <rPr>
            <sz val="9"/>
            <color indexed="81"/>
            <rFont val="Tahoma"/>
            <family val="2"/>
          </rPr>
          <t xml:space="preserve">
offline until 1/19/2018</t>
        </r>
      </text>
    </comment>
    <comment ref="B49" authorId="3" shapeId="0" xr:uid="{00000000-0006-0000-2400-00001D000000}">
      <text>
        <r>
          <rPr>
            <b/>
            <sz val="9"/>
            <color indexed="81"/>
            <rFont val="Tahoma"/>
            <family val="2"/>
          </rPr>
          <t>Robert Hughes:</t>
        </r>
        <r>
          <rPr>
            <sz val="9"/>
            <color indexed="81"/>
            <rFont val="Tahoma"/>
            <family val="2"/>
          </rPr>
          <t xml:space="preserve">
offline - additional information regarding sale will be available on RA website on 2/2/18</t>
        </r>
      </text>
    </comment>
    <comment ref="B50" authorId="3" shapeId="0" xr:uid="{00000000-0006-0000-2400-00001E000000}">
      <text>
        <r>
          <rPr>
            <b/>
            <sz val="9"/>
            <color indexed="81"/>
            <rFont val="Tahoma"/>
            <family val="2"/>
          </rPr>
          <t>Robert Hughes:</t>
        </r>
        <r>
          <rPr>
            <sz val="9"/>
            <color indexed="81"/>
            <rFont val="Tahoma"/>
            <family val="2"/>
          </rPr>
          <t xml:space="preserve">
SSB rule effective 2018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 Stack</author>
    <author>Kyle Chaykowski</author>
    <author>David Maisel</author>
    <author>AJ Perea</author>
    <author>Sean Wilson</author>
    <author>Robert Hughes</author>
  </authors>
  <commentList>
    <comment ref="J1" authorId="0" shapeId="0" xr:uid="{00000000-0006-0000-0200-000001000000}">
      <text>
        <r>
          <rPr>
            <b/>
            <sz val="9"/>
            <color indexed="81"/>
            <rFont val="Tahoma"/>
            <family val="2"/>
          </rPr>
          <t>Chris Stack:</t>
        </r>
        <r>
          <rPr>
            <sz val="9"/>
            <color indexed="81"/>
            <rFont val="Tahoma"/>
            <family val="2"/>
          </rPr>
          <t xml:space="preserve">
To call the county to determine the correct date</t>
        </r>
      </text>
    </comment>
    <comment ref="M1" authorId="0" shapeId="0" xr:uid="{00000000-0006-0000-0200-000002000000}">
      <text>
        <r>
          <rPr>
            <b/>
            <sz val="9"/>
            <color indexed="81"/>
            <rFont val="Tahoma"/>
            <family val="2"/>
          </rPr>
          <t>Chris Stack:</t>
        </r>
        <r>
          <rPr>
            <sz val="9"/>
            <color indexed="81"/>
            <rFont val="Tahoma"/>
            <family val="2"/>
          </rPr>
          <t xml:space="preserve">
Sale information states that if a date is not specified, then the deadline is up until the close of the last batch of the sale</t>
        </r>
      </text>
    </comment>
    <comment ref="BB3" authorId="1" shapeId="0" xr:uid="{00000000-0006-0000-0200-000003000000}">
      <text>
        <r>
          <rPr>
            <b/>
            <sz val="9"/>
            <color indexed="81"/>
            <rFont val="Tahoma"/>
            <family val="2"/>
          </rPr>
          <t>Kyle Chaykowski:</t>
        </r>
        <r>
          <rPr>
            <sz val="9"/>
            <color indexed="81"/>
            <rFont val="Tahoma"/>
            <family val="2"/>
          </rPr>
          <t xml:space="preserve">
Taken from master model file since sometimes bid sheet doesn't include redeemed certs.</t>
        </r>
      </text>
    </comment>
    <comment ref="D4" authorId="0" shapeId="0" xr:uid="{00000000-0006-0000-0200-000004000000}">
      <text>
        <r>
          <rPr>
            <b/>
            <sz val="9"/>
            <color indexed="81"/>
            <rFont val="Tahoma"/>
            <family val="2"/>
          </rPr>
          <t>Chris Stack:</t>
        </r>
        <r>
          <rPr>
            <sz val="9"/>
            <color indexed="81"/>
            <rFont val="Tahoma"/>
            <family val="2"/>
          </rPr>
          <t xml:space="preserve">
Per Tax Collector - Call RA for information - confmed No Subs per RA site</t>
        </r>
      </text>
    </comment>
    <comment ref="D5" authorId="0" shapeId="0" xr:uid="{00000000-0006-0000-0200-000005000000}">
      <text>
        <r>
          <rPr>
            <b/>
            <sz val="9"/>
            <color indexed="81"/>
            <rFont val="Tahoma"/>
            <family val="2"/>
          </rPr>
          <t>Chris Stack:</t>
        </r>
        <r>
          <rPr>
            <sz val="9"/>
            <color indexed="81"/>
            <rFont val="Tahoma"/>
            <family val="2"/>
          </rPr>
          <t xml:space="preserve">
Representative unsure - said Cindy/Tammy would know more, but were not available - they will call me back…called RA and representative confirmed SSB (can only have one bidder and need to sign affidavit confirming no collusion)</t>
        </r>
      </text>
    </comment>
    <comment ref="D6" authorId="0" shapeId="0" xr:uid="{00000000-0006-0000-0200-000006000000}">
      <text>
        <r>
          <rPr>
            <b/>
            <sz val="9"/>
            <color indexed="81"/>
            <rFont val="Tahoma"/>
            <family val="2"/>
          </rPr>
          <t>Chris Stack:</t>
        </r>
        <r>
          <rPr>
            <sz val="9"/>
            <color indexed="81"/>
            <rFont val="Tahoma"/>
            <family val="2"/>
          </rPr>
          <t xml:space="preserve">
Per Tracy - once you registered bidders, can create bidding group to roll up under one account</t>
        </r>
      </text>
    </comment>
    <comment ref="D7" authorId="0" shapeId="0" xr:uid="{00000000-0006-0000-0200-000007000000}">
      <text>
        <r>
          <rPr>
            <b/>
            <sz val="9"/>
            <color indexed="81"/>
            <rFont val="Tahoma"/>
            <family val="2"/>
          </rPr>
          <t>Chris Stack:</t>
        </r>
        <r>
          <rPr>
            <sz val="9"/>
            <color indexed="81"/>
            <rFont val="Tahoma"/>
            <family val="2"/>
          </rPr>
          <t xml:space="preserve">
Confirmed with Tax Collector implied SSB
</t>
        </r>
      </text>
    </comment>
    <comment ref="D9" authorId="0" shapeId="0" xr:uid="{00000000-0006-0000-0200-000008000000}">
      <text>
        <r>
          <rPr>
            <b/>
            <sz val="9"/>
            <color indexed="81"/>
            <rFont val="Tahoma"/>
            <family val="2"/>
          </rPr>
          <t>Chris Stack:</t>
        </r>
        <r>
          <rPr>
            <sz val="9"/>
            <color indexed="81"/>
            <rFont val="Tahoma"/>
            <family val="2"/>
          </rPr>
          <t xml:space="preserve">
Confirmed with Tax Collector subs</t>
        </r>
      </text>
    </comment>
    <comment ref="D10" authorId="0" shapeId="0" xr:uid="{00000000-0006-0000-0200-000009000000}">
      <text>
        <r>
          <rPr>
            <b/>
            <sz val="9"/>
            <color indexed="81"/>
            <rFont val="Tahoma"/>
            <family val="2"/>
          </rPr>
          <t>Chris Stack:</t>
        </r>
        <r>
          <rPr>
            <sz val="9"/>
            <color indexed="81"/>
            <rFont val="Tahoma"/>
            <family val="2"/>
          </rPr>
          <t xml:space="preserve">
Confirmed with Tax Collector</t>
        </r>
      </text>
    </comment>
    <comment ref="D11" authorId="0" shapeId="0" xr:uid="{00000000-0006-0000-0200-00000A000000}">
      <text>
        <r>
          <rPr>
            <b/>
            <sz val="9"/>
            <color indexed="81"/>
            <rFont val="Tahoma"/>
            <family val="2"/>
          </rPr>
          <t>Chris Stack:</t>
        </r>
        <r>
          <rPr>
            <sz val="9"/>
            <color indexed="81"/>
            <rFont val="Tahoma"/>
            <family val="2"/>
          </rPr>
          <t xml:space="preserve">
Confirmed with Tax Collector it is SSB</t>
        </r>
      </text>
    </comment>
    <comment ref="D12" authorId="0" shapeId="0" xr:uid="{00000000-0006-0000-0200-00000B000000}">
      <text>
        <r>
          <rPr>
            <b/>
            <sz val="9"/>
            <color indexed="81"/>
            <rFont val="Tahoma"/>
            <family val="2"/>
          </rPr>
          <t>Chris Stack:</t>
        </r>
        <r>
          <rPr>
            <sz val="9"/>
            <color indexed="81"/>
            <rFont val="Tahoma"/>
            <family val="2"/>
          </rPr>
          <t xml:space="preserve">
Confirmed with Terry - allow subs</t>
        </r>
      </text>
    </comment>
    <comment ref="D13" authorId="0" shapeId="0" xr:uid="{00000000-0006-0000-0200-00000C000000}">
      <text>
        <r>
          <rPr>
            <b/>
            <sz val="9"/>
            <color indexed="81"/>
            <rFont val="Tahoma"/>
            <family val="2"/>
          </rPr>
          <t>Chris Stack:</t>
        </r>
        <r>
          <rPr>
            <sz val="9"/>
            <color indexed="81"/>
            <rFont val="Tahoma"/>
            <family val="2"/>
          </rPr>
          <t xml:space="preserve">
Per Cindy - Sub accounts allowed</t>
        </r>
      </text>
    </comment>
    <comment ref="D14" authorId="0" shapeId="0" xr:uid="{00000000-0006-0000-0200-00000D000000}">
      <text>
        <r>
          <rPr>
            <b/>
            <sz val="9"/>
            <color indexed="81"/>
            <rFont val="Tahoma"/>
            <family val="2"/>
          </rPr>
          <t>Chris Stack:</t>
        </r>
        <r>
          <rPr>
            <sz val="9"/>
            <color indexed="81"/>
            <rFont val="Tahoma"/>
            <family val="2"/>
          </rPr>
          <t xml:space="preserve">
Unsure - they will have Tax Collector call me back…called GS and confirmed they allow sub accounts</t>
        </r>
      </text>
    </comment>
    <comment ref="D15" authorId="0" shapeId="0" xr:uid="{00000000-0006-0000-0200-00000E000000}">
      <text>
        <r>
          <rPr>
            <b/>
            <sz val="9"/>
            <color indexed="81"/>
            <rFont val="Tahoma"/>
            <family val="2"/>
          </rPr>
          <t>Chris Stack:</t>
        </r>
        <r>
          <rPr>
            <sz val="9"/>
            <color indexed="81"/>
            <rFont val="Tahoma"/>
            <family val="2"/>
          </rPr>
          <t xml:space="preserve">
Confirmed Subs</t>
        </r>
      </text>
    </comment>
    <comment ref="I15" authorId="0" shapeId="0" xr:uid="{00000000-0006-0000-0200-00000F000000}">
      <text>
        <r>
          <rPr>
            <b/>
            <sz val="9"/>
            <color indexed="81"/>
            <rFont val="Tahoma"/>
            <family val="2"/>
          </rPr>
          <t>Chris Stack:</t>
        </r>
        <r>
          <rPr>
            <sz val="9"/>
            <color indexed="81"/>
            <rFont val="Tahoma"/>
            <family val="2"/>
          </rPr>
          <t xml:space="preserve">
Called tax collector and confirmed sale date of Saturday 5/26</t>
        </r>
      </text>
    </comment>
    <comment ref="D16" authorId="0" shapeId="0" xr:uid="{00000000-0006-0000-0200-000010000000}">
      <text>
        <r>
          <rPr>
            <b/>
            <sz val="9"/>
            <color indexed="81"/>
            <rFont val="Tahoma"/>
            <family val="2"/>
          </rPr>
          <t>Chris Stack:</t>
        </r>
        <r>
          <rPr>
            <sz val="9"/>
            <color indexed="81"/>
            <rFont val="Tahoma"/>
            <family val="2"/>
          </rPr>
          <t xml:space="preserve">
Said to refer to RA - confirmed with RA it is Subs</t>
        </r>
      </text>
    </comment>
    <comment ref="I16" authorId="0" shapeId="0" xr:uid="{00000000-0006-0000-0200-000011000000}">
      <text>
        <r>
          <rPr>
            <b/>
            <sz val="9"/>
            <color indexed="81"/>
            <rFont val="Tahoma"/>
            <family val="2"/>
          </rPr>
          <t>Chris Stack:</t>
        </r>
        <r>
          <rPr>
            <sz val="9"/>
            <color indexed="81"/>
            <rFont val="Tahoma"/>
            <family val="2"/>
          </rPr>
          <t xml:space="preserve">
Called tax collector and confirmed sale date of Saturday 5/26</t>
        </r>
      </text>
    </comment>
    <comment ref="D17" authorId="0" shapeId="0" xr:uid="{00000000-0006-0000-0200-000012000000}">
      <text>
        <r>
          <rPr>
            <b/>
            <sz val="9"/>
            <color indexed="81"/>
            <rFont val="Tahoma"/>
            <family val="2"/>
          </rPr>
          <t>Chris Stack:</t>
        </r>
        <r>
          <rPr>
            <sz val="9"/>
            <color indexed="81"/>
            <rFont val="Tahoma"/>
            <family val="2"/>
          </rPr>
          <t xml:space="preserve">
Spoke with Michelle - Confirmed No Subs</t>
        </r>
      </text>
    </comment>
    <comment ref="D18" authorId="0" shapeId="0" xr:uid="{00000000-0006-0000-0200-000013000000}">
      <text>
        <r>
          <rPr>
            <b/>
            <sz val="9"/>
            <color indexed="81"/>
            <rFont val="Tahoma"/>
            <family val="2"/>
          </rPr>
          <t>Chris Stack:</t>
        </r>
        <r>
          <rPr>
            <sz val="9"/>
            <color indexed="81"/>
            <rFont val="Tahoma"/>
            <family val="2"/>
          </rPr>
          <t xml:space="preserve">
Confirmed with Tax Collector implied SSB
</t>
        </r>
      </text>
    </comment>
    <comment ref="D19" authorId="0" shapeId="0" xr:uid="{00000000-0006-0000-0200-000014000000}">
      <text>
        <r>
          <rPr>
            <b/>
            <sz val="9"/>
            <color indexed="81"/>
            <rFont val="Tahoma"/>
            <family val="2"/>
          </rPr>
          <t>Chris Stack:</t>
        </r>
        <r>
          <rPr>
            <sz val="9"/>
            <color indexed="81"/>
            <rFont val="Tahoma"/>
            <family val="2"/>
          </rPr>
          <t xml:space="preserve">
Confirmed with Tax Collector implied SSB
</t>
        </r>
      </text>
    </comment>
    <comment ref="D20" authorId="0" shapeId="0" xr:uid="{00000000-0006-0000-0200-000015000000}">
      <text>
        <r>
          <rPr>
            <b/>
            <sz val="9"/>
            <color indexed="81"/>
            <rFont val="Tahoma"/>
            <family val="2"/>
          </rPr>
          <t>Chris Stack:</t>
        </r>
        <r>
          <rPr>
            <sz val="9"/>
            <color indexed="81"/>
            <rFont val="Tahoma"/>
            <family val="2"/>
          </rPr>
          <t xml:space="preserve">
Confirmed with Stacey</t>
        </r>
      </text>
    </comment>
    <comment ref="S21" authorId="2" shapeId="0" xr:uid="{00000000-0006-0000-0200-000016000000}">
      <text>
        <r>
          <rPr>
            <b/>
            <sz val="9"/>
            <color indexed="81"/>
            <rFont val="Tahoma"/>
            <family val="2"/>
          </rPr>
          <t>David Maisel:</t>
        </r>
        <r>
          <rPr>
            <sz val="9"/>
            <color indexed="81"/>
            <rFont val="Tahoma"/>
            <family val="2"/>
          </rPr>
          <t xml:space="preserve">
depends if we want all redemptions to be done in the master or in the sub accts. If we want to get transfers to Felton (904-269-6354) as soon as sale closes, he will prioritize us… need to get the transfer endorsement - say TLGFY represents the bidders and he will transfer for us. </t>
        </r>
      </text>
    </comment>
    <comment ref="D22" authorId="2" shapeId="0" xr:uid="{00000000-0006-0000-0200-000017000000}">
      <text>
        <r>
          <rPr>
            <b/>
            <sz val="9"/>
            <color indexed="81"/>
            <rFont val="Tahoma"/>
            <family val="2"/>
          </rPr>
          <t>David Maisel:</t>
        </r>
        <r>
          <rPr>
            <sz val="9"/>
            <color indexed="81"/>
            <rFont val="Tahoma"/>
            <family val="2"/>
          </rPr>
          <t xml:space="preserve">
limited to 1000 subs per master acct (you can have more than 1 master)</t>
        </r>
      </text>
    </comment>
    <comment ref="E22" authorId="2" shapeId="0" xr:uid="{00000000-0006-0000-0200-000018000000}">
      <text>
        <r>
          <rPr>
            <b/>
            <sz val="9"/>
            <color indexed="81"/>
            <rFont val="Tahoma"/>
            <family val="2"/>
          </rPr>
          <t>David Maisel:</t>
        </r>
        <r>
          <rPr>
            <sz val="9"/>
            <color indexed="81"/>
            <rFont val="Tahoma"/>
            <family val="2"/>
          </rPr>
          <t xml:space="preserve">
limited to 1000 subs per master acct (you can have more than 1 master)
***Need to manually create new email accounts and verify said email account for every sub account***</t>
        </r>
      </text>
    </comment>
    <comment ref="M22" authorId="2" shapeId="0" xr:uid="{00000000-0006-0000-0200-000019000000}">
      <text>
        <r>
          <rPr>
            <b/>
            <sz val="9"/>
            <color indexed="81"/>
            <rFont val="Tahoma"/>
            <family val="2"/>
          </rPr>
          <t>David Maisel:</t>
        </r>
        <r>
          <rPr>
            <sz val="9"/>
            <color indexed="81"/>
            <rFont val="Tahoma"/>
            <family val="2"/>
          </rPr>
          <t xml:space="preserve">
for subs</t>
        </r>
      </text>
    </comment>
    <comment ref="S22" authorId="2" shapeId="0" xr:uid="{00000000-0006-0000-0200-00001A000000}">
      <text>
        <r>
          <rPr>
            <b/>
            <sz val="9"/>
            <color indexed="81"/>
            <rFont val="Tahoma"/>
            <family val="2"/>
          </rPr>
          <t>David Maisel:</t>
        </r>
        <r>
          <rPr>
            <sz val="9"/>
            <color indexed="81"/>
            <rFont val="Tahoma"/>
            <family val="2"/>
          </rPr>
          <t xml:space="preserve">
2.25 per</t>
        </r>
      </text>
    </comment>
    <comment ref="Y34" authorId="3" shapeId="0" xr:uid="{00000000-0006-0000-0200-00001B000000}">
      <text>
        <r>
          <rPr>
            <b/>
            <sz val="9"/>
            <color indexed="81"/>
            <rFont val="Tahoma"/>
            <family val="2"/>
          </rPr>
          <t>AJ Perea:</t>
        </r>
        <r>
          <rPr>
            <sz val="9"/>
            <color indexed="81"/>
            <rFont val="Tahoma"/>
            <family val="2"/>
          </rPr>
          <t xml:space="preserve">
No longer "No Subs", switched from RA to WFBS</t>
        </r>
      </text>
    </comment>
    <comment ref="AA34" authorId="2" shapeId="0" xr:uid="{00000000-0006-0000-0200-00001C000000}">
      <text>
        <r>
          <rPr>
            <b/>
            <sz val="9"/>
            <color indexed="81"/>
            <rFont val="Tahoma"/>
            <family val="2"/>
          </rPr>
          <t>David Maisel:</t>
        </r>
        <r>
          <rPr>
            <sz val="9"/>
            <color indexed="81"/>
            <rFont val="Tahoma"/>
            <family val="2"/>
          </rPr>
          <t xml:space="preserve">
1-888-371-8948</t>
        </r>
      </text>
    </comment>
    <comment ref="N42" authorId="2" shapeId="0" xr:uid="{00000000-0006-0000-0200-00001D000000}">
      <text>
        <r>
          <rPr>
            <b/>
            <sz val="9"/>
            <color indexed="81"/>
            <rFont val="Tahoma"/>
            <family val="2"/>
          </rPr>
          <t>David Maisel:</t>
        </r>
        <r>
          <rPr>
            <sz val="9"/>
            <color indexed="81"/>
            <rFont val="Tahoma"/>
            <family val="2"/>
          </rPr>
          <t xml:space="preserve">
4pm EST</t>
        </r>
      </text>
    </comment>
    <comment ref="Y44" authorId="4" shapeId="0" xr:uid="{00000000-0006-0000-0200-00001E000000}">
      <text>
        <r>
          <rPr>
            <b/>
            <sz val="9"/>
            <color indexed="81"/>
            <rFont val="Tahoma"/>
            <family val="2"/>
          </rPr>
          <t>Sean Wilson:</t>
        </r>
        <r>
          <rPr>
            <sz val="9"/>
            <color indexed="81"/>
            <rFont val="Tahoma"/>
            <family val="2"/>
          </rPr>
          <t xml:space="preserve">
Refused to call it SSB, but sent over the rules and RC confirmed it was SSB
Also received confirmation from JL, 5/3/16</t>
        </r>
      </text>
    </comment>
    <comment ref="AA44" authorId="2" shapeId="0" xr:uid="{00000000-0006-0000-0200-00001F000000}">
      <text>
        <r>
          <rPr>
            <b/>
            <sz val="9"/>
            <color indexed="81"/>
            <rFont val="Tahoma"/>
            <family val="2"/>
          </rPr>
          <t>David Maisel:</t>
        </r>
        <r>
          <rPr>
            <sz val="9"/>
            <color indexed="81"/>
            <rFont val="Tahoma"/>
            <family val="2"/>
          </rPr>
          <t xml:space="preserve">
1-888-371-8948</t>
        </r>
      </text>
    </comment>
    <comment ref="T45" authorId="0" shapeId="0" xr:uid="{00000000-0006-0000-0200-000020000000}">
      <text>
        <r>
          <rPr>
            <b/>
            <sz val="9"/>
            <color indexed="81"/>
            <rFont val="Tahoma"/>
            <family val="2"/>
          </rPr>
          <t>Chris Stack:</t>
        </r>
        <r>
          <rPr>
            <sz val="9"/>
            <color indexed="81"/>
            <rFont val="Tahoma"/>
            <family val="2"/>
          </rPr>
          <t xml:space="preserve">
Any refunds held for 30 days beginning 6/5/2018</t>
        </r>
      </text>
    </comment>
    <comment ref="AA45" authorId="2" shapeId="0" xr:uid="{00000000-0006-0000-0200-000021000000}">
      <text>
        <r>
          <rPr>
            <b/>
            <sz val="9"/>
            <color indexed="81"/>
            <rFont val="Tahoma"/>
            <family val="2"/>
          </rPr>
          <t>David Maisel:</t>
        </r>
        <r>
          <rPr>
            <sz val="9"/>
            <color indexed="81"/>
            <rFont val="Tahoma"/>
            <family val="2"/>
          </rPr>
          <t xml:space="preserve">
1-888-371-8948</t>
        </r>
      </text>
    </comment>
    <comment ref="D48" authorId="5" shapeId="0" xr:uid="{00000000-0006-0000-0200-000022000000}">
      <text>
        <r>
          <rPr>
            <b/>
            <sz val="9"/>
            <color indexed="81"/>
            <rFont val="Tahoma"/>
            <family val="2"/>
          </rPr>
          <t>Robert Hughes:</t>
        </r>
        <r>
          <rPr>
            <sz val="9"/>
            <color indexed="81"/>
            <rFont val="Tahoma"/>
            <family val="2"/>
          </rPr>
          <t xml:space="preserve">
need to go to website/call platform</t>
        </r>
      </text>
    </comment>
    <comment ref="O51" authorId="2" shapeId="0" xr:uid="{00000000-0006-0000-0200-000023000000}">
      <text>
        <r>
          <rPr>
            <b/>
            <sz val="9"/>
            <color indexed="81"/>
            <rFont val="Tahoma"/>
            <family val="2"/>
          </rPr>
          <t>David Maisel:</t>
        </r>
        <r>
          <rPr>
            <sz val="9"/>
            <color indexed="81"/>
            <rFont val="Tahoma"/>
            <family val="2"/>
          </rPr>
          <t xml:space="preserve">
ACH</t>
        </r>
      </text>
    </comment>
    <comment ref="Y52" authorId="4" shapeId="0" xr:uid="{00000000-0006-0000-0200-000024000000}">
      <text>
        <r>
          <rPr>
            <b/>
            <sz val="9"/>
            <color indexed="81"/>
            <rFont val="Tahoma"/>
            <family val="2"/>
          </rPr>
          <t>Sean Wilson:</t>
        </r>
        <r>
          <rPr>
            <sz val="9"/>
            <color indexed="81"/>
            <rFont val="Tahoma"/>
            <family val="2"/>
          </rPr>
          <t xml:space="preserve">
Changed from No Subs in 2015</t>
        </r>
      </text>
    </comment>
    <comment ref="AA53" authorId="2" shapeId="0" xr:uid="{00000000-0006-0000-0200-000025000000}">
      <text>
        <r>
          <rPr>
            <b/>
            <sz val="9"/>
            <color indexed="81"/>
            <rFont val="Tahoma"/>
            <family val="2"/>
          </rPr>
          <t>David Maisel:</t>
        </r>
        <r>
          <rPr>
            <sz val="9"/>
            <color indexed="81"/>
            <rFont val="Tahoma"/>
            <family val="2"/>
          </rPr>
          <t xml:space="preserve">
bidokaloosa.com</t>
        </r>
      </text>
    </comment>
    <comment ref="D56" authorId="5" shapeId="0" xr:uid="{00000000-0006-0000-0200-000026000000}">
      <text>
        <r>
          <rPr>
            <b/>
            <sz val="9"/>
            <color indexed="81"/>
            <rFont val="Tahoma"/>
            <family val="2"/>
          </rPr>
          <t>Robert Hughes:</t>
        </r>
        <r>
          <rPr>
            <sz val="9"/>
            <color indexed="81"/>
            <rFont val="Tahoma"/>
            <family val="2"/>
          </rPr>
          <t xml:space="preserve">
Could not get through
left vm
</t>
        </r>
      </text>
    </comment>
    <comment ref="I58" authorId="0" shapeId="0" xr:uid="{00000000-0006-0000-0200-000027000000}">
      <text>
        <r>
          <rPr>
            <b/>
            <sz val="9"/>
            <color indexed="81"/>
            <rFont val="Tahoma"/>
            <family val="2"/>
          </rPr>
          <t>Chris Stack:</t>
        </r>
        <r>
          <rPr>
            <sz val="9"/>
            <color indexed="81"/>
            <rFont val="Tahoma"/>
            <family val="2"/>
          </rPr>
          <t xml:space="preserve">
Called tax collector and confirmed sale dates of Friday 6/1 and Saturday 6/2</t>
        </r>
      </text>
    </comment>
    <comment ref="AA58" authorId="2" shapeId="0" xr:uid="{00000000-0006-0000-0200-000028000000}">
      <text>
        <r>
          <rPr>
            <b/>
            <sz val="9"/>
            <color indexed="81"/>
            <rFont val="Tahoma"/>
            <family val="2"/>
          </rPr>
          <t>David Maisel:</t>
        </r>
        <r>
          <rPr>
            <sz val="9"/>
            <color indexed="81"/>
            <rFont val="Tahoma"/>
            <family val="2"/>
          </rPr>
          <t xml:space="preserve">
potential switch to RA</t>
        </r>
      </text>
    </comment>
    <comment ref="I59" authorId="0" shapeId="0" xr:uid="{00000000-0006-0000-0200-000029000000}">
      <text>
        <r>
          <rPr>
            <b/>
            <sz val="9"/>
            <color indexed="81"/>
            <rFont val="Tahoma"/>
            <family val="2"/>
          </rPr>
          <t>Chris Stack:</t>
        </r>
        <r>
          <rPr>
            <sz val="9"/>
            <color indexed="81"/>
            <rFont val="Tahoma"/>
            <family val="2"/>
          </rPr>
          <t xml:space="preserve">
Called tax collector and confirmed sale dates of Friday 6/1 and Saturday 6/2</t>
        </r>
      </text>
    </comment>
    <comment ref="AA59" authorId="2" shapeId="0" xr:uid="{00000000-0006-0000-0200-00002A000000}">
      <text>
        <r>
          <rPr>
            <b/>
            <sz val="9"/>
            <color indexed="81"/>
            <rFont val="Tahoma"/>
            <family val="2"/>
          </rPr>
          <t>David Maisel:</t>
        </r>
        <r>
          <rPr>
            <sz val="9"/>
            <color indexed="81"/>
            <rFont val="Tahoma"/>
            <family val="2"/>
          </rPr>
          <t xml:space="preserve">
1-888-371-8948</t>
        </r>
      </text>
    </comment>
    <comment ref="D60" authorId="5" shapeId="0" xr:uid="{00000000-0006-0000-0200-00002B000000}">
      <text>
        <r>
          <rPr>
            <b/>
            <sz val="9"/>
            <color indexed="81"/>
            <rFont val="Tahoma"/>
            <family val="2"/>
          </rPr>
          <t>Robert Hughes:</t>
        </r>
        <r>
          <rPr>
            <sz val="9"/>
            <color indexed="81"/>
            <rFont val="Tahoma"/>
            <family val="2"/>
          </rPr>
          <t xml:space="preserve">
need to call platform
</t>
        </r>
      </text>
    </comment>
    <comment ref="I60" authorId="0" shapeId="0" xr:uid="{00000000-0006-0000-0200-00002C000000}">
      <text>
        <r>
          <rPr>
            <b/>
            <sz val="9"/>
            <color indexed="81"/>
            <rFont val="Tahoma"/>
            <family val="2"/>
          </rPr>
          <t>Chris Stack:</t>
        </r>
        <r>
          <rPr>
            <sz val="9"/>
            <color indexed="81"/>
            <rFont val="Tahoma"/>
            <family val="2"/>
          </rPr>
          <t xml:space="preserve">
Called tax collector and confirmed sale dates of Friday 6/1, Saturday 6/2, and Sunday 6/3</t>
        </r>
      </text>
    </comment>
    <comment ref="D61" authorId="5" shapeId="0" xr:uid="{00000000-0006-0000-0200-00002D000000}">
      <text>
        <r>
          <rPr>
            <b/>
            <sz val="9"/>
            <color indexed="81"/>
            <rFont val="Tahoma"/>
            <family val="2"/>
          </rPr>
          <t>Robert Hughes:</t>
        </r>
        <r>
          <rPr>
            <sz val="9"/>
            <color indexed="81"/>
            <rFont val="Tahoma"/>
            <family val="2"/>
          </rPr>
          <t xml:space="preserve">
need to email 
proptax@miamidade.gov</t>
        </r>
      </text>
    </comment>
    <comment ref="I61" authorId="0" shapeId="0" xr:uid="{00000000-0006-0000-0200-00002E000000}">
      <text>
        <r>
          <rPr>
            <b/>
            <sz val="9"/>
            <color indexed="81"/>
            <rFont val="Tahoma"/>
            <family val="2"/>
          </rPr>
          <t>Chris Stack:</t>
        </r>
        <r>
          <rPr>
            <sz val="9"/>
            <color indexed="81"/>
            <rFont val="Tahoma"/>
            <family val="2"/>
          </rPr>
          <t xml:space="preserve">
Called tax collector and confirmed sale dates of Friday 6/1, Saturday 6/2, and Sunday 6/3</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Kyle Chaykowski</author>
    <author>David Maisel</author>
    <author>AJ Perea</author>
    <author>Sean Wilson</author>
  </authors>
  <commentList>
    <comment ref="AV3" authorId="0" shapeId="0" xr:uid="{00000000-0006-0000-0300-000001000000}">
      <text>
        <r>
          <rPr>
            <b/>
            <sz val="9"/>
            <color indexed="81"/>
            <rFont val="Tahoma"/>
            <family val="2"/>
          </rPr>
          <t>Kyle Chaykowski:</t>
        </r>
        <r>
          <rPr>
            <sz val="9"/>
            <color indexed="81"/>
            <rFont val="Tahoma"/>
            <family val="2"/>
          </rPr>
          <t xml:space="preserve">
Taken from master model file since sometimes bid sheet doesn't include redeemed certs.</t>
        </r>
      </text>
    </comment>
    <comment ref="AB6" authorId="1" shapeId="0" xr:uid="{00000000-0006-0000-0300-000002000000}">
      <text>
        <r>
          <rPr>
            <b/>
            <sz val="9"/>
            <color indexed="81"/>
            <rFont val="Tahoma"/>
            <family val="2"/>
          </rPr>
          <t>David Maisel:</t>
        </r>
        <r>
          <rPr>
            <sz val="9"/>
            <color indexed="81"/>
            <rFont val="Tahoma"/>
            <family val="2"/>
          </rPr>
          <t xml:space="preserve">
had been 5/26/17 as of 4/26/17</t>
        </r>
      </text>
    </comment>
    <comment ref="W18" authorId="1" shapeId="0" xr:uid="{00000000-0006-0000-0300-000003000000}">
      <text>
        <r>
          <rPr>
            <b/>
            <sz val="9"/>
            <color indexed="81"/>
            <rFont val="Tahoma"/>
            <family val="2"/>
          </rPr>
          <t>David Maisel:</t>
        </r>
        <r>
          <rPr>
            <sz val="9"/>
            <color indexed="81"/>
            <rFont val="Tahoma"/>
            <family val="2"/>
          </rPr>
          <t xml:space="preserve">
5/26/17 if paying with certified funds</t>
        </r>
      </text>
    </comment>
    <comment ref="W19" authorId="1" shapeId="0" xr:uid="{00000000-0006-0000-0300-000004000000}">
      <text>
        <r>
          <rPr>
            <b/>
            <sz val="9"/>
            <color indexed="81"/>
            <rFont val="Tahoma"/>
            <family val="2"/>
          </rPr>
          <t>David Maisel:</t>
        </r>
        <r>
          <rPr>
            <sz val="9"/>
            <color indexed="81"/>
            <rFont val="Tahoma"/>
            <family val="2"/>
          </rPr>
          <t xml:space="preserve">
5/26/17 if paying with certified funds</t>
        </r>
      </text>
    </comment>
    <comment ref="AA21" authorId="1" shapeId="0" xr:uid="{00000000-0006-0000-0300-000005000000}">
      <text>
        <r>
          <rPr>
            <b/>
            <sz val="9"/>
            <color indexed="81"/>
            <rFont val="Tahoma"/>
            <family val="2"/>
          </rPr>
          <t>David Maisel:</t>
        </r>
        <r>
          <rPr>
            <sz val="9"/>
            <color indexed="81"/>
            <rFont val="Tahoma"/>
            <family val="2"/>
          </rPr>
          <t xml:space="preserve">
904-269-6329
need spreadsheet with all awarded cert #s, master account and all sub accounts represented by master (for won certs), transfer endorsement, and copy of signors (for endorement) authorization</t>
        </r>
      </text>
    </comment>
    <comment ref="L22" authorId="1" shapeId="0" xr:uid="{00000000-0006-0000-0300-000006000000}">
      <text>
        <r>
          <rPr>
            <b/>
            <sz val="9"/>
            <color indexed="81"/>
            <rFont val="Tahoma"/>
            <family val="2"/>
          </rPr>
          <t>David Maisel:</t>
        </r>
        <r>
          <rPr>
            <sz val="9"/>
            <color indexed="81"/>
            <rFont val="Tahoma"/>
            <family val="2"/>
          </rPr>
          <t xml:space="preserve">
5pm EST deadline</t>
        </r>
      </text>
    </comment>
    <comment ref="U22" authorId="1" shapeId="0" xr:uid="{00000000-0006-0000-0300-000007000000}">
      <text>
        <r>
          <rPr>
            <b/>
            <sz val="9"/>
            <color indexed="81"/>
            <rFont val="Tahoma"/>
            <family val="2"/>
          </rPr>
          <t>David Maisel:</t>
        </r>
        <r>
          <rPr>
            <sz val="9"/>
            <color indexed="81"/>
            <rFont val="Tahoma"/>
            <family val="2"/>
          </rPr>
          <t xml:space="preserve">
per call with TC 5/17</t>
        </r>
      </text>
    </comment>
    <comment ref="V22" authorId="1" shapeId="0" xr:uid="{00000000-0006-0000-0300-000008000000}">
      <text>
        <r>
          <rPr>
            <b/>
            <sz val="9"/>
            <color indexed="81"/>
            <rFont val="Tahoma"/>
            <family val="2"/>
          </rPr>
          <t>David Maisel:</t>
        </r>
        <r>
          <rPr>
            <sz val="9"/>
            <color indexed="81"/>
            <rFont val="Tahoma"/>
            <family val="2"/>
          </rPr>
          <t xml:space="preserve">
per call with TC 5/17</t>
        </r>
      </text>
    </comment>
    <comment ref="W22" authorId="1" shapeId="0" xr:uid="{00000000-0006-0000-0300-000009000000}">
      <text>
        <r>
          <rPr>
            <b/>
            <sz val="9"/>
            <color indexed="81"/>
            <rFont val="Tahoma"/>
            <family val="2"/>
          </rPr>
          <t>David Maisel:</t>
        </r>
        <r>
          <rPr>
            <sz val="9"/>
            <color indexed="81"/>
            <rFont val="Tahoma"/>
            <family val="2"/>
          </rPr>
          <t xml:space="preserve">
per call with TC 5/17</t>
        </r>
      </text>
    </comment>
    <comment ref="X22" authorId="1" shapeId="0" xr:uid="{00000000-0006-0000-0300-00000A000000}">
      <text>
        <r>
          <rPr>
            <b/>
            <sz val="9"/>
            <color indexed="81"/>
            <rFont val="Tahoma"/>
            <family val="2"/>
          </rPr>
          <t>David Maisel:</t>
        </r>
        <r>
          <rPr>
            <sz val="9"/>
            <color indexed="81"/>
            <rFont val="Tahoma"/>
            <family val="2"/>
          </rPr>
          <t xml:space="preserve">
per call with TC 5/17</t>
        </r>
      </text>
    </comment>
    <comment ref="Y22" authorId="1" shapeId="0" xr:uid="{00000000-0006-0000-0300-00000B000000}">
      <text>
        <r>
          <rPr>
            <b/>
            <sz val="9"/>
            <color indexed="81"/>
            <rFont val="Tahoma"/>
            <family val="2"/>
          </rPr>
          <t>David Maisel:</t>
        </r>
        <r>
          <rPr>
            <sz val="9"/>
            <color indexed="81"/>
            <rFont val="Tahoma"/>
            <family val="2"/>
          </rPr>
          <t xml:space="preserve">
within 48 hrs of cert issuance per platform site</t>
        </r>
      </text>
    </comment>
    <comment ref="W23" authorId="1" shapeId="0" xr:uid="{00000000-0006-0000-0300-00000C000000}">
      <text>
        <r>
          <rPr>
            <b/>
            <sz val="9"/>
            <color indexed="81"/>
            <rFont val="Tahoma"/>
            <family val="2"/>
          </rPr>
          <t>David Maisel:</t>
        </r>
        <r>
          <rPr>
            <sz val="9"/>
            <color indexed="81"/>
            <rFont val="Tahoma"/>
            <family val="2"/>
          </rPr>
          <t xml:space="preserve">
5/26/17 if paying with certified funds</t>
        </r>
      </text>
    </comment>
    <comment ref="U24" authorId="1" shapeId="0" xr:uid="{00000000-0006-0000-0300-00000D000000}">
      <text>
        <r>
          <rPr>
            <b/>
            <sz val="9"/>
            <color indexed="81"/>
            <rFont val="Tahoma"/>
            <family val="2"/>
          </rPr>
          <t>David Maisel:</t>
        </r>
        <r>
          <rPr>
            <sz val="9"/>
            <color indexed="81"/>
            <rFont val="Tahoma"/>
            <family val="2"/>
          </rPr>
          <t xml:space="preserve">
by 10 am</t>
        </r>
      </text>
    </comment>
    <comment ref="W25" authorId="1" shapeId="0" xr:uid="{00000000-0006-0000-0300-00000E000000}">
      <text>
        <r>
          <rPr>
            <b/>
            <sz val="9"/>
            <color indexed="81"/>
            <rFont val="Tahoma"/>
            <family val="2"/>
          </rPr>
          <t>David Maisel:</t>
        </r>
        <r>
          <rPr>
            <sz val="9"/>
            <color indexed="81"/>
            <rFont val="Tahoma"/>
            <family val="2"/>
          </rPr>
          <t xml:space="preserve">
5/26/17 if paying with certified funds</t>
        </r>
      </text>
    </comment>
    <comment ref="W28" authorId="1" shapeId="0" xr:uid="{00000000-0006-0000-0300-00000F000000}">
      <text>
        <r>
          <rPr>
            <b/>
            <sz val="9"/>
            <color indexed="81"/>
            <rFont val="Tahoma"/>
            <family val="2"/>
          </rPr>
          <t>David Maisel:</t>
        </r>
        <r>
          <rPr>
            <sz val="9"/>
            <color indexed="81"/>
            <rFont val="Tahoma"/>
            <family val="2"/>
          </rPr>
          <t xml:space="preserve">
5/26/17 if paying with certified funds</t>
        </r>
      </text>
    </comment>
    <comment ref="U31" authorId="1" shapeId="0" xr:uid="{00000000-0006-0000-0300-000010000000}">
      <text>
        <r>
          <rPr>
            <b/>
            <sz val="9"/>
            <color indexed="81"/>
            <rFont val="Tahoma"/>
            <family val="2"/>
          </rPr>
          <t>David Maisel:</t>
        </r>
        <r>
          <rPr>
            <sz val="9"/>
            <color indexed="81"/>
            <rFont val="Tahoma"/>
            <family val="2"/>
          </rPr>
          <t xml:space="preserve">
called 5/16 to confirm uploads are good through registration</t>
        </r>
      </text>
    </comment>
    <comment ref="G34" authorId="2" shapeId="0" xr:uid="{00000000-0006-0000-0300-000011000000}">
      <text>
        <r>
          <rPr>
            <b/>
            <sz val="9"/>
            <color indexed="81"/>
            <rFont val="Tahoma"/>
            <family val="2"/>
          </rPr>
          <t>AJ Perea:</t>
        </r>
        <r>
          <rPr>
            <sz val="9"/>
            <color indexed="81"/>
            <rFont val="Tahoma"/>
            <family val="2"/>
          </rPr>
          <t xml:space="preserve">
No longer "No Subs", switched from RA to WFBS</t>
        </r>
      </text>
    </comment>
    <comment ref="M34" authorId="1" shapeId="0" xr:uid="{00000000-0006-0000-0300-000012000000}">
      <text>
        <r>
          <rPr>
            <b/>
            <sz val="9"/>
            <color indexed="81"/>
            <rFont val="Tahoma"/>
            <family val="2"/>
          </rPr>
          <t>David Maisel:</t>
        </r>
        <r>
          <rPr>
            <sz val="9"/>
            <color indexed="81"/>
            <rFont val="Tahoma"/>
            <family val="2"/>
          </rPr>
          <t xml:space="preserve">
1-888-371-8948</t>
        </r>
      </text>
    </comment>
    <comment ref="W35" authorId="1" shapeId="0" xr:uid="{00000000-0006-0000-0300-000013000000}">
      <text>
        <r>
          <rPr>
            <b/>
            <sz val="9"/>
            <color indexed="81"/>
            <rFont val="Tahoma"/>
            <family val="2"/>
          </rPr>
          <t>David Maisel:</t>
        </r>
        <r>
          <rPr>
            <sz val="9"/>
            <color indexed="81"/>
            <rFont val="Tahoma"/>
            <family val="2"/>
          </rPr>
          <t xml:space="preserve">
5/26/17 if paying with certified funds</t>
        </r>
      </text>
    </comment>
    <comment ref="W36" authorId="1" shapeId="0" xr:uid="{00000000-0006-0000-0300-000014000000}">
      <text>
        <r>
          <rPr>
            <b/>
            <sz val="9"/>
            <color indexed="81"/>
            <rFont val="Tahoma"/>
            <family val="2"/>
          </rPr>
          <t>David Maisel:</t>
        </r>
        <r>
          <rPr>
            <sz val="9"/>
            <color indexed="81"/>
            <rFont val="Tahoma"/>
            <family val="2"/>
          </rPr>
          <t xml:space="preserve">
5/26/17 if paying with certified funds</t>
        </r>
      </text>
    </comment>
    <comment ref="W37" authorId="1" shapeId="0" xr:uid="{00000000-0006-0000-0300-000015000000}">
      <text>
        <r>
          <rPr>
            <b/>
            <sz val="9"/>
            <color indexed="81"/>
            <rFont val="Tahoma"/>
            <family val="2"/>
          </rPr>
          <t>David Maisel:</t>
        </r>
        <r>
          <rPr>
            <sz val="9"/>
            <color indexed="81"/>
            <rFont val="Tahoma"/>
            <family val="2"/>
          </rPr>
          <t xml:space="preserve">
5/26/17 if paying with certified funds</t>
        </r>
      </text>
    </comment>
    <comment ref="W38" authorId="1" shapeId="0" xr:uid="{00000000-0006-0000-0300-000016000000}">
      <text>
        <r>
          <rPr>
            <b/>
            <sz val="9"/>
            <color indexed="81"/>
            <rFont val="Tahoma"/>
            <family val="2"/>
          </rPr>
          <t>David Maisel:</t>
        </r>
        <r>
          <rPr>
            <sz val="9"/>
            <color indexed="81"/>
            <rFont val="Tahoma"/>
            <family val="2"/>
          </rPr>
          <t xml:space="preserve">
5/26/17 if paying with certified funds</t>
        </r>
      </text>
    </comment>
    <comment ref="W39" authorId="1" shapeId="0" xr:uid="{00000000-0006-0000-0300-000017000000}">
      <text>
        <r>
          <rPr>
            <b/>
            <sz val="9"/>
            <color indexed="81"/>
            <rFont val="Tahoma"/>
            <family val="2"/>
          </rPr>
          <t>David Maisel:</t>
        </r>
        <r>
          <rPr>
            <sz val="9"/>
            <color indexed="81"/>
            <rFont val="Tahoma"/>
            <family val="2"/>
          </rPr>
          <t xml:space="preserve">
5/26/17 if paying with certified funds</t>
        </r>
      </text>
    </comment>
    <comment ref="U41" authorId="1" shapeId="0" xr:uid="{00000000-0006-0000-0300-000018000000}">
      <text>
        <r>
          <rPr>
            <b/>
            <sz val="9"/>
            <color indexed="81"/>
            <rFont val="Tahoma"/>
            <family val="2"/>
          </rPr>
          <t>David Maisel:</t>
        </r>
        <r>
          <rPr>
            <sz val="9"/>
            <color indexed="81"/>
            <rFont val="Tahoma"/>
            <family val="2"/>
          </rPr>
          <t xml:space="preserve">
by 9 am</t>
        </r>
      </text>
    </comment>
    <comment ref="W41" authorId="2" shapeId="0" xr:uid="{00000000-0006-0000-0300-000019000000}">
      <text>
        <r>
          <rPr>
            <b/>
            <sz val="9"/>
            <color indexed="81"/>
            <rFont val="Tahoma"/>
            <family val="2"/>
          </rPr>
          <t>AJ Perea:</t>
        </r>
        <r>
          <rPr>
            <sz val="9"/>
            <color indexed="81"/>
            <rFont val="Tahoma"/>
            <family val="2"/>
          </rPr>
          <t xml:space="preserve">
Deposit must be wire transfer</t>
        </r>
      </text>
    </comment>
    <comment ref="X41" authorId="2" shapeId="0" xr:uid="{00000000-0006-0000-0300-00001A000000}">
      <text>
        <r>
          <rPr>
            <b/>
            <sz val="9"/>
            <color indexed="81"/>
            <rFont val="Tahoma"/>
            <family val="2"/>
          </rPr>
          <t>AJ Perea:</t>
        </r>
        <r>
          <rPr>
            <sz val="9"/>
            <color indexed="81"/>
            <rFont val="Tahoma"/>
            <family val="2"/>
          </rPr>
          <t xml:space="preserve">
Deposit must be wire transfer</t>
        </r>
      </text>
    </comment>
    <comment ref="G44" authorId="3" shapeId="0" xr:uid="{00000000-0006-0000-0300-00001B000000}">
      <text>
        <r>
          <rPr>
            <b/>
            <sz val="9"/>
            <color indexed="81"/>
            <rFont val="Tahoma"/>
            <family val="2"/>
          </rPr>
          <t>Sean Wilson:</t>
        </r>
        <r>
          <rPr>
            <sz val="9"/>
            <color indexed="81"/>
            <rFont val="Tahoma"/>
            <family val="2"/>
          </rPr>
          <t xml:space="preserve">
Refused to call it SSB, but sent over the rules and RC confirmed it was SSB
Also received confirmation from JL, 5/3/16</t>
        </r>
      </text>
    </comment>
    <comment ref="M44" authorId="1" shapeId="0" xr:uid="{00000000-0006-0000-0300-00001C000000}">
      <text>
        <r>
          <rPr>
            <b/>
            <sz val="9"/>
            <color indexed="81"/>
            <rFont val="Tahoma"/>
            <family val="2"/>
          </rPr>
          <t>David Maisel:</t>
        </r>
        <r>
          <rPr>
            <sz val="9"/>
            <color indexed="81"/>
            <rFont val="Tahoma"/>
            <family val="2"/>
          </rPr>
          <t xml:space="preserve">
1-888-371-8948</t>
        </r>
      </text>
    </comment>
    <comment ref="M45" authorId="1" shapeId="0" xr:uid="{00000000-0006-0000-0300-00001D000000}">
      <text>
        <r>
          <rPr>
            <b/>
            <sz val="9"/>
            <color indexed="81"/>
            <rFont val="Tahoma"/>
            <family val="2"/>
          </rPr>
          <t>David Maisel:</t>
        </r>
        <r>
          <rPr>
            <sz val="9"/>
            <color indexed="81"/>
            <rFont val="Tahoma"/>
            <family val="2"/>
          </rPr>
          <t xml:space="preserve">
1-888-371-8948</t>
        </r>
      </text>
    </comment>
    <comment ref="W45" authorId="1" shapeId="0" xr:uid="{00000000-0006-0000-0300-00001E000000}">
      <text>
        <r>
          <rPr>
            <b/>
            <sz val="9"/>
            <color indexed="81"/>
            <rFont val="Tahoma"/>
            <family val="2"/>
          </rPr>
          <t>David Maisel:</t>
        </r>
        <r>
          <rPr>
            <sz val="9"/>
            <color indexed="81"/>
            <rFont val="Tahoma"/>
            <family val="2"/>
          </rPr>
          <t xml:space="preserve">
per Rob call 5/17</t>
        </r>
      </text>
    </comment>
    <comment ref="U50" authorId="2" shapeId="0" xr:uid="{00000000-0006-0000-0300-00001F000000}">
      <text>
        <r>
          <rPr>
            <b/>
            <sz val="9"/>
            <color indexed="81"/>
            <rFont val="Tahoma"/>
            <family val="2"/>
          </rPr>
          <t>AJ Perea:</t>
        </r>
        <r>
          <rPr>
            <sz val="9"/>
            <color indexed="81"/>
            <rFont val="Tahoma"/>
            <family val="2"/>
          </rPr>
          <t xml:space="preserve">
Registration deadline of 5/27/17, call to confirm we can upload EINS after deposit
called and confirmed we can upload until the 21st and potentially through the sale date of the 31st (but would require wire or certified funds after the 21st)</t>
        </r>
      </text>
    </comment>
    <comment ref="G52" authorId="3" shapeId="0" xr:uid="{00000000-0006-0000-0300-000020000000}">
      <text>
        <r>
          <rPr>
            <b/>
            <sz val="9"/>
            <color indexed="81"/>
            <rFont val="Tahoma"/>
            <family val="2"/>
          </rPr>
          <t>Sean Wilson:</t>
        </r>
        <r>
          <rPr>
            <sz val="9"/>
            <color indexed="81"/>
            <rFont val="Tahoma"/>
            <family val="2"/>
          </rPr>
          <t xml:space="preserve">
Changed from No Subs in 2015</t>
        </r>
      </text>
    </comment>
    <comment ref="U58" authorId="1" shapeId="0" xr:uid="{00000000-0006-0000-0300-000021000000}">
      <text>
        <r>
          <rPr>
            <b/>
            <sz val="9"/>
            <color indexed="81"/>
            <rFont val="Tahoma"/>
            <family val="2"/>
          </rPr>
          <t>David Maisel:</t>
        </r>
        <r>
          <rPr>
            <sz val="9"/>
            <color indexed="81"/>
            <rFont val="Tahoma"/>
            <family val="2"/>
          </rPr>
          <t xml:space="preserve">
called 5/16 and was told we can register and upload through the sale</t>
        </r>
      </text>
    </comment>
    <comment ref="V58" authorId="1" shapeId="0" xr:uid="{00000000-0006-0000-0300-000022000000}">
      <text>
        <r>
          <rPr>
            <b/>
            <sz val="9"/>
            <color indexed="81"/>
            <rFont val="Tahoma"/>
            <family val="2"/>
          </rPr>
          <t>David Maisel:</t>
        </r>
        <r>
          <rPr>
            <sz val="9"/>
            <color indexed="81"/>
            <rFont val="Tahoma"/>
            <family val="2"/>
          </rPr>
          <t xml:space="preserve">
called 5/16 and was told we can register and upload through the sale</t>
        </r>
      </text>
    </comment>
    <comment ref="M59" authorId="1" shapeId="0" xr:uid="{00000000-0006-0000-0300-000023000000}">
      <text>
        <r>
          <rPr>
            <b/>
            <sz val="9"/>
            <color indexed="81"/>
            <rFont val="Tahoma"/>
            <family val="2"/>
          </rPr>
          <t>David Maisel:</t>
        </r>
        <r>
          <rPr>
            <sz val="9"/>
            <color indexed="81"/>
            <rFont val="Tahoma"/>
            <family val="2"/>
          </rPr>
          <t xml:space="preserve">
1-888-371-8948</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Kyle Chaykowski</author>
    <author>AJ Perea</author>
    <author>Sean Wilson</author>
  </authors>
  <commentList>
    <comment ref="AQ3" authorId="0" shapeId="0" xr:uid="{00000000-0006-0000-0400-000001000000}">
      <text>
        <r>
          <rPr>
            <b/>
            <sz val="9"/>
            <color indexed="81"/>
            <rFont val="Tahoma"/>
            <family val="2"/>
          </rPr>
          <t>Kyle Chaykowski:</t>
        </r>
        <r>
          <rPr>
            <sz val="9"/>
            <color indexed="81"/>
            <rFont val="Tahoma"/>
            <family val="2"/>
          </rPr>
          <t xml:space="preserve">
Taken from master model file since sometimes bid sheet doesn't include redeemed certs.</t>
        </r>
      </text>
    </comment>
    <comment ref="J11" authorId="1" shapeId="0" xr:uid="{00000000-0006-0000-0400-000002000000}">
      <text>
        <r>
          <rPr>
            <b/>
            <sz val="9"/>
            <color indexed="81"/>
            <rFont val="Tahoma"/>
            <family val="2"/>
          </rPr>
          <t>AJ Perea:</t>
        </r>
        <r>
          <rPr>
            <sz val="9"/>
            <color indexed="81"/>
            <rFont val="Tahoma"/>
            <family val="2"/>
          </rPr>
          <t xml:space="preserve">
Confirmed with GS
</t>
        </r>
      </text>
    </comment>
    <comment ref="G20" authorId="1" shapeId="0" xr:uid="{00000000-0006-0000-0400-000003000000}">
      <text>
        <r>
          <rPr>
            <b/>
            <sz val="9"/>
            <color indexed="81"/>
            <rFont val="Tahoma"/>
            <family val="2"/>
          </rPr>
          <t>AJ Perea:</t>
        </r>
        <r>
          <rPr>
            <sz val="9"/>
            <color indexed="81"/>
            <rFont val="Tahoma"/>
            <family val="2"/>
          </rPr>
          <t xml:space="preserve">
Available on website
</t>
        </r>
      </text>
    </comment>
    <comment ref="J23" authorId="1" shapeId="0" xr:uid="{00000000-0006-0000-0400-000004000000}">
      <text>
        <r>
          <rPr>
            <b/>
            <sz val="9"/>
            <color indexed="81"/>
            <rFont val="Tahoma"/>
            <family val="2"/>
          </rPr>
          <t>AJ Perea:</t>
        </r>
        <r>
          <rPr>
            <sz val="9"/>
            <color indexed="81"/>
            <rFont val="Tahoma"/>
            <family val="2"/>
          </rPr>
          <t xml:space="preserve">
Confirmed with GS
</t>
        </r>
      </text>
    </comment>
    <comment ref="J34" authorId="1" shapeId="0" xr:uid="{00000000-0006-0000-0400-000005000000}">
      <text>
        <r>
          <rPr>
            <b/>
            <sz val="9"/>
            <color indexed="81"/>
            <rFont val="Tahoma"/>
            <family val="2"/>
          </rPr>
          <t>AJ Perea:</t>
        </r>
        <r>
          <rPr>
            <sz val="9"/>
            <color indexed="81"/>
            <rFont val="Tahoma"/>
            <family val="2"/>
          </rPr>
          <t xml:space="preserve">
Confirmed with GS
</t>
        </r>
      </text>
    </comment>
    <comment ref="R36" authorId="1" shapeId="0" xr:uid="{00000000-0006-0000-0400-000006000000}">
      <text>
        <r>
          <rPr>
            <b/>
            <sz val="9"/>
            <color indexed="81"/>
            <rFont val="Tahoma"/>
            <family val="2"/>
          </rPr>
          <t>AJ Perea:</t>
        </r>
        <r>
          <rPr>
            <sz val="9"/>
            <color indexed="81"/>
            <rFont val="Tahoma"/>
            <family val="2"/>
          </rPr>
          <t xml:space="preserve">
Does not specifically say on website, but master sheet says 5/27</t>
        </r>
      </text>
    </comment>
    <comment ref="S36" authorId="1" shapeId="0" xr:uid="{00000000-0006-0000-0400-000007000000}">
      <text>
        <r>
          <rPr>
            <b/>
            <sz val="9"/>
            <color indexed="81"/>
            <rFont val="Tahoma"/>
            <family val="2"/>
          </rPr>
          <t>AJ Perea:</t>
        </r>
        <r>
          <rPr>
            <sz val="9"/>
            <color indexed="81"/>
            <rFont val="Tahoma"/>
            <family val="2"/>
          </rPr>
          <t xml:space="preserve">
Does not specifically say on website, but master sheet says 5/27</t>
        </r>
      </text>
    </comment>
    <comment ref="E37" authorId="1" shapeId="0" xr:uid="{00000000-0006-0000-0400-000008000000}">
      <text>
        <r>
          <rPr>
            <b/>
            <sz val="9"/>
            <color indexed="81"/>
            <rFont val="Tahoma"/>
            <family val="2"/>
          </rPr>
          <t>AJ Perea:</t>
        </r>
        <r>
          <rPr>
            <sz val="9"/>
            <color indexed="81"/>
            <rFont val="Tahoma"/>
            <family val="2"/>
          </rPr>
          <t xml:space="preserve">
No longer "No Subs", switched from RA to WFBS</t>
        </r>
      </text>
    </comment>
    <comment ref="E38" authorId="2" shapeId="0" xr:uid="{00000000-0006-0000-0400-000009000000}">
      <text>
        <r>
          <rPr>
            <b/>
            <sz val="9"/>
            <color indexed="81"/>
            <rFont val="Tahoma"/>
            <family val="2"/>
          </rPr>
          <t>Sean Wilson:</t>
        </r>
        <r>
          <rPr>
            <sz val="9"/>
            <color indexed="81"/>
            <rFont val="Tahoma"/>
            <family val="2"/>
          </rPr>
          <t xml:space="preserve">
Refused to call it SSB, but sent over the rules and RC confirmed it was SSB
Also received confirmation from JL, 5/3/16</t>
        </r>
      </text>
    </comment>
    <comment ref="E50" authorId="2" shapeId="0" xr:uid="{00000000-0006-0000-0400-00000A000000}">
      <text>
        <r>
          <rPr>
            <b/>
            <sz val="9"/>
            <color indexed="81"/>
            <rFont val="Tahoma"/>
            <family val="2"/>
          </rPr>
          <t>Sean Wilson:</t>
        </r>
        <r>
          <rPr>
            <sz val="9"/>
            <color indexed="81"/>
            <rFont val="Tahoma"/>
            <family val="2"/>
          </rPr>
          <t xml:space="preserve">
Changed from No Subs in 2015</t>
        </r>
      </text>
    </comment>
    <comment ref="G61" authorId="1" shapeId="0" xr:uid="{00000000-0006-0000-0400-00000B000000}">
      <text>
        <r>
          <rPr>
            <b/>
            <sz val="9"/>
            <color indexed="81"/>
            <rFont val="Tahoma"/>
            <family val="2"/>
          </rPr>
          <t>AJ Perea:</t>
        </r>
        <r>
          <rPr>
            <sz val="9"/>
            <color indexed="81"/>
            <rFont val="Tahoma"/>
            <family val="2"/>
          </rPr>
          <t xml:space="preserve">
Available to download online after the 10th, will also be available in the Naple Daily Newspaper</t>
        </r>
      </text>
    </comment>
    <comment ref="T61" authorId="1" shapeId="0" xr:uid="{00000000-0006-0000-0400-00000C000000}">
      <text>
        <r>
          <rPr>
            <b/>
            <sz val="9"/>
            <color indexed="81"/>
            <rFont val="Tahoma"/>
            <family val="2"/>
          </rPr>
          <t>AJ Perea:</t>
        </r>
        <r>
          <rPr>
            <sz val="9"/>
            <color indexed="81"/>
            <rFont val="Tahoma"/>
            <family val="2"/>
          </rPr>
          <t xml:space="preserve">
Wire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Kyle Chaykowski</author>
    <author>West Trinh</author>
    <author>AJ Perea</author>
    <author>Sean Wilson</author>
    <author>Robert Hughes</author>
  </authors>
  <commentList>
    <comment ref="AA4" authorId="0" shapeId="0" xr:uid="{00000000-0006-0000-0700-000001000000}">
      <text>
        <r>
          <rPr>
            <b/>
            <sz val="8"/>
            <color indexed="81"/>
            <rFont val="Tahoma"/>
            <family val="2"/>
          </rPr>
          <t>Kyle Chaykowski:</t>
        </r>
        <r>
          <rPr>
            <sz val="8"/>
            <color indexed="81"/>
            <rFont val="Tahoma"/>
            <family val="2"/>
          </rPr>
          <t xml:space="preserve">
We did not learn this until we were at the auction.  Our model assumed 6%.</t>
        </r>
      </text>
    </comment>
    <comment ref="AD47" authorId="1" shapeId="0" xr:uid="{00000000-0006-0000-0700-000002000000}">
      <text>
        <r>
          <rPr>
            <b/>
            <sz val="9"/>
            <color indexed="81"/>
            <rFont val="Tahoma"/>
            <family val="2"/>
          </rPr>
          <t>West Trinh:</t>
        </r>
        <r>
          <rPr>
            <sz val="9"/>
            <color indexed="81"/>
            <rFont val="Tahoma"/>
            <family val="2"/>
          </rPr>
          <t xml:space="preserve">
Email  registration to pmorgan@lindenwold.net
Bidder Info Sheet/W-9</t>
        </r>
      </text>
    </comment>
    <comment ref="AD58" authorId="1" shapeId="0" xr:uid="{00000000-0006-0000-0700-000003000000}">
      <text>
        <r>
          <rPr>
            <b/>
            <sz val="9"/>
            <color indexed="81"/>
            <rFont val="Tahoma"/>
            <family val="2"/>
          </rPr>
          <t>West Trinh:</t>
        </r>
        <r>
          <rPr>
            <sz val="9"/>
            <color indexed="81"/>
            <rFont val="Tahoma"/>
            <family val="2"/>
          </rPr>
          <t xml:space="preserve">
732-502-9658 Fax over request for registration documents</t>
        </r>
      </text>
    </comment>
    <comment ref="G89" authorId="1" shapeId="0" xr:uid="{00000000-0006-0000-0700-000004000000}">
      <text>
        <r>
          <rPr>
            <b/>
            <sz val="9"/>
            <color indexed="81"/>
            <rFont val="Tahoma"/>
            <family val="2"/>
          </rPr>
          <t>West Trinh:</t>
        </r>
        <r>
          <rPr>
            <sz val="9"/>
            <color indexed="81"/>
            <rFont val="Tahoma"/>
            <family val="2"/>
          </rPr>
          <t xml:space="preserve">
Telephone 856-697-1100
Tax Collector Extension 20</t>
        </r>
      </text>
    </comment>
    <comment ref="E113" authorId="0" shapeId="0" xr:uid="{00000000-0006-0000-0700-000005000000}">
      <text>
        <r>
          <rPr>
            <b/>
            <sz val="8"/>
            <color indexed="81"/>
            <rFont val="Tahoma"/>
            <family val="2"/>
          </rPr>
          <t>Kyle Chaykowski:</t>
        </r>
        <r>
          <rPr>
            <sz val="8"/>
            <color indexed="81"/>
            <rFont val="Tahoma"/>
            <family val="2"/>
          </rPr>
          <t xml:space="preserve">
Per Jim: Elizabeth is mostly good, but DD is required to be sure the SP is not in the Industrial zones that have a presence of mostly heavy crime activity and depressed values.  
Mostly sections “East of route 9” are not favorable..
Also path of International Airport runway take off-landing route is not preferred.
</t>
        </r>
      </text>
    </comment>
    <comment ref="E137" authorId="0" shapeId="0" xr:uid="{00000000-0006-0000-0700-000006000000}">
      <text>
        <r>
          <rPr>
            <b/>
            <sz val="8"/>
            <color indexed="81"/>
            <rFont val="Tahoma"/>
            <family val="2"/>
          </rPr>
          <t>Kyle Chaykowski:</t>
        </r>
        <r>
          <rPr>
            <sz val="8"/>
            <color indexed="81"/>
            <rFont val="Tahoma"/>
            <family val="2"/>
          </rPr>
          <t xml:space="preserve">
Bad Jim comments</t>
        </r>
      </text>
    </comment>
    <comment ref="D140" authorId="0" shapeId="0" xr:uid="{00000000-0006-0000-0700-000007000000}">
      <text>
        <r>
          <rPr>
            <b/>
            <sz val="8"/>
            <color indexed="81"/>
            <rFont val="Tahoma"/>
            <family val="2"/>
          </rPr>
          <t>Kyle Chaykowski:</t>
        </r>
        <r>
          <rPr>
            <sz val="8"/>
            <color indexed="81"/>
            <rFont val="Tahoma"/>
            <family val="2"/>
          </rPr>
          <t xml:space="preserve">
80% redeemed and sale included a lot of back taxes, so that weeded out most of the remaining outstanding liens.</t>
        </r>
      </text>
    </comment>
    <comment ref="O140" authorId="2" shapeId="0" xr:uid="{00000000-0006-0000-0700-000008000000}">
      <text>
        <r>
          <rPr>
            <b/>
            <sz val="9"/>
            <color indexed="81"/>
            <rFont val="Tahoma"/>
            <family val="2"/>
          </rPr>
          <t>AJ Perea:</t>
        </r>
        <r>
          <rPr>
            <sz val="9"/>
            <color indexed="81"/>
            <rFont val="Tahoma"/>
            <family val="2"/>
          </rPr>
          <t xml:space="preserve">
From website</t>
        </r>
      </text>
    </comment>
    <comment ref="O142" authorId="2" shapeId="0" xr:uid="{00000000-0006-0000-0700-000009000000}">
      <text>
        <r>
          <rPr>
            <b/>
            <sz val="9"/>
            <color indexed="81"/>
            <rFont val="Tahoma"/>
            <family val="2"/>
          </rPr>
          <t>AJ Perea:</t>
        </r>
        <r>
          <rPr>
            <sz val="9"/>
            <color indexed="81"/>
            <rFont val="Tahoma"/>
            <family val="2"/>
          </rPr>
          <t xml:space="preserve">
From website</t>
        </r>
      </text>
    </comment>
    <comment ref="D151" authorId="0" shapeId="0" xr:uid="{00000000-0006-0000-0700-00000A000000}">
      <text>
        <r>
          <rPr>
            <b/>
            <sz val="8"/>
            <color indexed="81"/>
            <rFont val="Tahoma"/>
            <family val="2"/>
          </rPr>
          <t>Kyle Chaykowski:</t>
        </r>
        <r>
          <rPr>
            <sz val="8"/>
            <color indexed="81"/>
            <rFont val="Tahoma"/>
            <family val="2"/>
          </rPr>
          <t xml:space="preserve">
even though it is selling $700K, that is only over 98 liens and last year we only won 5 liens for a total of $38K.  It isn’t worth our time.</t>
        </r>
      </text>
    </comment>
    <comment ref="D166" authorId="0" shapeId="0" xr:uid="{00000000-0006-0000-0700-00000B000000}">
      <text>
        <r>
          <rPr>
            <b/>
            <sz val="9"/>
            <color indexed="81"/>
            <rFont val="Tahoma"/>
            <family val="2"/>
          </rPr>
          <t>Kyle Chaykowski:</t>
        </r>
        <r>
          <rPr>
            <sz val="9"/>
            <color indexed="81"/>
            <rFont val="Tahoma"/>
            <family val="2"/>
          </rPr>
          <t xml:space="preserve">
East Brunswick is good township.  Great for commercial retail base &amp; profile of township.</t>
        </r>
      </text>
    </comment>
    <comment ref="D167" authorId="0" shapeId="0" xr:uid="{00000000-0006-0000-0700-00000C000000}">
      <text>
        <r>
          <rPr>
            <b/>
            <sz val="9"/>
            <color indexed="81"/>
            <rFont val="Tahoma"/>
            <family val="2"/>
          </rPr>
          <t>Kyle Chaykowski:</t>
        </r>
        <r>
          <rPr>
            <sz val="9"/>
            <color indexed="81"/>
            <rFont val="Tahoma"/>
            <family val="2"/>
          </rPr>
          <t xml:space="preserve">
Long Branch Very Good..... BUT BE REMINDED.  We need ONLY the homes that are lifted, NOT STREET LEVEL.   
Long Branch City needs special shore line DD to determine if SP was lifted up for flood prevention or if SP is abandoned from Sandy floods.    Long Branch Area was hit hard .  Some assessor data shows an improvement but there may only be vacant land,  Public records if building is still here is not always accurate. 
</t>
        </r>
      </text>
    </comment>
    <comment ref="AI167" authorId="3" shapeId="0" xr:uid="{00000000-0006-0000-0700-00000D000000}">
      <text>
        <r>
          <rPr>
            <b/>
            <sz val="9"/>
            <color indexed="81"/>
            <rFont val="Tahoma"/>
            <family val="2"/>
          </rPr>
          <t>Sean Wilson:</t>
        </r>
        <r>
          <rPr>
            <sz val="9"/>
            <color indexed="81"/>
            <rFont val="Tahoma"/>
            <family val="2"/>
          </rPr>
          <t xml:space="preserve">
No Wire</t>
        </r>
      </text>
    </comment>
    <comment ref="AE168" authorId="3" shapeId="0" xr:uid="{00000000-0006-0000-0700-00000E000000}">
      <text>
        <r>
          <rPr>
            <b/>
            <sz val="9"/>
            <color indexed="81"/>
            <rFont val="Tahoma"/>
            <family val="2"/>
          </rPr>
          <t>Sean Wilson:</t>
        </r>
        <r>
          <rPr>
            <sz val="9"/>
            <color indexed="81"/>
            <rFont val="Tahoma"/>
            <family val="2"/>
          </rPr>
          <t xml:space="preserve">
Preliminary Bidding begins on 8/24</t>
        </r>
      </text>
    </comment>
    <comment ref="AF168" authorId="3" shapeId="0" xr:uid="{00000000-0006-0000-0700-00000F000000}">
      <text>
        <r>
          <rPr>
            <b/>
            <sz val="9"/>
            <color indexed="81"/>
            <rFont val="Tahoma"/>
            <family val="2"/>
          </rPr>
          <t>Sean Wilson:</t>
        </r>
        <r>
          <rPr>
            <sz val="9"/>
            <color indexed="81"/>
            <rFont val="Tahoma"/>
            <family val="2"/>
          </rPr>
          <t xml:space="preserve">
"You will be required to post a 10% deposit of the total face amount of intended winnings (this does not include premium bids), minimum deposit of $1,000.00 required. The deposit may be made online via ACH transfer only."</t>
        </r>
      </text>
    </comment>
    <comment ref="AE169" authorId="3" shapeId="0" xr:uid="{00000000-0006-0000-0700-000010000000}">
      <text>
        <r>
          <rPr>
            <b/>
            <sz val="9"/>
            <color indexed="81"/>
            <rFont val="Tahoma"/>
            <family val="2"/>
          </rPr>
          <t>Sean Wilson:</t>
        </r>
        <r>
          <rPr>
            <sz val="9"/>
            <color indexed="81"/>
            <rFont val="Tahoma"/>
            <family val="2"/>
          </rPr>
          <t xml:space="preserve">
Preliminary Bidding begins on 8/25</t>
        </r>
      </text>
    </comment>
    <comment ref="D174" authorId="0" shapeId="0" xr:uid="{00000000-0006-0000-0700-000011000000}">
      <text>
        <r>
          <rPr>
            <b/>
            <sz val="9"/>
            <color indexed="81"/>
            <rFont val="Tahoma"/>
            <family val="2"/>
          </rPr>
          <t>Kyle Chaykowski:</t>
        </r>
        <r>
          <rPr>
            <sz val="9"/>
            <color indexed="81"/>
            <rFont val="Tahoma"/>
            <family val="2"/>
          </rPr>
          <t xml:space="preserve">
Per Jim its bad "East Orange is poor and the tax rates are off the chart as compared with other townships.
I advise to keep away because even the after-market for REO’s have been poor. 
Crime is bad and better neighborhoods are harassed by crime form surrounding East Orange and Orange City hoods.    Rather leave out this town."</t>
        </r>
      </text>
    </comment>
    <comment ref="D175" authorId="0" shapeId="0" xr:uid="{00000000-0006-0000-0700-000012000000}">
      <text>
        <r>
          <rPr>
            <b/>
            <sz val="9"/>
            <color indexed="81"/>
            <rFont val="Tahoma"/>
            <family val="2"/>
          </rPr>
          <t>Kyle Chaykowski:</t>
        </r>
        <r>
          <rPr>
            <sz val="9"/>
            <color indexed="81"/>
            <rFont val="Tahoma"/>
            <family val="2"/>
          </rPr>
          <t xml:space="preserve">
Adv list shrank</t>
        </r>
      </text>
    </comment>
    <comment ref="O175" authorId="3" shapeId="0" xr:uid="{00000000-0006-0000-0700-000013000000}">
      <text>
        <r>
          <rPr>
            <b/>
            <sz val="9"/>
            <color indexed="81"/>
            <rFont val="Tahoma"/>
            <family val="2"/>
          </rPr>
          <t>Sean Wilson:</t>
        </r>
        <r>
          <rPr>
            <sz val="9"/>
            <color indexed="81"/>
            <rFont val="Tahoma"/>
            <family val="2"/>
          </rPr>
          <t xml:space="preserve">
Talked to the tax collector, said he made 60 deletions today, going to make 123 more tomorrow. Thinks that the total by the time of sale will be less than $200,000</t>
        </r>
      </text>
    </comment>
    <comment ref="F176" authorId="0" shapeId="0" xr:uid="{00000000-0006-0000-0700-000014000000}">
      <text>
        <r>
          <rPr>
            <b/>
            <sz val="9"/>
            <color indexed="81"/>
            <rFont val="Tahoma"/>
            <family val="2"/>
          </rPr>
          <t>Kyle Chaykowski:</t>
        </r>
        <r>
          <rPr>
            <sz val="9"/>
            <color indexed="81"/>
            <rFont val="Tahoma"/>
            <family val="2"/>
          </rPr>
          <t xml:space="preserve">
West watch Jim to make sure he is doing a good job.</t>
        </r>
      </text>
    </comment>
    <comment ref="V179" authorId="3" shapeId="0" xr:uid="{00000000-0006-0000-0700-000015000000}">
      <text>
        <r>
          <rPr>
            <b/>
            <sz val="9"/>
            <color indexed="81"/>
            <rFont val="Tahoma"/>
            <family val="2"/>
          </rPr>
          <t>Sean Wilson:</t>
        </r>
        <r>
          <rPr>
            <sz val="9"/>
            <color indexed="81"/>
            <rFont val="Tahoma"/>
            <family val="2"/>
          </rPr>
          <t xml:space="preserve">
I still want to confirm this address</t>
        </r>
      </text>
    </comment>
    <comment ref="AI179" authorId="3" shapeId="0" xr:uid="{00000000-0006-0000-0700-000016000000}">
      <text>
        <r>
          <rPr>
            <b/>
            <sz val="9"/>
            <color indexed="81"/>
            <rFont val="Tahoma"/>
            <family val="2"/>
          </rPr>
          <t>Sean Wilson:</t>
        </r>
        <r>
          <rPr>
            <sz val="9"/>
            <color indexed="81"/>
            <rFont val="Tahoma"/>
            <family val="2"/>
          </rPr>
          <t xml:space="preserve">
No Wire</t>
        </r>
      </text>
    </comment>
    <comment ref="D184" authorId="0" shapeId="0" xr:uid="{00000000-0006-0000-0700-000017000000}">
      <text>
        <r>
          <rPr>
            <b/>
            <sz val="9"/>
            <color indexed="81"/>
            <rFont val="Tahoma"/>
            <family val="2"/>
          </rPr>
          <t>Kyle Chaykowski:</t>
        </r>
        <r>
          <rPr>
            <sz val="9"/>
            <color indexed="81"/>
            <rFont val="Tahoma"/>
            <family val="2"/>
          </rPr>
          <t xml:space="preserve">
Jim-Middle to upper income stable- 400 K homes</t>
        </r>
      </text>
    </comment>
    <comment ref="D186" authorId="0" shapeId="0" xr:uid="{00000000-0006-0000-0700-000018000000}">
      <text>
        <r>
          <rPr>
            <b/>
            <sz val="9"/>
            <color indexed="81"/>
            <rFont val="Tahoma"/>
            <family val="2"/>
          </rPr>
          <t>Kyle Chaykowski:</t>
        </r>
        <r>
          <rPr>
            <sz val="9"/>
            <color indexed="81"/>
            <rFont val="Tahoma"/>
            <family val="2"/>
          </rPr>
          <t xml:space="preserve">
Jim: Good but a little Rural – Little demand – Surplus – Lake land region - moderate to middle income</t>
        </r>
      </text>
    </comment>
    <comment ref="D189" authorId="0" shapeId="0" xr:uid="{00000000-0006-0000-0700-000019000000}">
      <text>
        <r>
          <rPr>
            <b/>
            <sz val="9"/>
            <color indexed="81"/>
            <rFont val="Tahoma"/>
            <family val="2"/>
          </rPr>
          <t>Kyle Chaykowski:</t>
        </r>
        <r>
          <rPr>
            <sz val="9"/>
            <color indexed="81"/>
            <rFont val="Tahoma"/>
            <family val="2"/>
          </rPr>
          <t xml:space="preserve">
Jim: Good but a little Rural – Little demand – Surplus – Lake land region – Middle to lower income</t>
        </r>
      </text>
    </comment>
    <comment ref="D190" authorId="0" shapeId="0" xr:uid="{00000000-0006-0000-0700-00001A000000}">
      <text>
        <r>
          <rPr>
            <b/>
            <sz val="9"/>
            <color indexed="81"/>
            <rFont val="Tahoma"/>
            <family val="2"/>
          </rPr>
          <t>Kyle Chaykowski:</t>
        </r>
        <r>
          <rPr>
            <sz val="9"/>
            <color indexed="81"/>
            <rFont val="Tahoma"/>
            <family val="2"/>
          </rPr>
          <t xml:space="preserve">
Jim: some ghettos but mostly Moderate to middle income</t>
        </r>
      </text>
    </comment>
    <comment ref="D191" authorId="0" shapeId="0" xr:uid="{00000000-0006-0000-0700-00001B000000}">
      <text>
        <r>
          <rPr>
            <b/>
            <sz val="9"/>
            <color indexed="81"/>
            <rFont val="Tahoma"/>
            <family val="2"/>
          </rPr>
          <t>Kyle Chaykowski:</t>
        </r>
        <r>
          <rPr>
            <sz val="9"/>
            <color indexed="81"/>
            <rFont val="Tahoma"/>
            <family val="2"/>
          </rPr>
          <t xml:space="preserve">
Jim: Middle to upper income</t>
        </r>
      </text>
    </comment>
    <comment ref="D192" authorId="0" shapeId="0" xr:uid="{00000000-0006-0000-0700-00001C000000}">
      <text>
        <r>
          <rPr>
            <b/>
            <sz val="9"/>
            <color indexed="81"/>
            <rFont val="Tahoma"/>
            <family val="2"/>
          </rPr>
          <t>Kyle Chaykowski:</t>
        </r>
        <r>
          <rPr>
            <sz val="9"/>
            <color indexed="81"/>
            <rFont val="Tahoma"/>
            <family val="2"/>
          </rPr>
          <t xml:space="preserve">
Jim: Middle to upper income  300 K+ homes</t>
        </r>
      </text>
    </comment>
    <comment ref="D210" authorId="0" shapeId="0" xr:uid="{00000000-0006-0000-0700-00001D000000}">
      <text>
        <r>
          <rPr>
            <b/>
            <sz val="9"/>
            <color indexed="81"/>
            <rFont val="Tahoma"/>
            <family val="2"/>
          </rPr>
          <t>Kyle Chaykowski:</t>
        </r>
        <r>
          <rPr>
            <sz val="9"/>
            <color indexed="81"/>
            <rFont val="Tahoma"/>
            <family val="2"/>
          </rPr>
          <t xml:space="preserve">
Low parcel count</t>
        </r>
      </text>
    </comment>
    <comment ref="AI221" authorId="3" shapeId="0" xr:uid="{00000000-0006-0000-0700-00001E000000}">
      <text>
        <r>
          <rPr>
            <b/>
            <sz val="9"/>
            <color indexed="81"/>
            <rFont val="Tahoma"/>
            <family val="2"/>
          </rPr>
          <t>Sean Wilson:</t>
        </r>
        <r>
          <rPr>
            <sz val="9"/>
            <color indexed="81"/>
            <rFont val="Tahoma"/>
            <family val="2"/>
          </rPr>
          <t xml:space="preserve">
Get Pre-Approved</t>
        </r>
      </text>
    </comment>
    <comment ref="AD251" authorId="1" shapeId="0" xr:uid="{00000000-0006-0000-0700-00001F000000}">
      <text>
        <r>
          <rPr>
            <b/>
            <sz val="9"/>
            <color indexed="81"/>
            <rFont val="Tahoma"/>
            <family val="2"/>
          </rPr>
          <t>West Trinh:</t>
        </r>
        <r>
          <rPr>
            <sz val="9"/>
            <color indexed="81"/>
            <rFont val="Tahoma"/>
            <family val="2"/>
          </rPr>
          <t xml:space="preserve">
201-617-0357</t>
        </r>
      </text>
    </comment>
    <comment ref="H253" authorId="1" shapeId="0" xr:uid="{00000000-0006-0000-0700-000020000000}">
      <text>
        <r>
          <rPr>
            <b/>
            <sz val="9"/>
            <color indexed="81"/>
            <rFont val="Tahoma"/>
            <family val="2"/>
          </rPr>
          <t>West Trinh:</t>
        </r>
        <r>
          <rPr>
            <sz val="9"/>
            <color indexed="81"/>
            <rFont val="Tahoma"/>
            <family val="2"/>
          </rPr>
          <t xml:space="preserve">
No sale in 2016</t>
        </r>
      </text>
    </comment>
    <comment ref="G261" authorId="4" shapeId="0" xr:uid="{00000000-0006-0000-0700-000021000000}">
      <text>
        <r>
          <rPr>
            <b/>
            <sz val="9"/>
            <color indexed="81"/>
            <rFont val="Tahoma"/>
            <family val="2"/>
          </rPr>
          <t>Robert Hughes:</t>
        </r>
        <r>
          <rPr>
            <sz val="9"/>
            <color indexed="81"/>
            <rFont val="Tahoma"/>
            <family val="2"/>
          </rPr>
          <t xml:space="preserve">
Form sent in mail to complete by end of month</t>
        </r>
      </text>
    </comment>
    <comment ref="AD261" authorId="4" shapeId="0" xr:uid="{00000000-0006-0000-0700-000022000000}">
      <text>
        <r>
          <rPr>
            <b/>
            <sz val="9"/>
            <color indexed="81"/>
            <rFont val="Tahoma"/>
            <family val="2"/>
          </rPr>
          <t>Robert Hughes:</t>
        </r>
        <r>
          <rPr>
            <sz val="9"/>
            <color indexed="81"/>
            <rFont val="Tahoma"/>
            <family val="2"/>
          </rPr>
          <t xml:space="preserve">
To register, must put who is bidding at the sale for us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Ryan Cole</author>
    <author>Kyle Chaykowski</author>
  </authors>
  <commentList>
    <comment ref="D19" authorId="0" shapeId="0" xr:uid="{00000000-0006-0000-0900-000001000000}">
      <text>
        <r>
          <rPr>
            <b/>
            <sz val="9"/>
            <color indexed="81"/>
            <rFont val="Tahoma"/>
            <family val="2"/>
          </rPr>
          <t>Ryan Cole:</t>
        </r>
        <r>
          <rPr>
            <sz val="9"/>
            <color indexed="81"/>
            <rFont val="Tahoma"/>
            <family val="2"/>
          </rPr>
          <t xml:space="preserve">
Could not locate bid sheet, but based "Face Final Bid" on pre-auction model</t>
        </r>
      </text>
    </comment>
    <comment ref="A36" authorId="1" shapeId="0" xr:uid="{00000000-0006-0000-0900-000002000000}">
      <text>
        <r>
          <rPr>
            <b/>
            <sz val="8"/>
            <color indexed="81"/>
            <rFont val="Tahoma"/>
            <family val="2"/>
          </rPr>
          <t>Kyle Chaykowski:</t>
        </r>
        <r>
          <rPr>
            <sz val="8"/>
            <color indexed="81"/>
            <rFont val="Tahoma"/>
            <family val="2"/>
          </rPr>
          <t xml:space="preserve">
Note: Formula error, so our premiums were lower than normal.</t>
        </r>
      </text>
    </comment>
    <comment ref="D36" authorId="1" shapeId="0" xr:uid="{00000000-0006-0000-0900-000003000000}">
      <text>
        <r>
          <rPr>
            <b/>
            <sz val="8"/>
            <color indexed="81"/>
            <rFont val="Tahoma"/>
            <family val="2"/>
          </rPr>
          <t>Kyle Chaykowski:</t>
        </r>
        <r>
          <rPr>
            <sz val="8"/>
            <color indexed="81"/>
            <rFont val="Tahoma"/>
            <family val="2"/>
          </rPr>
          <t xml:space="preserve">
Are the final bids above before or after redemptions.</t>
        </r>
      </text>
    </comment>
    <comment ref="A37" authorId="1" shapeId="0" xr:uid="{00000000-0006-0000-0900-000004000000}">
      <text>
        <r>
          <rPr>
            <b/>
            <sz val="8"/>
            <color indexed="81"/>
            <rFont val="Tahoma"/>
            <family val="2"/>
          </rPr>
          <t>Kyle Chaykowski:</t>
        </r>
        <r>
          <rPr>
            <sz val="8"/>
            <color indexed="81"/>
            <rFont val="Tahoma"/>
            <family val="2"/>
          </rPr>
          <t xml:space="preserve">
Note: Formula error, so our premiums were lower than normal.</t>
        </r>
      </text>
    </comment>
    <comment ref="A38" authorId="1" shapeId="0" xr:uid="{00000000-0006-0000-0900-000005000000}">
      <text>
        <r>
          <rPr>
            <b/>
            <sz val="8"/>
            <color indexed="81"/>
            <rFont val="Tahoma"/>
            <family val="2"/>
          </rPr>
          <t>Kyle Chaykowski:</t>
        </r>
        <r>
          <rPr>
            <sz val="8"/>
            <color indexed="81"/>
            <rFont val="Tahoma"/>
            <family val="2"/>
          </rPr>
          <t xml:space="preserve">
Note: Formula error, so our premiums were lower than normal.</t>
        </r>
      </text>
    </comment>
    <comment ref="A39" authorId="1" shapeId="0" xr:uid="{00000000-0006-0000-0900-000006000000}">
      <text>
        <r>
          <rPr>
            <b/>
            <sz val="8"/>
            <color indexed="81"/>
            <rFont val="Tahoma"/>
            <family val="2"/>
          </rPr>
          <t>Kyle Chaykowski:</t>
        </r>
        <r>
          <rPr>
            <sz val="8"/>
            <color indexed="81"/>
            <rFont val="Tahoma"/>
            <family val="2"/>
          </rPr>
          <t xml:space="preserve">
Note: Formula error, so our premiums were lower than normal.</t>
        </r>
      </text>
    </comment>
    <comment ref="H39" authorId="1" shapeId="0" xr:uid="{00000000-0006-0000-0900-000007000000}">
      <text>
        <r>
          <rPr>
            <b/>
            <sz val="8"/>
            <color indexed="81"/>
            <rFont val="Tahoma"/>
            <family val="2"/>
          </rPr>
          <t>Kyle Chaykowski:</t>
        </r>
        <r>
          <rPr>
            <sz val="8"/>
            <color indexed="81"/>
            <rFont val="Tahoma"/>
            <family val="2"/>
          </rPr>
          <t xml:space="preserve">
$326,263 tax (1- $165k lien redeemed)
$875,800 face (1- $264k premium lien redeemed)
If you removed, win rate was 17%</t>
        </r>
      </text>
    </comment>
    <comment ref="C53" authorId="0" shapeId="0" xr:uid="{00000000-0006-0000-0900-000008000000}">
      <text>
        <r>
          <rPr>
            <b/>
            <sz val="9"/>
            <color indexed="81"/>
            <rFont val="Tahoma"/>
            <family val="2"/>
          </rPr>
          <t>Ryan Cole:</t>
        </r>
        <r>
          <rPr>
            <sz val="9"/>
            <color indexed="81"/>
            <rFont val="Tahoma"/>
            <family val="2"/>
          </rPr>
          <t xml:space="preserve">
I pulled out one lien in the amount of $31MM for analytical purposes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Ryan Cole</author>
    <author>West Trinh</author>
    <author>AJ Perea</author>
    <author>David Maisel</author>
  </authors>
  <commentList>
    <comment ref="H3" authorId="0" shapeId="0" xr:uid="{00000000-0006-0000-0B00-000001000000}">
      <text>
        <r>
          <rPr>
            <b/>
            <sz val="9"/>
            <color indexed="81"/>
            <rFont val="Tahoma"/>
            <family val="2"/>
          </rPr>
          <t>Ryan Cole:</t>
        </r>
        <r>
          <rPr>
            <sz val="9"/>
            <color indexed="81"/>
            <rFont val="Tahoma"/>
            <family val="2"/>
          </rPr>
          <t xml:space="preserve">
rotational bidding is on 10.21.14, but open bidding begins 10.22.14.  Need to figure out what the rotational bidding is about
10.8.14 - See comments section for explaination of rotational bidding </t>
        </r>
      </text>
    </comment>
    <comment ref="Y3" authorId="1" shapeId="0" xr:uid="{00000000-0006-0000-0B00-000002000000}">
      <text>
        <r>
          <rPr>
            <b/>
            <sz val="9"/>
            <color indexed="81"/>
            <rFont val="Tahoma"/>
            <family val="2"/>
          </rPr>
          <t>West Trinh:</t>
        </r>
        <r>
          <rPr>
            <sz val="9"/>
            <color indexed="81"/>
            <rFont val="Tahoma"/>
            <family val="2"/>
          </rPr>
          <t xml:space="preserve">
Wires only accepted for depositis over $10k</t>
        </r>
      </text>
    </comment>
    <comment ref="H5" authorId="0" shapeId="0" xr:uid="{00000000-0006-0000-0B00-000003000000}">
      <text>
        <r>
          <rPr>
            <b/>
            <sz val="9"/>
            <color indexed="81"/>
            <rFont val="Tahoma"/>
            <family val="2"/>
          </rPr>
          <t>Ryan Cole:</t>
        </r>
        <r>
          <rPr>
            <sz val="9"/>
            <color indexed="81"/>
            <rFont val="Tahoma"/>
            <family val="2"/>
          </rPr>
          <t xml:space="preserve">
site is currently offline in prep for 2014 sale (10.9.14)</t>
        </r>
      </text>
    </comment>
    <comment ref="U5" authorId="1" shapeId="0" xr:uid="{00000000-0006-0000-0B00-000004000000}">
      <text>
        <r>
          <rPr>
            <b/>
            <sz val="9"/>
            <color indexed="81"/>
            <rFont val="Tahoma"/>
            <family val="2"/>
          </rPr>
          <t>West Trinh:</t>
        </r>
        <r>
          <rPr>
            <sz val="9"/>
            <color indexed="81"/>
            <rFont val="Tahoma"/>
            <family val="2"/>
          </rPr>
          <t xml:space="preserve">
4PM MT</t>
        </r>
      </text>
    </comment>
    <comment ref="W5" authorId="1" shapeId="0" xr:uid="{00000000-0006-0000-0B00-000005000000}">
      <text>
        <r>
          <rPr>
            <b/>
            <sz val="9"/>
            <color indexed="81"/>
            <rFont val="Tahoma"/>
            <family val="2"/>
          </rPr>
          <t xml:space="preserve">West Trinh:
</t>
        </r>
        <r>
          <rPr>
            <sz val="9"/>
            <color indexed="81"/>
            <rFont val="Tahoma"/>
            <family val="2"/>
          </rPr>
          <t>$90k on 10/28</t>
        </r>
      </text>
    </comment>
    <comment ref="U6" authorId="1" shapeId="0" xr:uid="{00000000-0006-0000-0B00-000006000000}">
      <text>
        <r>
          <rPr>
            <b/>
            <sz val="9"/>
            <color indexed="81"/>
            <rFont val="Tahoma"/>
            <family val="2"/>
          </rPr>
          <t>West Trinh:</t>
        </r>
        <r>
          <rPr>
            <sz val="9"/>
            <color indexed="81"/>
            <rFont val="Tahoma"/>
            <family val="2"/>
          </rPr>
          <t xml:space="preserve">
4PM MT</t>
        </r>
      </text>
    </comment>
    <comment ref="W6" authorId="1" shapeId="0" xr:uid="{00000000-0006-0000-0B00-000007000000}">
      <text>
        <r>
          <rPr>
            <b/>
            <sz val="9"/>
            <color indexed="81"/>
            <rFont val="Tahoma"/>
            <family val="2"/>
          </rPr>
          <t>West Trinh:</t>
        </r>
        <r>
          <rPr>
            <sz val="9"/>
            <color indexed="81"/>
            <rFont val="Tahoma"/>
            <family val="2"/>
          </rPr>
          <t xml:space="preserve">
$300k on 10/28</t>
        </r>
      </text>
    </comment>
    <comment ref="X6" authorId="1" shapeId="0" xr:uid="{00000000-0006-0000-0B00-000008000000}">
      <text>
        <r>
          <rPr>
            <b/>
            <sz val="9"/>
            <color indexed="81"/>
            <rFont val="Tahoma"/>
            <family val="2"/>
          </rPr>
          <t>West Trinh:</t>
        </r>
        <r>
          <rPr>
            <sz val="9"/>
            <color indexed="81"/>
            <rFont val="Tahoma"/>
            <family val="2"/>
          </rPr>
          <t xml:space="preserve">
4PM MT</t>
        </r>
      </text>
    </comment>
    <comment ref="U7" authorId="1" shapeId="0" xr:uid="{00000000-0006-0000-0B00-000009000000}">
      <text>
        <r>
          <rPr>
            <b/>
            <sz val="9"/>
            <color indexed="81"/>
            <rFont val="Tahoma"/>
            <family val="2"/>
          </rPr>
          <t>West Trinh:</t>
        </r>
        <r>
          <rPr>
            <sz val="9"/>
            <color indexed="81"/>
            <rFont val="Tahoma"/>
            <family val="2"/>
          </rPr>
          <t xml:space="preserve">
4PM MT</t>
        </r>
      </text>
    </comment>
    <comment ref="W7" authorId="1" shapeId="0" xr:uid="{00000000-0006-0000-0B00-00000A000000}">
      <text>
        <r>
          <rPr>
            <b/>
            <sz val="9"/>
            <color indexed="81"/>
            <rFont val="Tahoma"/>
            <family val="2"/>
          </rPr>
          <t>West Trinh:</t>
        </r>
        <r>
          <rPr>
            <sz val="9"/>
            <color indexed="81"/>
            <rFont val="Tahoma"/>
            <family val="2"/>
          </rPr>
          <t xml:space="preserve">
$50k on 10/28</t>
        </r>
      </text>
    </comment>
    <comment ref="X7" authorId="1" shapeId="0" xr:uid="{00000000-0006-0000-0B00-00000B000000}">
      <text>
        <r>
          <rPr>
            <b/>
            <sz val="9"/>
            <color indexed="81"/>
            <rFont val="Tahoma"/>
            <family val="2"/>
          </rPr>
          <t>West Trinh:</t>
        </r>
        <r>
          <rPr>
            <sz val="9"/>
            <color indexed="81"/>
            <rFont val="Tahoma"/>
            <family val="2"/>
          </rPr>
          <t xml:space="preserve">
3PM MT</t>
        </r>
      </text>
    </comment>
    <comment ref="H8" authorId="0" shapeId="0" xr:uid="{00000000-0006-0000-0B00-00000C000000}">
      <text>
        <r>
          <rPr>
            <b/>
            <sz val="9"/>
            <color indexed="81"/>
            <rFont val="Tahoma"/>
            <family val="2"/>
          </rPr>
          <t>Ryan Cole:</t>
        </r>
        <r>
          <rPr>
            <sz val="9"/>
            <color indexed="81"/>
            <rFont val="Tahoma"/>
            <family val="2"/>
          </rPr>
          <t xml:space="preserve">
1st batch closes on 11.10.14 at 8AM (MT)</t>
        </r>
      </text>
    </comment>
    <comment ref="U10" authorId="1" shapeId="0" xr:uid="{00000000-0006-0000-0B00-00000D000000}">
      <text>
        <r>
          <rPr>
            <b/>
            <sz val="9"/>
            <color indexed="81"/>
            <rFont val="Tahoma"/>
            <family val="2"/>
          </rPr>
          <t>West Trinh:</t>
        </r>
        <r>
          <rPr>
            <sz val="9"/>
            <color indexed="81"/>
            <rFont val="Tahoma"/>
            <family val="2"/>
          </rPr>
          <t xml:space="preserve">
4PM MT</t>
        </r>
      </text>
    </comment>
    <comment ref="X10" authorId="1" shapeId="0" xr:uid="{00000000-0006-0000-0B00-00000E000000}">
      <text>
        <r>
          <rPr>
            <b/>
            <sz val="9"/>
            <color indexed="81"/>
            <rFont val="Tahoma"/>
            <family val="2"/>
          </rPr>
          <t>West Trinh:</t>
        </r>
        <r>
          <rPr>
            <sz val="9"/>
            <color indexed="81"/>
            <rFont val="Tahoma"/>
            <family val="2"/>
          </rPr>
          <t xml:space="preserve">
4:30PM MT</t>
        </r>
      </text>
    </comment>
    <comment ref="U11" authorId="1" shapeId="0" xr:uid="{00000000-0006-0000-0B00-00000F000000}">
      <text>
        <r>
          <rPr>
            <b/>
            <sz val="9"/>
            <color indexed="81"/>
            <rFont val="Tahoma"/>
            <family val="2"/>
          </rPr>
          <t>West Trinh:</t>
        </r>
        <r>
          <rPr>
            <sz val="9"/>
            <color indexed="81"/>
            <rFont val="Tahoma"/>
            <family val="2"/>
          </rPr>
          <t xml:space="preserve">
5PM MT</t>
        </r>
      </text>
    </comment>
    <comment ref="X11" authorId="1" shapeId="0" xr:uid="{00000000-0006-0000-0B00-000010000000}">
      <text>
        <r>
          <rPr>
            <b/>
            <sz val="9"/>
            <color indexed="81"/>
            <rFont val="Tahoma"/>
            <family val="2"/>
          </rPr>
          <t>West Trinh:</t>
        </r>
        <r>
          <rPr>
            <sz val="9"/>
            <color indexed="81"/>
            <rFont val="Tahoma"/>
            <family val="2"/>
          </rPr>
          <t xml:space="preserve">
3PM MT</t>
        </r>
      </text>
    </comment>
    <comment ref="U12" authorId="1" shapeId="0" xr:uid="{00000000-0006-0000-0B00-000011000000}">
      <text>
        <r>
          <rPr>
            <b/>
            <sz val="9"/>
            <color indexed="81"/>
            <rFont val="Tahoma"/>
            <family val="2"/>
          </rPr>
          <t>West Trinh:</t>
        </r>
        <r>
          <rPr>
            <sz val="9"/>
            <color indexed="81"/>
            <rFont val="Tahoma"/>
            <family val="2"/>
          </rPr>
          <t xml:space="preserve">
1PM MT</t>
        </r>
      </text>
    </comment>
    <comment ref="U13" authorId="1" shapeId="0" xr:uid="{00000000-0006-0000-0B00-000012000000}">
      <text>
        <r>
          <rPr>
            <b/>
            <sz val="9"/>
            <color indexed="81"/>
            <rFont val="Tahoma"/>
            <family val="2"/>
          </rPr>
          <t>West Trinh:</t>
        </r>
        <r>
          <rPr>
            <sz val="9"/>
            <color indexed="81"/>
            <rFont val="Tahoma"/>
            <family val="2"/>
          </rPr>
          <t xml:space="preserve">
2PM MT</t>
        </r>
      </text>
    </comment>
    <comment ref="X13" authorId="1" shapeId="0" xr:uid="{00000000-0006-0000-0B00-000013000000}">
      <text>
        <r>
          <rPr>
            <b/>
            <sz val="9"/>
            <color indexed="81"/>
            <rFont val="Tahoma"/>
            <family val="2"/>
          </rPr>
          <t>West Trinh:</t>
        </r>
        <r>
          <rPr>
            <sz val="9"/>
            <color indexed="81"/>
            <rFont val="Tahoma"/>
            <family val="2"/>
          </rPr>
          <t xml:space="preserve">
4PM MT</t>
        </r>
      </text>
    </comment>
    <comment ref="U14" authorId="1" shapeId="0" xr:uid="{00000000-0006-0000-0B00-000014000000}">
      <text>
        <r>
          <rPr>
            <b/>
            <sz val="9"/>
            <color indexed="81"/>
            <rFont val="Tahoma"/>
            <family val="2"/>
          </rPr>
          <t>West Trinh:</t>
        </r>
        <r>
          <rPr>
            <sz val="9"/>
            <color indexed="81"/>
            <rFont val="Tahoma"/>
            <family val="2"/>
          </rPr>
          <t xml:space="preserve">
3PM MT</t>
        </r>
      </text>
    </comment>
    <comment ref="X14" authorId="1" shapeId="0" xr:uid="{00000000-0006-0000-0B00-000015000000}">
      <text>
        <r>
          <rPr>
            <b/>
            <sz val="9"/>
            <color indexed="81"/>
            <rFont val="Tahoma"/>
            <family val="2"/>
          </rPr>
          <t xml:space="preserve">West Trinh:
</t>
        </r>
        <r>
          <rPr>
            <sz val="9"/>
            <color indexed="81"/>
            <rFont val="Tahoma"/>
            <family val="2"/>
          </rPr>
          <t>4PM MT</t>
        </r>
      </text>
    </comment>
    <comment ref="H18" authorId="2" shapeId="0" xr:uid="{00000000-0006-0000-0B00-000016000000}">
      <text>
        <r>
          <rPr>
            <b/>
            <sz val="12"/>
            <color indexed="81"/>
            <rFont val="Tahoma"/>
            <family val="2"/>
          </rPr>
          <t>AJ Perea:</t>
        </r>
        <r>
          <rPr>
            <sz val="12"/>
            <color indexed="81"/>
            <rFont val="Tahoma"/>
            <family val="2"/>
          </rPr>
          <t xml:space="preserve">
SRI website is inconsistent, spoke to customer service. Batches begin to close at 7Am and end at 3PM local time on 10/16/15</t>
        </r>
      </text>
    </comment>
    <comment ref="H20" authorId="2" shapeId="0" xr:uid="{00000000-0006-0000-0B00-000017000000}">
      <text>
        <r>
          <rPr>
            <b/>
            <sz val="9"/>
            <color indexed="81"/>
            <rFont val="Tahoma"/>
            <family val="2"/>
          </rPr>
          <t>AJ Perea:</t>
        </r>
        <r>
          <rPr>
            <sz val="9"/>
            <color indexed="81"/>
            <rFont val="Tahoma"/>
            <family val="2"/>
          </rPr>
          <t xml:space="preserve">
"Automatic Roatation Selling begins on 10/20/15
</t>
        </r>
      </text>
    </comment>
    <comment ref="S20" authorId="2" shapeId="0" xr:uid="{00000000-0006-0000-0B00-000018000000}">
      <text>
        <r>
          <rPr>
            <b/>
            <sz val="9"/>
            <color indexed="81"/>
            <rFont val="Tahoma"/>
            <family val="2"/>
          </rPr>
          <t>AJ Perea:</t>
        </r>
        <r>
          <rPr>
            <sz val="9"/>
            <color indexed="81"/>
            <rFont val="Tahoma"/>
            <family val="2"/>
          </rPr>
          <t xml:space="preserve">
Buyer # 1489, do not need to reregister
</t>
        </r>
      </text>
    </comment>
    <comment ref="U20" authorId="2" shapeId="0" xr:uid="{00000000-0006-0000-0B00-000019000000}">
      <text>
        <r>
          <rPr>
            <b/>
            <sz val="9"/>
            <color indexed="81"/>
            <rFont val="Tahoma"/>
            <family val="2"/>
          </rPr>
          <t>AJ Perea:</t>
        </r>
        <r>
          <rPr>
            <sz val="9"/>
            <color indexed="81"/>
            <rFont val="Tahoma"/>
            <family val="2"/>
          </rPr>
          <t xml:space="preserve">
"2 days before the sale",, for safety, pushing the deadline one day
</t>
        </r>
      </text>
    </comment>
    <comment ref="V20" authorId="2" shapeId="0" xr:uid="{00000000-0006-0000-0B00-00001A000000}">
      <text>
        <r>
          <rPr>
            <b/>
            <sz val="9"/>
            <color indexed="81"/>
            <rFont val="Tahoma"/>
            <family val="2"/>
          </rPr>
          <t>AJ Perea:</t>
        </r>
        <r>
          <rPr>
            <sz val="9"/>
            <color indexed="81"/>
            <rFont val="Tahoma"/>
            <family val="2"/>
          </rPr>
          <t xml:space="preserve">
Accepts wires for deposits &gt;10K
MUTS GIVE WRITTEN NOTICE NOT TO PARTICIPATE IN THE AUTOMATIC ROTATION SALE</t>
        </r>
      </text>
    </comment>
    <comment ref="AF20" authorId="2" shapeId="0" xr:uid="{00000000-0006-0000-0B00-00001B000000}">
      <text>
        <r>
          <rPr>
            <b/>
            <sz val="9"/>
            <color indexed="81"/>
            <rFont val="Tahoma"/>
            <family val="2"/>
          </rPr>
          <t>AJ Perea:</t>
        </r>
        <r>
          <rPr>
            <sz val="9"/>
            <color indexed="81"/>
            <rFont val="Tahoma"/>
            <family val="2"/>
          </rPr>
          <t xml:space="preserve">
PO box 2018, Colorado Springs, CO, 80901</t>
        </r>
      </text>
    </comment>
    <comment ref="U24" authorId="2" shapeId="0" xr:uid="{00000000-0006-0000-0B00-00001C000000}">
      <text>
        <r>
          <rPr>
            <b/>
            <sz val="9"/>
            <color indexed="81"/>
            <rFont val="Tahoma"/>
            <family val="2"/>
          </rPr>
          <t>AJ Perea:</t>
        </r>
        <r>
          <rPr>
            <sz val="9"/>
            <color indexed="81"/>
            <rFont val="Tahoma"/>
            <family val="2"/>
          </rPr>
          <t xml:space="preserve">
ACH, 11/2/15 for certified funds</t>
        </r>
      </text>
    </comment>
    <comment ref="S32" authorId="2" shapeId="0" xr:uid="{00000000-0006-0000-0B00-00001D000000}">
      <text>
        <r>
          <rPr>
            <b/>
            <sz val="9"/>
            <color indexed="81"/>
            <rFont val="Tahoma"/>
            <family val="2"/>
          </rPr>
          <t>AJ Perea:</t>
        </r>
        <r>
          <rPr>
            <sz val="9"/>
            <color indexed="81"/>
            <rFont val="Tahoma"/>
            <family val="2"/>
          </rPr>
          <t xml:space="preserve">
See deposit deadline</t>
        </r>
      </text>
    </comment>
    <comment ref="S35" authorId="2" shapeId="0" xr:uid="{00000000-0006-0000-0B00-00001E000000}">
      <text>
        <r>
          <rPr>
            <b/>
            <sz val="9"/>
            <color indexed="81"/>
            <rFont val="Tahoma"/>
            <family val="2"/>
          </rPr>
          <t>AJ Perea:</t>
        </r>
        <r>
          <rPr>
            <sz val="9"/>
            <color indexed="81"/>
            <rFont val="Tahoma"/>
            <family val="2"/>
          </rPr>
          <t xml:space="preserve">
See deposit deadline</t>
        </r>
      </text>
    </comment>
    <comment ref="AT35" authorId="0" shapeId="0" xr:uid="{00000000-0006-0000-0B00-00001F000000}">
      <text>
        <r>
          <rPr>
            <b/>
            <sz val="9"/>
            <color indexed="81"/>
            <rFont val="Tahoma"/>
            <family val="2"/>
          </rPr>
          <t>Ryan Cole:</t>
        </r>
        <r>
          <rPr>
            <sz val="9"/>
            <color indexed="81"/>
            <rFont val="Tahoma"/>
            <family val="2"/>
          </rPr>
          <t xml:space="preserve">
cannot load bulk bids until 11/13/15</t>
        </r>
      </text>
    </comment>
    <comment ref="H42" authorId="3" shapeId="0" xr:uid="{00000000-0006-0000-0B00-000020000000}">
      <text>
        <r>
          <rPr>
            <b/>
            <sz val="9"/>
            <color indexed="81"/>
            <rFont val="Tahoma"/>
            <family val="2"/>
          </rPr>
          <t>David Maisel:</t>
        </r>
        <r>
          <rPr>
            <sz val="9"/>
            <color indexed="81"/>
            <rFont val="Tahoma"/>
            <family val="2"/>
          </rPr>
          <t xml:space="preserve">
automatic rotation sale starts 10/25</t>
        </r>
      </text>
    </comment>
    <comment ref="S42" authorId="3" shapeId="0" xr:uid="{00000000-0006-0000-0B00-000021000000}">
      <text>
        <r>
          <rPr>
            <b/>
            <sz val="9"/>
            <color indexed="81"/>
            <rFont val="Tahoma"/>
            <family val="2"/>
          </rPr>
          <t>David Maisel:</t>
        </r>
        <r>
          <rPr>
            <sz val="9"/>
            <color indexed="81"/>
            <rFont val="Tahoma"/>
            <family val="2"/>
          </rPr>
          <t xml:space="preserve">
registration not required for prior bidders</t>
        </r>
      </text>
    </comment>
    <comment ref="V42" authorId="2" shapeId="0" xr:uid="{00000000-0006-0000-0B00-000022000000}">
      <text>
        <r>
          <rPr>
            <b/>
            <sz val="9"/>
            <color indexed="81"/>
            <rFont val="Tahoma"/>
            <family val="2"/>
          </rPr>
          <t>AJ Perea:</t>
        </r>
        <r>
          <rPr>
            <sz val="9"/>
            <color indexed="81"/>
            <rFont val="Tahoma"/>
            <family val="2"/>
          </rPr>
          <t xml:space="preserve">
Accepts wires for deposits &gt;10K, otherwise certified funds
MUTS GIVE WRITTEN NOTICE NOT TO PARTICIPATE IN THE AUTOMATIC ROTATION SALE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Chris Stack</author>
  </authors>
  <commentList>
    <comment ref="H5" authorId="0" shapeId="0" xr:uid="{00000000-0006-0000-0C00-000001000000}">
      <text>
        <r>
          <rPr>
            <b/>
            <sz val="9"/>
            <color indexed="81"/>
            <rFont val="Tahoma"/>
            <family val="2"/>
          </rPr>
          <t>Chris Stack:</t>
        </r>
        <r>
          <rPr>
            <sz val="9"/>
            <color indexed="81"/>
            <rFont val="Tahoma"/>
            <family val="2"/>
          </rPr>
          <t xml:space="preserve">
Deposit due via ACH</t>
        </r>
      </text>
    </comment>
    <comment ref="I5" authorId="0" shapeId="0" xr:uid="{00000000-0006-0000-0C00-000002000000}">
      <text>
        <r>
          <rPr>
            <b/>
            <sz val="9"/>
            <color indexed="81"/>
            <rFont val="Tahoma"/>
            <family val="2"/>
          </rPr>
          <t>Chris Stack:</t>
        </r>
        <r>
          <rPr>
            <sz val="9"/>
            <color indexed="81"/>
            <rFont val="Tahoma"/>
            <family val="2"/>
          </rPr>
          <t xml:space="preserve">
Via ACH auto-debit</t>
        </r>
      </text>
    </comment>
    <comment ref="L7" authorId="0" shapeId="0" xr:uid="{00000000-0006-0000-0C00-000003000000}">
      <text>
        <r>
          <rPr>
            <b/>
            <sz val="9"/>
            <color indexed="81"/>
            <rFont val="Tahoma"/>
            <family val="2"/>
          </rPr>
          <t>Chris Stack:</t>
        </r>
        <r>
          <rPr>
            <sz val="9"/>
            <color indexed="81"/>
            <rFont val="Tahoma"/>
            <family val="2"/>
          </rPr>
          <t xml:space="preserve">
Citizens Service Center
1675 W. Garden of the Gods Road, 1st Floor, Room 1017
Colorado Springs, CO 80907</t>
        </r>
      </text>
    </comment>
    <comment ref="L15" authorId="0" shapeId="0" xr:uid="{00000000-0006-0000-0C00-000004000000}">
      <text>
        <r>
          <rPr>
            <b/>
            <sz val="9"/>
            <color indexed="81"/>
            <rFont val="Tahoma"/>
            <family val="2"/>
          </rPr>
          <t>Chris Stack:</t>
        </r>
        <r>
          <rPr>
            <sz val="9"/>
            <color indexed="81"/>
            <rFont val="Tahoma"/>
            <family val="2"/>
          </rPr>
          <t xml:space="preserve">
The Ranch - Thomas McKee 4-H Community Building
5280 Arena Circle
Loveland, CO</t>
        </r>
      </text>
    </comment>
    <comment ref="E16" authorId="0" shapeId="0" xr:uid="{00000000-0006-0000-0C00-000005000000}">
      <text>
        <r>
          <rPr>
            <b/>
            <sz val="9"/>
            <color indexed="81"/>
            <rFont val="Tahoma"/>
            <family val="2"/>
          </rPr>
          <t>Chris Stack:</t>
        </r>
        <r>
          <rPr>
            <sz val="9"/>
            <color indexed="81"/>
            <rFont val="Tahoma"/>
            <family val="2"/>
          </rPr>
          <t xml:space="preserve">
Registration opens at 7:30 AM on the day of the sale</t>
        </r>
      </text>
    </comment>
    <comment ref="L16" authorId="0" shapeId="0" xr:uid="{00000000-0006-0000-0C00-000006000000}">
      <text>
        <r>
          <rPr>
            <b/>
            <sz val="9"/>
            <color indexed="81"/>
            <rFont val="Tahoma"/>
            <family val="2"/>
          </rPr>
          <t>Chris Stack:</t>
        </r>
        <r>
          <rPr>
            <sz val="9"/>
            <color indexed="81"/>
            <rFont val="Tahoma"/>
            <family val="2"/>
          </rPr>
          <t xml:space="preserve">
Boulder County Courthouse
1325 Pearl Street
Third Floor
Boulder, CO 80302</t>
        </r>
      </text>
    </comment>
  </commentList>
</comments>
</file>

<file path=xl/sharedStrings.xml><?xml version="1.0" encoding="utf-8"?>
<sst xmlns="http://schemas.openxmlformats.org/spreadsheetml/2006/main" count="23110" uniqueCount="4240">
  <si>
    <t>County</t>
  </si>
  <si>
    <t>Auction Type</t>
  </si>
  <si>
    <t>Sale Date</t>
  </si>
  <si>
    <t>Registration Deadline</t>
  </si>
  <si>
    <t>Deposit Deadline</t>
  </si>
  <si>
    <t>Deposit Amount</t>
  </si>
  <si>
    <t>Payment Deadline</t>
  </si>
  <si>
    <t>Payment Method</t>
  </si>
  <si>
    <t>ADV Release Date</t>
  </si>
  <si>
    <t>Auction Address</t>
  </si>
  <si>
    <t>County Assessor Site Map</t>
  </si>
  <si>
    <t>State</t>
  </si>
  <si>
    <t>Sale Start Time</t>
  </si>
  <si>
    <t>Auction Length</t>
  </si>
  <si>
    <t>Jackson</t>
  </si>
  <si>
    <t>Rankin</t>
  </si>
  <si>
    <t>Madison</t>
  </si>
  <si>
    <t>Forrest</t>
  </si>
  <si>
    <t>Pearl River</t>
  </si>
  <si>
    <t>St. Louis</t>
  </si>
  <si>
    <t>MO</t>
  </si>
  <si>
    <t>MS</t>
  </si>
  <si>
    <t>Lumentum</t>
  </si>
  <si>
    <t>https://lumentum.box.com/TangCapital</t>
  </si>
  <si>
    <t xml:space="preserve">Password:  </t>
  </si>
  <si>
    <t>lumentum9233</t>
  </si>
  <si>
    <t>https://lumentum.box.com/lumentum</t>
  </si>
  <si>
    <t xml:space="preserve"> for updates.</t>
  </si>
  <si>
    <t>TSR</t>
  </si>
  <si>
    <t>ftp://drive.taxsaleresources.com/</t>
  </si>
  <si>
    <t xml:space="preserve">User: </t>
  </si>
  <si>
    <t>tang</t>
  </si>
  <si>
    <t xml:space="preserve">password: </t>
  </si>
  <si>
    <t>Qazxsw75!</t>
  </si>
  <si>
    <t>http://www.taxsaleresources.com/</t>
  </si>
  <si>
    <t>jlemkey</t>
  </si>
  <si>
    <t>tang2013</t>
  </si>
  <si>
    <t xml:space="preserve"> </t>
  </si>
  <si>
    <t>Hinds 2</t>
  </si>
  <si>
    <t>Hinds 1</t>
  </si>
  <si>
    <t>Live</t>
  </si>
  <si>
    <t>County Courthouse, 730 Dr Martin Luther King Jr Boulevard, Biloxi , Mississippi 39530</t>
  </si>
  <si>
    <t xml:space="preserve">Madison County Board of Supervisors Room, 146 West Center Street, Canton , Mississippi 39046 </t>
  </si>
  <si>
    <t xml:space="preserve">County Council Chambers, 1st Floor 41 South Central Avenue, Clayton , Missouri 63105 </t>
  </si>
  <si>
    <t>5 Days</t>
  </si>
  <si>
    <t>8/11/14-8/22/14</t>
  </si>
  <si>
    <t>Cash, Certified Funds</t>
  </si>
  <si>
    <t>N/A</t>
  </si>
  <si>
    <t>End of each day</t>
  </si>
  <si>
    <t>http://www.co.hinds.ms.us/pgs/apps/landroll_query.asp</t>
  </si>
  <si>
    <t>County Courthouse, 1801  23rd Avenue, Gulfport , Mississippi 39501</t>
  </si>
  <si>
    <t>2 Days</t>
  </si>
  <si>
    <t>Deposit 100% of expected purchase</t>
  </si>
  <si>
    <t>Comments</t>
  </si>
  <si>
    <t>DeSoto</t>
  </si>
  <si>
    <t>End of Sale</t>
  </si>
  <si>
    <t>5 Days, possibly longer</t>
  </si>
  <si>
    <t>8/20/14-8/25/14</t>
  </si>
  <si>
    <t>3104 Magnolia Street, Pascagoula, Mississippi, 39567</t>
  </si>
  <si>
    <t xml:space="preserve">Courtroom # 7, Hinds County Courthouse, 407 East Pascagoula St, Jackson, Mississippi 39205 </t>
  </si>
  <si>
    <t xml:space="preserve">Raymond Courthouse, 127 West Main Street, Raymond, Mississippi 39154 </t>
  </si>
  <si>
    <t>3 Days</t>
  </si>
  <si>
    <t>Blank Check</t>
  </si>
  <si>
    <t>211 East Government Street, Brandon, Mississippi, 39042</t>
  </si>
  <si>
    <t>Must submit blank check with registration, county fills out check the following week. Get list from www.deltacomputersystems.com, $500</t>
  </si>
  <si>
    <t>Blank Check, See Comments</t>
  </si>
  <si>
    <t>Available Now</t>
  </si>
  <si>
    <t>Blank Check, Wire Possible</t>
  </si>
  <si>
    <t>Must submit blank check/ credit card # with registration, possible to submit wire at end of sale</t>
  </si>
  <si>
    <t>See Comments</t>
  </si>
  <si>
    <t>8/18/14-8/22/2014</t>
  </si>
  <si>
    <t>1 Day</t>
  </si>
  <si>
    <t xml:space="preserve">Old Justice Courthouse Building, 204 Julia Street, Poplarville , Mississippi 39470 </t>
  </si>
  <si>
    <t>601 Main Street, Hattiesburg, Mississippi, 39401</t>
  </si>
  <si>
    <t>Morning Of, 8 AM</t>
  </si>
  <si>
    <t>Reccomended depositing 100% of expected purchase, no specific %/amount required</t>
  </si>
  <si>
    <t>https://www.rankincounty.org/TA/landrollDB.asp</t>
  </si>
  <si>
    <t>http://www.deltacomputersystems.com/MS/MS55/INDEX.html</t>
  </si>
  <si>
    <t>http://www.harrisoncounty-ms.gov/pro/landrecords/index.asp?cookie_test=1</t>
  </si>
  <si>
    <t>http://www.desotoms.info/</t>
  </si>
  <si>
    <t>http://www.deltacomputersystems.com/MS/MS30/PLINKQUERYM.HTML</t>
  </si>
  <si>
    <t>http://www.madison-co.com/elected-offices/tax-assessor/real-property-search.php</t>
  </si>
  <si>
    <t>http://www.deltacomputersystems.com/MS/MS18/INDEX.HTML</t>
  </si>
  <si>
    <t>https://www.stlouis-mo.gov/data/address-search/</t>
  </si>
  <si>
    <t>Blank Check/ Credit Card Number</t>
  </si>
  <si>
    <t>Payment must be made upfront, if exceed deposit, must submit additional payment to continue bidding, Able to refuned same day last year, everyone who didn’t want to wait got checks in a week by mail</t>
  </si>
  <si>
    <t>Able to refuned same day last year, everyone who didn’t want to wait got checks in a week by mail</t>
  </si>
  <si>
    <t>Blank Check, Letter of credit for first time buyers (Proof of Funds)</t>
  </si>
  <si>
    <t>Cash, Certified Funds, Wire</t>
  </si>
  <si>
    <t>2535 Highway 51 South, Hernando, Mississippi, 38632</t>
  </si>
  <si>
    <t>Lake</t>
  </si>
  <si>
    <t>St. Josephs</t>
  </si>
  <si>
    <t>IN</t>
  </si>
  <si>
    <t>Online</t>
  </si>
  <si>
    <t>Yes</t>
  </si>
  <si>
    <t>No</t>
  </si>
  <si>
    <t>Warrick</t>
  </si>
  <si>
    <t xml:space="preserve">Marion &amp; Indianapolis </t>
  </si>
  <si>
    <t xml:space="preserve">Madison </t>
  </si>
  <si>
    <t xml:space="preserve">Howard </t>
  </si>
  <si>
    <t xml:space="preserve">Porter </t>
  </si>
  <si>
    <t xml:space="preserve">Delaware </t>
  </si>
  <si>
    <t xml:space="preserve">Vanderburgh </t>
  </si>
  <si>
    <t xml:space="preserve">Elkhart </t>
  </si>
  <si>
    <t xml:space="preserve">Vigo </t>
  </si>
  <si>
    <t xml:space="preserve">Allen </t>
  </si>
  <si>
    <t xml:space="preserve">Steuben </t>
  </si>
  <si>
    <t xml:space="preserve">Hamilton </t>
  </si>
  <si>
    <t xml:space="preserve">Clark </t>
  </si>
  <si>
    <t xml:space="preserve">Johnson </t>
  </si>
  <si>
    <t xml:space="preserve">Jennings </t>
  </si>
  <si>
    <t xml:space="preserve">Henry </t>
  </si>
  <si>
    <t xml:space="preserve">Grant </t>
  </si>
  <si>
    <t xml:space="preserve">Cass </t>
  </si>
  <si>
    <t xml:space="preserve">Huntington </t>
  </si>
  <si>
    <t xml:space="preserve">Noble </t>
  </si>
  <si>
    <t xml:space="preserve">Boone </t>
  </si>
  <si>
    <t xml:space="preserve">DeKalb </t>
  </si>
  <si>
    <t>Sep-TBD</t>
  </si>
  <si>
    <t>TBD</t>
  </si>
  <si>
    <t>2014 ADV ($)</t>
  </si>
  <si>
    <t>Post Zillow &amp; Google ($)</t>
  </si>
  <si>
    <t>Post Zillow &amp; Google (#)</t>
  </si>
  <si>
    <t>2014 ADV (#)</t>
  </si>
  <si>
    <t>Pre Zillow &amp; Google ($)</t>
  </si>
  <si>
    <t>Pre Zillow &amp; Google (#)</t>
  </si>
  <si>
    <t>Zillow Compete (X)</t>
  </si>
  <si>
    <t>Google Complete (X)</t>
  </si>
  <si>
    <t>Back Tax Search Complete (X)</t>
  </si>
  <si>
    <t>Post Back-Tax Search ($)</t>
  </si>
  <si>
    <t>Post Back-Tax Search (#)</t>
  </si>
  <si>
    <t>Model &amp; Solvency Complete (X)</t>
  </si>
  <si>
    <t>Attendee</t>
  </si>
  <si>
    <t>Agent</t>
  </si>
  <si>
    <t>John</t>
  </si>
  <si>
    <t>Ryan</t>
  </si>
  <si>
    <t>AJ</t>
  </si>
  <si>
    <t>X</t>
  </si>
  <si>
    <t>TSR File Received (X)</t>
  </si>
  <si>
    <t>2014 Final Bid ($)</t>
  </si>
  <si>
    <t>2014 Final Bid (#)</t>
  </si>
  <si>
    <t xml:space="preserve">Kane </t>
  </si>
  <si>
    <t xml:space="preserve">Du Page </t>
  </si>
  <si>
    <t xml:space="preserve">St. Clair </t>
  </si>
  <si>
    <t xml:space="preserve">Lake </t>
  </si>
  <si>
    <t xml:space="preserve">Kankakee </t>
  </si>
  <si>
    <t xml:space="preserve">Sangamon </t>
  </si>
  <si>
    <t xml:space="preserve">La Salle </t>
  </si>
  <si>
    <t xml:space="preserve">Peoria </t>
  </si>
  <si>
    <t xml:space="preserve">Stephenson </t>
  </si>
  <si>
    <t xml:space="preserve">Grundy </t>
  </si>
  <si>
    <t xml:space="preserve">Macoupin </t>
  </si>
  <si>
    <t>IL</t>
  </si>
  <si>
    <t>2013 ADV ($)</t>
  </si>
  <si>
    <t>2013 Adv (#)</t>
  </si>
  <si>
    <t xml:space="preserve">Denver </t>
  </si>
  <si>
    <t xml:space="preserve">Jefferson </t>
  </si>
  <si>
    <t xml:space="preserve">Arapahoe </t>
  </si>
  <si>
    <t xml:space="preserve">Douglas </t>
  </si>
  <si>
    <t xml:space="preserve">Adams </t>
  </si>
  <si>
    <t xml:space="preserve">Boulder </t>
  </si>
  <si>
    <t xml:space="preserve">Larimer </t>
  </si>
  <si>
    <t xml:space="preserve">Weld </t>
  </si>
  <si>
    <t xml:space="preserve">Pueblo </t>
  </si>
  <si>
    <t xml:space="preserve">Mesa </t>
  </si>
  <si>
    <t>CO</t>
  </si>
  <si>
    <t>Atlantic City (Atlantic)</t>
  </si>
  <si>
    <t>Belleville Township (Essex)</t>
  </si>
  <si>
    <t>Berkeley Township (Ocean)</t>
  </si>
  <si>
    <t>Clifton City (Passaic)</t>
  </si>
  <si>
    <t>Collingswood Borough (Camden)</t>
  </si>
  <si>
    <t>Edison Township (Middlesex)</t>
  </si>
  <si>
    <t>Egg Harbor Township (Atlantic)</t>
  </si>
  <si>
    <t>Englewood City (Bergen)</t>
  </si>
  <si>
    <t>Franklin Township (Gloucester)</t>
  </si>
  <si>
    <t>Franklin Township (Somerset)</t>
  </si>
  <si>
    <t>Galloway Township (Atlantic)</t>
  </si>
  <si>
    <t>Gloucester Township (Camden)</t>
  </si>
  <si>
    <t>Haddon Township (Camden)</t>
  </si>
  <si>
    <t>Hamilton Township (Mercer)</t>
  </si>
  <si>
    <t>Hammonton Township (Atlantic)</t>
  </si>
  <si>
    <t>Highland Park Borough (Middlesex)</t>
  </si>
  <si>
    <t>Jersey City (Hudson)</t>
  </si>
  <si>
    <t>Little Egg Harbor Township (Ocean)</t>
  </si>
  <si>
    <t>Livingston Township (Essex)</t>
  </si>
  <si>
    <t>Lodi Borough (Bergen)</t>
  </si>
  <si>
    <t>New Brunswick City (Middlesex)</t>
  </si>
  <si>
    <t>Newark City (Essex)</t>
  </si>
  <si>
    <t>Old Bridge Township (Middlesex)</t>
  </si>
  <si>
    <t>Perth Amboy City (Middlesex)</t>
  </si>
  <si>
    <t>Plainfield City (Union)</t>
  </si>
  <si>
    <t>Pleasantville City (Atlantic)</t>
  </si>
  <si>
    <t>Wall Township (Monmouth)</t>
  </si>
  <si>
    <t>Washington Township (Gloucester)</t>
  </si>
  <si>
    <t>West New York Town (Hudson)</t>
  </si>
  <si>
    <t>Wildwood City (Cape May)</t>
  </si>
  <si>
    <t>Willingboro Township (Burlington)</t>
  </si>
  <si>
    <t>Winslow Township (Camden)</t>
  </si>
  <si>
    <t>NJ</t>
  </si>
  <si>
    <t>Harrison Gulf</t>
  </si>
  <si>
    <t>Craigslist Agent</t>
  </si>
  <si>
    <t>Registered (X)</t>
  </si>
  <si>
    <t>For list $75 to PO Box 1689, Hattiesburg, MS 39403. Make check payable to Forest Tax Collector, Will not be ready until the 22nd</t>
  </si>
  <si>
    <t>Back Tax Method</t>
  </si>
  <si>
    <t>Buy - county</t>
  </si>
  <si>
    <t>Temps</t>
  </si>
  <si>
    <t>Googles</t>
  </si>
  <si>
    <t>Zillows</t>
  </si>
  <si>
    <t>Tripple/Double</t>
  </si>
  <si>
    <t>Daily Pace</t>
  </si>
  <si>
    <t>Days Required</t>
  </si>
  <si>
    <t>Total Days</t>
  </si>
  <si>
    <t>Days Needed</t>
  </si>
  <si>
    <t>Temps per Day</t>
  </si>
  <si>
    <t>Notes</t>
  </si>
  <si>
    <t>actual calc</t>
  </si>
  <si>
    <t>actual calc based on county listing (awaiting TSR)</t>
  </si>
  <si>
    <t>estimate based upon PY (no listing available)</t>
  </si>
  <si>
    <t>Face&gt;$,1000</t>
  </si>
  <si>
    <t>Face&gt;$2,000</t>
  </si>
  <si>
    <t>ETA Sunday</t>
  </si>
  <si>
    <t>ETA Saturday</t>
  </si>
  <si>
    <t>Next week</t>
  </si>
  <si>
    <t>SRI</t>
  </si>
  <si>
    <t>https://www.sri-onlineauctions.com</t>
  </si>
  <si>
    <t>User</t>
  </si>
  <si>
    <t>Password</t>
  </si>
  <si>
    <t>TTLBL</t>
  </si>
  <si>
    <t>tang2014</t>
  </si>
  <si>
    <t>Bidding Procedure</t>
  </si>
  <si>
    <t>Deposit Returned</t>
  </si>
  <si>
    <t>Check Information</t>
  </si>
  <si>
    <t>Jackson County Tax Collector</t>
  </si>
  <si>
    <t>3-4 Weeks, sent by mail</t>
  </si>
  <si>
    <t>Rankin County Tax Collector</t>
  </si>
  <si>
    <t>No excess with blank check</t>
  </si>
  <si>
    <t>Madison County Tax Collector</t>
  </si>
  <si>
    <t>Starts at FV, bid up by $5, name and parcel number in alphabetical order- "Way it appears on the list"</t>
  </si>
  <si>
    <t>Letter of credit, W-9, Forrest County Tax Collector</t>
  </si>
  <si>
    <t>Starts at FV, bid up by  $2, receipt number order, call out PIN # and name</t>
  </si>
  <si>
    <t>Pearl River County Tax Collector</t>
  </si>
  <si>
    <t>If there is an excess, mailed out</t>
  </si>
  <si>
    <t>Cash, Certified Funds, Blank check</t>
  </si>
  <si>
    <t>N/A, prefer to be given a blank check and letter of credit from the bank</t>
  </si>
  <si>
    <t>Joey Treadway Tax Collector</t>
  </si>
  <si>
    <t>1-2 weeks, in mail</t>
  </si>
  <si>
    <t>Starts at FV, bid up by min $1, call out pin number, name, last name, goes in order of the sale list</t>
  </si>
  <si>
    <t>Harrison County Tax Collector</t>
  </si>
  <si>
    <t>Starts at FV, bid up by min $1, alphabetical order by property owner last name, PPIN #</t>
  </si>
  <si>
    <t>Hinds County Tax Collector</t>
  </si>
  <si>
    <t>Starts at FV, bid up wiith multiples of $20, numerical number by parcel number</t>
  </si>
  <si>
    <t>Starts at FV, bid up by $5, alphabetical by owner name, call out name and parcel/PPIN #</t>
  </si>
  <si>
    <t>Opens the 20th</t>
  </si>
  <si>
    <t>Delta Computer Systems</t>
  </si>
  <si>
    <t>http://www.deltacomputersystems.com/search.html</t>
  </si>
  <si>
    <t>Who Calls Out Bids</t>
  </si>
  <si>
    <t>Type of Parcel ID Called Out</t>
  </si>
  <si>
    <t>Additional Questions</t>
  </si>
  <si>
    <t>Bidders, Increments of $20</t>
  </si>
  <si>
    <t>Parcel number</t>
  </si>
  <si>
    <t>Stops at 4 everyday, should be able to send to wire</t>
  </si>
  <si>
    <t>Bidders</t>
  </si>
  <si>
    <t>call out PPIN #</t>
  </si>
  <si>
    <t>1801 23rd Ave, Gulport Mississippi 39501, attention Allison, tax collection department</t>
  </si>
  <si>
    <t>Receipt number</t>
  </si>
  <si>
    <t>Must register in person, person registering has to be the bidder</t>
  </si>
  <si>
    <t>PPIN #</t>
  </si>
  <si>
    <t>211 East Government Street, Suite B, Branden, Mississippi 39042, No proof of funds</t>
  </si>
  <si>
    <t>Parcel Number</t>
  </si>
  <si>
    <t>PPIN #, and Name</t>
  </si>
  <si>
    <t>Within a week of sale, 601 North Main Street, Hattiesburg, MS, 39401, Tax Collection Office attn. Mrs. Paula</t>
  </si>
  <si>
    <t>Letter of credit within a month, Po Box 509, Poplarville, Ms 39470, attn. Joe Lynn Houstun</t>
  </si>
  <si>
    <t>Starts at FV, bid up by $1, call PPIN #, sale is in order of outstanding list</t>
  </si>
  <si>
    <t>Harrison Biloxi</t>
  </si>
  <si>
    <t>Registration Confirmed/ TTLBL on Cert</t>
  </si>
  <si>
    <t>List Order</t>
  </si>
  <si>
    <t>Yes/Yes</t>
  </si>
  <si>
    <t>Numerical by Parcel #</t>
  </si>
  <si>
    <t>Alphabetical order by owner name</t>
  </si>
  <si>
    <t>Owner name, parcel ID, PPIN#, Address</t>
  </si>
  <si>
    <t>David La Rossa Tax Collector, 730 Martin Luther King, Jr., Blvd, Biloxi, MS, 39530</t>
  </si>
  <si>
    <t>Alphabetical by owner name</t>
  </si>
  <si>
    <t>Starts at FV, bid up by $5, alphabetical order, call out property owner name, PPIN #</t>
  </si>
  <si>
    <t>Numerical by Recepit Order</t>
  </si>
  <si>
    <t>Parcel ID order</t>
  </si>
  <si>
    <t>Double parcel entry will be treated the same as previous</t>
  </si>
  <si>
    <t>Starts at FV, excess bid up by $100 increments, parcel order, calls out parcel ID &amp; receipt #</t>
  </si>
  <si>
    <t xml:space="preserve">Ends at 4:00PM on day 2, excess bid up by $100 dollar increments, round robin for liens, </t>
  </si>
  <si>
    <t>Parcel ID Format</t>
  </si>
  <si>
    <t xml:space="preserve">9999-9999-999 </t>
  </si>
  <si>
    <t>1209I-01-007.103</t>
  </si>
  <si>
    <t>0711L-02-050.000</t>
  </si>
  <si>
    <t>2-08-1-02-11-0-00062-00</t>
  </si>
  <si>
    <t xml:space="preserve"> H11-000094-00010</t>
  </si>
  <si>
    <t>072I-30A-081/00.00</t>
  </si>
  <si>
    <t>"3156240000000302"</t>
  </si>
  <si>
    <t>2014 Face Bids</t>
  </si>
  <si>
    <t>West</t>
  </si>
  <si>
    <t>Agent Day 1 &amp; 2, then West</t>
  </si>
  <si>
    <t>Auctioned Face</t>
  </si>
  <si>
    <t>Auctioned Premium</t>
  </si>
  <si>
    <t>Predicted Win Face</t>
  </si>
  <si>
    <t>Premium</t>
  </si>
  <si>
    <t>D1 Face Won</t>
  </si>
  <si>
    <t>D1 Prem Won</t>
  </si>
  <si>
    <t>Total</t>
  </si>
  <si>
    <t>10% of expected winnings</t>
  </si>
  <si>
    <t>9/10/2014 at 4:00 PM Eastern</t>
  </si>
  <si>
    <t>Wire only</t>
  </si>
  <si>
    <t>https://clifton.newjerseytaxsale.com</t>
  </si>
  <si>
    <t>Attn. Madison County Tax Collector, 146 West Center St, Canton, Mississippi, 29046 No proof of funds</t>
  </si>
  <si>
    <t>8:30AM</t>
  </si>
  <si>
    <t>No refunds, accepts business/personal check</t>
  </si>
  <si>
    <t>Civic Center 1 North West Martin Luther Kings Jr Blvd, Vanderburgh, Indiana</t>
  </si>
  <si>
    <t>Personal/Company Cjheck, Certified Funds, No Wire</t>
  </si>
  <si>
    <t>Vandeburgh County Treasurer</t>
  </si>
  <si>
    <t>El Paso</t>
  </si>
  <si>
    <t>Park County</t>
  </si>
  <si>
    <t>Vineland City</t>
  </si>
  <si>
    <t>Bloomfield Township</t>
  </si>
  <si>
    <t>Union Township</t>
  </si>
  <si>
    <t>2014 Q4 Auctions</t>
  </si>
  <si>
    <t>8AM (MT)</t>
  </si>
  <si>
    <t>9AM (MT)</t>
  </si>
  <si>
    <t>8:30AM (MT)</t>
  </si>
  <si>
    <t>5PM(MT)</t>
  </si>
  <si>
    <t>2 days</t>
  </si>
  <si>
    <t>Real Auction</t>
  </si>
  <si>
    <t>8:30AM(MT)</t>
  </si>
  <si>
    <t>Grand</t>
  </si>
  <si>
    <t>Morgan</t>
  </si>
  <si>
    <t>Archuleta</t>
  </si>
  <si>
    <t>Not required</t>
  </si>
  <si>
    <t>10% of intended winnings</t>
  </si>
  <si>
    <t>ACH/Wire</t>
  </si>
  <si>
    <t>ACH</t>
  </si>
  <si>
    <t>100% of intended winnings</t>
  </si>
  <si>
    <t>Realauction</t>
  </si>
  <si>
    <t>3 days</t>
  </si>
  <si>
    <t>10AM (MT)</t>
  </si>
  <si>
    <t>Commissioners' Room 
#338, 220 North Main 
Street, Kokomo, In., 
46901</t>
  </si>
  <si>
    <t>1 day</t>
  </si>
  <si>
    <t>CC/Cash</t>
  </si>
  <si>
    <t>Delaware County Fairgrounds</t>
  </si>
  <si>
    <t>Wire/CC/Cash</t>
  </si>
  <si>
    <t>County Courthouse - Comm. Courtroom - Rm 110</t>
  </si>
  <si>
    <t>Administration Center Commissioners Chambers</t>
  </si>
  <si>
    <t>Courthouse Annex</t>
  </si>
  <si>
    <t>Courthouse - Commissioners' Courtroom</t>
  </si>
  <si>
    <t>Dekko Meeting Room, Noble County Office Complex - South, 2090 North State Road 9, Albion, IN. 46701</t>
  </si>
  <si>
    <t>Multi Purpose Room-basement</t>
  </si>
  <si>
    <t>Citizens Service Center, 
1675 W. Garden of the Gods Road,  1st Floor Rm 1017
Colorado Springs, CO 80907</t>
  </si>
  <si>
    <t>Automatic Rotation Selling  - Category Two-will contain the liens for a single property or multiple properties where the total amount of the lien is greater than $100.00 and less than or equal to $2,000.00. 
Buyers cannot be present for the automatic rotation selling.  Category Two liens are sold in reference number order to Buyers in bidder number order.  If the amount of the lien exceeds the available balance a Buyer has on deposit their bidder number will be skipped.  Once a buyer's deposit amount is expended their bidder number will no longer be considered.  The number of liens sold to a Buyer in this category is dependent on the number of liens in the category, the number of Buyers participating in the category, and the amount of the Buyer's deposit.  If buyers do not want to participate in the automatic rotation selling they must so state in writing at the time their deposit is made.  Reports which list the liens sold to each buyer will be available after 3 pm.  Any reports not picked up at the conclusion of the sale will be mailed out.
Open Bidding -
Category One - will contain the liens where the total amount of the lien is less than or equal to $100.00. 
Category Three - will contain the liens for a single property or multiple properties where the total lien is greater than $2,000.00.
Category Four - will contain the liens for properties with alert information. The alert information is a good faith effort to share known information with prospective tax lien sale buyers. It is not all inclusive. The Treasurer and the County are unable to warrant the alert information or lack of alert information. The tax lien sale buyer participates at his or her own risk.</t>
  </si>
  <si>
    <t>CC/Cash/Wire</t>
  </si>
  <si>
    <t>Kane County Government Center, building (A), 719 South Batavia Avenue, Geneva, Illinois</t>
  </si>
  <si>
    <t>9AM (CT)</t>
  </si>
  <si>
    <t>Unknown</t>
  </si>
  <si>
    <t>CC/Business check/Cash</t>
  </si>
  <si>
    <t>3/4 days</t>
  </si>
  <si>
    <t>Peoria County Courthouse in the County Boardroom on the 4th floor</t>
  </si>
  <si>
    <t>$500 at registration, 150% of intended winnings</t>
  </si>
  <si>
    <t>2PM (CT)</t>
  </si>
  <si>
    <t>Imm. after sale</t>
  </si>
  <si>
    <t>Personal checks ONLY</t>
  </si>
  <si>
    <t>McKee Community Building at the Larimer County Fairgrounds and Event Center (The Ranch)</t>
  </si>
  <si>
    <t>CC</t>
  </si>
  <si>
    <t>Sangamon County Board Chamber, Room 202</t>
  </si>
  <si>
    <t>Blank check</t>
  </si>
  <si>
    <t>Boulder County Courthouse
Third Floor
1325 Pearl Street
Boulder, CO 80302</t>
  </si>
  <si>
    <t>Macoupin County Jail Complex, Conference Room, 215 S East St, Carlinville, IL, 62626</t>
  </si>
  <si>
    <t>10AM (ET)</t>
  </si>
  <si>
    <t>1 Municipal Plaza, Bloomfield, NJ - Council Chambers (2nd floor)</t>
  </si>
  <si>
    <t>11AM (ET)</t>
  </si>
  <si>
    <t>1976 Morris Ave, Union, NJ 07083 - Municipal building</t>
  </si>
  <si>
    <t>Automatically drawn from account</t>
  </si>
  <si>
    <t>9:30AM (CT)</t>
  </si>
  <si>
    <t>Stewart Centre, located at 50 W. Douglas St., Freeport, IL 61032 (7th floor conference room)</t>
  </si>
  <si>
    <t>CC/Business check</t>
  </si>
  <si>
    <t>1320 Union St., Morris, IL 60450 (Administrative building)</t>
  </si>
  <si>
    <t>Madison County</t>
  </si>
  <si>
    <t>Kendall</t>
  </si>
  <si>
    <t>Will</t>
  </si>
  <si>
    <t>Rock Island</t>
  </si>
  <si>
    <t>1:30PM (CT)</t>
  </si>
  <si>
    <t>Registered</t>
  </si>
  <si>
    <t>At sale</t>
  </si>
  <si>
    <t>In process</t>
  </si>
  <si>
    <t>Deposit Made</t>
  </si>
  <si>
    <t>2014 Attend</t>
  </si>
  <si>
    <t>Missed</t>
  </si>
  <si>
    <t>Winnebago County</t>
  </si>
  <si>
    <t xml:space="preserve">Costilla </t>
  </si>
  <si>
    <t>No, liens mostly &lt; $100</t>
  </si>
  <si>
    <t>Cook</t>
  </si>
  <si>
    <t>8:30AM (CT)</t>
  </si>
  <si>
    <t>4 days</t>
  </si>
  <si>
    <t>Collateral, or deposit, must equal or exceed 150% of the total dollar amount anticipated purchase amount on any given sale day (Cannot use for payment)</t>
  </si>
  <si>
    <t>McHenry</t>
  </si>
  <si>
    <t>8AM (CT)</t>
  </si>
  <si>
    <t>Macon</t>
  </si>
  <si>
    <t>Business check</t>
  </si>
  <si>
    <t>Champaign</t>
  </si>
  <si>
    <t>10:30AM (CT)</t>
  </si>
  <si>
    <t>McLean</t>
  </si>
  <si>
    <t>$250 registration fee</t>
  </si>
  <si>
    <t>Business Check</t>
  </si>
  <si>
    <t>Tazewell</t>
  </si>
  <si>
    <t>10AM (CT)</t>
  </si>
  <si>
    <t>DeKalb</t>
  </si>
  <si>
    <t>111 West Fox Street, Yorkville, IL 60560 - 2nd Floor, County Board Room</t>
  </si>
  <si>
    <t>10% FV + Prem</t>
  </si>
  <si>
    <t>Cashier's Check</t>
  </si>
  <si>
    <t>Cashier's Check/Wire</t>
  </si>
  <si>
    <t>ttlbl1</t>
  </si>
  <si>
    <t>t@ng2014</t>
  </si>
  <si>
    <t>http://www.realauction.com/</t>
  </si>
  <si>
    <t>2014 Won Total (Face + Prem)</t>
  </si>
  <si>
    <t>Recorded</t>
  </si>
  <si>
    <t>North Bergen</t>
  </si>
  <si>
    <t>Deposit (ACH), Payment (Wire)</t>
  </si>
  <si>
    <t>Standard</t>
  </si>
  <si>
    <t>https://www.tomsrivertaxsale.com</t>
  </si>
  <si>
    <t>Toms River (Ocean)</t>
  </si>
  <si>
    <t>x</t>
  </si>
  <si>
    <t>http://www.ucnj.com/</t>
  </si>
  <si>
    <t>Certified funds. Wires accepted</t>
  </si>
  <si>
    <t>Preregister by 6/26/14, bidder sheet, fax request</t>
  </si>
  <si>
    <t>Late August</t>
  </si>
  <si>
    <t>Accelerated</t>
  </si>
  <si>
    <t>37115 Palacade Avenue, Union City, NJ</t>
  </si>
  <si>
    <t>Jim</t>
  </si>
  <si>
    <t>Union City (Hudson)</t>
  </si>
  <si>
    <t>https://www.lindentaxsale.com/?redirected=1</t>
  </si>
  <si>
    <t>10% of anticipated purchase</t>
  </si>
  <si>
    <t>10 days after the sale</t>
  </si>
  <si>
    <t>Linden City (Union)</t>
  </si>
  <si>
    <t>http://www.patersonnj.gov/</t>
  </si>
  <si>
    <t>Certified funds, Wires</t>
  </si>
  <si>
    <t>Morning of, week before get information</t>
  </si>
  <si>
    <t>Late August/ Possibly November</t>
  </si>
  <si>
    <t>155 Market Street, Patterson, NJ</t>
  </si>
  <si>
    <t>Paterson City (Passaic)</t>
  </si>
  <si>
    <t>https://www.trentontaxsale.com/</t>
  </si>
  <si>
    <t>Trenton City (Mercer)</t>
  </si>
  <si>
    <t>http://www.northbrunswicknj.gov/tax_collector.html</t>
  </si>
  <si>
    <t>Certified funds, Wires accepted</t>
  </si>
  <si>
    <t>For preregister, Email/Fax info, lhammarstrom@northbrunswicknj.gov</t>
  </si>
  <si>
    <t>710 Hermann Road, North Brunswick, NJ</t>
  </si>
  <si>
    <t>North Brunswick (Middlesex)</t>
  </si>
  <si>
    <t>http://www.cherryhill-nj.com/index.aspx?nid=193</t>
  </si>
  <si>
    <t>Certified Funds, No Wires, No ACH</t>
  </si>
  <si>
    <t>Morning of, No early registration</t>
  </si>
  <si>
    <t>820 Mercer Street, Cherry Hill, NJ</t>
  </si>
  <si>
    <t>Cherry Hill Township (Camden)</t>
  </si>
  <si>
    <t>Done</t>
  </si>
  <si>
    <t>http://www.twp.woodbridge.nj.us</t>
  </si>
  <si>
    <t>Certified Funds, Wires</t>
  </si>
  <si>
    <t>Morning of, preregistration possible</t>
  </si>
  <si>
    <t>1 Main Street, Woodbridge, NJ</t>
  </si>
  <si>
    <t>Paul</t>
  </si>
  <si>
    <t>Woodbridge Township (Middlesex)</t>
  </si>
  <si>
    <t>http://www.cityofbridgeton.com/taxcollector.php</t>
  </si>
  <si>
    <t>Certified Funds, Wires, No ACH</t>
  </si>
  <si>
    <t>Morning of, can do early registration</t>
  </si>
  <si>
    <t>330 Faette St, Bridgeton, NJ</t>
  </si>
  <si>
    <t>Bridgeton City (Cumberland)</t>
  </si>
  <si>
    <t>Kyle</t>
  </si>
  <si>
    <t>http://www.woodbury.nj.us/</t>
  </si>
  <si>
    <t>Preregister, lreeves@woodbury.nj.us</t>
  </si>
  <si>
    <t>33 Delaware Street, Woodbury, Nj</t>
  </si>
  <si>
    <t>Yes - https://wipp.edmundsassoc.com/Wipp0822/</t>
  </si>
  <si>
    <t>Woodbury City (Gloucester)</t>
  </si>
  <si>
    <t>http://www.lakewoodnj.gov/department/tax-collector</t>
  </si>
  <si>
    <t>End of Sale, by 3</t>
  </si>
  <si>
    <t>Morning of, can do early registration, contact Kalbarran@lakewoodnj.gov</t>
  </si>
  <si>
    <t>Calling back Monday</t>
  </si>
  <si>
    <t>231 Third Street, Lakewood, NJ</t>
  </si>
  <si>
    <t>Lakewood Township (Ocean)</t>
  </si>
  <si>
    <t>http://www.pennsville.org/government/office-of-the-clerk/</t>
  </si>
  <si>
    <t>Certified funds, Wire accepted</t>
  </si>
  <si>
    <t>3PM day of sale</t>
  </si>
  <si>
    <t>Preregister, documents were faxed over</t>
  </si>
  <si>
    <t>Courtroom 90 North Broadway, Pennsville , NJ</t>
  </si>
  <si>
    <t>Pennsville Township (Salem)</t>
  </si>
  <si>
    <t>http://www.cityofpassaic.com/Departments-TaxCollector.html</t>
  </si>
  <si>
    <t>Certified funds</t>
  </si>
  <si>
    <t>Morning of</t>
  </si>
  <si>
    <t>330 Passaic Street, Passaic, NJ</t>
  </si>
  <si>
    <t>Passaic City (Passaic)</t>
  </si>
  <si>
    <t>Bid Sheet</t>
  </si>
  <si>
    <t>DB Reviewed</t>
  </si>
  <si>
    <t>DB Complete</t>
  </si>
  <si>
    <t>BD Prepped</t>
  </si>
  <si>
    <t>Zillow Complete</t>
  </si>
  <si>
    <t>Zillow Prepped</t>
  </si>
  <si>
    <t>DB</t>
  </si>
  <si>
    <t>Confirmed</t>
  </si>
  <si>
    <t>Pre-DB</t>
  </si>
  <si>
    <t>Bidder</t>
  </si>
  <si>
    <t>Estimated Drivebys</t>
  </si>
  <si>
    <t>Website</t>
  </si>
  <si>
    <t>Payment Type</t>
  </si>
  <si>
    <t>When are 1st round of Subs Available to Purchase</t>
  </si>
  <si>
    <t>YE Penalty Rate</t>
  </si>
  <si>
    <t>YE Penalty</t>
  </si>
  <si>
    <t>Std / Accelerated</t>
  </si>
  <si>
    <t>Auction Location</t>
  </si>
  <si>
    <t>Tax Searchable Online</t>
  </si>
  <si>
    <t>Type of Sale</t>
  </si>
  <si>
    <t>Auction Time</t>
  </si>
  <si>
    <t>2014 Participation</t>
  </si>
  <si>
    <t>2013 Sale Amount</t>
  </si>
  <si>
    <t>2013
# of Parcels</t>
  </si>
  <si>
    <t>2014 Sale Amount (ADV List)</t>
  </si>
  <si>
    <t>2014
# of Parcels (ADV List)</t>
  </si>
  <si>
    <t>Millville City</t>
  </si>
  <si>
    <t>8/2014??</t>
  </si>
  <si>
    <t>Wayne Township (Passaic)</t>
  </si>
  <si>
    <t>Roxbury Township</t>
  </si>
  <si>
    <t>Lindenwold Borough</t>
  </si>
  <si>
    <t>Asbury Park City</t>
  </si>
  <si>
    <t>Seaside Heights Borough</t>
  </si>
  <si>
    <t>707 E Etna Rd, Ottawa IL 61350 - East Entrance, 2nd Floor</t>
  </si>
  <si>
    <t>Greenbelt Cultural Center, 1215 Green Bay Road, North Chicago, Illinois</t>
  </si>
  <si>
    <t>421 N. County Farm Road, Wheaton, Illinois 60187 - DuPage County Administration Building, Auditorium</t>
  </si>
  <si>
    <t>Left Message</t>
  </si>
  <si>
    <t>Certified Check, No Wire</t>
  </si>
  <si>
    <t>Certified Check, Wire</t>
  </si>
  <si>
    <t>Certified Checks, No Wire</t>
  </si>
  <si>
    <t>Certified Checks, Wire</t>
  </si>
  <si>
    <t>Certfied Checks, Wire</t>
  </si>
  <si>
    <t>Wire</t>
  </si>
  <si>
    <t>ACH, Wire</t>
  </si>
  <si>
    <t>9:00am</t>
  </si>
  <si>
    <t>Certified Checks</t>
  </si>
  <si>
    <t>10:00am</t>
  </si>
  <si>
    <t>Tang</t>
  </si>
  <si>
    <t>Certified Checks, Wire (maybe)</t>
  </si>
  <si>
    <t>Tang/Jim</t>
  </si>
  <si>
    <t>Certified check, no wire</t>
  </si>
  <si>
    <t>ACH or wire</t>
  </si>
  <si>
    <t>Dan</t>
  </si>
  <si>
    <t>Remove</t>
  </si>
  <si>
    <t>Hopefully Jim</t>
  </si>
  <si>
    <t>?</t>
  </si>
  <si>
    <t>Totals by State</t>
  </si>
  <si>
    <t>Total To-Date</t>
  </si>
  <si>
    <t>Sorted by state, then by total dollars placed.</t>
  </si>
  <si>
    <t>AJ/West</t>
  </si>
  <si>
    <t>Kyle/Ryan</t>
  </si>
  <si>
    <t>Driveby Optimization</t>
  </si>
  <si>
    <t>Driveby Load</t>
  </si>
  <si>
    <t>Process</t>
  </si>
  <si>
    <t>Name(s)</t>
  </si>
  <si>
    <t>Zillow Management</t>
  </si>
  <si>
    <t>Ryan/AJ</t>
  </si>
  <si>
    <t>Final Model</t>
  </si>
  <si>
    <t>Calendar Info (deadline of 11/25)</t>
  </si>
  <si>
    <t>Updated Sale List in Excel (2 days before sale)</t>
  </si>
  <si>
    <t>Driveby Review</t>
  </si>
  <si>
    <t>Kyle/Ryan/Dan/AJ/West</t>
  </si>
  <si>
    <t>Model - Identify Zillows &amp; Drivebys</t>
  </si>
  <si>
    <t>AJ (CC Kyle &amp; Ryan)</t>
  </si>
  <si>
    <t>Driveby Staffing &amp; Communications</t>
  </si>
  <si>
    <t>Craigslist Driveby Hiring (Wildwood City only)</t>
  </si>
  <si>
    <t># of Quarters in Initial Sub 
(Standard Only)</t>
  </si>
  <si>
    <t>Registration and Deposits</t>
  </si>
  <si>
    <t>TSR List Requests (Ryan already sent complete list to TSR)</t>
  </si>
  <si>
    <t>AJ/West (Michelle for Deposits)</t>
  </si>
  <si>
    <t>Boulder</t>
  </si>
  <si>
    <t>Du Page</t>
  </si>
  <si>
    <t>Deposit Made?</t>
  </si>
  <si>
    <t>Registered?</t>
  </si>
  <si>
    <t>Day of sale</t>
  </si>
  <si>
    <t>665 Radio Road - Courtroom of the Administrative Justice Complex</t>
  </si>
  <si>
    <t>https://franklin-somerset.newjerseytaxsale.com/</t>
  </si>
  <si>
    <t>10% of anticipated purchase (face only)</t>
  </si>
  <si>
    <t>12/1/2014 (2PM)</t>
  </si>
  <si>
    <t>https://highlandpark.newjerseytaxsale.com/</t>
  </si>
  <si>
    <t>12/15/14 (2PM)</t>
  </si>
  <si>
    <t>https://washington-gloucester.newjerseytaxsale.com/</t>
  </si>
  <si>
    <t>12/16/14 (2PM)</t>
  </si>
  <si>
    <t>https://eggharbortownship.newjerseytaxsale.com/</t>
  </si>
  <si>
    <t>12/17/14 (2PM)</t>
  </si>
  <si>
    <t>https://franklin-gloucester.newjerseytaxsale.com/</t>
  </si>
  <si>
    <t>12/19/14 (2PM)</t>
  </si>
  <si>
    <t>https://hamilton-mercer.newjerseytaxsale.com/</t>
  </si>
  <si>
    <t>12/17/14 (4PM)</t>
  </si>
  <si>
    <t>https://livingston.newjerseytaxsale.com/</t>
  </si>
  <si>
    <t>https://galloway.newjerseytaxsale.com/</t>
  </si>
  <si>
    <t>https://pleasantville.newjerseytaxsale.com/</t>
  </si>
  <si>
    <t>https://gloucestertownship.newjerseytaxsale.com/</t>
  </si>
  <si>
    <t>12/30/14 (2PM)</t>
  </si>
  <si>
    <t>No deadline, can register morning</t>
  </si>
  <si>
    <t>260 High Street, Perth Amboy, NJ</t>
  </si>
  <si>
    <t>152 Washington Ave, Bellville, NJ</t>
  </si>
  <si>
    <t>No hard deadline, can preregister</t>
  </si>
  <si>
    <t>135 Haddon Ave, Haddon, NJ</t>
  </si>
  <si>
    <t>1301 Bacharach Blvd - 2nd Floor Counsel Chambers</t>
  </si>
  <si>
    <t>Certified funds/Wire</t>
  </si>
  <si>
    <t>901 Blvd, Seaside Heights, NJ</t>
  </si>
  <si>
    <t>100 Municapal Blvd, Town Hall Building</t>
  </si>
  <si>
    <t>428 60th St.</t>
  </si>
  <si>
    <t>1 Old Bridge Plaza, Administration Building Courtroom</t>
  </si>
  <si>
    <t>100 Central Ave, Hammonton, NJ - City Hall</t>
  </si>
  <si>
    <t>Emailed tax collector 11/26 - Request for bidder packet (rjacobs@townofhammonton.org)</t>
  </si>
  <si>
    <t>280 Grove Street, Jersey City, NJ</t>
  </si>
  <si>
    <t>$1,000 cashiers check</t>
  </si>
  <si>
    <t>Can register up until the day of the sale</t>
  </si>
  <si>
    <t>Certified funds, No Wire</t>
  </si>
  <si>
    <t>678 Haddon Ave Collingswood, NJ 08108 - 3rd Floor</t>
  </si>
  <si>
    <t>78 Bayard St,  New Brunswick, NJ 08901 - City Hall</t>
  </si>
  <si>
    <t>Have Wiring Info?</t>
  </si>
  <si>
    <t>302 N Chicago, Joliet, IL 60432 - Will County Building</t>
  </si>
  <si>
    <t>15 N. White Horse Pike, Lindenwold, NJ 08021</t>
  </si>
  <si>
    <t>2-10 North Van Brunt Street, Englewood, NJ 07631 - 2nd Floor Conference Room</t>
  </si>
  <si>
    <t>Emailed rgiles for bidder packet</t>
  </si>
  <si>
    <t>Yes - Faxed regi, but Dan must bring originals</t>
  </si>
  <si>
    <t>N/A - have regi packet</t>
  </si>
  <si>
    <t xml:space="preserve">Sooner the better - Faxed registration to (856) 783-1619 on 12/3 </t>
  </si>
  <si>
    <t>No - New bidders only</t>
  </si>
  <si>
    <t>301 Main Street, Asbury Park, NJ 07712 - Counsel Chambers</t>
  </si>
  <si>
    <t>Email lbroncano@westnewyorknj.org/jgonzalez@westnewyorknj.org the first week of December for registration packet</t>
  </si>
  <si>
    <t>Zillow in File</t>
  </si>
  <si>
    <t>DB in File</t>
  </si>
  <si>
    <t>Yes - Faxed on 12/8</t>
  </si>
  <si>
    <t>Yes - Faxed on 12/3</t>
  </si>
  <si>
    <t>Yes - In database from last year</t>
  </si>
  <si>
    <t>Yes - Emailed to Nancy Martin 12/8.  Jim will need to sign the document once he gets there</t>
  </si>
  <si>
    <t>Yes - Faxed on 12/9</t>
  </si>
  <si>
    <t>Final Redemption List</t>
  </si>
  <si>
    <t>Realauction-Direct</t>
  </si>
  <si>
    <t>Realauction-Proxy</t>
  </si>
  <si>
    <t>Face</t>
  </si>
  <si>
    <t>Colorado Results (Face vs. Prem)</t>
  </si>
  <si>
    <t>Alabama</t>
  </si>
  <si>
    <t>Shelby County</t>
  </si>
  <si>
    <t>De Kalb County</t>
  </si>
  <si>
    <t>Jackson County</t>
  </si>
  <si>
    <t>Saint Clair County</t>
  </si>
  <si>
    <t>Calhoun County</t>
  </si>
  <si>
    <t>Cullman County</t>
  </si>
  <si>
    <t>Talladega County</t>
  </si>
  <si>
    <t>Lee County</t>
  </si>
  <si>
    <t>Blount County</t>
  </si>
  <si>
    <t>Greene County</t>
  </si>
  <si>
    <t>Lauderdale County</t>
  </si>
  <si>
    <t>Houston County</t>
  </si>
  <si>
    <t>Elmore County</t>
  </si>
  <si>
    <t>Bessemer (Jefferson)</t>
  </si>
  <si>
    <t>Birmingham(Jefferson)</t>
  </si>
  <si>
    <t>Etowah County</t>
  </si>
  <si>
    <t>Morgan County</t>
  </si>
  <si>
    <t>Baldwin County</t>
  </si>
  <si>
    <t>Tuscaloosa County</t>
  </si>
  <si>
    <t>Mobile County</t>
  </si>
  <si>
    <t>Montgomery County</t>
  </si>
  <si>
    <t>Arizona</t>
  </si>
  <si>
    <t>Maricopa County</t>
  </si>
  <si>
    <t>Apache County</t>
  </si>
  <si>
    <t>Coconino County</t>
  </si>
  <si>
    <t>Pinal County</t>
  </si>
  <si>
    <t>Mohave County</t>
  </si>
  <si>
    <t>Yavapai County</t>
  </si>
  <si>
    <t>Navajo County</t>
  </si>
  <si>
    <t>Santa Cruz County</t>
  </si>
  <si>
    <t>Greenlee County</t>
  </si>
  <si>
    <t>Gila County</t>
  </si>
  <si>
    <t>La Paz County</t>
  </si>
  <si>
    <t>Pima County</t>
  </si>
  <si>
    <t>Graham County</t>
  </si>
  <si>
    <t>Yuma County</t>
  </si>
  <si>
    <t>Cochise County</t>
  </si>
  <si>
    <t>Colorado</t>
  </si>
  <si>
    <t>Grand County</t>
  </si>
  <si>
    <t>Archuleta County</t>
  </si>
  <si>
    <t>Pueblo County</t>
  </si>
  <si>
    <t>El Paso County</t>
  </si>
  <si>
    <t>Jefferson County</t>
  </si>
  <si>
    <t>Montrose County</t>
  </si>
  <si>
    <t>Adams County</t>
  </si>
  <si>
    <t>Summit County</t>
  </si>
  <si>
    <t>Gunnison County</t>
  </si>
  <si>
    <t>Weld County</t>
  </si>
  <si>
    <t>Denver County</t>
  </si>
  <si>
    <t>Eagle County</t>
  </si>
  <si>
    <t>Mesa County</t>
  </si>
  <si>
    <t>Washington County</t>
  </si>
  <si>
    <t>Arapahoe County</t>
  </si>
  <si>
    <t>Pitkin County</t>
  </si>
  <si>
    <t>Lincoln County</t>
  </si>
  <si>
    <t>Douglas County</t>
  </si>
  <si>
    <t>Moffat County</t>
  </si>
  <si>
    <t>Delta County</t>
  </si>
  <si>
    <t>Teller County</t>
  </si>
  <si>
    <t>Clear Creek County</t>
  </si>
  <si>
    <t>Huerfano County</t>
  </si>
  <si>
    <t>Alamosa County</t>
  </si>
  <si>
    <t>Costilla County</t>
  </si>
  <si>
    <t>Broomfield County</t>
  </si>
  <si>
    <t>Larimer County</t>
  </si>
  <si>
    <t>Routt County</t>
  </si>
  <si>
    <t>Logan County</t>
  </si>
  <si>
    <t>Dolores County</t>
  </si>
  <si>
    <t>Cheyenne County</t>
  </si>
  <si>
    <t>Conejos County</t>
  </si>
  <si>
    <t>Sedgwick County</t>
  </si>
  <si>
    <t>Fremont County</t>
  </si>
  <si>
    <t>Garfield County</t>
  </si>
  <si>
    <t>Boulder County</t>
  </si>
  <si>
    <t>Custer County</t>
  </si>
  <si>
    <t>San Miguel County</t>
  </si>
  <si>
    <t>Delaware</t>
  </si>
  <si>
    <t>New Castle County</t>
  </si>
  <si>
    <t>Sussex County</t>
  </si>
  <si>
    <t>Kent County</t>
  </si>
  <si>
    <t>District of Columbia</t>
  </si>
  <si>
    <t>Florida</t>
  </si>
  <si>
    <t>Hillsborough County</t>
  </si>
  <si>
    <t>Collier County</t>
  </si>
  <si>
    <t>Palm Beach County</t>
  </si>
  <si>
    <t>Duval County</t>
  </si>
  <si>
    <t>Seminole County</t>
  </si>
  <si>
    <t>Orange County</t>
  </si>
  <si>
    <t>Volusia County</t>
  </si>
  <si>
    <t>Pinellas County</t>
  </si>
  <si>
    <t>Broward County</t>
  </si>
  <si>
    <t>Polk County</t>
  </si>
  <si>
    <t>Miami-Dade County</t>
  </si>
  <si>
    <t>Pasco County</t>
  </si>
  <si>
    <t>Brevard County</t>
  </si>
  <si>
    <t>Sarasota County</t>
  </si>
  <si>
    <t>St. Lucie County</t>
  </si>
  <si>
    <t>Martin County</t>
  </si>
  <si>
    <t>Bay County</t>
  </si>
  <si>
    <t>Marion County</t>
  </si>
  <si>
    <t>Okeechobee County</t>
  </si>
  <si>
    <t>Putnam County</t>
  </si>
  <si>
    <t>Wakulla County</t>
  </si>
  <si>
    <t>Citrus County</t>
  </si>
  <si>
    <t xml:space="preserve"> Bradford County</t>
  </si>
  <si>
    <t>DeSoto County</t>
  </si>
  <si>
    <t>Gulf County</t>
  </si>
  <si>
    <t>Hamilton County</t>
  </si>
  <si>
    <t>Hardee County</t>
  </si>
  <si>
    <t>Holmes County</t>
  </si>
  <si>
    <t>Monroe County</t>
  </si>
  <si>
    <t>Nassau County</t>
  </si>
  <si>
    <t>Taylor County</t>
  </si>
  <si>
    <t>Clay County</t>
  </si>
  <si>
    <t>Dixie County</t>
  </si>
  <si>
    <t>Escambia County</t>
  </si>
  <si>
    <t>Flagler County</t>
  </si>
  <si>
    <t>Gadsden County</t>
  </si>
  <si>
    <t>Gilchrist County</t>
  </si>
  <si>
    <t>Levy County</t>
  </si>
  <si>
    <t>Manatee County</t>
  </si>
  <si>
    <t>Columbia County</t>
  </si>
  <si>
    <t>Hernando County</t>
  </si>
  <si>
    <t>Lake County</t>
  </si>
  <si>
    <t>Santa Rosa County</t>
  </si>
  <si>
    <t>Sumter County</t>
  </si>
  <si>
    <t>Okaloosa County</t>
  </si>
  <si>
    <t>Osceola County</t>
  </si>
  <si>
    <t>Hendry County</t>
  </si>
  <si>
    <t>Suwannee County</t>
  </si>
  <si>
    <t>Alachua County</t>
  </si>
  <si>
    <t>Charlotte County</t>
  </si>
  <si>
    <t>Highlands County</t>
  </si>
  <si>
    <t>Indian River County</t>
  </si>
  <si>
    <t>Leon County</t>
  </si>
  <si>
    <t>Walton County</t>
  </si>
  <si>
    <t>St. Johns County</t>
  </si>
  <si>
    <t>Baker County</t>
  </si>
  <si>
    <t>Liberty County</t>
  </si>
  <si>
    <t>Union County</t>
  </si>
  <si>
    <t>Franklin County</t>
  </si>
  <si>
    <t>Glades County</t>
  </si>
  <si>
    <t>Lafayette County</t>
  </si>
  <si>
    <t>Georgia</t>
  </si>
  <si>
    <t>Stewart County</t>
  </si>
  <si>
    <t>Paulding County</t>
  </si>
  <si>
    <t>Clarke County</t>
  </si>
  <si>
    <t>Richmond County</t>
  </si>
  <si>
    <t>Butts County</t>
  </si>
  <si>
    <t>Jones County</t>
  </si>
  <si>
    <t>Glynn County</t>
  </si>
  <si>
    <t>Laurens County</t>
  </si>
  <si>
    <t>Taliaferro County</t>
  </si>
  <si>
    <t>Meigs City (Thomas)</t>
  </si>
  <si>
    <t>Clayton County</t>
  </si>
  <si>
    <t>Terrell County</t>
  </si>
  <si>
    <t>Crisp County</t>
  </si>
  <si>
    <t>Gwinnett County</t>
  </si>
  <si>
    <t>Elbert County</t>
  </si>
  <si>
    <t>Jasper County</t>
  </si>
  <si>
    <t>Chatham County</t>
  </si>
  <si>
    <t>Cobb County</t>
  </si>
  <si>
    <t>Lanier County</t>
  </si>
  <si>
    <t>Brooks County</t>
  </si>
  <si>
    <t>Bibb County</t>
  </si>
  <si>
    <t>Dublin City (Laurens)</t>
  </si>
  <si>
    <t>Fulton County</t>
  </si>
  <si>
    <t>Crawford County</t>
  </si>
  <si>
    <t>Pierce County</t>
  </si>
  <si>
    <t>Clinch County</t>
  </si>
  <si>
    <t>Rabun County</t>
  </si>
  <si>
    <t>Glascock County</t>
  </si>
  <si>
    <t>Walker County</t>
  </si>
  <si>
    <t>Effingham County</t>
  </si>
  <si>
    <t>Coffee County</t>
  </si>
  <si>
    <t>Henry County</t>
  </si>
  <si>
    <t>Dawson County</t>
  </si>
  <si>
    <t>Wilkes County</t>
  </si>
  <si>
    <t>Gilmer County</t>
  </si>
  <si>
    <t>Harris County</t>
  </si>
  <si>
    <t>Tift County</t>
  </si>
  <si>
    <t>Brantley County</t>
  </si>
  <si>
    <t>Forsyth County</t>
  </si>
  <si>
    <t>Dade County</t>
  </si>
  <si>
    <t>Gainesville City (Hall)</t>
  </si>
  <si>
    <t>Charlton County</t>
  </si>
  <si>
    <t>Bacon County</t>
  </si>
  <si>
    <t>Floyd County</t>
  </si>
  <si>
    <t>Oconee County</t>
  </si>
  <si>
    <t>Troup County</t>
  </si>
  <si>
    <t>Savannah City (Chatham)</t>
  </si>
  <si>
    <t>White County</t>
  </si>
  <si>
    <t>Holly Springs City (Cherokee)</t>
  </si>
  <si>
    <t>Cherokee County</t>
  </si>
  <si>
    <t>Gordon County</t>
  </si>
  <si>
    <t>Thomas County</t>
  </si>
  <si>
    <t>Colquitt County</t>
  </si>
  <si>
    <t>Carroll County</t>
  </si>
  <si>
    <t>Stephens County</t>
  </si>
  <si>
    <t>Wilkinson County</t>
  </si>
  <si>
    <t>Bartow County</t>
  </si>
  <si>
    <t>Hall County</t>
  </si>
  <si>
    <t>Marietta City (Cobb)</t>
  </si>
  <si>
    <t>Chattooga County</t>
  </si>
  <si>
    <t>Barrow County</t>
  </si>
  <si>
    <t>Dodge County</t>
  </si>
  <si>
    <t>McIntosh County</t>
  </si>
  <si>
    <t>Rockdale County</t>
  </si>
  <si>
    <t>Cedartown City (Polk)</t>
  </si>
  <si>
    <t>Wilcox County</t>
  </si>
  <si>
    <t>Lowndes County</t>
  </si>
  <si>
    <t>Habersham County</t>
  </si>
  <si>
    <t>Long County</t>
  </si>
  <si>
    <t>Spalding County</t>
  </si>
  <si>
    <t>Jenkins County</t>
  </si>
  <si>
    <t>Decatur City (DeKalb)</t>
  </si>
  <si>
    <t>Woodstock City (Cherokee)</t>
  </si>
  <si>
    <t>Cook County</t>
  </si>
  <si>
    <t>Lumpkin County</t>
  </si>
  <si>
    <t>Burke County</t>
  </si>
  <si>
    <t>City of College Park (Fulton County)</t>
  </si>
  <si>
    <t>City of Fairburn (Fulton County)</t>
  </si>
  <si>
    <t>Haralson County</t>
  </si>
  <si>
    <t>Upson County</t>
  </si>
  <si>
    <t>Meriwether County</t>
  </si>
  <si>
    <t>Catoosa County</t>
  </si>
  <si>
    <t>Irwin County</t>
  </si>
  <si>
    <t>Coweta County</t>
  </si>
  <si>
    <t>Fannin County</t>
  </si>
  <si>
    <t>Grady County</t>
  </si>
  <si>
    <t>Mitchell County</t>
  </si>
  <si>
    <t>Twiggs County</t>
  </si>
  <si>
    <t>Wheeler County</t>
  </si>
  <si>
    <t>Treutlen County</t>
  </si>
  <si>
    <t>Fayette County</t>
  </si>
  <si>
    <t>Canton City (Cherokee)</t>
  </si>
  <si>
    <t>Norcross City (Gwinnett)</t>
  </si>
  <si>
    <t>Pickens County</t>
  </si>
  <si>
    <t>Illinois</t>
  </si>
  <si>
    <t>Saline County</t>
  </si>
  <si>
    <t>Mason County</t>
  </si>
  <si>
    <t>Menard County</t>
  </si>
  <si>
    <t>Tazewell County</t>
  </si>
  <si>
    <t>Ford County</t>
  </si>
  <si>
    <t>Piatt County</t>
  </si>
  <si>
    <t>Coles County</t>
  </si>
  <si>
    <t>Champaign County</t>
  </si>
  <si>
    <t>Cumberland County</t>
  </si>
  <si>
    <t>Hancock County</t>
  </si>
  <si>
    <t>McHenry County</t>
  </si>
  <si>
    <t>Kane County</t>
  </si>
  <si>
    <t>Bureau County</t>
  </si>
  <si>
    <t>McLean County</t>
  </si>
  <si>
    <t>Woodford County</t>
  </si>
  <si>
    <t>Boone County</t>
  </si>
  <si>
    <t>Kankakee County</t>
  </si>
  <si>
    <t>Ogle County</t>
  </si>
  <si>
    <t>Sangamon County</t>
  </si>
  <si>
    <t>Peoria County</t>
  </si>
  <si>
    <t>St. Clair County</t>
  </si>
  <si>
    <t>Kendall County</t>
  </si>
  <si>
    <t>La Salle County</t>
  </si>
  <si>
    <t>Du Page County</t>
  </si>
  <si>
    <t>Will County</t>
  </si>
  <si>
    <t>Rock Island County</t>
  </si>
  <si>
    <t>Indiana</t>
  </si>
  <si>
    <t>Owen County</t>
  </si>
  <si>
    <t>Warrick County</t>
  </si>
  <si>
    <t>Benton County</t>
  </si>
  <si>
    <t>Hendricks County</t>
  </si>
  <si>
    <t>Perry County</t>
  </si>
  <si>
    <t>Allen County</t>
  </si>
  <si>
    <t>Dubois County</t>
  </si>
  <si>
    <t>St. Joseph County</t>
  </si>
  <si>
    <t>Jennings County</t>
  </si>
  <si>
    <t>Johnson County</t>
  </si>
  <si>
    <t>Posey County</t>
  </si>
  <si>
    <t>Ohio County</t>
  </si>
  <si>
    <t>Randolph County</t>
  </si>
  <si>
    <t>Switzerland County</t>
  </si>
  <si>
    <t>Vanderburgh County</t>
  </si>
  <si>
    <t>Bartholomew County</t>
  </si>
  <si>
    <t>Cass County</t>
  </si>
  <si>
    <t>Dearborn County</t>
  </si>
  <si>
    <t>Grant County</t>
  </si>
  <si>
    <t>Parke County</t>
  </si>
  <si>
    <t>Tippecanoe County</t>
  </si>
  <si>
    <t>Tipton County</t>
  </si>
  <si>
    <t>Fountain County</t>
  </si>
  <si>
    <t>Starke County</t>
  </si>
  <si>
    <t>Clay  County</t>
  </si>
  <si>
    <t>Harrison County</t>
  </si>
  <si>
    <t>Warren County</t>
  </si>
  <si>
    <t>Clark County</t>
  </si>
  <si>
    <t>Miami County</t>
  </si>
  <si>
    <t>Vermillion County</t>
  </si>
  <si>
    <t>LaGrange County</t>
  </si>
  <si>
    <t>Wayne County</t>
  </si>
  <si>
    <t>Clinton County</t>
  </si>
  <si>
    <t>Pulaski County</t>
  </si>
  <si>
    <t>Brown County</t>
  </si>
  <si>
    <t>Elkhart County</t>
  </si>
  <si>
    <t>Daviess County</t>
  </si>
  <si>
    <t>Huntington County</t>
  </si>
  <si>
    <t>Blackford County</t>
  </si>
  <si>
    <t>Sullivan County</t>
  </si>
  <si>
    <t>Gibson County</t>
  </si>
  <si>
    <t>Kosciusko County</t>
  </si>
  <si>
    <t>Noble County</t>
  </si>
  <si>
    <t>Steuben County</t>
  </si>
  <si>
    <t>Pike County</t>
  </si>
  <si>
    <t>Wabash County</t>
  </si>
  <si>
    <t>Jay County</t>
  </si>
  <si>
    <t>Porter County</t>
  </si>
  <si>
    <t>Delaware County</t>
  </si>
  <si>
    <t>Howard County</t>
  </si>
  <si>
    <t>Lawrence County</t>
  </si>
  <si>
    <t>Marion &amp; Indianapolis County</t>
  </si>
  <si>
    <t>Newton County</t>
  </si>
  <si>
    <t>Vigo County</t>
  </si>
  <si>
    <t>Whitley County</t>
  </si>
  <si>
    <t>Decatur County</t>
  </si>
  <si>
    <t>Knox County</t>
  </si>
  <si>
    <t>Marshall County</t>
  </si>
  <si>
    <t>Spencer County</t>
  </si>
  <si>
    <t>Wells County</t>
  </si>
  <si>
    <t>Scott County</t>
  </si>
  <si>
    <t>DeKalb County</t>
  </si>
  <si>
    <t>Ripley County</t>
  </si>
  <si>
    <t>Iowa</t>
  </si>
  <si>
    <t>Black Hawk County</t>
  </si>
  <si>
    <t>Webster County</t>
  </si>
  <si>
    <t>Dubuque County</t>
  </si>
  <si>
    <t>Muscatine County</t>
  </si>
  <si>
    <t>Woodbury County</t>
  </si>
  <si>
    <t>Kentucky</t>
  </si>
  <si>
    <t>Letcher County</t>
  </si>
  <si>
    <t>Bourbon County</t>
  </si>
  <si>
    <t>Todd County</t>
  </si>
  <si>
    <t>Gallatin County</t>
  </si>
  <si>
    <t>Pendleton County</t>
  </si>
  <si>
    <t>Trimble County</t>
  </si>
  <si>
    <t>Nicholas County</t>
  </si>
  <si>
    <t>Breckinridge County</t>
  </si>
  <si>
    <t>Trigg County</t>
  </si>
  <si>
    <t>Russell County</t>
  </si>
  <si>
    <t>Mercer County</t>
  </si>
  <si>
    <t>Garrard County</t>
  </si>
  <si>
    <t>Magoffin County</t>
  </si>
  <si>
    <t>Oldham County</t>
  </si>
  <si>
    <t>Bullitt County</t>
  </si>
  <si>
    <t>Kenton County</t>
  </si>
  <si>
    <t>Laurel County</t>
  </si>
  <si>
    <t>Simpson County</t>
  </si>
  <si>
    <t>Lewis County</t>
  </si>
  <si>
    <t>Owsley County</t>
  </si>
  <si>
    <t>Rowan County</t>
  </si>
  <si>
    <t>Ballard County</t>
  </si>
  <si>
    <t>Bracken County</t>
  </si>
  <si>
    <t>Greenup County</t>
  </si>
  <si>
    <t>Nelson County</t>
  </si>
  <si>
    <t>Carlisle County</t>
  </si>
  <si>
    <t>Hickman County</t>
  </si>
  <si>
    <t>Casey County</t>
  </si>
  <si>
    <t>Livingston County</t>
  </si>
  <si>
    <t>Harlan County</t>
  </si>
  <si>
    <t>Meade County</t>
  </si>
  <si>
    <t>Larue County</t>
  </si>
  <si>
    <t>Muhlenberg County</t>
  </si>
  <si>
    <t>Elliott County</t>
  </si>
  <si>
    <t>Rockcastle County</t>
  </si>
  <si>
    <t>McCracken County</t>
  </si>
  <si>
    <t>Boyle County</t>
  </si>
  <si>
    <t>Butler County</t>
  </si>
  <si>
    <t>Fleming County</t>
  </si>
  <si>
    <t>Hardin County</t>
  </si>
  <si>
    <t>Anderson County</t>
  </si>
  <si>
    <t>Barren County</t>
  </si>
  <si>
    <t>Calloway County</t>
  </si>
  <si>
    <t>Campbell County</t>
  </si>
  <si>
    <t>Christian County</t>
  </si>
  <si>
    <t>Boyd County</t>
  </si>
  <si>
    <t>Estill County</t>
  </si>
  <si>
    <t>Robertson County</t>
  </si>
  <si>
    <t>Jessamine County</t>
  </si>
  <si>
    <t>Wolfe County</t>
  </si>
  <si>
    <t>Carter County</t>
  </si>
  <si>
    <t>Menifee County</t>
  </si>
  <si>
    <t>Lyon County</t>
  </si>
  <si>
    <t>Metcalfe County</t>
  </si>
  <si>
    <t>Adair County</t>
  </si>
  <si>
    <t>McCreary County</t>
  </si>
  <si>
    <t>Bell County</t>
  </si>
  <si>
    <t>Crittenden County</t>
  </si>
  <si>
    <t>Green County</t>
  </si>
  <si>
    <t>Graves County</t>
  </si>
  <si>
    <t>Grayson County</t>
  </si>
  <si>
    <t>Bath County</t>
  </si>
  <si>
    <t>Caldwell County</t>
  </si>
  <si>
    <t>Hart County</t>
  </si>
  <si>
    <t>Powell County</t>
  </si>
  <si>
    <t>Henderson County</t>
  </si>
  <si>
    <t>Knott County</t>
  </si>
  <si>
    <t>Leslie County</t>
  </si>
  <si>
    <t>Breathitt County</t>
  </si>
  <si>
    <t>Hopkins County</t>
  </si>
  <si>
    <t>Edmonson County</t>
  </si>
  <si>
    <t>Louisiana</t>
  </si>
  <si>
    <t>Vernon Parish</t>
  </si>
  <si>
    <t>City of Shreveport (Caddo)</t>
  </si>
  <si>
    <t>Caddo Parish</t>
  </si>
  <si>
    <t>Morehouse Parish</t>
  </si>
  <si>
    <t>Bossier Parish</t>
  </si>
  <si>
    <t>Madison Parish</t>
  </si>
  <si>
    <t>St. Mary Parish</t>
  </si>
  <si>
    <t>Lincoln Parish</t>
  </si>
  <si>
    <t>Franklin Parish</t>
  </si>
  <si>
    <t>Patterson City (St. Mary)</t>
  </si>
  <si>
    <t>Natchitoches Parish</t>
  </si>
  <si>
    <t>Concordia Parish</t>
  </si>
  <si>
    <t>La Salle Parish</t>
  </si>
  <si>
    <t>Ponchatoula City (Tangipahoa)</t>
  </si>
  <si>
    <t>Ouachita Parish</t>
  </si>
  <si>
    <t>East Baton Rouge Parish</t>
  </si>
  <si>
    <t>Union Parish</t>
  </si>
  <si>
    <t>Bogalusa City (Washington)</t>
  </si>
  <si>
    <t>Caldwell Parish</t>
  </si>
  <si>
    <t>Franklinton Town (Washington)</t>
  </si>
  <si>
    <t>Iberia Parish</t>
  </si>
  <si>
    <t>New Iberia City (Iberia)</t>
  </si>
  <si>
    <t>Loreauville City (Iberia)</t>
  </si>
  <si>
    <t>Lafayette Parish</t>
  </si>
  <si>
    <t>Thibodaux City (Lafourche)</t>
  </si>
  <si>
    <t>Lafourche Parish</t>
  </si>
  <si>
    <t>Gretna Town (Jefferson)</t>
  </si>
  <si>
    <t>Maryland</t>
  </si>
  <si>
    <t>St. Mary's County</t>
  </si>
  <si>
    <t>Calvert County</t>
  </si>
  <si>
    <t>Allegany County</t>
  </si>
  <si>
    <t>Garrett County</t>
  </si>
  <si>
    <t>Talbot County</t>
  </si>
  <si>
    <t>Charles County</t>
  </si>
  <si>
    <t>Frederick County</t>
  </si>
  <si>
    <t>Prince George's County</t>
  </si>
  <si>
    <t>Worcester County</t>
  </si>
  <si>
    <t>Baltimore City</t>
  </si>
  <si>
    <t>Queen Anne's County</t>
  </si>
  <si>
    <t>Cecil County</t>
  </si>
  <si>
    <t>Anne Arundel County</t>
  </si>
  <si>
    <t>Baltimore County</t>
  </si>
  <si>
    <t>Caroline County</t>
  </si>
  <si>
    <t>Wicomico County</t>
  </si>
  <si>
    <t>Somerset County</t>
  </si>
  <si>
    <t>Dorchester County</t>
  </si>
  <si>
    <t>Harford County</t>
  </si>
  <si>
    <t>Mississippi</t>
  </si>
  <si>
    <t>Covington County</t>
  </si>
  <si>
    <t>De Soto County</t>
  </si>
  <si>
    <t>Forrest County</t>
  </si>
  <si>
    <t>George County</t>
  </si>
  <si>
    <t>Grenada County</t>
  </si>
  <si>
    <t>Hinds County</t>
  </si>
  <si>
    <t>Lamar County</t>
  </si>
  <si>
    <t>Pearl River County</t>
  </si>
  <si>
    <t>Pontotoc County</t>
  </si>
  <si>
    <t>Rankin County</t>
  </si>
  <si>
    <t>Stone County</t>
  </si>
  <si>
    <t>Tippah County</t>
  </si>
  <si>
    <t>Yazoo County</t>
  </si>
  <si>
    <t>Smith County</t>
  </si>
  <si>
    <t>Sharkey County</t>
  </si>
  <si>
    <t>Jefferson Davis County</t>
  </si>
  <si>
    <t>Kemper County</t>
  </si>
  <si>
    <t>Bolivar County</t>
  </si>
  <si>
    <t>Humphreys County</t>
  </si>
  <si>
    <t>Neshoba County</t>
  </si>
  <si>
    <t>Copiah County</t>
  </si>
  <si>
    <t>Oktibbeha County</t>
  </si>
  <si>
    <t>Missouri</t>
  </si>
  <si>
    <t>St. Louis City (St. Louis County)</t>
  </si>
  <si>
    <t>St. Louis County</t>
  </si>
  <si>
    <t>Montana</t>
  </si>
  <si>
    <t>Yellowstone County</t>
  </si>
  <si>
    <t>Missoula County</t>
  </si>
  <si>
    <t>Lewis &amp; Clark County</t>
  </si>
  <si>
    <t>Beaverhead County</t>
  </si>
  <si>
    <t>Ravalli County</t>
  </si>
  <si>
    <t>Flathead County</t>
  </si>
  <si>
    <t>Granite County</t>
  </si>
  <si>
    <t>Stillwater County</t>
  </si>
  <si>
    <t>Teton County</t>
  </si>
  <si>
    <t>Chouteau County</t>
  </si>
  <si>
    <t>Deer Lodge-Anaconda County</t>
  </si>
  <si>
    <t>Sweet Grass County</t>
  </si>
  <si>
    <t>Fergus County</t>
  </si>
  <si>
    <t>Big Horn County</t>
  </si>
  <si>
    <t>Mineral County</t>
  </si>
  <si>
    <t>Daniels County</t>
  </si>
  <si>
    <t>Nebraska</t>
  </si>
  <si>
    <t>Otoe County</t>
  </si>
  <si>
    <t>Platte County</t>
  </si>
  <si>
    <t>Seward County</t>
  </si>
  <si>
    <t>York County</t>
  </si>
  <si>
    <t>Buffalo County</t>
  </si>
  <si>
    <t>Gage County</t>
  </si>
  <si>
    <t>Lancaster County</t>
  </si>
  <si>
    <t>Scotts Bluff County</t>
  </si>
  <si>
    <t>Sarpy County</t>
  </si>
  <si>
    <t>Box Butte County</t>
  </si>
  <si>
    <t>Cedar County</t>
  </si>
  <si>
    <t>Dakota County</t>
  </si>
  <si>
    <t>Merrick County</t>
  </si>
  <si>
    <t>Nemaha County</t>
  </si>
  <si>
    <t>Red Willow County</t>
  </si>
  <si>
    <t>Richardson County</t>
  </si>
  <si>
    <t>Saunders County</t>
  </si>
  <si>
    <t>New Jersey</t>
  </si>
  <si>
    <t>Elmer Borough (Salem)</t>
  </si>
  <si>
    <t>Woodbine Borough (Cape May)</t>
  </si>
  <si>
    <t>Pittsgrove Township (Salem)</t>
  </si>
  <si>
    <t>Buena Borough (Atlantic)</t>
  </si>
  <si>
    <t>Gloucester City (Camden)</t>
  </si>
  <si>
    <t>Downe Township (Cumberland)</t>
  </si>
  <si>
    <t>Lacey Township (Ocean)</t>
  </si>
  <si>
    <t>Elsinboro Township (Salem)</t>
  </si>
  <si>
    <t>Commercial Township (Cumberland)</t>
  </si>
  <si>
    <t>Frankford Township (Sussex)</t>
  </si>
  <si>
    <t>Hope Township (Warren)</t>
  </si>
  <si>
    <t>Springfield Township (Burlington)</t>
  </si>
  <si>
    <t>Stafford Township (Ocean)</t>
  </si>
  <si>
    <t>Harvey Cedars Borough (Ocean)</t>
  </si>
  <si>
    <t>Eagleswood Township (Ocean)</t>
  </si>
  <si>
    <t>Brigantine City (Atlantic)</t>
  </si>
  <si>
    <t>Middle Township (Cape May)</t>
  </si>
  <si>
    <t>Hamilton Township (Atlantic)</t>
  </si>
  <si>
    <t>Millville City (Cumberland)</t>
  </si>
  <si>
    <t>Absecon City (Atlantic)</t>
  </si>
  <si>
    <t>Union Beach Borough (Monmouth)</t>
  </si>
  <si>
    <t>Neptune Township (Monmouth)</t>
  </si>
  <si>
    <t>Medford Township (Burlington)</t>
  </si>
  <si>
    <t>Tuckerton Borough (Ocean)</t>
  </si>
  <si>
    <t>Lower Township (Cape May)</t>
  </si>
  <si>
    <t>Brick Township (Ocean)</t>
  </si>
  <si>
    <t>Elmwood Park Borough (Bergen)</t>
  </si>
  <si>
    <t>Garwood Borough (Union)</t>
  </si>
  <si>
    <t>Mullica Township (Atlantic)</t>
  </si>
  <si>
    <t>Dumont Borough (Bergen)</t>
  </si>
  <si>
    <t>South Plainfield Borough (Middlesex)</t>
  </si>
  <si>
    <t>Wenonah Borough (Gloucester)</t>
  </si>
  <si>
    <t>Newfield Borough (Gloucester)</t>
  </si>
  <si>
    <t>Springfield Township (Union)</t>
  </si>
  <si>
    <t>Mahwah Township (Bergen)</t>
  </si>
  <si>
    <t>Riverside Township (Burlington)</t>
  </si>
  <si>
    <t>Pompton Lakes Borough (Passaic)</t>
  </si>
  <si>
    <t>Pemberton Township (Burlington)</t>
  </si>
  <si>
    <t>Washington Township (Burlington)</t>
  </si>
  <si>
    <t>Sandyston Township (Sussex)</t>
  </si>
  <si>
    <t>Lake Como Borough (Monmouth)</t>
  </si>
  <si>
    <t>Midland Park Borough (Bergen)</t>
  </si>
  <si>
    <t>Hopewell Township (Cumberland)</t>
  </si>
  <si>
    <t>Millstone Township (Monmouth)</t>
  </si>
  <si>
    <t>Hampton Township (Sussex)</t>
  </si>
  <si>
    <t>Shiloh Borough (Cumberland)</t>
  </si>
  <si>
    <t>Stow Creek Township (Cumberland)</t>
  </si>
  <si>
    <t>Greenwich Township (Cumberland)</t>
  </si>
  <si>
    <t>Pennsauken Township (Camden)</t>
  </si>
  <si>
    <t>Summit City (Union)</t>
  </si>
  <si>
    <t>Hillsborough Township (Somerset)</t>
  </si>
  <si>
    <t>Upper Pittsgrove Township (Salem)</t>
  </si>
  <si>
    <t>Folsom Borough (Atlantic)</t>
  </si>
  <si>
    <t>Ringwood Borough (Passaic)</t>
  </si>
  <si>
    <t>Dennis Township (Cape May)</t>
  </si>
  <si>
    <t>Phillipsburg Town (Warren)</t>
  </si>
  <si>
    <t>Westville Borough (Gloucester)</t>
  </si>
  <si>
    <t>Hoboken City (Hudson)</t>
  </si>
  <si>
    <t>North Arlington Borough (Bergen)</t>
  </si>
  <si>
    <t>Blairstown Township (Warren)</t>
  </si>
  <si>
    <t>Hillsdale Borough (Bergen)</t>
  </si>
  <si>
    <t>Lawrence Township (Cumberland)</t>
  </si>
  <si>
    <t>Elizabeth City (Union)</t>
  </si>
  <si>
    <t>Eatontown Borough (Monmouth)</t>
  </si>
  <si>
    <t>South Harrison Township (Gloucester)</t>
  </si>
  <si>
    <t>Pohatcong Township (Warren)</t>
  </si>
  <si>
    <t>Hopewell Township (Mercer)</t>
  </si>
  <si>
    <t>Lumberton Township (Burlington)</t>
  </si>
  <si>
    <t>Glassboro Borough (Gloucester)</t>
  </si>
  <si>
    <t>Jefferson Township (Morris)</t>
  </si>
  <si>
    <t>Ridgefield Borough (Bergen)</t>
  </si>
  <si>
    <t>Mantua Township (Gloucester)</t>
  </si>
  <si>
    <t>Fair Lawn Borough (Bergen)</t>
  </si>
  <si>
    <t>Pilesgrove Township (Salem)</t>
  </si>
  <si>
    <t>Rochelle Park Township (Bergen)</t>
  </si>
  <si>
    <t>Mannington Township (Salem)</t>
  </si>
  <si>
    <t>East Rutherford Borough (Bergen)</t>
  </si>
  <si>
    <t>New Providence Borough (Union)</t>
  </si>
  <si>
    <t>Ramsey Borough (Bergen)</t>
  </si>
  <si>
    <t>Montague Township (Sussex)</t>
  </si>
  <si>
    <t>Parsippany-Troy Hills Township (Morris)</t>
  </si>
  <si>
    <t>Maurice River Township (Cumberland)</t>
  </si>
  <si>
    <t>Mount Laurel Township (Burlington)</t>
  </si>
  <si>
    <t>Atlantic Highlands Borough (Monmouth)</t>
  </si>
  <si>
    <t>Pitman Borough (Gloucester)</t>
  </si>
  <si>
    <t>Hainesport Township (Burlington)</t>
  </si>
  <si>
    <t>Morristown Town (Morris)</t>
  </si>
  <si>
    <t>Upper Freehold Township (Monmouth)</t>
  </si>
  <si>
    <t>Kingwood Township (Hunterdon)</t>
  </si>
  <si>
    <t>Bellmawr Borough (Camden)</t>
  </si>
  <si>
    <t>Mount Arlington Borough (Morris)</t>
  </si>
  <si>
    <t>Northfield City (Atlantic)</t>
  </si>
  <si>
    <t>Deptford Township (Gloucester)</t>
  </si>
  <si>
    <t>Allentown Borough (Monmouth)</t>
  </si>
  <si>
    <t>Camden City (Camden)</t>
  </si>
  <si>
    <t>Fanwood Borough (Union)</t>
  </si>
  <si>
    <t>Brooklawn Borough (Camden)</t>
  </si>
  <si>
    <t>North Brunswick Township (Middlesex)</t>
  </si>
  <si>
    <t>West Long Branch Borough (Monmouth)</t>
  </si>
  <si>
    <t>Lincoln Park Borough (Morris)</t>
  </si>
  <si>
    <t>Bernards Township (Somerset)</t>
  </si>
  <si>
    <t>Waterford Township (Camden)</t>
  </si>
  <si>
    <t>Lopatcong Township (Warren)</t>
  </si>
  <si>
    <t>Waldwick Borough (Bergen)</t>
  </si>
  <si>
    <t>Ocean Township (Ocean)</t>
  </si>
  <si>
    <t>Kenilworth Borough (Union)</t>
  </si>
  <si>
    <t>East Orange City (Essex)</t>
  </si>
  <si>
    <t>Closter Borough (Bergen)</t>
  </si>
  <si>
    <t>Deerfield Township (Cumberland)</t>
  </si>
  <si>
    <t>Upper Deerfield Township (Cumberland)</t>
  </si>
  <si>
    <t>Voorhees Township (Camden)</t>
  </si>
  <si>
    <t>Haddon Heights Borough (Camden)</t>
  </si>
  <si>
    <t>Franklin Township (Hunterdon)</t>
  </si>
  <si>
    <t>Bradley Beach Borough (Monmouth)</t>
  </si>
  <si>
    <t>Mountainside Borough (Union)</t>
  </si>
  <si>
    <t>Toms River Township (Ocean)</t>
  </si>
  <si>
    <t>Manville Borough (Somerset)</t>
  </si>
  <si>
    <t>Island Heights Borough (Ocean)</t>
  </si>
  <si>
    <t>North Haledon Borough (Passaic)</t>
  </si>
  <si>
    <t>Dover Town (Morris)</t>
  </si>
  <si>
    <t>Glen Gardner Borough (Hunterdon)</t>
  </si>
  <si>
    <t>Hampton Borough (Hunterdon)</t>
  </si>
  <si>
    <t>Alloway Township (Salem)</t>
  </si>
  <si>
    <t>Quinton Township (Salem)</t>
  </si>
  <si>
    <t>Harrison Township (Gloucester)</t>
  </si>
  <si>
    <t>Lower Alloways Creek Township (Salem)</t>
  </si>
  <si>
    <t>Salem City (Salem)</t>
  </si>
  <si>
    <t>Hamburg Borough (Sussex)</t>
  </si>
  <si>
    <t>Florence Township (Burlington)</t>
  </si>
  <si>
    <t>Delran Township (Burlington)</t>
  </si>
  <si>
    <t>South Bound Brook Borough (Somerset)</t>
  </si>
  <si>
    <t>Boonton Town (Morris)</t>
  </si>
  <si>
    <t>Carlstadt Borough (Bergen)</t>
  </si>
  <si>
    <t>Hasbrouck Heights Borough (Bergen)</t>
  </si>
  <si>
    <t>Tinton Falls Borough (Monmouth)</t>
  </si>
  <si>
    <t>Mine Hill Township (Morris)</t>
  </si>
  <si>
    <t>High Bridge Borough (Hunterdon)</t>
  </si>
  <si>
    <t>Carneys Point Township (Salem)</t>
  </si>
  <si>
    <t>Penns Grove Borough (Salem)</t>
  </si>
  <si>
    <t>River Vale Township (Bergen)</t>
  </si>
  <si>
    <t>Pequannock Township (Morris)</t>
  </si>
  <si>
    <t>Stone Harbor Borough (Cape May)</t>
  </si>
  <si>
    <t>Wharton Borough (Morris)</t>
  </si>
  <si>
    <t>Little Silver Borough (Monmouth)</t>
  </si>
  <si>
    <t>Manasquan Borough (Monmouth)</t>
  </si>
  <si>
    <t>Avon-by-the-Sea Borough (Monmouth)</t>
  </si>
  <si>
    <t>Deal Borough (Monmouth)</t>
  </si>
  <si>
    <t>East Greenwich Township (Gloucester)</t>
  </si>
  <si>
    <t>Cranford Township (Union)</t>
  </si>
  <si>
    <t>Bernardsville Borough (Somerset)</t>
  </si>
  <si>
    <t>Delaware Township (Hunterdon)</t>
  </si>
  <si>
    <t>Ocean Gate Borough (Ocean)</t>
  </si>
  <si>
    <t>Raritan Township (Hunterdon)</t>
  </si>
  <si>
    <t>Berlin Township (Camden)</t>
  </si>
  <si>
    <t>Somerdale Borough (Camden)</t>
  </si>
  <si>
    <t>Manalapan Township (Monmouth)</t>
  </si>
  <si>
    <t>Mount Olive Township (Morris)</t>
  </si>
  <si>
    <t>Holmdel Township (Monmouth)</t>
  </si>
  <si>
    <t>Little Falls Township (Passaic)</t>
  </si>
  <si>
    <t>South Orange Village Township (Essex)</t>
  </si>
  <si>
    <t>Riverton Borough (Burlington)</t>
  </si>
  <si>
    <t>Woodstown Borough (Salem)</t>
  </si>
  <si>
    <t>Mansfield Township (Burlington)</t>
  </si>
  <si>
    <t>Sparta Township (Sussex)</t>
  </si>
  <si>
    <t>Tenafly Borough (Bergen)</t>
  </si>
  <si>
    <t>Woodbury Heights Borough (Gloucester)</t>
  </si>
  <si>
    <t>Hazlet Township (Monmouth)</t>
  </si>
  <si>
    <t>Hopatcong Borough (Sussex)</t>
  </si>
  <si>
    <t>Randolph Township (Morris)</t>
  </si>
  <si>
    <t>Long Branch City (Monmouth)</t>
  </si>
  <si>
    <t>Edgewater Park Township (Burlington)</t>
  </si>
  <si>
    <t>Wanaque Borough (Passaic)</t>
  </si>
  <si>
    <t>Orange Township City (Essex)</t>
  </si>
  <si>
    <t>Clayton Borough (Gloucester)</t>
  </si>
  <si>
    <t>Audubon Borough (Camden)</t>
  </si>
  <si>
    <t>Pine Hill Borough (Camden)</t>
  </si>
  <si>
    <t>Oceanport Borough (Monmouth)</t>
  </si>
  <si>
    <t>Burlington Township (Burlington)</t>
  </si>
  <si>
    <t>Clark Township (Union)</t>
  </si>
  <si>
    <t>Montville Township (Morris)</t>
  </si>
  <si>
    <t>Laurel Springs Borough (Camden)</t>
  </si>
  <si>
    <t>Barnegat Light Borough (Ocean)</t>
  </si>
  <si>
    <t>Jackson Township (Ocean)</t>
  </si>
  <si>
    <t>Flemington Borough (Hunterdon)</t>
  </si>
  <si>
    <t>Bethlehem Township (Hunterdon)</t>
  </si>
  <si>
    <t>Hackensack City (Bergen)</t>
  </si>
  <si>
    <t>Clementon Borough (Camden)</t>
  </si>
  <si>
    <t>Stanhope Borough (Sussex)</t>
  </si>
  <si>
    <t>Upper Township (Cape May)</t>
  </si>
  <si>
    <t>Woodlynne Borough (Camden)</t>
  </si>
  <si>
    <t>Berkeley Heights Township (Union)</t>
  </si>
  <si>
    <t>Denville Township (Morris)</t>
  </si>
  <si>
    <t>Hardyston Township (Sussex)</t>
  </si>
  <si>
    <t>Mansfield Township (Warren)</t>
  </si>
  <si>
    <t>Ocean City (Cape May)</t>
  </si>
  <si>
    <t>Jamesburg Borough (Middlesex)</t>
  </si>
  <si>
    <t>Bordentown Township (Burlington)</t>
  </si>
  <si>
    <t>Aberdeen Township (Monmouth)</t>
  </si>
  <si>
    <t>Vineland City (Cumberland)</t>
  </si>
  <si>
    <t>Merchantville Borough (Camden)</t>
  </si>
  <si>
    <t>Garfield City (Bergen)</t>
  </si>
  <si>
    <t>East Amwell Township (Hunterdon)</t>
  </si>
  <si>
    <t>Mount Ephraim Borough (Camden)</t>
  </si>
  <si>
    <t>Watchung Borough (Somerset)</t>
  </si>
  <si>
    <t>Point Pleasant Beach Borough (Ocean)</t>
  </si>
  <si>
    <t>Woodland Township (Burlington)</t>
  </si>
  <si>
    <t>Lebanon Township (Hunterdon)</t>
  </si>
  <si>
    <t>Lebanon Borough (Hunterdon)</t>
  </si>
  <si>
    <t>Helmetta Borough (Middlesex)</t>
  </si>
  <si>
    <t>Bridgewater Township (Somerset)</t>
  </si>
  <si>
    <t>West Milford Township (Passaic)</t>
  </si>
  <si>
    <t>Manchester Township (Ocean)</t>
  </si>
  <si>
    <t>West Amwell Township (Hunterdon)</t>
  </si>
  <si>
    <t>Montgomery Township (Somerset)</t>
  </si>
  <si>
    <t>Paulsboro Borough (Gloucester)</t>
  </si>
  <si>
    <t>Frenchtown Borough (Hunterdon)</t>
  </si>
  <si>
    <t>Middlesex Borough (Middlesex)</t>
  </si>
  <si>
    <t>Linwood City (Atlantic)</t>
  </si>
  <si>
    <t>Clinton Town (Hunterdon)</t>
  </si>
  <si>
    <t>Moorestown Township (Burlington)</t>
  </si>
  <si>
    <t>Neptune City Borough (Monmouth)</t>
  </si>
  <si>
    <t>Somerville Borough (Somerset)</t>
  </si>
  <si>
    <t>Corbin City (Atlantic)</t>
  </si>
  <si>
    <t>Rockaway Borough (Morris)</t>
  </si>
  <si>
    <t>Franklin Borough (Sussex)</t>
  </si>
  <si>
    <t>Union Township (Union)</t>
  </si>
  <si>
    <t>Rutherford Borough (Bergen)</t>
  </si>
  <si>
    <t>Branchburg Township (Somerset)</t>
  </si>
  <si>
    <t>Wood-Ridge Borough (Bergen)</t>
  </si>
  <si>
    <t>Allamuchy Township (Warren)</t>
  </si>
  <si>
    <t>West Windsor Township (Mercer)</t>
  </si>
  <si>
    <t>Plainsboro Township (Middlesex)</t>
  </si>
  <si>
    <t>Readington Township (Hunterdon)</t>
  </si>
  <si>
    <t>Bloomfield Township (Essex)</t>
  </si>
  <si>
    <t>Ocean Township (Monmouth)</t>
  </si>
  <si>
    <t>Hawthorne Borough (Passaic)</t>
  </si>
  <si>
    <t>North Hanover Township (Burlington)</t>
  </si>
  <si>
    <t>Green Brook Township (Somerset)</t>
  </si>
  <si>
    <t>Haworth Borough (Bergen)</t>
  </si>
  <si>
    <t>Southampton Township (Burlington)</t>
  </si>
  <si>
    <t>Seaside Park Borough (Ocean)</t>
  </si>
  <si>
    <t>Harmony Township (Warren)</t>
  </si>
  <si>
    <t>Surf City Borough (Ocean)</t>
  </si>
  <si>
    <t>Belvidere Town (Warren)</t>
  </si>
  <si>
    <t>White Township (Warren)</t>
  </si>
  <si>
    <t>Keyport Borough (Monmouth)</t>
  </si>
  <si>
    <t>Howell Township (Monmouth)</t>
  </si>
  <si>
    <t>Montclair Township (Essex)</t>
  </si>
  <si>
    <t>Oldmans Township (Salem)</t>
  </si>
  <si>
    <t>Shamong Township (Burlington)</t>
  </si>
  <si>
    <t>Old Tappan Borough (Bergen)</t>
  </si>
  <si>
    <t>Chesilhurst Borough (Camden)</t>
  </si>
  <si>
    <t>Mendham Township (Morris)</t>
  </si>
  <si>
    <t>Medford Lakes Borough (Burlington)</t>
  </si>
  <si>
    <t>Freehold Borough (Monmouth)</t>
  </si>
  <si>
    <t>Wildwood Crest Borough (Cape May)</t>
  </si>
  <si>
    <t>East Brunswick Township (Middlesex)</t>
  </si>
  <si>
    <t>Totowa Borough (Passaic)</t>
  </si>
  <si>
    <t>Montvale Borough (Bergen)</t>
  </si>
  <si>
    <t>Cranbury Township (Middlesex)</t>
  </si>
  <si>
    <t>Barrington Borough (Camden)</t>
  </si>
  <si>
    <t>South River Borough (Middlesex)</t>
  </si>
  <si>
    <t>Ridgewood Village (Bergen)</t>
  </si>
  <si>
    <t>Washington Township (Morris)</t>
  </si>
  <si>
    <t>Woodland Park Borough (Passaic)</t>
  </si>
  <si>
    <t>Marlboro Township (Monmouth)</t>
  </si>
  <si>
    <t>Green Township (Sussex)</t>
  </si>
  <si>
    <t>West Caldwell Township (Essex)</t>
  </si>
  <si>
    <t>Wyckoff Township (Bergen)</t>
  </si>
  <si>
    <t>Chester Township (Morris)</t>
  </si>
  <si>
    <t>Nutley Township (Essex)</t>
  </si>
  <si>
    <t>Metuchen Borough (Middlesex)</t>
  </si>
  <si>
    <t>Harding Township (Morris)</t>
  </si>
  <si>
    <t>Fredon Township (Sussex)</t>
  </si>
  <si>
    <t>Bordentown City (Burlington)</t>
  </si>
  <si>
    <t>Union Township (Hunterdon)</t>
  </si>
  <si>
    <t>Andover Borough (Sussex)</t>
  </si>
  <si>
    <t>Lafayette Township (Sussex)</t>
  </si>
  <si>
    <t>Franklin Lakes Borough (Bergen)</t>
  </si>
  <si>
    <t>Red Bank Borough (Monmouth)</t>
  </si>
  <si>
    <t>Teaneck Township (Bergen)</t>
  </si>
  <si>
    <t>Elk Township (Gloucester)</t>
  </si>
  <si>
    <t>Emerson Borough (Bergen)</t>
  </si>
  <si>
    <t>Roxbury Township (Morris)</t>
  </si>
  <si>
    <t>Andover Township (Sussex)</t>
  </si>
  <si>
    <t>Scotch Plains Township (Union)</t>
  </si>
  <si>
    <t>Raritan Borough (Somerset)</t>
  </si>
  <si>
    <t>Ogdensburg Borough (Sussex)</t>
  </si>
  <si>
    <t>North Plainfield Borough (Somerset)</t>
  </si>
  <si>
    <t>Milltown Borough (Middlesex)</t>
  </si>
  <si>
    <t>Piscataway Township (Middlesex)</t>
  </si>
  <si>
    <t>Greenwich Township (Gloucester)</t>
  </si>
  <si>
    <t>Tewksbury Township (Hunterdon)</t>
  </si>
  <si>
    <t>Runnemede Borough (Camden)</t>
  </si>
  <si>
    <t>Lawnside Borough (Camden)</t>
  </si>
  <si>
    <t>Alpine Borough (Bergen)</t>
  </si>
  <si>
    <t>Newton Town (Sussex)</t>
  </si>
  <si>
    <t>Brielle Borough (Monmouth)</t>
  </si>
  <si>
    <t>Peapack-Gladstone Borough (Somerset)</t>
  </si>
  <si>
    <t>Swedesboro Borough (Gloucester)</t>
  </si>
  <si>
    <t>Park Ridge Borough (Bergen)</t>
  </si>
  <si>
    <t>Rahway City (Union)</t>
  </si>
  <si>
    <t>Washington Borough (Warren)</t>
  </si>
  <si>
    <t>Long Beach Township (Ocean)</t>
  </si>
  <si>
    <t>Beach Haven Borough (Ocean)</t>
  </si>
  <si>
    <t>Victory Gardens Borough (Morris)</t>
  </si>
  <si>
    <t>Glen Ridge Borough (Essex)</t>
  </si>
  <si>
    <t>Ship Bottom Borough (Ocean)</t>
  </si>
  <si>
    <t>Spotswood Borough (Middlesex)</t>
  </si>
  <si>
    <t>Norwood Borough (Bergen)</t>
  </si>
  <si>
    <t>Magnolia Borough (Camden)</t>
  </si>
  <si>
    <t>Stratford Borough (Camden)</t>
  </si>
  <si>
    <t>Washington Township (Bergen)</t>
  </si>
  <si>
    <t>West Orange Township (Essex)</t>
  </si>
  <si>
    <t>Millburn Township (Essex)</t>
  </si>
  <si>
    <t>Woolwich Township (Gloucester)</t>
  </si>
  <si>
    <t>Berlin Borough (Camden)</t>
  </si>
  <si>
    <t>Mendham Borough (Morris)</t>
  </si>
  <si>
    <t>Palmyra Borough (Burlington)</t>
  </si>
  <si>
    <t>Bedminster Township (Somerset)</t>
  </si>
  <si>
    <t>Greenwich Township (Warren)</t>
  </si>
  <si>
    <t>Logan Township (Gloucester)</t>
  </si>
  <si>
    <t>Butler Borough (Morris)</t>
  </si>
  <si>
    <t>Monroe Township (Gloucester)</t>
  </si>
  <si>
    <t>Woodcliff Lake Borough (Bergen)</t>
  </si>
  <si>
    <t>Wrightstown Borough (Burlington)</t>
  </si>
  <si>
    <t>Carteret Borough (Middlesex)</t>
  </si>
  <si>
    <t>Pemberton Borough (Burlington)</t>
  </si>
  <si>
    <t>Pine Beach Borough (Ocean)</t>
  </si>
  <si>
    <t>Bergenfield Borough (Bergen)</t>
  </si>
  <si>
    <t>Lakehurst Borough (Ocean)</t>
  </si>
  <si>
    <t>Delanco Township (Burlington)</t>
  </si>
  <si>
    <t>Byram Township (Sussex)</t>
  </si>
  <si>
    <t>Riverdale Borough (Morris)</t>
  </si>
  <si>
    <t>Lavallette Borough (Ocean)</t>
  </si>
  <si>
    <t>Alexandria Township (Hunterdon)</t>
  </si>
  <si>
    <t>Netcong Borough (Morris)</t>
  </si>
  <si>
    <t>Morris Township (Morris)</t>
  </si>
  <si>
    <t>Westwood Borough (Bergen)</t>
  </si>
  <si>
    <t>Westampton Township (Burlington)</t>
  </si>
  <si>
    <t>Alpha Borough (Warren)</t>
  </si>
  <si>
    <t>Milford Borough (Hunterdon)</t>
  </si>
  <si>
    <t>North Bergen Township (Hudson)</t>
  </si>
  <si>
    <t>Florham Park Borough (Morris)</t>
  </si>
  <si>
    <t>Liberty Township (Warren)</t>
  </si>
  <si>
    <t>Burlington City (Burlington)</t>
  </si>
  <si>
    <t>Roseland Borough (Essex)</t>
  </si>
  <si>
    <t>Oradell Borough (Bergen)</t>
  </si>
  <si>
    <t>Far Hills Borough (Somerset)</t>
  </si>
  <si>
    <t>Washington Township (Warren)</t>
  </si>
  <si>
    <t>Beachwood Borough (Ocean)</t>
  </si>
  <si>
    <t>Franklin Township (Warren)</t>
  </si>
  <si>
    <t>Fairfield Township (Cumberland)</t>
  </si>
  <si>
    <t>Hackettstown Town (Warren)</t>
  </si>
  <si>
    <t>Evesham Township (Burlington)</t>
  </si>
  <si>
    <t>Roselle Park Borough (Union)</t>
  </si>
  <si>
    <t>Haddonfield Borough (Camden)</t>
  </si>
  <si>
    <t>Sea Girt Borough (Monmouth)</t>
  </si>
  <si>
    <t>Hopewell Borough (Mercer)</t>
  </si>
  <si>
    <t>Lambertville City (Hunterdon)</t>
  </si>
  <si>
    <t>Vernon Township (Sussex)</t>
  </si>
  <si>
    <t>Hanover Township (Morris)</t>
  </si>
  <si>
    <t>Warren Township (Somerset)</t>
  </si>
  <si>
    <t>Highlands Borough (Monmouth)</t>
  </si>
  <si>
    <t>Fort Lee Borough (Bergen)</t>
  </si>
  <si>
    <t>Rumson Borough (Monmouth)</t>
  </si>
  <si>
    <t>Allendale Borough (Bergen)</t>
  </si>
  <si>
    <t>Loch Arbour Village (Monmouth)</t>
  </si>
  <si>
    <t>South Brunswick Township (Middlesex)</t>
  </si>
  <si>
    <t>Hardwick Township (Warren)</t>
  </si>
  <si>
    <t>Little Ferry Borough (Bergen)</t>
  </si>
  <si>
    <t>Prospect Park Borough (Passaic)</t>
  </si>
  <si>
    <t>Glen Rock Borough (Bergen)</t>
  </si>
  <si>
    <t>Ridgefield Park Village (Bergen)</t>
  </si>
  <si>
    <t>Estell Manor City (Atlantic)</t>
  </si>
  <si>
    <t>River Edge Borough (Bergen)</t>
  </si>
  <si>
    <t>Wantage Township (Sussex)</t>
  </si>
  <si>
    <t>Maple Shade Township (Burlington)</t>
  </si>
  <si>
    <t>Cape May City (Cape May)</t>
  </si>
  <si>
    <t>Chatham Township (Morris)</t>
  </si>
  <si>
    <t>Upper Saddle River Borough (Bergen)</t>
  </si>
  <si>
    <t>Long Hill Township (Morris)</t>
  </si>
  <si>
    <t>Fair Haven Borough (Monmouth)</t>
  </si>
  <si>
    <t>Keansburg Borough (Monmouth)</t>
  </si>
  <si>
    <t>Freehold Township (Monmouth)</t>
  </si>
  <si>
    <t>Mountain Lakes Borough (Morris)</t>
  </si>
  <si>
    <t>New Milford Borough (Bergen)</t>
  </si>
  <si>
    <t>Verona Township (Essex)</t>
  </si>
  <si>
    <t>Sea Isle City (Cape May)</t>
  </si>
  <si>
    <t>Cresskill Borough (Bergen)</t>
  </si>
  <si>
    <t>Oaklyn Borough (Camden)</t>
  </si>
  <si>
    <t>Bound Brook Borough (Somerset)</t>
  </si>
  <si>
    <t>Fairview Borough (Bergen)</t>
  </si>
  <si>
    <t>West Deptford Township (Gloucester)</t>
  </si>
  <si>
    <t>Hillside Township (Union)</t>
  </si>
  <si>
    <t>East Hanover Township (Morris)</t>
  </si>
  <si>
    <t>Saddle River Borough (Bergen)</t>
  </si>
  <si>
    <t>Hightstown Borough (Mercer)</t>
  </si>
  <si>
    <t>West Wildwood Borough (Cape May)</t>
  </si>
  <si>
    <t>Cliffside Park Borough (Bergen)</t>
  </si>
  <si>
    <t>Knowlton Township (Warren)</t>
  </si>
  <si>
    <t>South Toms River Borough (Ocean)</t>
  </si>
  <si>
    <t>Haledon Borough (Passaic)</t>
  </si>
  <si>
    <t>Bass River Township (Burlington)</t>
  </si>
  <si>
    <t>East Windsor Township (Mercer)</t>
  </si>
  <si>
    <t>Beverly City (Burlington)</t>
  </si>
  <si>
    <t>Demarest Borough (Bergen)</t>
  </si>
  <si>
    <t>Northvale Borough (Bergen)</t>
  </si>
  <si>
    <t>Fieldsboro Borough (Burlington)</t>
  </si>
  <si>
    <t>Lawrence Township (Mercer)</t>
  </si>
  <si>
    <t>Maplewood Township (Essex)</t>
  </si>
  <si>
    <t>Rockaway Township (Morris)</t>
  </si>
  <si>
    <t>Oxford Township (Warren)</t>
  </si>
  <si>
    <t>Maywood Borough (Bergen)</t>
  </si>
  <si>
    <t>Englishtown Borough (Monmouth)</t>
  </si>
  <si>
    <t>Colts Neck Township (Monmouth)</t>
  </si>
  <si>
    <t>Sayreville Borough (Middlesex)</t>
  </si>
  <si>
    <t>Saddle Brook Township (Bergen)</t>
  </si>
  <si>
    <t>Secaucus Town (Hudson)</t>
  </si>
  <si>
    <t>Sussex Borough (Sussex)</t>
  </si>
  <si>
    <t>Holland Township (Hunterdon)</t>
  </si>
  <si>
    <t>Frelinghuysen Township (Warren)</t>
  </si>
  <si>
    <t>Cedar Grove Township (Essex)</t>
  </si>
  <si>
    <t>Fairfield Township (Essex)</t>
  </si>
  <si>
    <t>Kinnelon Borough (Morris)</t>
  </si>
  <si>
    <t>Hi-nella Borough (Camden)</t>
  </si>
  <si>
    <t>Morris Plains Borough (Morris)</t>
  </si>
  <si>
    <t>Eastampton Township (Burlington)</t>
  </si>
  <si>
    <t>Somers Point City (Atlantic)</t>
  </si>
  <si>
    <t>Clinton Township (Hunterdon)</t>
  </si>
  <si>
    <t>Robbinsville Township (Mercer)</t>
  </si>
  <si>
    <t>Madison Borough (Morris)</t>
  </si>
  <si>
    <t>Leonia Borough (Bergen)</t>
  </si>
  <si>
    <t>Lyndhurst Township (Bergen)</t>
  </si>
  <si>
    <t>East Newark Borough (Hudson)</t>
  </si>
  <si>
    <t>Edgewater Borough (Bergen)</t>
  </si>
  <si>
    <t>Chester Borough (Morris)</t>
  </si>
  <si>
    <t>Spring Lake Heights Borough (Monmouth)</t>
  </si>
  <si>
    <t>Princeton Township (Mercer)</t>
  </si>
  <si>
    <t>Longport Borough (Atlantic)</t>
  </si>
  <si>
    <t>Shrewsbury Borough (Monmouth)</t>
  </si>
  <si>
    <t>Margate City (Atlantic)</t>
  </si>
  <si>
    <t>Westfield Town (Union)</t>
  </si>
  <si>
    <t>Weymouth Township (Atlantic)</t>
  </si>
  <si>
    <t>Buena Vista Township (Atlantic)</t>
  </si>
  <si>
    <t>Bloomsbury Borough (Hunterdon)</t>
  </si>
  <si>
    <t>Chatham Borough (Morris)</t>
  </si>
  <si>
    <t>Kearny Town (Hudson)</t>
  </si>
  <si>
    <t>Matawan Borough (Monmouth)</t>
  </si>
  <si>
    <t>Oakland Borough (Bergen)</t>
  </si>
  <si>
    <t>West Cape May Borough (Cape May)</t>
  </si>
  <si>
    <t>Monmouth Beach Borough (Monmouth)</t>
  </si>
  <si>
    <t>Plumsted Township (Ocean)</t>
  </si>
  <si>
    <t>South Hackensack Township (Bergen)</t>
  </si>
  <si>
    <t>Egg Harbor City (Atlantic)</t>
  </si>
  <si>
    <t>Chesterfield Township (Burlington)</t>
  </si>
  <si>
    <t>National Park Borough (Gloucester)</t>
  </si>
  <si>
    <t>Sea Bright Borough (Monmouth)</t>
  </si>
  <si>
    <t>Gibbsboro Borough (Camden)</t>
  </si>
  <si>
    <t>Lindenwold Borough (Camden)</t>
  </si>
  <si>
    <t>Boonton Township (Morris)</t>
  </si>
  <si>
    <t>Harrison Town (Hudson)</t>
  </si>
  <si>
    <t>Monroe Township (Middlesex)</t>
  </si>
  <si>
    <t>Mount Holly Township (Burlington)</t>
  </si>
  <si>
    <t>Point Pleasant Borough (Ocean)</t>
  </si>
  <si>
    <t>Ho-Ho-Kus Borough (Bergen)</t>
  </si>
  <si>
    <t>Paramus Borough (Bergen)</t>
  </si>
  <si>
    <t>Guttenberg Town (Hudson)</t>
  </si>
  <si>
    <t>Asbury Park City (Monmouth)</t>
  </si>
  <si>
    <t>Cape May Point Borough (Cape May)</t>
  </si>
  <si>
    <t>Caldwell Borough (Essex)</t>
  </si>
  <si>
    <t>Seaside Heights Borough (Ocean)</t>
  </si>
  <si>
    <t>Palisades Park Borough (Bergen)</t>
  </si>
  <si>
    <t>Harrington Park Borough (Bergen)</t>
  </si>
  <si>
    <t>Tabernacle Township (Burlington)</t>
  </si>
  <si>
    <t>Dunellen Borough (Middlesex)</t>
  </si>
  <si>
    <t>Bogota Borough (Bergen)</t>
  </si>
  <si>
    <t>Bloomingdale Borough (Passaic)</t>
  </si>
  <si>
    <t>Wallington Borough (Bergen)</t>
  </si>
  <si>
    <t>South Amboy City (Middlesex)</t>
  </si>
  <si>
    <t>Irvington Township (Essex)</t>
  </si>
  <si>
    <t>Ventnor City (Atlantic)</t>
  </si>
  <si>
    <t>Stillwater Township (Sussex)</t>
  </si>
  <si>
    <t>Ewing Township (Mercer)</t>
  </si>
  <si>
    <t>Middletown Township (Monmouth)</t>
  </si>
  <si>
    <t>Bay Head Borough (Ocean)</t>
  </si>
  <si>
    <t>North Wildwood City (Cape May)</t>
  </si>
  <si>
    <t>Farmingdale Borough (Monmouth)</t>
  </si>
  <si>
    <t>Belmar Borough (Monmouth)</t>
  </si>
  <si>
    <t>North Caldwell Borough (Essex)</t>
  </si>
  <si>
    <t>New York</t>
  </si>
  <si>
    <t>Buffalo City (Erie)</t>
  </si>
  <si>
    <t>Port Jervis City (Orange)</t>
  </si>
  <si>
    <t>Poughkeepsie City (Dutchess)</t>
  </si>
  <si>
    <t>South Carolina</t>
  </si>
  <si>
    <t>Chesterfield County</t>
  </si>
  <si>
    <t>McCormick County</t>
  </si>
  <si>
    <t>Florence County</t>
  </si>
  <si>
    <t>Greenwood County</t>
  </si>
  <si>
    <t>Beaufort County</t>
  </si>
  <si>
    <t>Bamberg County</t>
  </si>
  <si>
    <t>Lexington County</t>
  </si>
  <si>
    <t>Georgetown County</t>
  </si>
  <si>
    <t>Aiken County</t>
  </si>
  <si>
    <t>Greenville County</t>
  </si>
  <si>
    <t>Newberry County</t>
  </si>
  <si>
    <t>Kershaw County</t>
  </si>
  <si>
    <t>Williamsburg County</t>
  </si>
  <si>
    <t>Dillon County</t>
  </si>
  <si>
    <t>Abbeville County</t>
  </si>
  <si>
    <t>Clarendon County</t>
  </si>
  <si>
    <t>Allendale County</t>
  </si>
  <si>
    <t>Charleston County</t>
  </si>
  <si>
    <t>Richland County</t>
  </si>
  <si>
    <t>Hampton County</t>
  </si>
  <si>
    <t>Colleton County</t>
  </si>
  <si>
    <t>Horry County</t>
  </si>
  <si>
    <t>Edgefield County</t>
  </si>
  <si>
    <t>Marlboro County</t>
  </si>
  <si>
    <t>Chester County</t>
  </si>
  <si>
    <t>Darlington County</t>
  </si>
  <si>
    <t>Orangeburg County</t>
  </si>
  <si>
    <t>Fairfield County</t>
  </si>
  <si>
    <t>Spartanburg County</t>
  </si>
  <si>
    <t>Berkeley County</t>
  </si>
  <si>
    <t>Saluda County</t>
  </si>
  <si>
    <t>South Dakota</t>
  </si>
  <si>
    <t>Pennington County</t>
  </si>
  <si>
    <t>Miner County</t>
  </si>
  <si>
    <t>Tennessee</t>
  </si>
  <si>
    <t>Davidson County</t>
  </si>
  <si>
    <t>Vermont</t>
  </si>
  <si>
    <t>Greensboro Town (Orleans)</t>
  </si>
  <si>
    <t>Barton Town (Orleans)</t>
  </si>
  <si>
    <t>Hardwick Town (Caledonia)</t>
  </si>
  <si>
    <t>Charleston Town (Orleans)</t>
  </si>
  <si>
    <t>Rutland City (Rutland)</t>
  </si>
  <si>
    <t>Newport City (Orleans)</t>
  </si>
  <si>
    <t>Wyoming</t>
  </si>
  <si>
    <t>Goshen County</t>
  </si>
  <si>
    <t>Sublette County</t>
  </si>
  <si>
    <t>Hot Springs County</t>
  </si>
  <si>
    <t>Niobrara County</t>
  </si>
  <si>
    <t>Sweetwater County</t>
  </si>
  <si>
    <t>Washakie County</t>
  </si>
  <si>
    <t>Laramie County</t>
  </si>
  <si>
    <t>Converse County</t>
  </si>
  <si>
    <t>Carbon County</t>
  </si>
  <si>
    <t>Weston County</t>
  </si>
  <si>
    <t>Target</t>
  </si>
  <si>
    <t>In Dec</t>
  </si>
  <si>
    <t>Maybe</t>
  </si>
  <si>
    <t>Maybe (No 2014)</t>
  </si>
  <si>
    <t>No - Live</t>
  </si>
  <si>
    <t>5/27-28/2014</t>
  </si>
  <si>
    <t>6/1-3/2014</t>
  </si>
  <si>
    <t>5/22-23/2014</t>
  </si>
  <si>
    <t>6/1 - 5/2014</t>
  </si>
  <si>
    <t>6/1-2/2014</t>
  </si>
  <si>
    <t>5/30-31/2014</t>
  </si>
  <si>
    <t>2015 Tax Lien Calendar of Target Auctions</t>
  </si>
  <si>
    <t>Adv $</t>
  </si>
  <si>
    <t>Adv Parcel Count</t>
  </si>
  <si>
    <t>Start Date</t>
  </si>
  <si>
    <t>2014 Florida Auctions</t>
  </si>
  <si>
    <t>Status</t>
  </si>
  <si>
    <t>Participated in 2013</t>
  </si>
  <si>
    <t>List Release</t>
  </si>
  <si>
    <t>Platform</t>
  </si>
  <si>
    <t>2014 Est. ADV Sale</t>
  </si>
  <si>
    <t>2013 ADV Sale</t>
  </si>
  <si>
    <t>2013 Adv Lien #</t>
  </si>
  <si>
    <t>Est. # of Lien Diligence (Non-Vac &gt; $50K, Vac &gt; $20K)</t>
  </si>
  <si>
    <t>Sub-account Update Deadline</t>
  </si>
  <si>
    <t>Sub Account Roll Up</t>
  </si>
  <si>
    <t>List Received</t>
  </si>
  <si>
    <t>TSR List</t>
  </si>
  <si>
    <t>Lumentum List</t>
  </si>
  <si>
    <t>Google Ready</t>
  </si>
  <si>
    <t>Google Done</t>
  </si>
  <si>
    <t>Testing Done</t>
  </si>
  <si>
    <t>Registration Complete</t>
  </si>
  <si>
    <t>Bidder IDs Loaded</t>
  </si>
  <si>
    <t>Bids Uploaded</t>
  </si>
  <si>
    <t>Columbia</t>
  </si>
  <si>
    <t>Subs</t>
  </si>
  <si>
    <t>Real</t>
  </si>
  <si>
    <t>Direct</t>
  </si>
  <si>
    <t>100% of estimated winnings (Called, should be 10%)</t>
  </si>
  <si>
    <t>Payments can be ACH, deposit is a budget</t>
  </si>
  <si>
    <t>www.columbiataxsale.com</t>
  </si>
  <si>
    <t>http://g2.columbia.floridapa.com/GIS/Search_F.asp?GIS</t>
  </si>
  <si>
    <t>Pasco</t>
  </si>
  <si>
    <t>subs</t>
  </si>
  <si>
    <t>Proxy</t>
  </si>
  <si>
    <t>10% of anticipated purchases</t>
  </si>
  <si>
    <t>ACH Debits</t>
  </si>
  <si>
    <t>www.bidpasco.com</t>
  </si>
  <si>
    <t>http://maps.pascogov.com/maps/search.asp</t>
  </si>
  <si>
    <t>Broward</t>
  </si>
  <si>
    <t>SSB</t>
  </si>
  <si>
    <t>www.bidbroward.com</t>
  </si>
  <si>
    <t>http://199.27.243.5/</t>
  </si>
  <si>
    <t>Bay</t>
  </si>
  <si>
    <t>DT</t>
  </si>
  <si>
    <t>ACH (5/16/14), CF (5/22/14)</t>
  </si>
  <si>
    <t>Certified Funds</t>
  </si>
  <si>
    <t>https://www.taxcertsale.com/baytaxsale</t>
  </si>
  <si>
    <t>http://maps.baycountyfl.gov/</t>
  </si>
  <si>
    <t xml:space="preserve">DT </t>
  </si>
  <si>
    <t>ACH (5/20/14), CF (5/27/14)</t>
  </si>
  <si>
    <t>https://www.taxcertsale.com/MadisonTaxSale</t>
  </si>
  <si>
    <t>http://www.madisonpa.com/GIS/Search_F.asp</t>
  </si>
  <si>
    <t>Okeechobee</t>
  </si>
  <si>
    <t>ACH (5/22/14), CF (5/29/14)</t>
  </si>
  <si>
    <t>https://www.taxcertsale.com/okeechobeetaxsale</t>
  </si>
  <si>
    <t>http://www.okeechobeepa.com/GIS/Search_F.asp</t>
  </si>
  <si>
    <t>Wakulla</t>
  </si>
  <si>
    <t>ACH (5/19/14), CF (5/23/14)</t>
  </si>
  <si>
    <t>https://www.taxcertsale.com/wakullataxsale</t>
  </si>
  <si>
    <t>http://qpublic6.qpublic.net/fl_search_dw.php?county=fl_wakulla&amp;search=parcel</t>
  </si>
  <si>
    <t>Citrus</t>
  </si>
  <si>
    <t>www.bidcitrus.com</t>
  </si>
  <si>
    <t>http://www.pa.citrus.fl.us/pls/apex/f?p=100:10:0::NO:::</t>
  </si>
  <si>
    <t>Putnam</t>
  </si>
  <si>
    <t>Budget in lieu of deposit</t>
  </si>
  <si>
    <t>www.putnamtaxsale.com</t>
  </si>
  <si>
    <t>http://gis.putnam-fl.com/IMapFAPublic/</t>
  </si>
  <si>
    <t>Taylor</t>
  </si>
  <si>
    <t>www.taylortaxsale.com</t>
  </si>
  <si>
    <t>http://qpublic6.qpublic.net/fl_search.php?county=fl_taylor&amp;searchType=parcel</t>
  </si>
  <si>
    <t>Hillsborough</t>
  </si>
  <si>
    <t>https://www.bidhillsborough.com/</t>
  </si>
  <si>
    <t>http://propmap3.hcpafl.org/main.asp?msize=520</t>
  </si>
  <si>
    <t>Polk</t>
  </si>
  <si>
    <t>10% of estimated winnings</t>
  </si>
  <si>
    <t>www.polktaxsale.com</t>
  </si>
  <si>
    <t>http://map.polkpa.org/map.aspx</t>
  </si>
  <si>
    <t>Bradford</t>
  </si>
  <si>
    <t>ACH (5/21/14), CF (5/28/14)</t>
  </si>
  <si>
    <t>https://www.taxcertsale.com/bradfordtaxsale</t>
  </si>
  <si>
    <t>http://www.bradfordappraiser.com/GIS/Search_F.asp?GIS</t>
  </si>
  <si>
    <t>Desoto</t>
  </si>
  <si>
    <t>https://www.taxcertsale.com/desototaxsale</t>
  </si>
  <si>
    <t>http://www.desotopa.com/GIS/Search_F.asp?GIS</t>
  </si>
  <si>
    <t>Gadsden</t>
  </si>
  <si>
    <t>www.gadsdentaxsale.com</t>
  </si>
  <si>
    <t>http://qpublic6.qpublic.net/fl_search_dw.php?county=fl_gadsden&amp;search=parcel</t>
  </si>
  <si>
    <t>Gulf</t>
  </si>
  <si>
    <t>https://www.taxcertsale.com/gulftaxsale/</t>
  </si>
  <si>
    <t>http://maps2.roktech.net/gulf/#</t>
  </si>
  <si>
    <t>Hamilton</t>
  </si>
  <si>
    <t>https://www.taxcertsale.com/hamiltontaxsale</t>
  </si>
  <si>
    <t>http://www.hamiltonpa.com/</t>
  </si>
  <si>
    <t>Hardee</t>
  </si>
  <si>
    <t>https://www.taxcertsale.com/hardeetaxsale</t>
  </si>
  <si>
    <t>http://qpublic6.qpublic.net/fl_search_dw.php?county=fl_hardee&amp;search=parcel</t>
  </si>
  <si>
    <t>Holmes</t>
  </si>
  <si>
    <t>https://www.taxcertsale.com/holmestaxsale</t>
  </si>
  <si>
    <t>http://qpublic6.qpublic.net/fl_search_dw.php?county=fl_holmes&amp;search=parcel</t>
  </si>
  <si>
    <t>https://www.taxcertsale.com/jacksontaxsale</t>
  </si>
  <si>
    <t>http://qpublic6.qpublic.net/fl_search_dw.php?county=fl_jackson&amp;search=parcel</t>
  </si>
  <si>
    <t>Washington</t>
  </si>
  <si>
    <t>https://www.taxcertsale.com/WashingtonTaxSale</t>
  </si>
  <si>
    <t>http://qpublic6.qpublic.net/fl_search_dw.php?county=fl_washington&amp;search=parcel</t>
  </si>
  <si>
    <t>Monroe</t>
  </si>
  <si>
    <t>https://www.bidmonroe.com/</t>
  </si>
  <si>
    <t>http://gis.mcpafl.org/monroe</t>
  </si>
  <si>
    <t>Nassau</t>
  </si>
  <si>
    <t>www.bidnassau.com</t>
  </si>
  <si>
    <t>http://maps2.roktech.net/nassauflpa/#</t>
  </si>
  <si>
    <t>Seminole</t>
  </si>
  <si>
    <t>www.seminoletaxsale.com</t>
  </si>
  <si>
    <t>http://scpaweb.scpafl.org/v3/</t>
  </si>
  <si>
    <t>St. Lucie</t>
  </si>
  <si>
    <t>www.bidstlucie.com</t>
  </si>
  <si>
    <t>http://www.paslc.org/queryReturn.html</t>
  </si>
  <si>
    <t>Clay</t>
  </si>
  <si>
    <t>www.bidclay.com</t>
  </si>
  <si>
    <t>http://qpublic6.qpublic.net/fl_parcel2_dw.php?county=fl_clay</t>
  </si>
  <si>
    <t>www.bidlaketax.com</t>
  </si>
  <si>
    <t>http://gis.lakecountyfl.gov/gisweb/</t>
  </si>
  <si>
    <t>Santa Rosa</t>
  </si>
  <si>
    <t>www.bidsantarosa.com</t>
  </si>
  <si>
    <t>http://qpublic6.qpublic.net/fl_search_dw.php?county=fl_santarosa&amp;search=parcel</t>
  </si>
  <si>
    <t>St. Johns</t>
  </si>
  <si>
    <t>LIVE - SSB</t>
  </si>
  <si>
    <t>LIVE</t>
  </si>
  <si>
    <t>No Deposit</t>
  </si>
  <si>
    <t>500 San Sabastian View, St Augistine FL 32084</t>
  </si>
  <si>
    <t>http://dagobahx.sjcpa.us/Html5Viewer_1_3/index.html?viewer=sjcpasecure&amp;runWorkflow=URLPSearch&amp;STRAP=0003550060</t>
  </si>
  <si>
    <t>Dixie</t>
  </si>
  <si>
    <t>No Subs</t>
  </si>
  <si>
    <t>www.dixietaxsale.com</t>
  </si>
  <si>
    <t>http://www.qpublic.net/fl_search.php?county=fl_dixie&amp;searchType=parcel</t>
  </si>
  <si>
    <t>Sumter</t>
  </si>
  <si>
    <t>www.bidsumter.com</t>
  </si>
  <si>
    <t>http://www.sumterpa.com/GIS/?GIS</t>
  </si>
  <si>
    <t>Hernando</t>
  </si>
  <si>
    <t>www.hernandotaxsale.com</t>
  </si>
  <si>
    <t>http://g2.hernando.floridapa.com/GIS/Search_F.asp?REFERER=</t>
  </si>
  <si>
    <t>Miami</t>
  </si>
  <si>
    <t>Sub - Deposit</t>
  </si>
  <si>
    <t>www.bidmiamidade.com</t>
  </si>
  <si>
    <t>http://www.miamidade.gov/propertysearch/#/</t>
  </si>
  <si>
    <t>Okaloosa</t>
  </si>
  <si>
    <t>Yes ($2.25 per cert)</t>
  </si>
  <si>
    <t>www.bidokaloosa.com</t>
  </si>
  <si>
    <t>http://qpublic6.qpublic.net/fl_search_dw.php?county=fl_okaloosa&amp;search=parcel</t>
  </si>
  <si>
    <t>Osceola</t>
  </si>
  <si>
    <t>www.bidosceola.com</t>
  </si>
  <si>
    <t>http://ira.property-appraiser.org/PropertySearch/</t>
  </si>
  <si>
    <t>Lee</t>
  </si>
  <si>
    <t>5% of anticipated purchases (min of $300)</t>
  </si>
  <si>
    <t>Wire transfers</t>
  </si>
  <si>
    <t>www.leetaxsale.com</t>
  </si>
  <si>
    <t>http://www.leepa.org/Search/PropertySearch.aspx</t>
  </si>
  <si>
    <t>Manatee</t>
  </si>
  <si>
    <t>Budget (5/30/14)</t>
  </si>
  <si>
    <t>ACH auto debit-final payment</t>
  </si>
  <si>
    <t>No (Transfer Fee $2.25)</t>
  </si>
  <si>
    <t>www.manateetaxsale.com</t>
  </si>
  <si>
    <t>http://www.manateepao.com/Search/GenericSearch.aspx?mode=owner</t>
  </si>
  <si>
    <t>Escambia</t>
  </si>
  <si>
    <t>www.escambiataxsale.com</t>
  </si>
  <si>
    <t>http://www.escpa.org/CAMA/Search.aspx</t>
  </si>
  <si>
    <t>Flagler</t>
  </si>
  <si>
    <t>www.flaglertaxsale.com</t>
  </si>
  <si>
    <t>http://qpublic6.qpublic.net/fl_search_dw.php?county=fl_flagler&amp;search=parcel</t>
  </si>
  <si>
    <t>Sarasota</t>
  </si>
  <si>
    <t>Budget (6/2/2014)</t>
  </si>
  <si>
    <t>https://sarasotafl.realtaxlien.com/</t>
  </si>
  <si>
    <t>http://www.sc-pa.com/testsearch/</t>
  </si>
  <si>
    <t>Volusia</t>
  </si>
  <si>
    <t>www.bidvolusia.com</t>
  </si>
  <si>
    <t>http://vcmaps.vcgov.org/vcmaps/Palms/viewer.htm</t>
  </si>
  <si>
    <t>Gilchrist</t>
  </si>
  <si>
    <t>www.gilchristtaxsale.com</t>
  </si>
  <si>
    <t>http://qpublic6.qpublic.net/fl_search_dw.php?county=fl_gilchrist&amp;search=parcel</t>
  </si>
  <si>
    <t>Levy</t>
  </si>
  <si>
    <t>www.levytaxsale.com</t>
  </si>
  <si>
    <t>http://qpublic6.qpublic.net/fl_ssearch.php?county=fl_levy&amp;search=parcel</t>
  </si>
  <si>
    <t>Palm Beach</t>
  </si>
  <si>
    <t>www.palmbeachtaxsale.com</t>
  </si>
  <si>
    <t>http://www.pbcgov.com/papa/Asps/papagis/papagis.aspx</t>
  </si>
  <si>
    <t>Alachua</t>
  </si>
  <si>
    <t>www.bidalachua.com</t>
  </si>
  <si>
    <t>http://www.acpafl.org/searchparcel.asp</t>
  </si>
  <si>
    <t>Charlotte</t>
  </si>
  <si>
    <t>www.bidcharlottecounty.com</t>
  </si>
  <si>
    <t>https://www.ccappraiser.com/rp_real_search.asp?</t>
  </si>
  <si>
    <t>Highlands</t>
  </si>
  <si>
    <t>https://www.bidhighlandscounty.com/</t>
  </si>
  <si>
    <t>http://www.appraiser.co.highlands.fl.us/search/index.shtml</t>
  </si>
  <si>
    <t>Indian River</t>
  </si>
  <si>
    <t>www.bidindianriver.com</t>
  </si>
  <si>
    <t>http://www.ircpa.org/Search.aspx</t>
  </si>
  <si>
    <t>Brevard</t>
  </si>
  <si>
    <t>www.bidbrevard.com</t>
  </si>
  <si>
    <t>http://map.bcpao.us/Map2/Default.aspx?c=t</t>
  </si>
  <si>
    <t>Orange</t>
  </si>
  <si>
    <t>10% of anticipated purchases (Min. $1000)</t>
  </si>
  <si>
    <t>www.orangetaxsale.com</t>
  </si>
  <si>
    <t>http://www.ocpafl.org/searches/ParcelSearch.aspx</t>
  </si>
  <si>
    <t>Hendry</t>
  </si>
  <si>
    <t>www.hendrytaxsale.com</t>
  </si>
  <si>
    <t>http://www.hendryprop.com/GIS/Search_F.asp?GIS</t>
  </si>
  <si>
    <t>Leon</t>
  </si>
  <si>
    <t>WFBS</t>
  </si>
  <si>
    <t>Not Required</t>
  </si>
  <si>
    <t>https://www.wfbsusa.com/leontaxsale</t>
  </si>
  <si>
    <t>http://cms.leoncountyfl.gov/prop/searchgeneral.aspx</t>
  </si>
  <si>
    <t>Collier</t>
  </si>
  <si>
    <t>5775 Osceola Trail Naples FL 34109 (School Administration Bldg. 1st floor board room)</t>
  </si>
  <si>
    <t>http://www.collierappraiser.com/webmap/Map.aspx?ccpaver=1.9.2&amp;msize=L</t>
  </si>
  <si>
    <t>Duval</t>
  </si>
  <si>
    <t>Wire Only, deposit can be ACH</t>
  </si>
  <si>
    <t>$2.25 per cert</t>
  </si>
  <si>
    <t>www.duvaltaxsale.com</t>
  </si>
  <si>
    <t>http://maps.coj.net/website/DuvalMapsSQL/viewer.htm</t>
  </si>
  <si>
    <t>Pinellas</t>
  </si>
  <si>
    <t>???</t>
  </si>
  <si>
    <t>www.bidpinellas.com</t>
  </si>
  <si>
    <t>http://egis.pinellascounty.org/apps/PropertyAppraiser/paotpv/</t>
  </si>
  <si>
    <t>Walton</t>
  </si>
  <si>
    <t>https://www.bidwalton.com/</t>
  </si>
  <si>
    <t>http://qpublic6.qpublic.net/fl_search_dw.php?county=fl_walton&amp;search=parcel</t>
  </si>
  <si>
    <t>Suwannee</t>
  </si>
  <si>
    <t>www.suwanneetaxsale.com</t>
  </si>
  <si>
    <t>http://g2.suwanneepa.com/GIS/Search_F.asp?GIS</t>
  </si>
  <si>
    <t>Martin</t>
  </si>
  <si>
    <t>Budget (5/31/14)</t>
  </si>
  <si>
    <t>https://www.wfbsusa.com/martintaxsale/default.aspx</t>
  </si>
  <si>
    <t>http://geoweb.martin.fl.us/general/</t>
  </si>
  <si>
    <t>Marion</t>
  </si>
  <si>
    <t>https://www.wfbsusa.com/mariontaxsale</t>
  </si>
  <si>
    <t>http://216.255.243.134/Freeance/Client/PublicAccess1/index.html?appconfig=PublicGIS</t>
  </si>
  <si>
    <t>Baker</t>
  </si>
  <si>
    <t>Calhoun</t>
  </si>
  <si>
    <t>Franklin</t>
  </si>
  <si>
    <t>Glades</t>
  </si>
  <si>
    <t>Jefferson</t>
  </si>
  <si>
    <t>Lafayette</t>
  </si>
  <si>
    <t>Liberty</t>
  </si>
  <si>
    <t>TBD (5/30/14 or 6/1/14)</t>
  </si>
  <si>
    <t>Union</t>
  </si>
  <si>
    <t>Neptune Township</t>
  </si>
  <si>
    <t>8AM (ET)</t>
  </si>
  <si>
    <t>Yes - Prior yr</t>
  </si>
  <si>
    <t>Medford Township</t>
  </si>
  <si>
    <t>10:30AM (ET)</t>
  </si>
  <si>
    <t>2480 Plainfield Avenue, South Plainfield NJ 07080</t>
  </si>
  <si>
    <t>N/A - At sale</t>
  </si>
  <si>
    <t>4528 Whitehorse Pike, Hammonton, 08037</t>
  </si>
  <si>
    <t>Tax Collector Hours – Tuesday Evenings Only 5:30 to 7:00 PM</t>
  </si>
  <si>
    <t>165 Broadway, Westville, NJ 08093 - Council Chamber/Court Room</t>
  </si>
  <si>
    <t>571 Petersburg Road, Dennisville, NJ 08214 - Old courtroom</t>
  </si>
  <si>
    <t>401 Chambers Bridge Rod, Brick, NJ - Courtroom</t>
  </si>
  <si>
    <t>Have registration packet</t>
  </si>
  <si>
    <t>1011 Cooper St, Deptford, NJ - Courtroom</t>
  </si>
  <si>
    <t>6PM (ET)</t>
  </si>
  <si>
    <t>1700 12th St, Hammonton</t>
  </si>
  <si>
    <t>Township</t>
  </si>
  <si>
    <t>Auction Date</t>
  </si>
  <si>
    <t>2015 Participation</t>
  </si>
  <si>
    <t>8:30AM (ET)</t>
  </si>
  <si>
    <t xml:space="preserve">Hoboken City (Hudson) </t>
  </si>
  <si>
    <t xml:space="preserve">Fair Lawn Borough (Bergen) </t>
  </si>
  <si>
    <t>https://millville.newjerseytaxsale.com</t>
  </si>
  <si>
    <t>Deposit needed</t>
  </si>
  <si>
    <t>ftp://drive.taxsaleresources.com</t>
  </si>
  <si>
    <t xml:space="preserve">user: </t>
  </si>
  <si>
    <t xml:space="preserve">pass: </t>
  </si>
  <si>
    <t>0D0kOOwguxW</t>
  </si>
  <si>
    <t>2015 Florida Auctions</t>
  </si>
  <si>
    <t>2015 Tracking</t>
  </si>
  <si>
    <t>Participated in 2014</t>
  </si>
  <si>
    <t>Bid Deadline
(1 Day Before Sale)</t>
  </si>
  <si>
    <t>2015 Est. ADV Sale</t>
  </si>
  <si>
    <t>2014 ADV Sale</t>
  </si>
  <si>
    <t>2014 Adv Lien #</t>
  </si>
  <si>
    <t>Sub-account Upload Deadline</t>
  </si>
  <si>
    <t>2015 ADV Sale</t>
  </si>
  <si>
    <t>2015 # of Liens ADV</t>
  </si>
  <si>
    <t>2015 Bids Accepted ($)</t>
  </si>
  <si>
    <t>2015 Bids Accepted (#)</t>
  </si>
  <si>
    <t>Won ($)</t>
  </si>
  <si>
    <t>Won (#)</t>
  </si>
  <si>
    <t>Grant</t>
  </si>
  <si>
    <t>ACH Debit</t>
  </si>
  <si>
    <t>Automatic</t>
  </si>
  <si>
    <t>ACH (5/21/2015), CF (5/28/15)</t>
  </si>
  <si>
    <t>5/30-31/2015</t>
  </si>
  <si>
    <t>Automatic; $2.25</t>
  </si>
  <si>
    <t>5/26-27/15</t>
  </si>
  <si>
    <t>Budget (No Deposit)</t>
  </si>
  <si>
    <t>6/1-3/15</t>
  </si>
  <si>
    <t>6/5/2015; $2.25</t>
  </si>
  <si>
    <t>Live - 3 SSB</t>
  </si>
  <si>
    <t>3 SSB</t>
  </si>
  <si>
    <t>Wire/CF</t>
  </si>
  <si>
    <t>RA</t>
  </si>
  <si>
    <t>ACH (5/20/2015), CF (5/27/15)</t>
  </si>
  <si>
    <t>6/1-2/2015</t>
  </si>
  <si>
    <t>6/4/2015; $2.25</t>
  </si>
  <si>
    <t>6/2/2015: $2.25</t>
  </si>
  <si>
    <t>6/1/2015: $2.25</t>
  </si>
  <si>
    <t>5% of anticipated purchases</t>
  </si>
  <si>
    <t>ACH (5/19/2015), CF (5/26/15)</t>
  </si>
  <si>
    <t>Budget (No Deposit) Prenote</t>
  </si>
  <si>
    <t>6/1-3/2015</t>
  </si>
  <si>
    <t>6/5/15; auto; $2.25</t>
  </si>
  <si>
    <t>5/14/15; $2.25</t>
  </si>
  <si>
    <t>Left Message for Hope 4/23/15</t>
  </si>
  <si>
    <t>5/21-22/2015</t>
  </si>
  <si>
    <t>6/3/2015; $2.25</t>
  </si>
  <si>
    <t>Open Items</t>
  </si>
  <si>
    <t>Call Collier.</t>
  </si>
  <si>
    <t>Call St. Johns.</t>
  </si>
  <si>
    <t>Double check RA once websites are up.</t>
  </si>
  <si>
    <t>Grant Street</t>
  </si>
  <si>
    <t>Username:</t>
  </si>
  <si>
    <t>Jlemk1</t>
  </si>
  <si>
    <t>PW:</t>
  </si>
  <si>
    <t>tang1</t>
  </si>
  <si>
    <t>Payments</t>
  </si>
  <si>
    <t>Payments Made</t>
  </si>
  <si>
    <t>EINs Uploaded</t>
  </si>
  <si>
    <t>TLLC8</t>
  </si>
  <si>
    <t>t@ngcap1</t>
  </si>
  <si>
    <t>Deposit Done</t>
  </si>
  <si>
    <t>Sub Roll-Up</t>
  </si>
  <si>
    <t>Registration:</t>
  </si>
  <si>
    <t>John (Master, Foundation, etc)</t>
  </si>
  <si>
    <t>Bidder Loading (and emails):</t>
  </si>
  <si>
    <t>Ryan (Master bidders [TLGFY], Foundations [Talk to John])</t>
  </si>
  <si>
    <t>GS 10MB file limit</t>
  </si>
  <si>
    <t>Within 2 days of Auction Open, EIN Status to 3rd Party</t>
  </si>
  <si>
    <t>Within 2 Days of Auction Open, Send Start Email to 3rd Party</t>
  </si>
  <si>
    <t>Michelle</t>
  </si>
  <si>
    <t>Testing/Model:</t>
  </si>
  <si>
    <t>Budget/Deposit Made</t>
  </si>
  <si>
    <t>Budget/Deposit:</t>
  </si>
  <si>
    <t>Payments Made:</t>
  </si>
  <si>
    <t>Sub Roll-up:</t>
  </si>
  <si>
    <t>3 Day Look Email/With Calendar:</t>
  </si>
  <si>
    <t>Live Auction Planning:</t>
  </si>
  <si>
    <t>Ryan/Jim [40-50 St. Johns; 3 Collier]</t>
  </si>
  <si>
    <t>TLGFYLLC</t>
  </si>
  <si>
    <t xml:space="preserve">2015 Bid Sheet Dollars </t>
  </si>
  <si>
    <t>2015 Bidsheet # of Liens</t>
  </si>
  <si>
    <t>Ohio</t>
  </si>
  <si>
    <t>Date Downloaded</t>
  </si>
  <si>
    <t>N/a</t>
  </si>
  <si>
    <t>No deposit, no budget</t>
  </si>
  <si>
    <t>Note: Duplicated adv # for back taxes being sold</t>
  </si>
  <si>
    <t>Higher MV cut off ($75K vs $30K)</t>
  </si>
  <si>
    <t>+ EpA</t>
  </si>
  <si>
    <t>tangcap1</t>
  </si>
  <si>
    <t>DT Ventures (taxcertsale.com)</t>
  </si>
  <si>
    <t>Weehawken Township (Hudson)</t>
  </si>
  <si>
    <t>Mantoloking Borough (Ocean)</t>
  </si>
  <si>
    <t xml:space="preserve">                                                       </t>
  </si>
  <si>
    <t xml:space="preserve">                                           </t>
  </si>
  <si>
    <t xml:space="preserve">                                            </t>
  </si>
  <si>
    <t>Municipal Building 675 Corliss Avenue, Phillipsburg, New Jersey, 8865</t>
  </si>
  <si>
    <t>Council Chambers 103 Overlook Avenue, North Haledon, New Jersey, 7508</t>
  </si>
  <si>
    <t>Municipal Building Auditorium 201 Washington Crossing-Pennington Road, Titusville, New Jersey, 8560</t>
  </si>
  <si>
    <t>Borough Hall 50 Washington Avenue, Dumont, New Jersey, 7628</t>
  </si>
  <si>
    <t>Upstairs Court Room in Borough Hall 1 South Main Street, Glassboro, New Jersey, 8028</t>
  </si>
  <si>
    <t>former Shimer School 400 Pennsylvania Avenue, Phillipsburg, New Jersey, 8865</t>
  </si>
  <si>
    <t xml:space="preserve"> 257 South Pavilion Avenue, Riverside, New Jersey, 8075</t>
  </si>
  <si>
    <t>Borough Hall 47 Broad Street, Eatontown, New Jersey, 7724</t>
  </si>
  <si>
    <t>City Hall Building 1600 Shore Road, Northfield, New Jersey, 8225</t>
  </si>
  <si>
    <t>Courthouse 604 Broad Avenue, Ridgefield, New Jersey, 7657</t>
  </si>
  <si>
    <t xml:space="preserve"> 401 Main Street, Mantua, New Jersey, 87051</t>
  </si>
  <si>
    <t xml:space="preserve"> 114 Bridgeton Pike, Mullica Hill, New Jersey, 8062</t>
  </si>
  <si>
    <t xml:space="preserve"> 885 Salem Quinton Road, Salem, New Jersey, 8072</t>
  </si>
  <si>
    <t>Municipal Building 501 Locust Road, Hancocks Bridge, New Jersey, 8038</t>
  </si>
  <si>
    <t>Tax Office 49 South Greenwich Street, Alloway, New Jersey, 8801</t>
  </si>
  <si>
    <t>City Council Chambers 50 Winfield Scott Plaza, Elizabeth, New Jersey, 7201</t>
  </si>
  <si>
    <t>Borough Hall Court Room 110 South Broadway, Pitman, New Jersey, 8071</t>
  </si>
  <si>
    <t>Municipal Office 570 Rosemont Ringoes Road, Sergeantsville, New Jersey, 8557</t>
  </si>
  <si>
    <t>3rd Floor Conference Room 360 Elkwood Avenue, New Providence, New Jersey, 7974</t>
  </si>
  <si>
    <t>Court Room 151 West Passaic Street, Rochelle Park, New Jersey, 7662</t>
  </si>
  <si>
    <t>Municipal Building 277 Clove Road, Montague, New Jersey, 7827</t>
  </si>
  <si>
    <t>Municipal Hall 590 Main Street, Leesburg, New Jersey, 8327</t>
  </si>
  <si>
    <t>Meeting Room 100 First Avenue, Atlantic Highlands, New Jersey, 7716</t>
  </si>
  <si>
    <t>Court Room City Hall 3715 Palisade Avenue, Union City, New Jersey, 7087</t>
  </si>
  <si>
    <t>Borough Hall 1 South West Avenue, Wenonah, New Jersey, 8090</t>
  </si>
  <si>
    <t>Municipal Building 3943 Route 563, Chatsworth, New Jersey, 8019</t>
  </si>
  <si>
    <t>Municipal Building One Everett Place, East Rutherford, New Jersey, 7073</t>
  </si>
  <si>
    <t>Council Chambers 295 Closter Dock Road, Closter, New Jersey, 7624</t>
  </si>
  <si>
    <t>Tax Collectors Office 491 Route 45, Salem, New Jersey, 8079</t>
  </si>
  <si>
    <t>Municipal Court Room 200 South Street, Morristown, New Jersey, 7963</t>
  </si>
  <si>
    <t xml:space="preserve"> 1001 Parsippany Boulevard, Parsippany, New Jersey, 7054</t>
  </si>
  <si>
    <t>Court Room 21 East Browning Road, Bellmawr, New Jersey, 8099</t>
  </si>
  <si>
    <t>Municipal Building 314 County Route 539, Cream Ridge, New Jersey, 8514</t>
  </si>
  <si>
    <t>Town Hall 37 North Sussex Street, Dover, New Jersey, 7801</t>
  </si>
  <si>
    <t>Court Room 1600 Pinewald Road, Beachwood, New Jersey, 8722</t>
  </si>
  <si>
    <t>Municipal Building 8 North Main Street, Allentown, New Jersey, 8501</t>
  </si>
  <si>
    <t>Municipal Court Complex 330 Fayette Street, Bridgeton, New Jersey, 8302</t>
  </si>
  <si>
    <t>Court Room One Collyer Lane, Basking Ridge, New Jersey, 7920</t>
  </si>
  <si>
    <t>North Brunswick Municipal Building 710 Hermann Road, North Brunswick, New Jersey, 8902</t>
  </si>
  <si>
    <t xml:space="preserve"> 301 Christiana Street, Brooklawn, New Jersey, 8030</t>
  </si>
  <si>
    <t>Council Chamber 33 North Central Avenue, Ramsey, New Jersey, 7446</t>
  </si>
  <si>
    <t>Meeting Room 2131 Auburn Avenue, Atco, New Jersey, 8004</t>
  </si>
  <si>
    <t>Council Chambers 34 Chapel Hill Road, Lincoln Park, New Jersey, 7035</t>
  </si>
  <si>
    <t>City Hall 33 Delaware Street, Woodbury, New Jersey, 8096</t>
  </si>
  <si>
    <t>Municipal Building 5605 North Cresent Boulevard, Pennsauken, New Jersey, 8110</t>
  </si>
  <si>
    <t>Council Chambers 1 Main Street, Woodbridge, New Jersey, 7095</t>
  </si>
  <si>
    <t xml:space="preserve"> Main Street and Wells Avenue, Hampton, New Jersey, 8827</t>
  </si>
  <si>
    <t>Municipal Center 100 Mount Laurel Road, Mount Laurel, New Jersey, 8054</t>
  </si>
  <si>
    <t xml:space="preserve"> 711 Broad Street, Florence, New Jersey, 8518</t>
  </si>
  <si>
    <t>Administrative Building 340 Drum Point Road, Brick, New Jersey, 8723</t>
  </si>
  <si>
    <t xml:space="preserve"> 736 Landis Avenue, Rosenhayn, New Jersey, 8352</t>
  </si>
  <si>
    <t>Council Chambers 75 North Martine Avenue, Fanwood, New Jersey, 7023</t>
  </si>
  <si>
    <t>Municipal Building 1325 Highway 77, Seabrook, New Jersey, 8302</t>
  </si>
  <si>
    <t>Borough Hall 1 Wanamaker Municial Complex, Island Heights, New Jersey, 8732</t>
  </si>
  <si>
    <t xml:space="preserve"> 137 Main Street, Andover, New Jersey, 7821</t>
  </si>
  <si>
    <t xml:space="preserve"> 17 New Market Street, Salem, New Jersey, 8079</t>
  </si>
  <si>
    <t xml:space="preserve"> 701 Main Street, Bradley Beach, New Jersey, 7720</t>
  </si>
  <si>
    <t>Phone</t>
  </si>
  <si>
    <t>908.454.5500 x 307</t>
  </si>
  <si>
    <t xml:space="preserve">973.427.5810 </t>
  </si>
  <si>
    <t>609.737.0605 x645</t>
  </si>
  <si>
    <t xml:space="preserve">201.387.5025 </t>
  </si>
  <si>
    <t>856.881.9230 x 88146</t>
  </si>
  <si>
    <t>908.454.6121 x303</t>
  </si>
  <si>
    <t>856.461.1460 x 1</t>
  </si>
  <si>
    <t xml:space="preserve">732.389.7604 </t>
  </si>
  <si>
    <t>609.641.2832 x126</t>
  </si>
  <si>
    <t>201.943.5215 x 1 x 305</t>
  </si>
  <si>
    <t>908.474.8434</t>
  </si>
  <si>
    <t>856.468.1500 x3</t>
  </si>
  <si>
    <t>856.478.6454</t>
  </si>
  <si>
    <t xml:space="preserve">856.935.4529 </t>
  </si>
  <si>
    <t>856.935.1549 x 6250</t>
  </si>
  <si>
    <t>856.935.4080 x206</t>
  </si>
  <si>
    <t xml:space="preserve">908.820.4111 </t>
  </si>
  <si>
    <t>856.589.3522 x 7001</t>
  </si>
  <si>
    <t>609.397.3240  x203</t>
  </si>
  <si>
    <t xml:space="preserve">973.365.5530 </t>
  </si>
  <si>
    <t xml:space="preserve">908.665.8031 </t>
  </si>
  <si>
    <t>201.587.7730 x 2</t>
  </si>
  <si>
    <t xml:space="preserve">973.293.7027 </t>
  </si>
  <si>
    <t>856.785.1120 x110</t>
  </si>
  <si>
    <t>732.291.3297 x 2 x 1</t>
  </si>
  <si>
    <t>908.725.9478 x120</t>
  </si>
  <si>
    <t xml:space="preserve">201.348.5719 </t>
  </si>
  <si>
    <t xml:space="preserve">856.468.5228 </t>
  </si>
  <si>
    <t xml:space="preserve">609.726.1552 </t>
  </si>
  <si>
    <t>201.933.3446 x255</t>
  </si>
  <si>
    <t xml:space="preserve">201.784.0755 </t>
  </si>
  <si>
    <t xml:space="preserve">856.935.0421 </t>
  </si>
  <si>
    <t xml:space="preserve">973.292.6669 </t>
  </si>
  <si>
    <t xml:space="preserve">973.263.4252 </t>
  </si>
  <si>
    <t xml:space="preserve">856.933.1314 </t>
  </si>
  <si>
    <t>609.758.7738 x214</t>
  </si>
  <si>
    <t>973.366.2200 x1134</t>
  </si>
  <si>
    <t>732.286.6000 x200</t>
  </si>
  <si>
    <t xml:space="preserve">609.259.3151 </t>
  </si>
  <si>
    <t>856.455.3230  x211</t>
  </si>
  <si>
    <t xml:space="preserve">908.204.3080 </t>
  </si>
  <si>
    <t>856.968.4796</t>
  </si>
  <si>
    <t>732.247.0922 x460</t>
  </si>
  <si>
    <t>856.456.0750 x104</t>
  </si>
  <si>
    <t>201.319.6014</t>
  </si>
  <si>
    <t>201.825.3400 x233</t>
  </si>
  <si>
    <t>609.989.3818</t>
  </si>
  <si>
    <t>856.768.2300 x 271</t>
  </si>
  <si>
    <t xml:space="preserve">973.270.2061 </t>
  </si>
  <si>
    <t>856.845.1300 x119</t>
  </si>
  <si>
    <t>856.665.1000 x118</t>
  </si>
  <si>
    <t xml:space="preserve">732.634.4500  x4477 </t>
  </si>
  <si>
    <t xml:space="preserve">856.488.7880 </t>
  </si>
  <si>
    <t xml:space="preserve">973.321.1300 </t>
  </si>
  <si>
    <t xml:space="preserve">908.537.2329 </t>
  </si>
  <si>
    <t xml:space="preserve">856.778.9596  </t>
  </si>
  <si>
    <t xml:space="preserve">856.429.7762 </t>
  </si>
  <si>
    <t xml:space="preserve">609.499.2525 </t>
  </si>
  <si>
    <t>732.475.6983</t>
  </si>
  <si>
    <t xml:space="preserve">856.455.3200 </t>
  </si>
  <si>
    <t>908.322.8236  x126</t>
  </si>
  <si>
    <t xml:space="preserve">732.892.3434 </t>
  </si>
  <si>
    <t xml:space="preserve">856.451.3148 </t>
  </si>
  <si>
    <t>732.270.6414 x2</t>
  </si>
  <si>
    <t xml:space="preserve">973.786.6688 </t>
  </si>
  <si>
    <t>856.935.0372 x1</t>
  </si>
  <si>
    <t>732.776.2999 x18</t>
  </si>
  <si>
    <t>Email</t>
  </si>
  <si>
    <t>scallery@phillipsburgnj.org</t>
  </si>
  <si>
    <t>mkennedy@hopewelltwp.org</t>
  </si>
  <si>
    <t>cprinjinski@dumontboro.org</t>
  </si>
  <si>
    <t>rturner@glassboro.org</t>
  </si>
  <si>
    <t>taxcollector@pohatcong.com</t>
  </si>
  <si>
    <t>taxc@eatontownnj.com</t>
  </si>
  <si>
    <t>cruffo@cityofnorthfield.org</t>
  </si>
  <si>
    <t>taxcollector@ridgefieldboro.com</t>
  </si>
  <si>
    <t>scarron@linden-nj.org</t>
  </si>
  <si>
    <t>AKellmyer@mantuatownship.com</t>
  </si>
  <si>
    <t>mallen@harrisontwp.us</t>
  </si>
  <si>
    <t>qtntwptax@comcast.net</t>
  </si>
  <si>
    <t>txcltr@lowerallowayscreek-nj.gov</t>
  </si>
  <si>
    <t>allowaycoll@comcast.net</t>
  </si>
  <si>
    <t xml:space="preserve"> plesniak@elizabethnj.org</t>
  </si>
  <si>
    <t>Beth@pitman.org</t>
  </si>
  <si>
    <t>dgooding@delawaretwpnj.org</t>
  </si>
  <si>
    <t>taxcollector@cityofpassaicnj.gov</t>
  </si>
  <si>
    <t>Monica.Marino@newprov.org</t>
  </si>
  <si>
    <t>royfrank@aol.com</t>
  </si>
  <si>
    <t>fmultari@montaguenj.org</t>
  </si>
  <si>
    <t>tgraff@mauricerivertwp.org</t>
  </si>
  <si>
    <t>dhough@ahnj.com</t>
  </si>
  <si>
    <t>sschulman@ucnj.com</t>
  </si>
  <si>
    <t xml:space="preserve"> lnightlinger@boroughofwenonah.com</t>
  </si>
  <si>
    <t>nseeland@woodlandtownship.org</t>
  </si>
  <si>
    <t>taxcoll@closterboro.com</t>
  </si>
  <si>
    <t>mannington.collector@comcast.net</t>
  </si>
  <si>
    <t>bellmawrtax@comcast.net</t>
  </si>
  <si>
    <t>uftax@uftnj.com</t>
  </si>
  <si>
    <t>acoroneos@dover.nj.us</t>
  </si>
  <si>
    <t>taxcollector@beachwoodusa.com</t>
  </si>
  <si>
    <t>bpater@UFTNJ.com</t>
  </si>
  <si>
    <t>piercemary@cityofbridgeton.com</t>
  </si>
  <si>
    <t>pwarren@bernards.org</t>
  </si>
  <si>
    <t>SherriG@ci.camden.nj.us</t>
  </si>
  <si>
    <t>lhammarstrom@northbrunswicknj.gov</t>
  </si>
  <si>
    <t>Taxcollector@brooklawn-nj.com</t>
  </si>
  <si>
    <t>lcanavan.ctc@ramseynj.com</t>
  </si>
  <si>
    <t>ekirkendoll@trentonnj.org</t>
  </si>
  <si>
    <t>tax@waterfordtwp.org</t>
  </si>
  <si>
    <t>kristenr@bolp.org</t>
  </si>
  <si>
    <t>lreeves@woodbury.nj.us</t>
  </si>
  <si>
    <t>dobrien@twp.pennsauken.nj.us</t>
  </si>
  <si>
    <t>TaxOffice@twp.woodbridge.nj.us</t>
  </si>
  <si>
    <t>credmond@chtownship.com</t>
  </si>
  <si>
    <t>kgibson@patersonnj.gov</t>
  </si>
  <si>
    <t>mmitchell@mountlaurel.com</t>
  </si>
  <si>
    <t>collector@voorheesnj.com</t>
  </si>
  <si>
    <t>finance@mantoloking.org</t>
  </si>
  <si>
    <t>taxcollector@deerfieldtownship.org</t>
  </si>
  <si>
    <t>chuehn@fanwoodnj.org</t>
  </si>
  <si>
    <t>taxcollector@ptboro.com</t>
  </si>
  <si>
    <t>apenny@upperdeerfield.com</t>
  </si>
  <si>
    <t>taxcollector1@comcast.net</t>
  </si>
  <si>
    <t>andover@tellurian.net</t>
  </si>
  <si>
    <t>http://www.phillipsburgnj.org/index.php?option=com_content&amp;view=article&amp;id=30&amp;Itemid=41</t>
  </si>
  <si>
    <t>http://www.hopewelltwp.org/tax_collector_main.html</t>
  </si>
  <si>
    <t>http://www.dumontnj.gov/departments/tax-collector.php</t>
  </si>
  <si>
    <t>http://glassboroonline.com/public/revenue-finance/</t>
  </si>
  <si>
    <t>http://www.pohatcongtwp.org/offices/tax-sewer-collector/</t>
  </si>
  <si>
    <t>http://eatontownnj.com/department/dept.asp?dept_id=13</t>
  </si>
  <si>
    <t>http://www.cityofnorthfield.org/mainpages/tax_sewer.asp</t>
  </si>
  <si>
    <t>http://www.ridgefieldnj.gov/index.asp?Type=B_BASIC&amp;SEC={A39A52E2-5CEA-4A77-B279-76909FE87939}</t>
  </si>
  <si>
    <t>http://www.linden-nj.org/Departments/tax-collector/</t>
  </si>
  <si>
    <t>http://www.mantuatownship.com/departments/tax/</t>
  </si>
  <si>
    <t>http://harrisontwp.us/municipal-departments/tax-collector-sewer-clerk/</t>
  </si>
  <si>
    <t>http://www.quintonnj.com/</t>
  </si>
  <si>
    <t>http://www.lowerallowayscreek-nj.gov/default.asp?contentID=12</t>
  </si>
  <si>
    <t>http://www.allowaytownship.com/default.asp?contentID=959</t>
  </si>
  <si>
    <t>http://www.elizabethnj.org/city-council/departments</t>
  </si>
  <si>
    <t>http://www.pitman.org/page.asp?prmName=taxcollector</t>
  </si>
  <si>
    <t>http://www.delawaretwpnj.org/tax_collector.html</t>
  </si>
  <si>
    <t>http://www.newprov.org/TaxCollector.cfm</t>
  </si>
  <si>
    <t>http://www.rochelleparknj.gov/Taxes%20and%20Finance/TaxDept.htm</t>
  </si>
  <si>
    <t>http://www.ahnj.com/ahnj/Departments/Tax%20Collector/</t>
  </si>
  <si>
    <t>http://manvillenj.org/page.asp?prmName=searchresults&amp;prmKeywords=tax+collector&amp;x=13&amp;y=9</t>
  </si>
  <si>
    <t>http://www.boroughofwenonah.com/index.php/departments/finance-office/finance-office</t>
  </si>
  <si>
    <t>http://www.woodlandtownship.org/Woodland_Township/Tax_Collector.html</t>
  </si>
  <si>
    <t>http://www.eastrutherfordnj.net/BoroughDepartments/TaxCollector/tabid/60/Default.aspx</t>
  </si>
  <si>
    <t>http://www.closterboro.com/closter/Departments/Tax%20Collections/</t>
  </si>
  <si>
    <t>http://www.manningtontwp.com/offices.html#taxcollection</t>
  </si>
  <si>
    <t>http://www.townofmorristown.org/index.asp?Type=B_BASIC&amp;SEC={A1BBA035-2E5B-4C7A-80EE-489DEC66FAD0}&amp;DE={E5D80144-A7EC-4F3D-8E7C-789C1A19656A}</t>
  </si>
  <si>
    <t>http://www.parsippany.net/Departments/Finance-Department/#Division-Collections</t>
  </si>
  <si>
    <t>http://www.bellmawr.com/taxes/</t>
  </si>
  <si>
    <t>http://www.uftnj.com/NEW%20TAX%20DEPARTMENT.htm</t>
  </si>
  <si>
    <t>http://www.dover.nj.us/Cit-e-Access/webpage.cfm?TID=17&amp;TPID=2801</t>
  </si>
  <si>
    <t>http://www.bernards.org/Departments_Services/Tax_Collector/default.aspx</t>
  </si>
  <si>
    <t>http://www.ci.camden.nj.us/revenue-collections/</t>
  </si>
  <si>
    <t>http://www.northbrunswicknj.gov/</t>
  </si>
  <si>
    <t>http://www.brooklawn-nj.com/tax_collector</t>
  </si>
  <si>
    <t>http://www.weehawken-nj.us/administration.html</t>
  </si>
  <si>
    <t>http://www.ramseynj.com/content/136/174/default.aspx</t>
  </si>
  <si>
    <t>http://www.trentonnj.org/Cit-e-Access/webpage.cfm?TID=55&amp;TPID=5596</t>
  </si>
  <si>
    <t>http://www.waterfordtwp.org/township/tax-office.php</t>
  </si>
  <si>
    <t>http://www.lincolnpark.org/219/Tax-Collection</t>
  </si>
  <si>
    <t>http://www.woodbury.nj.us/city-government/city-departments-and-services/city-departments-n-z/tax-office/</t>
  </si>
  <si>
    <t>http://twp.pennsauken.nj.us/content/pennsauken-tax-collector</t>
  </si>
  <si>
    <t>http://www.twp.woodbridge.nj.us/Departments/AdministrationandFinance/tabid/250/Default.aspx</t>
  </si>
  <si>
    <t>http://www.patersonnj.gov/department/index.php?fDD=12-0</t>
  </si>
  <si>
    <t>http://www.hamptonboro.com/Home/tabid/101/Default.aspx</t>
  </si>
  <si>
    <t>http://mountlaurel.com/departments/taxes/</t>
  </si>
  <si>
    <t>http://www.voorheesnj.com/tax-collector.php</t>
  </si>
  <si>
    <t>http://www.florence-nj.gov/tax_utility.html</t>
  </si>
  <si>
    <t>http://www.mantoloking.org/?page_id=56</t>
  </si>
  <si>
    <t>http://www.deerfieldtownship.org/</t>
  </si>
  <si>
    <t>http://www.fanwoodnj.org/departments/taxes/</t>
  </si>
  <si>
    <t>http://www.ptboro.com/departments/tax_collector/tax_collector.html</t>
  </si>
  <si>
    <t>http://www.upperdeerfield.org/tax%20offices.htm</t>
  </si>
  <si>
    <t>http://www.andoverboroughnj.org/contacts.htm</t>
  </si>
  <si>
    <t>http://www.bradleybeachnj.gov/Cit-e-Access/webpage.cfm?TID=142&amp;TPID=13967</t>
  </si>
  <si>
    <t>ACH - 10% of estimated winnings</t>
  </si>
  <si>
    <t>Certified funds, no wire</t>
  </si>
  <si>
    <t>Immediately</t>
  </si>
  <si>
    <t>August</t>
  </si>
  <si>
    <t>2 certified checks, premium and FV, wire</t>
  </si>
  <si>
    <t>6/11/2015 - email</t>
  </si>
  <si>
    <t>Certified funds or cash, no wire</t>
  </si>
  <si>
    <t>Certified funds, wire</t>
  </si>
  <si>
    <t>5/29/2015 - online</t>
  </si>
  <si>
    <t>6/5/15 - email</t>
  </si>
  <si>
    <t>Municipal Building Room 820 Mercer Street, Cherry Hill, New Jersey, 8002</t>
  </si>
  <si>
    <t>Chris 4477 ex: ask for registration- up until morning of, ask for wire info</t>
  </si>
  <si>
    <t>155 Market Street, Paterson, New Jersey, 7050</t>
  </si>
  <si>
    <t>Yes - need deposit</t>
  </si>
  <si>
    <t>File Prepped</t>
  </si>
  <si>
    <t>TSR Available</t>
  </si>
  <si>
    <t>Status Tracker</t>
  </si>
  <si>
    <t>330 Passaic Street, Passaic, New Jersey, 7055</t>
  </si>
  <si>
    <t>2015 Tax Lien Calendar</t>
  </si>
  <si>
    <t>Mary is having family issues and has not been taking preregistrations, register morning of</t>
  </si>
  <si>
    <t>Missed- Deadline 5/28</t>
  </si>
  <si>
    <t>Missed-Reg 5/28</t>
  </si>
  <si>
    <t>Hinds Raymond</t>
  </si>
  <si>
    <t>8/17-8/28</t>
  </si>
  <si>
    <t>Hinds Jackson</t>
  </si>
  <si>
    <t>DeSoto County Tax Collector</t>
  </si>
  <si>
    <t>11:00AM</t>
  </si>
  <si>
    <t>same day</t>
  </si>
  <si>
    <t>Goes by $50 or $100</t>
  </si>
  <si>
    <t>Owner Name and Parcel ID</t>
  </si>
  <si>
    <t>Alphabetcal</t>
  </si>
  <si>
    <t>Starts at FV and then overbid $1 increments</t>
  </si>
  <si>
    <t>Forrest County Tax Collector</t>
  </si>
  <si>
    <t>Name/Pin/Amount Due</t>
  </si>
  <si>
    <t>Recipet # order</t>
  </si>
  <si>
    <t>For list $75 to PO Box 1689, Hattiesburg, MS 39403. Make check payable to Forest Tax Collector, Will not be ready until the 26nd, attach an email onto the check</t>
  </si>
  <si>
    <t>1/2 Day</t>
  </si>
  <si>
    <t>Bank letter of credit with the blank check</t>
  </si>
  <si>
    <t>Starts at FV and then up by $5</t>
  </si>
  <si>
    <t>Pearl River County Tax Assesor</t>
  </si>
  <si>
    <t>Alphabetical by owner</t>
  </si>
  <si>
    <t>Cash, Check</t>
  </si>
  <si>
    <t>201 W Jefferson St Ste B Tupelo, MS 38804</t>
  </si>
  <si>
    <t>Starts at FV and then up by $100</t>
  </si>
  <si>
    <t>Lee County Tax Collector</t>
  </si>
  <si>
    <t>Pin Number and Owner Name</t>
  </si>
  <si>
    <t>Lauderdale</t>
  </si>
  <si>
    <t>"Annex building across the street from 500 Constitution Ave Meridian, Mississippi</t>
  </si>
  <si>
    <t>Starts at FV and then up by $10</t>
  </si>
  <si>
    <t>Lauderdale County Tax Collector</t>
  </si>
  <si>
    <t>Jones</t>
  </si>
  <si>
    <t>101 N Court St, Suite A, Ellisville, Mississippi 39437</t>
  </si>
  <si>
    <t>Round Robin</t>
  </si>
  <si>
    <t>Jones County Tax Collector</t>
  </si>
  <si>
    <t>Lowndes</t>
  </si>
  <si>
    <t>Lamar</t>
  </si>
  <si>
    <t>Warren</t>
  </si>
  <si>
    <t>Pike</t>
  </si>
  <si>
    <t>2/3 Days</t>
  </si>
  <si>
    <t>Cash, certified funds, wire</t>
  </si>
  <si>
    <t>200 East Bay Street, Magnolia, MS 39652</t>
  </si>
  <si>
    <t>Starts at FV, bid up by min $1, PPIN # called out</t>
  </si>
  <si>
    <t>Pike County Tax Collector</t>
  </si>
  <si>
    <t>Pin #</t>
  </si>
  <si>
    <t>Parcel # Order</t>
  </si>
  <si>
    <t>Spoke to Kay</t>
  </si>
  <si>
    <t>Lamar County Tax Collector</t>
  </si>
  <si>
    <t>Same Day</t>
  </si>
  <si>
    <t>2 weeks before sale date</t>
  </si>
  <si>
    <t>4 Days</t>
  </si>
  <si>
    <t>Starts at FV, bid up by min however much anyone wants</t>
  </si>
  <si>
    <t>2 weeks - 1 month</t>
  </si>
  <si>
    <t>Alphabetical</t>
  </si>
  <si>
    <t>Starts at FV, bid up by min $1</t>
  </si>
  <si>
    <t>2 weeks</t>
  </si>
  <si>
    <t>Owner Name</t>
  </si>
  <si>
    <t>5 hours</t>
  </si>
  <si>
    <t>Morning of Sale</t>
  </si>
  <si>
    <t>"Downstairs" 404 2nd Ave N, Columbus, MS 39701</t>
  </si>
  <si>
    <t>Lowndes County Tax Collector</t>
  </si>
  <si>
    <t>Owner Section and Amount</t>
  </si>
  <si>
    <t>Circuit Court 203 Main Street Pervis,MS</t>
  </si>
  <si>
    <t>However Long</t>
  </si>
  <si>
    <t>3rd Week of Aug</t>
  </si>
  <si>
    <t>1009 Cherry Street Vicksburg, Mississippi 39183-2539</t>
  </si>
  <si>
    <t>Warren County Tax Collector</t>
  </si>
  <si>
    <t>Pin#</t>
  </si>
  <si>
    <t>2014 Attendee</t>
  </si>
  <si>
    <t>2015 Attend</t>
  </si>
  <si>
    <t>2015 Attendee</t>
  </si>
  <si>
    <t>2014 ADV</t>
  </si>
  <si>
    <t>2014 Face/Prem Won</t>
  </si>
  <si>
    <t>Placement Rate</t>
  </si>
  <si>
    <t>Auction Attendance Threshold</t>
  </si>
  <si>
    <t>Desired Profit</t>
  </si>
  <si>
    <t>Placement Needed</t>
  </si>
  <si>
    <t>ADV Needed</t>
  </si>
  <si>
    <t xml:space="preserve">Threshold </t>
  </si>
  <si>
    <t>Absolute Return</t>
  </si>
  <si>
    <t>Oktibbeha</t>
  </si>
  <si>
    <t>Hancock</t>
  </si>
  <si>
    <t>Beginning of Sale</t>
  </si>
  <si>
    <t xml:space="preserve">Courtroom of 101 E Main street Starkville, MS </t>
  </si>
  <si>
    <t>Starts at FV, bid up by min $10</t>
  </si>
  <si>
    <t>Oktibbeha Tax Collector</t>
  </si>
  <si>
    <t>Pin# and Owner Name</t>
  </si>
  <si>
    <t>Alphabetical by Owner</t>
  </si>
  <si>
    <t>2nd Floor, 300 N Lamar Blvd. Oxford, MS</t>
  </si>
  <si>
    <t>Starts at FV, bid up by min $50</t>
  </si>
  <si>
    <t>Lafayette Tax Collector</t>
  </si>
  <si>
    <t>3-4 Days</t>
  </si>
  <si>
    <t>5-6 Days</t>
  </si>
  <si>
    <t>Cash, Prepay Certified Funds w/Refund</t>
  </si>
  <si>
    <t>Before 8/28/2015</t>
  </si>
  <si>
    <t>Total Bid Amount</t>
  </si>
  <si>
    <t>****This will be determined Next week 8/10</t>
  </si>
  <si>
    <t>211 East Government Street, Brandon, Mississippi, 39042 Courthouse Annex</t>
  </si>
  <si>
    <t>Starts at FV, bid up by min $5, alphabetical order by property owner last name, PPIN #</t>
  </si>
  <si>
    <t>Starts at FV  and goes by $100</t>
  </si>
  <si>
    <t>Receipt #</t>
  </si>
  <si>
    <t>Numerical</t>
  </si>
  <si>
    <t>Send with Registration</t>
  </si>
  <si>
    <t>Cash, business check, certified funds, no wire, can presend certifieid, blank check - Put "Attn Sandra - For Tax Sale"</t>
  </si>
  <si>
    <t>854 Highay 90, Suite A, Bay St Luis, MS 39520</t>
  </si>
  <si>
    <t>Hancock County Tax Collector</t>
  </si>
  <si>
    <t>Pin #, Owner Name</t>
  </si>
  <si>
    <t>Parcel order, way its advertised</t>
  </si>
  <si>
    <t>Same Day - between 7AM-8AM - Can pregregister "rfaggard@lamarcounty.com" - Email W-9</t>
  </si>
  <si>
    <t>PIN#, Owner</t>
  </si>
  <si>
    <t>Blank Check with a letter of credit</t>
  </si>
  <si>
    <t>Cash, Certified funds, Business check, Blank check with letter of credit - Can mail in</t>
  </si>
  <si>
    <t>Cash, Certified Funds, Blank check - Can mail in</t>
  </si>
  <si>
    <t>Send with Registration Packet - in Email</t>
  </si>
  <si>
    <t>Starts Monday Aug. 24 through sale</t>
  </si>
  <si>
    <t>Parcel #</t>
  </si>
  <si>
    <t>Cash, check, money order, cashier's check, Credit Cards are accepted (blank check too)</t>
  </si>
  <si>
    <t>http://www.co.jackson.ms.us/officials/tax-collector/real-estate.php</t>
  </si>
  <si>
    <t>Blank Check, Credit Card</t>
  </si>
  <si>
    <t>http://www.co.hinds.ms.us/pgs/taxsalefiles.asp</t>
  </si>
  <si>
    <t>http://www.madison-co.com/elected-offices/tax-collector/</t>
  </si>
  <si>
    <t>2015 ADV ($)</t>
  </si>
  <si>
    <t>2015 ADV (#)</t>
  </si>
  <si>
    <t>http://www.deltacomputersystems.com/ms/ms41/plinkquerym.html</t>
  </si>
  <si>
    <t>Sean</t>
  </si>
  <si>
    <t>% Change</t>
  </si>
  <si>
    <t>$ Change</t>
  </si>
  <si>
    <t>Delta Computer System Data Available</t>
  </si>
  <si>
    <t>County Historical Sale Info Available</t>
  </si>
  <si>
    <t>Back Tax Site Available (Temp Testing)</t>
  </si>
  <si>
    <t>TSR Historical Sale Info Available (Supplmental Data)</t>
  </si>
  <si>
    <t>Yes, but no back tax</t>
  </si>
  <si>
    <t>Zillow (X)</t>
  </si>
  <si>
    <t>Google (X)</t>
  </si>
  <si>
    <t>Back Tax (X)</t>
  </si>
  <si>
    <t>MS Owned / Maturity / Key Words (X)</t>
  </si>
  <si>
    <t>Updated Listing (X)</t>
  </si>
  <si>
    <t>Bid Sheet (X)</t>
  </si>
  <si>
    <t>TSR List (X)</t>
  </si>
  <si>
    <t>Total Participating Sales</t>
  </si>
  <si>
    <t>New Sales for Tang</t>
  </si>
  <si>
    <t>Regina Marvel (Agent)</t>
  </si>
  <si>
    <t>Andy Tisellano (Agent)</t>
  </si>
  <si>
    <t>Simon Rinkovsky, then West</t>
  </si>
  <si>
    <t>Curve Updated (X)</t>
  </si>
  <si>
    <t>X (County)</t>
  </si>
  <si>
    <t>X (TSR)</t>
  </si>
  <si>
    <t>X (Temps)</t>
  </si>
  <si>
    <t>X (search in std. tsr)</t>
  </si>
  <si>
    <t>Payment Plan</t>
  </si>
  <si>
    <t>Cert Check Before</t>
  </si>
  <si>
    <t>2014 Placed ($)</t>
  </si>
  <si>
    <t>Face Bid</t>
  </si>
  <si>
    <t>Total Bid</t>
  </si>
  <si>
    <t>Max Prem Bid</t>
  </si>
  <si>
    <t>2015 Est. Placed (Using '14 Placement Rate)</t>
  </si>
  <si>
    <t>Deposit / Total Bids</t>
  </si>
  <si>
    <t>Deposit Amount (~80% of Bid)</t>
  </si>
  <si>
    <t>John McCarson (Agent)</t>
  </si>
  <si>
    <t>James Tricarico (Agent)</t>
  </si>
  <si>
    <t>Jim Shamah (Agent)</t>
  </si>
  <si>
    <t>Paul Holffman (Agent)</t>
  </si>
  <si>
    <t>862-485-9016</t>
  </si>
  <si>
    <t>jmpstart@verizon.net</t>
  </si>
  <si>
    <t>973-204-0941</t>
  </si>
  <si>
    <t>jimshamah@gmail.com</t>
  </si>
  <si>
    <t>201-273-8129</t>
  </si>
  <si>
    <t>856-677-7796</t>
  </si>
  <si>
    <t>jmccarson5@gmail.com</t>
  </si>
  <si>
    <t>239-200-8743</t>
  </si>
  <si>
    <t>toscano.regina9@gmail.com</t>
  </si>
  <si>
    <t>201-893-1519</t>
  </si>
  <si>
    <t>andrewtise@hotmail.com</t>
  </si>
  <si>
    <t>914-744-6919</t>
  </si>
  <si>
    <t>1975sr@gmail.com</t>
  </si>
  <si>
    <t>Hotel Address (Agents Only)</t>
  </si>
  <si>
    <t>Attendee Email (Agents)</t>
  </si>
  <si>
    <t>Attendee Phone (Agents)</t>
  </si>
  <si>
    <t>Hotel (Agents Only)</t>
  </si>
  <si>
    <t>Days Inn &amp; Suites Ridgeland</t>
  </si>
  <si>
    <t>150 Centre Street Ridgeland, MS 39157</t>
  </si>
  <si>
    <t>Hampton Inn &amp; Suites Gulfport</t>
  </si>
  <si>
    <t>15580 Daniel Boulevard, Gulfport, MS 39503</t>
  </si>
  <si>
    <t>Days Inn Moss Point Pascagoula</t>
  </si>
  <si>
    <t>6700 Hwy 63 South Moss Point, MS 39563</t>
  </si>
  <si>
    <t>Ip Casino Resort &amp; Spa</t>
  </si>
  <si>
    <t>850 Bayview Avenue Biloxi, MS 39530</t>
  </si>
  <si>
    <t>943 East Commerce Street Hernando, MS 38632</t>
  </si>
  <si>
    <t>Hotel Phone (Agents Only)</t>
  </si>
  <si>
    <t xml:space="preserve">662-429-0000 </t>
  </si>
  <si>
    <t>Days Inn Hernando</t>
  </si>
  <si>
    <t>Best Western Canton</t>
  </si>
  <si>
    <t>137 Soldier Colony Road Canton, MS 39046</t>
  </si>
  <si>
    <t>601-859-8600</t>
  </si>
  <si>
    <t>Baymont Inn &amp; Suites - Meridian</t>
  </si>
  <si>
    <t>524 Bonita Lakes Drive Meridian, MS 39301</t>
  </si>
  <si>
    <t>601-483-3315</t>
  </si>
  <si>
    <t xml:space="preserve">601-956-9726 </t>
  </si>
  <si>
    <t xml:space="preserve">228-475-0077 </t>
  </si>
  <si>
    <t xml:space="preserve">228-436-3000 </t>
  </si>
  <si>
    <t>228-539-0601</t>
  </si>
  <si>
    <t>Model Run (X)</t>
  </si>
  <si>
    <t>Model Reviewed (X)</t>
  </si>
  <si>
    <t>Not possible</t>
  </si>
  <si>
    <t>See Han (Agent)</t>
  </si>
  <si>
    <t>310-866-8832</t>
  </si>
  <si>
    <t>seehan.lee.ucsd@gmail.com</t>
  </si>
  <si>
    <t>open</t>
  </si>
  <si>
    <t>2015 Face Bid</t>
  </si>
  <si>
    <t>n/a</t>
  </si>
  <si>
    <t>Face Bids</t>
  </si>
  <si>
    <t>Year</t>
  </si>
  <si>
    <t>ADV</t>
  </si>
  <si>
    <t>ADV (Ex. Redemp)</t>
  </si>
  <si>
    <t>% Remaining</t>
  </si>
  <si>
    <t>Face Bids 
(Adj for Redemp)</t>
  </si>
  <si>
    <t>*</t>
  </si>
  <si>
    <t>**</t>
  </si>
  <si>
    <t>**Not adjusted, as some PY bids already took into account redemptions</t>
  </si>
  <si>
    <t>*Assume 2015 redemption rate prior to sale is similar to the 3 sales noted above.</t>
  </si>
  <si>
    <t>jamestricarico@outlook.com</t>
  </si>
  <si>
    <t>2015 Max Prem / Face</t>
  </si>
  <si>
    <t>2014 Max Prem / Face</t>
  </si>
  <si>
    <t>Average</t>
  </si>
  <si>
    <t>Basis Point Change</t>
  </si>
  <si>
    <t>Percent Change</t>
  </si>
  <si>
    <t>2014 Premium</t>
  </si>
  <si>
    <t>2014
Max Prem</t>
  </si>
  <si>
    <t>2014
% of Max</t>
  </si>
  <si>
    <t>Deposit</t>
  </si>
  <si>
    <t>D1</t>
  </si>
  <si>
    <t>D2</t>
  </si>
  <si>
    <t>D3</t>
  </si>
  <si>
    <t>D4</t>
  </si>
  <si>
    <t>D5</t>
  </si>
  <si>
    <t>Seehan</t>
  </si>
  <si>
    <t>Andrew</t>
  </si>
  <si>
    <t>Simon/West</t>
  </si>
  <si>
    <t>John M.</t>
  </si>
  <si>
    <t>Regina</t>
  </si>
  <si>
    <t>James</t>
  </si>
  <si>
    <t>PY Total</t>
  </si>
  <si>
    <t>v Estimate</t>
  </si>
  <si>
    <t>v PY</t>
  </si>
  <si>
    <t>Note: Amounts presented below include face and premium.</t>
  </si>
  <si>
    <t>Est. (28% of ADV)</t>
  </si>
  <si>
    <t>Online- can submit remotely</t>
  </si>
  <si>
    <t>9:00AM EST</t>
  </si>
  <si>
    <t>9/16/15 @ 4:00PM EST</t>
  </si>
  <si>
    <t>10% of total face amount of intended winnings</t>
  </si>
  <si>
    <t> Wire Transfers only</t>
  </si>
  <si>
    <t> 09/23/2015, 2:00 PM ET  </t>
  </si>
  <si>
    <t>Immediately after purchase for 3 quarters</t>
  </si>
  <si>
    <t>RealAuction - ACH</t>
  </si>
  <si>
    <t>8:30AM EST</t>
  </si>
  <si>
    <t>After Certificates have been issued</t>
  </si>
  <si>
    <t>9/17/15 @ 4:00PM EST</t>
  </si>
  <si>
    <t>09/24/2015, 2:00 PM ET  </t>
  </si>
  <si>
    <t>8:00AM EST</t>
  </si>
  <si>
    <t>Online - can submit remotely</t>
  </si>
  <si>
    <t>After the first 10 days</t>
  </si>
  <si>
    <t>9/23/15 @ 4:00PM EST</t>
  </si>
  <si>
    <t>09/30/2015, 2:00 PM ET  </t>
  </si>
  <si>
    <t>10:00AM EST</t>
  </si>
  <si>
    <t>344 Broadway Long branch, NJ 07740, USA</t>
  </si>
  <si>
    <t>Once we receive the certificates</t>
  </si>
  <si>
    <t>Morning Of - Come in Early</t>
  </si>
  <si>
    <t>East Brunswick Municipal Building 1 Jean Walling Civic Center Drive East Brunswick, NJ 08816</t>
  </si>
  <si>
    <t>Once Certificates are printed</t>
  </si>
  <si>
    <t>Morning Of</t>
  </si>
  <si>
    <t>Cash, Certified Funds, or Wire</t>
  </si>
  <si>
    <t>Given in packet at the day of the sale</t>
  </si>
  <si>
    <t>See D3</t>
  </si>
  <si>
    <t>D6</t>
  </si>
  <si>
    <t>1 Day Left</t>
  </si>
  <si>
    <t>9:30AM EST</t>
  </si>
  <si>
    <t>627 Pinewald-Keswick Road, Bayville NJ 08721</t>
  </si>
  <si>
    <t xml:space="preserve">Email says week before, lady on the phone said morning of </t>
  </si>
  <si>
    <t>Faxing it Over</t>
  </si>
  <si>
    <t>Bidding</t>
  </si>
  <si>
    <t>2015 Won Total (Face + Prem)</t>
  </si>
  <si>
    <t>2015 Face Bids</t>
  </si>
  <si>
    <t>Sangamon County Collector</t>
  </si>
  <si>
    <t>http://co.sangamon.il.us/departments/s-z/treasurer/annual-tax-sale</t>
  </si>
  <si>
    <t>Language</t>
  </si>
  <si>
    <t>RAMS</t>
  </si>
  <si>
    <t>A delinquent tax sale list will be made available in the Collector’s Office. There is a $75.00 non-refundable fee to the list</t>
  </si>
  <si>
    <t>County Office Building at 111 West Fox Street, Yorkville, IL 60560</t>
  </si>
  <si>
    <t>An additional $100.00 fee will be charged to the buyers interested in obtaining a delinquent tax list.  Upon completing the application and making the payment, Joseph E Meyer &amp; Associates will contact you via e-mail for the requested format of the list</t>
  </si>
  <si>
    <t>421 North County Farm Road, Wheaton, Illinois 60187</t>
  </si>
  <si>
    <t>Du Page County Collector</t>
  </si>
  <si>
    <t>Multiple</t>
  </si>
  <si>
    <t>1504 Third Avenue in Rock Island, Illinois</t>
  </si>
  <si>
    <t>Spoke to Julie, can have one bidder per entity, multiple entities are allowed, no limit to how many</t>
  </si>
  <si>
    <t>Spoke to Pat, can have one bidder per entity, multiple entities are allowed, no limit to how many</t>
  </si>
  <si>
    <t>Spoke to Courtney, can have one bidder per entity, multiple entities are allowed, no limit to how many</t>
  </si>
  <si>
    <t>Spoke to Don, can have one bidder per entity, multiple entities are allowed, no limit to how many</t>
  </si>
  <si>
    <t>Spoke to Darcie, can have one bidder per entity, multiple entities are allowed, no limit to how many</t>
  </si>
  <si>
    <t>Ask for Andrea</t>
  </si>
  <si>
    <t>Spoke to Kathy, can have one bidder per entity, multiple entities are allowed, no limit to how many</t>
  </si>
  <si>
    <t>Spoke to Sheryl, can have one bidder per entity, multiple entities are allowed, no limit to how many</t>
  </si>
  <si>
    <t>2014 Won Total (Face)</t>
  </si>
  <si>
    <t>10:100AM EST</t>
  </si>
  <si>
    <t>515 Watchung Ave, Plainfield, NJ 07060</t>
  </si>
  <si>
    <t>After two weeks</t>
  </si>
  <si>
    <t>n/A</t>
  </si>
  <si>
    <t>City Hall 640 E. Wood Street Vineland, NJ08360</t>
  </si>
  <si>
    <t>856-794-4050</t>
  </si>
  <si>
    <t>cdigiorgio@vinelandcity.org</t>
  </si>
  <si>
    <t>Cash, Money Order, or Cashier's Check</t>
  </si>
  <si>
    <t>125 South Route 73 Braddock, NJ 08037-9422 </t>
  </si>
  <si>
    <t>Wire, Cash, Money Order, or Cashier's Check</t>
  </si>
  <si>
    <t>Included in registration packet</t>
  </si>
  <si>
    <t>Live - Wire</t>
  </si>
  <si>
    <t>8:30 AM EST</t>
  </si>
  <si>
    <t>9/28/2015 @ 4:00PM EST</t>
  </si>
  <si>
    <t>10/5/2015 @ 2:00PM EST</t>
  </si>
  <si>
    <t>10/7/15 @ 2:00PM EST</t>
  </si>
  <si>
    <t>9/30/2015 @ 4:00PM EST</t>
  </si>
  <si>
    <t>10/5/15 @ 4:00PM EST</t>
  </si>
  <si>
    <t>10/13/15 @ 2:00PM EST</t>
  </si>
  <si>
    <t>8:00 AM EST</t>
  </si>
  <si>
    <t>10/6/15 @ 4:00 PM EST</t>
  </si>
  <si>
    <t>10/14/15 @ 2:00PM EST</t>
  </si>
  <si>
    <t>10/7/15 @ 4:00 PM EST</t>
  </si>
  <si>
    <t>10/15/15 @ 2:00PM EST</t>
  </si>
  <si>
    <t>9:00 AM EST</t>
  </si>
  <si>
    <t>10/8/15 @ 4:00 PM EST</t>
  </si>
  <si>
    <t>10/16/15 @ 2:00PM EST</t>
  </si>
  <si>
    <t>10/23/15 @ 2:00PM EST</t>
  </si>
  <si>
    <t>10/16/15 @ 4:00PM EST</t>
  </si>
  <si>
    <t>1 hour</t>
  </si>
  <si>
    <t>9:00:00 AM (MT)</t>
  </si>
  <si>
    <t>SRI (Zeus)</t>
  </si>
  <si>
    <t>3 Day</t>
  </si>
  <si>
    <t>Available now</t>
  </si>
  <si>
    <t>10% of expected winings</t>
  </si>
  <si>
    <t>8:00:00 AM (MT)</t>
  </si>
  <si>
    <t>8:30:00 AM (MT)</t>
  </si>
  <si>
    <t>2 Day</t>
  </si>
  <si>
    <t>Not needed</t>
  </si>
  <si>
    <t>100% of expected winnings</t>
  </si>
  <si>
    <t>Already released</t>
  </si>
  <si>
    <t>Citizens Service Center, 1675 W. Garden of the Gods Road,  1st Floor Rm 1017, Colorado Springs, CO 80907</t>
  </si>
  <si>
    <t>MUTS GIVE WRITTEN NOTICE NOT TO PARTICIPATE IN THE AUTOMATIC ROTATION SALE</t>
  </si>
  <si>
    <t>El Paso County Treasurer</t>
  </si>
  <si>
    <t>Website closed</t>
  </si>
  <si>
    <t>Still has 2014 info on the site</t>
  </si>
  <si>
    <t>Day of Sale</t>
  </si>
  <si>
    <t>End of sale</t>
  </si>
  <si>
    <t>Personal/Business checks</t>
  </si>
  <si>
    <t>McKee Community Building, 5280 Arena Circle, Suite 100, Loveland, CO 80538</t>
  </si>
  <si>
    <t>If you would like to receive a packet for the Tax Lien Sale, please send $5.00 (credit cards are not acceptable) to</t>
  </si>
  <si>
    <t>Boulder County Courthouse, Third Floor, 1325 Pearl Street, Boulder, CO 80302</t>
  </si>
  <si>
    <t>101 South Capitol Pekin, IL 61554</t>
  </si>
  <si>
    <t>Signed blank check</t>
  </si>
  <si>
    <t>Requeswt with registration</t>
  </si>
  <si>
    <t>Brookens Center Lyle Shields Meeting Room, 1776 E. Washington, Urbana, Illinois</t>
  </si>
  <si>
    <t>Tazewell County Treasurer</t>
  </si>
  <si>
    <t>Purchase with registration</t>
  </si>
  <si>
    <t>Champaign County Collector</t>
  </si>
  <si>
    <t>Kane County Government Center, building (A), 719 South Batavia Avenue, Geneva, Illinois</t>
  </si>
  <si>
    <t>Eagle</t>
  </si>
  <si>
    <t>Garfield</t>
  </si>
  <si>
    <t>La Plata</t>
  </si>
  <si>
    <t>Pitkin</t>
  </si>
  <si>
    <t>Routt</t>
  </si>
  <si>
    <t>Whiteside</t>
  </si>
  <si>
    <t>Williamson</t>
  </si>
  <si>
    <t>Multiple - Can bring multiple bidders for one company - Must notify on registration form</t>
  </si>
  <si>
    <t>Verbal - Interest bid down, spread around ties</t>
  </si>
  <si>
    <t xml:space="preserve">Multiple - One registration per bidder - Can register multiple bidders under the same company - </t>
  </si>
  <si>
    <t>If first time buyer, need certified funds prior to the sale. Signed blank check</t>
  </si>
  <si>
    <t>Kane County Treasurer</t>
  </si>
  <si>
    <t>Via mail</t>
  </si>
  <si>
    <t>Verbal - Interest bid down, spread around ties - First and loudest takes it</t>
  </si>
  <si>
    <t>Multiple - Separate EIN/Registration per bbidder</t>
  </si>
  <si>
    <t>Winnebago County Treasurer</t>
  </si>
  <si>
    <t>$500 - needs to be cashiers check if first time buyer</t>
  </si>
  <si>
    <t>$500 and 200 for the listing</t>
  </si>
  <si>
    <t>Signed blank check - Letter of credit</t>
  </si>
  <si>
    <t>Send checks to 776 East Washington Street, Urbana, IL 61802</t>
  </si>
  <si>
    <t>Multiple - Must register different companies for each bidder - Each person needs speerate deposit, registration, etc.</t>
  </si>
  <si>
    <t>McHenry County Treasurer</t>
  </si>
  <si>
    <t>McHenry Admin Building, 667 Ware Rd, Woodstock, IL 60098</t>
  </si>
  <si>
    <t>Winnebago County Courthouse, 400 W State Street, 8th Floor, Rockford, IL 61101</t>
  </si>
  <si>
    <t>Stewart Centre, located at 50 W. Douglas St., Freeport, IL 61032</t>
  </si>
  <si>
    <t>Certified funds for first time buyers, otherwise business check</t>
  </si>
  <si>
    <t>$300 for deposit and $50 for tax list - Certified funds if first time buyer</t>
  </si>
  <si>
    <t>Stephenson County Treasurer</t>
  </si>
  <si>
    <t>Administrative Building, 2nd Floor, 407 N. Monroe  Marion, Illinois</t>
  </si>
  <si>
    <t>Williamson County Treasurer</t>
  </si>
  <si>
    <t>$200  deposit + $150 for the list (business check), separate checks</t>
  </si>
  <si>
    <t>407 N. Monroe – Suite 104, Marion, IL  62959</t>
  </si>
  <si>
    <t>$500, business check, $75 for the list</t>
  </si>
  <si>
    <t>County Building, 189 East Court Street, 4th Floor, Kankaee, IL 60901</t>
  </si>
  <si>
    <t>County Collector</t>
  </si>
  <si>
    <t>Trasuerers Offce 192 North East Avenue, Kankakee, IL 60901</t>
  </si>
  <si>
    <t>$200, business checks, $200 for the sale list</t>
  </si>
  <si>
    <t>County Building, 2nd floor, 200 South 9th Street, Springfield, IL 62701</t>
  </si>
  <si>
    <t>County Building, room 102, 200 South 9th Street, Springfield, IL 62701</t>
  </si>
  <si>
    <t>$500, and $150 for the list, business checks</t>
  </si>
  <si>
    <t>Automatic ACH withdrawl</t>
  </si>
  <si>
    <t>707 East Etna Road, Ottawa, IL 61350</t>
  </si>
  <si>
    <t>La Salle County Collector</t>
  </si>
  <si>
    <t>Check Payable To</t>
  </si>
  <si>
    <t>Winslow Township</t>
  </si>
  <si>
    <t>$500, and $100 for the list, business checks</t>
  </si>
  <si>
    <t>Lake County Collector</t>
  </si>
  <si>
    <t>Multiple - Can register multiple bidders under the same company - Each person needs speerate deposit, registration, etc.</t>
  </si>
  <si>
    <t>$500, and $250 for the list, certified funds</t>
  </si>
  <si>
    <t>Multiple (separate EINs) ($500 per company)</t>
  </si>
  <si>
    <t>First Day of Sale</t>
  </si>
  <si>
    <t>Next Week in Newspaper, but they send out after Nov. 1</t>
  </si>
  <si>
    <t>Macon County Office Building
141 South Main Street, 5th Floor
Decatur, IL 62523</t>
  </si>
  <si>
    <t>$200 separate fee for delinquent tax list with updates</t>
  </si>
  <si>
    <t>Macon County Collector</t>
  </si>
  <si>
    <t>Send checks to 141 South Main Street, Room 302 Decatur, IL 62523</t>
  </si>
  <si>
    <t>1 - 1 1/2 Days</t>
  </si>
  <si>
    <t>Multiple (separate EINs)</t>
  </si>
  <si>
    <t>302 N Chicago St Joliet, IL 60432</t>
  </si>
  <si>
    <t>A separate check made payable to the “Will County Collector” in the amount of $150 will be charged to buyers interested in obtaining a delinquent tax sale list.  </t>
  </si>
  <si>
    <t>Will County Collector</t>
  </si>
  <si>
    <t>Send Checks to 302 N Chicago St. Joliet, IL 60432</t>
  </si>
  <si>
    <t>$500, business check</t>
  </si>
  <si>
    <t>$250, and $50 for the listbusiness check</t>
  </si>
  <si>
    <t>115 East Washington Street, Room 400, Bloomington, IL 61702</t>
  </si>
  <si>
    <t>Mclean County Collector</t>
  </si>
  <si>
    <t>Week of 10/5</t>
  </si>
  <si>
    <t>1320 Union St, Morris, IL 60450</t>
  </si>
  <si>
    <t>Separate check for $75 for the list</t>
  </si>
  <si>
    <t>Grundy County Collector</t>
  </si>
  <si>
    <t>Send Checks to PO BOX 689 Morris, IL 60450</t>
  </si>
  <si>
    <t>AJ +2*</t>
  </si>
  <si>
    <t>Kyle + 2*</t>
  </si>
  <si>
    <t>Sean +2*</t>
  </si>
  <si>
    <t>West  +2*</t>
  </si>
  <si>
    <t>Champaign both confirmed</t>
  </si>
  <si>
    <t>Mchenry cannot do</t>
  </si>
  <si>
    <t>Email sent to ttlblllc@gmail.com, click link to pay - "Checking or savings account"</t>
  </si>
  <si>
    <t>https://www.zeusauction.com</t>
  </si>
  <si>
    <t>Exp Place</t>
  </si>
  <si>
    <t>Live -Cert Check-AJ</t>
  </si>
  <si>
    <t>Live -Cert Check-West</t>
  </si>
  <si>
    <t>10% expected winnings</t>
  </si>
  <si>
    <t>Budget - 100% of expected winnings</t>
  </si>
  <si>
    <t>ACH auto-debit</t>
  </si>
  <si>
    <t>not available</t>
  </si>
  <si>
    <t>FV Interest</t>
  </si>
  <si>
    <t>Sub Interest</t>
  </si>
  <si>
    <t>Bid Amount every 6 months</t>
  </si>
  <si>
    <t>FV Interest Accural</t>
  </si>
  <si>
    <t>Bid for Month 1-6, Bid*2 for Month 7 - 12 and so on</t>
  </si>
  <si>
    <t>SubInterest Accural</t>
  </si>
  <si>
    <t>Automatic 12%</t>
  </si>
  <si>
    <t>Month 1= Month 12 @ 12%</t>
  </si>
  <si>
    <t>Sent 10/15</t>
  </si>
  <si>
    <t>9:00 AM (MT)</t>
  </si>
  <si>
    <t>8:30 AM (MT)</t>
  </si>
  <si>
    <t>5:00 PM (MT)</t>
  </si>
  <si>
    <t>8:00 AM (MT)</t>
  </si>
  <si>
    <t>9:00AM</t>
  </si>
  <si>
    <t>$250, and $75 for the list - business check if we participated, certified if not</t>
  </si>
  <si>
    <t>Beinning of Sale</t>
  </si>
  <si>
    <t>Kendall County Collector</t>
  </si>
  <si>
    <t>2014 Win Rate</t>
  </si>
  <si>
    <t>Actuals</t>
  </si>
  <si>
    <t>Estimated Win (12% lower Adv, 2x 2014 win rate, with 3 bidders)</t>
  </si>
  <si>
    <t>Actual vs. Est.</t>
  </si>
  <si>
    <t>How to Find Back Taxes</t>
  </si>
  <si>
    <t>Online: http://assessments.tazewell.com/wedge</t>
  </si>
  <si>
    <t>Call Clerk 815-319-4253: Tanny will email list of outstanding liens.</t>
  </si>
  <si>
    <t>Sent 10/19</t>
  </si>
  <si>
    <t>Zillow</t>
  </si>
  <si>
    <t>Google</t>
  </si>
  <si>
    <t>Back Tax</t>
  </si>
  <si>
    <t>Bidsheet/Bids Loaded</t>
  </si>
  <si>
    <t>Testing Notes</t>
  </si>
  <si>
    <t>Must use updated face amounts</t>
  </si>
  <si>
    <t>Not available</t>
  </si>
  <si>
    <t>Actual Face</t>
  </si>
  <si>
    <t>Actual Prem</t>
  </si>
  <si>
    <t>Actual Total</t>
  </si>
  <si>
    <t>Actual vs. Est.
(Percent)</t>
  </si>
  <si>
    <t>Actual vs. Est.
(Dollars)</t>
  </si>
  <si>
    <t>[1]</t>
  </si>
  <si>
    <t>[2]</t>
  </si>
  <si>
    <t>Footnotes</t>
  </si>
  <si>
    <t>Prem/ Face</t>
  </si>
  <si>
    <t xml:space="preserve">[2] Tang only allowed to bid on liens &gt; $2K, as the rest of the sale was round robin. Compared to last year's El Paso auction, we had the same win rate (18% of ADV). </t>
  </si>
  <si>
    <t>Std. Estimate
Face = 27.6% of ADV
Prem = 9.6% of Face</t>
  </si>
  <si>
    <t>Completed Auctions</t>
  </si>
  <si>
    <t>[1] 82% of the face value of our bids redeemed prior to the sale. Last year's redemption rate is unknown.</t>
  </si>
  <si>
    <t>1215 Green Bay Road, North Chicago, IL 60064</t>
  </si>
  <si>
    <t>No zillows available</t>
  </si>
  <si>
    <t>4:00 AM PST</t>
  </si>
  <si>
    <t>Not avail.</t>
  </si>
  <si>
    <t>[**Note: for 2016, we need to do certified check for TTLAO and Chloe per County] Blank Check, Certified funds for first time buyers, otherwise business checks will be accepted</t>
  </si>
  <si>
    <t>[3]</t>
  </si>
  <si>
    <t>[3] Tang only allowed to bid on liens &gt; $3K, as the rest of the sale was round robin.</t>
  </si>
  <si>
    <t>Certified funds/Wire, Wire must be in by noon the following day</t>
  </si>
  <si>
    <t>Sean +1*</t>
  </si>
  <si>
    <t>Dupage has a computer at the treasurer's office where we have to search each parcel.  Not online.  County List has column with aystrics noting back tax is included.  Don't think that includes everything, but removed them.</t>
  </si>
  <si>
    <t>http://www.fikeandfike.com/propertytax/LaSalle/Inquiry.aspx</t>
  </si>
  <si>
    <t>How to Find County Liens</t>
  </si>
  <si>
    <t>Not sure.  Maybe treasury computer.</t>
  </si>
  <si>
    <t>http://kendallil.devnetwedge.com/</t>
  </si>
  <si>
    <t>SIE/Surrender from Back Tax Website.</t>
  </si>
  <si>
    <t>SIE/Surrender on county adv list.</t>
  </si>
  <si>
    <t>http://tax.co.sangamon.il.us/SangamonCountyWeb/app/searchByParcelNumber.action</t>
  </si>
  <si>
    <t>http://treasurer.k3county.net/</t>
  </si>
  <si>
    <t>Not available.</t>
  </si>
  <si>
    <t>Not Available</t>
  </si>
  <si>
    <t>http://kaneapplications.countyofkane.org/taxassessor/</t>
  </si>
  <si>
    <t>http://mcleanil.devnetwedge.com/</t>
  </si>
  <si>
    <t>SIE per county provided SIE List.</t>
  </si>
  <si>
    <t>http://mchenryil.devnetwedge.com/</t>
  </si>
  <si>
    <t>http://www.co.champaign.il.us/treas/taxlkup.htm</t>
  </si>
  <si>
    <t>Forfeitures noted in county list (TSR ID 7)</t>
  </si>
  <si>
    <t>http://countyclerk.lakecountyil.gov/TaxInfo/Pages/Estimate-of-Redemption.aspx</t>
  </si>
  <si>
    <t>Back tax amount in the County List.  May not be all of them though.</t>
  </si>
  <si>
    <t>http://www.fikeandfike.com/propertytax/Macon/Inquiry.aspx</t>
  </si>
  <si>
    <t>Yes-Missed</t>
  </si>
  <si>
    <t>http://willtax.willcountydata.com/ccwtx20.asp</t>
  </si>
  <si>
    <t>SIE/Surrender/Forfeiture from Back Tax Website.</t>
  </si>
  <si>
    <t>Did not attend</t>
  </si>
  <si>
    <t>Auto Calc</t>
  </si>
  <si>
    <t>Auction Results</t>
  </si>
  <si>
    <t>Updated Model</t>
  </si>
  <si>
    <t>ADV List</t>
  </si>
  <si>
    <t>Face Final Bid</t>
  </si>
  <si>
    <t>% Bid</t>
  </si>
  <si>
    <t>Face Won</t>
  </si>
  <si>
    <t>Won/ADV</t>
  </si>
  <si>
    <t>Won/Bid</t>
  </si>
  <si>
    <t>Premium Won</t>
  </si>
  <si>
    <t>Premium/Face</t>
  </si>
  <si>
    <t>Type of Auction</t>
  </si>
  <si>
    <t>Brick</t>
  </si>
  <si>
    <t>Early Standard (like Acc)</t>
  </si>
  <si>
    <t>Neptune</t>
  </si>
  <si>
    <t>Cherry Hill</t>
  </si>
  <si>
    <t>Mt Laurel</t>
  </si>
  <si>
    <t>North Brunswick</t>
  </si>
  <si>
    <t>Paterson</t>
  </si>
  <si>
    <t>Trenton</t>
  </si>
  <si>
    <t>Toms River</t>
  </si>
  <si>
    <t>Woodbridge</t>
  </si>
  <si>
    <t>Delran</t>
  </si>
  <si>
    <t>Millville</t>
  </si>
  <si>
    <t>Clifton City</t>
  </si>
  <si>
    <t>Berkeley</t>
  </si>
  <si>
    <t>Plainfield</t>
  </si>
  <si>
    <t>Lakewood</t>
  </si>
  <si>
    <t>Willingboro</t>
  </si>
  <si>
    <t>Edison</t>
  </si>
  <si>
    <t>Highland Park</t>
  </si>
  <si>
    <t>Galloway</t>
  </si>
  <si>
    <t>Little Egg Harbor</t>
  </si>
  <si>
    <t>Old Bridge</t>
  </si>
  <si>
    <t>Egg Harbor</t>
  </si>
  <si>
    <t>Jersey City</t>
  </si>
  <si>
    <t>Pleasantville</t>
  </si>
  <si>
    <t>Gloucester</t>
  </si>
  <si>
    <t>Hammonton</t>
  </si>
  <si>
    <t>Perth Amboy</t>
  </si>
  <si>
    <t>Middletown</t>
  </si>
  <si>
    <t>Medford</t>
  </si>
  <si>
    <t>South Plainsfield</t>
  </si>
  <si>
    <t>Franklin (Somerset)</t>
  </si>
  <si>
    <t>Diligence the back-end of the list first - more value at the backend.</t>
  </si>
  <si>
    <t>Jim to do diligence next year.</t>
  </si>
  <si>
    <t>new</t>
  </si>
  <si>
    <t>Jim diligence next year.  Look to see which players got out of Trenton and why.</t>
  </si>
  <si>
    <t>Skip next year, a lot of utilities and too small.</t>
  </si>
  <si>
    <t>Jim diligence next year. Use same gang cuts next year. Avoid N. 1st and N 7th Streets next year.</t>
  </si>
  <si>
    <t>2015 To Date</t>
  </si>
  <si>
    <t>New Model</t>
  </si>
  <si>
    <t>Clifton Redo</t>
  </si>
  <si>
    <t>New Averagae</t>
  </si>
  <si>
    <t>Required Income</t>
  </si>
  <si>
    <t>Yearround</t>
  </si>
  <si>
    <t>Till December</t>
  </si>
  <si>
    <t>NJ Analysis</t>
  </si>
  <si>
    <t>PY</t>
  </si>
  <si>
    <t>Counties &gt;$1MM</t>
  </si>
  <si>
    <t>CY</t>
  </si>
  <si>
    <t xml:space="preserve">Count </t>
  </si>
  <si>
    <t>Bid</t>
  </si>
  <si>
    <t>Win</t>
  </si>
  <si>
    <t>Total Invest</t>
  </si>
  <si>
    <t>Income</t>
  </si>
  <si>
    <t>Money Back</t>
  </si>
  <si>
    <t>Year 1</t>
  </si>
  <si>
    <t>Year 2</t>
  </si>
  <si>
    <t>Year 3</t>
  </si>
  <si>
    <t>2013 Portfolio</t>
  </si>
  <si>
    <t>2014 Portfolio</t>
  </si>
  <si>
    <t>2015 Portfolio</t>
  </si>
  <si>
    <t>2016 Portfolio</t>
  </si>
  <si>
    <t>2017 Portfolio</t>
  </si>
  <si>
    <t>Balance</t>
  </si>
  <si>
    <t>5 years of purchases</t>
  </si>
  <si>
    <t>Years</t>
  </si>
  <si>
    <t>Per Year</t>
  </si>
  <si>
    <t>Edison (Middlesex)</t>
  </si>
  <si>
    <t>Franklin (Gloucester)</t>
  </si>
  <si>
    <t>Galloway (Atlantic)</t>
  </si>
  <si>
    <t>Hamilton (Mercer)</t>
  </si>
  <si>
    <t>Livingston (Essex)</t>
  </si>
  <si>
    <t>Pleasantville (Atlantic)</t>
  </si>
  <si>
    <t>Town Hall/Council Chambers 100 Municipal Blvd. Edison, NJ 08817</t>
  </si>
  <si>
    <t>Cash, Certified check, money order, or wire tranfer (if pre-approved)</t>
  </si>
  <si>
    <t>https://atlanticcity.newjerseytaxsale.com/</t>
  </si>
  <si>
    <t>12/7/15 @ 4:00 PM EST</t>
  </si>
  <si>
    <t>12/14/2015, 2:00 PM ET  </t>
  </si>
  <si>
    <t>12/9/15 @ 4:00 PM EST</t>
  </si>
  <si>
    <t>12/16/2015, 2:00 PM ET  </t>
  </si>
  <si>
    <t>12/10/15 @ 4:00 PM EST</t>
  </si>
  <si>
    <t>12/17/2015, 2:00 PM ET  </t>
  </si>
  <si>
    <t>11/23/15 @ 4:00 PM EST</t>
  </si>
  <si>
    <t>12/1/2015, 2:00 PM ET  </t>
  </si>
  <si>
    <t>12/11/15 @ 4:00 PM EST</t>
  </si>
  <si>
    <t>12/18/2015, 2:00 PM ET  </t>
  </si>
  <si>
    <t>12/8/15 @ 4:00 PM EST</t>
  </si>
  <si>
    <t>12/15/2015, 2:00 PM ET  </t>
  </si>
  <si>
    <t>Washington (Gloucester)</t>
  </si>
  <si>
    <t>Little Egg Harbor (Ocean)</t>
  </si>
  <si>
    <t>West New York (Hudson)</t>
  </si>
  <si>
    <t>Old Bridge (Middlesex)</t>
  </si>
  <si>
    <t>New Brunswick (Middlesex)</t>
  </si>
  <si>
    <t>Collingswood (Camden)</t>
  </si>
  <si>
    <t>Asbury Park</t>
  </si>
  <si>
    <t>Haddon (Camden)</t>
  </si>
  <si>
    <t>Belleville (Essex)</t>
  </si>
  <si>
    <t>Perth Amboy (Middlesex)</t>
  </si>
  <si>
    <t>Gloucester (Camden)</t>
  </si>
  <si>
    <t xml:space="preserve">10:00AM </t>
  </si>
  <si>
    <t>523 Egg Harbor Road Sewell, NJ 08080</t>
  </si>
  <si>
    <t>856-589-0520 Ext. 257</t>
  </si>
  <si>
    <t>rsarlo@twp.washington.nj.us</t>
  </si>
  <si>
    <t>Sewer - immediately, Other: Feb</t>
  </si>
  <si>
    <t>Cash, Money Order, or Certified Funds, Business Check w/ proof of funds - Robin</t>
  </si>
  <si>
    <t>Township of Washington</t>
  </si>
  <si>
    <t>2-10 North Van Brunt Street, Englewood, New Jersey</t>
  </si>
  <si>
    <t>City of Englewood</t>
  </si>
  <si>
    <t>665 Radio Road, Little Egg Harbor, NJ</t>
  </si>
  <si>
    <t>Certified funds, business check</t>
  </si>
  <si>
    <t>Little Egg Harbor Tax Collectors Office</t>
  </si>
  <si>
    <t>420 60th Street, West New York, NJ</t>
  </si>
  <si>
    <t>Certified Funds, Wire</t>
  </si>
  <si>
    <t>Town of West New York</t>
  </si>
  <si>
    <t>1 Old Bridge Plaza, Old Bridge, NJ 08857</t>
  </si>
  <si>
    <t>Certified funds, Wire</t>
  </si>
  <si>
    <t>Township of Oldbridge</t>
  </si>
  <si>
    <t>Emailing</t>
  </si>
  <si>
    <t>78 Bayard Street, Newbrunswick, NJ</t>
  </si>
  <si>
    <t>9:30AM</t>
  </si>
  <si>
    <t>3rd floor of Borough Hall, 678 Haddon Ave, Collingswood, NJ  08108</t>
  </si>
  <si>
    <t>1 Municipal Plaza, Asbury  Park, NJ 07712</t>
  </si>
  <si>
    <t>Already registered - Bidder # 212</t>
  </si>
  <si>
    <t>Certified funds, Wire ok with same day confirmation</t>
  </si>
  <si>
    <t>Jersey City Tax Collector</t>
  </si>
  <si>
    <t>Faxing Over</t>
  </si>
  <si>
    <t>152 Washington Avenue, Belleville, NJ 07109</t>
  </si>
  <si>
    <t>Township of Belleville</t>
  </si>
  <si>
    <t>269 High Street, 2nd Florr, Perth Amboy, NJ</t>
  </si>
  <si>
    <t>Certified funds, cash, business check, wire</t>
  </si>
  <si>
    <t>Burough of Collingswood</t>
  </si>
  <si>
    <t>Edison Tax Collector</t>
  </si>
  <si>
    <t>Sean has it</t>
  </si>
  <si>
    <t>10 days after sale</t>
  </si>
  <si>
    <t>City of New Brunswick</t>
  </si>
  <si>
    <t>City of Asbury Park</t>
  </si>
  <si>
    <t>100 Central Avenue Hammonton, NJ 08037</t>
  </si>
  <si>
    <t>135 haddon ave, Westmont nj 08108 third floor in court room</t>
  </si>
  <si>
    <t>Haddon Township</t>
  </si>
  <si>
    <t>City of Perth Amboy</t>
  </si>
  <si>
    <t>Email Nancy for it</t>
  </si>
  <si>
    <t>Difference  ($)</t>
  </si>
  <si>
    <t>Total Received To-Date</t>
  </si>
  <si>
    <t>Total Received To-Date (Ex. AC)</t>
  </si>
  <si>
    <t>Difference  (%)</t>
  </si>
  <si>
    <t>Business Check, Cash</t>
  </si>
  <si>
    <t>Jim DB Prepped</t>
  </si>
  <si>
    <t>12/21/15 @ 4:00 PM EST</t>
  </si>
  <si>
    <t>Town of Hammonton</t>
  </si>
  <si>
    <t>Sent Info to R. Jacobs</t>
  </si>
  <si>
    <t>Jim Call</t>
  </si>
  <si>
    <t>Overwhellmed</t>
  </si>
  <si>
    <t>70mph</t>
  </si>
  <si>
    <t>Cant get quality with the current workload</t>
  </si>
  <si>
    <t>Lose the discplined bidders when there are no sales</t>
  </si>
  <si>
    <t>Cannot have an agent in the same room bidding against him</t>
  </si>
  <si>
    <t>Don’t want to allocate guys to other companies and not be able to handle the workload</t>
  </si>
  <si>
    <t>"Shieldforce" - needs more consitancy</t>
  </si>
  <si>
    <t>6 days before for three thousand drivebys is dangerous</t>
  </si>
  <si>
    <t>Best guys are already committed, new guys have to be supervised</t>
  </si>
  <si>
    <t>No problem with the volume in one town</t>
  </si>
  <si>
    <t>Need better timeframe of when he is being used</t>
  </si>
  <si>
    <t>2 weeks ahead of time, will do drivebys and rate, etc</t>
  </si>
  <si>
    <t>Needs to do</t>
  </si>
  <si>
    <t>Can Redzone JC</t>
  </si>
  <si>
    <t>Wants work in Oct, and November</t>
  </si>
  <si>
    <t>Best Case Scenario</t>
  </si>
  <si>
    <t>Send him the calendar, he will tell us which sales we should do and if he can cover</t>
  </si>
  <si>
    <t>Bid/driveby?</t>
  </si>
  <si>
    <t>Morning of - In email</t>
  </si>
  <si>
    <t>Morning of - Send email with all info to Rsarol@twp.washington.nj.us</t>
  </si>
  <si>
    <t>Morning of - Faxing to us, send back to 201-569-6593</t>
  </si>
  <si>
    <t>Morning of - No answer</t>
  </si>
  <si>
    <t>Morning of - Email Nancy - Email send asking for registration</t>
  </si>
  <si>
    <t>Waiting for Email Confirm</t>
  </si>
  <si>
    <t>Final Payment</t>
  </si>
  <si>
    <t>Morning of - In email - Sent - Has not confirmed</t>
  </si>
  <si>
    <t>Premium / Face</t>
  </si>
  <si>
    <t>Sale</t>
  </si>
  <si>
    <t>Date</t>
  </si>
  <si>
    <t>Prem</t>
  </si>
  <si>
    <t>Prem/Face</t>
  </si>
  <si>
    <t>Dec'14 Total</t>
  </si>
  <si>
    <t>NJ - December 2015</t>
  </si>
  <si>
    <t>Dec'15 Total</t>
  </si>
  <si>
    <t>Dec'15 Total (Ex. JC)</t>
  </si>
  <si>
    <t xml:space="preserve">Note: Figures above are preliminary. </t>
  </si>
  <si>
    <t>Pueblo</t>
  </si>
  <si>
    <t>Weld</t>
  </si>
  <si>
    <t>Denver</t>
  </si>
  <si>
    <t>Mesa</t>
  </si>
  <si>
    <t>Douglas</t>
  </si>
  <si>
    <t>Arapahoe</t>
  </si>
  <si>
    <t>Adams</t>
  </si>
  <si>
    <t>Larimer</t>
  </si>
  <si>
    <t>Lists Released</t>
  </si>
  <si>
    <t>Time</t>
  </si>
  <si>
    <t>Contact</t>
  </si>
  <si>
    <t>Phone #</t>
  </si>
  <si>
    <t>Registration Opens</t>
  </si>
  <si>
    <t>Registration Closes</t>
  </si>
  <si>
    <t>Bidding Format</t>
  </si>
  <si>
    <t>Where</t>
  </si>
  <si>
    <t>Acceptable Forms of Payment</t>
  </si>
  <si>
    <t>Wire Instructions</t>
  </si>
  <si>
    <t>2014 FV Purchased</t>
  </si>
  <si>
    <t>2013 FV Purchased</t>
  </si>
  <si>
    <t>2013 Advertised List</t>
  </si>
  <si>
    <t>2014 Total Liens Sold</t>
  </si>
  <si>
    <t>2014 Bids</t>
  </si>
  <si>
    <t>2013 Bids</t>
  </si>
  <si>
    <t>2012 FV Purchase</t>
  </si>
  <si>
    <t>2010 FV Purchased</t>
  </si>
  <si>
    <t>Date Registered</t>
  </si>
  <si>
    <t>Deposit Date</t>
  </si>
  <si>
    <t>Deposit Account</t>
  </si>
  <si>
    <t>Prior Liens Included in New Lien Price</t>
  </si>
  <si>
    <t>Non-Refundable Fees</t>
  </si>
  <si>
    <t>Sub Tax Rules</t>
  </si>
  <si>
    <t>Outstanding Tax Search Website</t>
  </si>
  <si>
    <t>Back Tax Search (Total Amount O/S)</t>
  </si>
  <si>
    <t>Yavapai</t>
  </si>
  <si>
    <t>928-771-3233</t>
  </si>
  <si>
    <t>1/16/2015 - Registered from prior year</t>
  </si>
  <si>
    <t>Online- Proxy Bid (0% bid proxies up)</t>
  </si>
  <si>
    <t>https://yavapai.arizonataxsale.com/</t>
  </si>
  <si>
    <t>10% of Intended Purchase</t>
  </si>
  <si>
    <t>$10 purchase fee</t>
  </si>
  <si>
    <t>Lien auctioned if not paid</t>
  </si>
  <si>
    <t>http://apps.yavapai.us/taxinquiry/</t>
  </si>
  <si>
    <t>In Lien Face</t>
  </si>
  <si>
    <t>Use Ex-Maricopa/Ex-Pima curves because  if we don't double down, someone can redeem us at the next auction.</t>
  </si>
  <si>
    <t>called and confirmed</t>
  </si>
  <si>
    <t>Maricopa</t>
  </si>
  <si>
    <t>602-506-8511</t>
  </si>
  <si>
    <t>1/19/2015 - Registered online 1/27/15</t>
  </si>
  <si>
    <r>
      <t xml:space="preserve">Online-Proxy (0% bid </t>
    </r>
    <r>
      <rPr>
        <b/>
        <sz val="11"/>
        <color theme="1"/>
        <rFont val="Calibri"/>
        <family val="2"/>
        <scheme val="minor"/>
      </rPr>
      <t>Does Not</t>
    </r>
    <r>
      <rPr>
        <sz val="11"/>
        <color theme="1"/>
        <rFont val="Calibri"/>
        <family val="2"/>
        <scheme val="minor"/>
      </rPr>
      <t xml:space="preserve"> proxy up)</t>
    </r>
  </si>
  <si>
    <t>https://www.bidmaricopa.com/</t>
  </si>
  <si>
    <t>$10 if lien over $600, otherwise $5</t>
  </si>
  <si>
    <t>Allows multiple lienholders</t>
  </si>
  <si>
    <t>http://mcassessor.maricopa.gov/</t>
  </si>
  <si>
    <t>Use Maricopa/Pima curves because we won't double down on subs, we will only bid a higher interest rate (like 4-5%) on these at the following auctions since we don't want more liens at 2% when we already have the right to foreclose.</t>
  </si>
  <si>
    <t>Coconino</t>
  </si>
  <si>
    <t>Currently available online (http://www.coconino.az.gov/index.aspx?nid=372)</t>
  </si>
  <si>
    <t>928-679-7120</t>
  </si>
  <si>
    <t>1/20/2015 - Registered from prior year</t>
  </si>
  <si>
    <t>Online-Proxy Bid (0% bid proxies up)</t>
  </si>
  <si>
    <t>https://coconino.arizonataxsale.com/</t>
  </si>
  <si>
    <t>ACH, Cash, Cashier's Check, Money Order</t>
  </si>
  <si>
    <t>http://treasurer.coconino.az.gov:81/treasurer/treasurerweb/search.jsp</t>
  </si>
  <si>
    <t>Same as Yavapai</t>
  </si>
  <si>
    <t>Navajo</t>
  </si>
  <si>
    <t>Currently available online (http://www.navajocountyaz.gov/Treasurer/pdfs/2015PubListFinal.pdf)</t>
  </si>
  <si>
    <t>Aileen</t>
  </si>
  <si>
    <t>928-524-4172</t>
  </si>
  <si>
    <t>Morning of (Need W-9) forms also available online (will need to call before faxing over)</t>
  </si>
  <si>
    <t>Live (1 Day)</t>
  </si>
  <si>
    <t>Navajo County Board of Supervisors Auditorium, 100 Carter Dr, Holbrook, Arizona, 86025</t>
  </si>
  <si>
    <t>No deposit</t>
  </si>
  <si>
    <t>Call back Monday morning</t>
  </si>
  <si>
    <t>N/A, but adv list shows Prior Years Balance</t>
  </si>
  <si>
    <t>You can tell they roll-up PY liens into the current year sale by looking at the counties ADV list.</t>
  </si>
  <si>
    <t>Cochise</t>
  </si>
  <si>
    <t>Currently available (TSR)</t>
  </si>
  <si>
    <t>12:00PM</t>
  </si>
  <si>
    <t>Ed White</t>
  </si>
  <si>
    <t>520-432-8412</t>
  </si>
  <si>
    <t>Registered 1/29/15 - Bidder# 4905</t>
  </si>
  <si>
    <t>Building G., 1415 East Melody Lane, Bisbee, Arizona, 85603</t>
  </si>
  <si>
    <t>Cash, Personal/Business Checks, and Cashier's Checks</t>
  </si>
  <si>
    <t>~1.2M</t>
  </si>
  <si>
    <t>Under the list of defaulted liens, certified checks required for these liens, available 1/28/15, at www.cochise.az.gov</t>
  </si>
  <si>
    <t>Pinal</t>
  </si>
  <si>
    <t>520-509-3555</t>
  </si>
  <si>
    <t>Registered 2/9/15</t>
  </si>
  <si>
    <t>Online- Proxy(0% bid proxies up) - Was confirmed with call, but do not fully trust- recheck when website released</t>
  </si>
  <si>
    <t>https://www.pinaltaxsale.com/</t>
  </si>
  <si>
    <t>https://treasurer.pinalcountyaz.gov/ParcelInquiry/</t>
  </si>
  <si>
    <t>Yuma</t>
  </si>
  <si>
    <t>Updated list will be online at 2/18/2015 - Currently available online (http://www.co.yuma.az.us/government/treasurer/tax-lien-faq)</t>
  </si>
  <si>
    <t>928-539-7781</t>
  </si>
  <si>
    <t>2/24/15 at 8AM</t>
  </si>
  <si>
    <t>Yuma County Board of Supervisor's Auditorium. 198 S. Main Street, Yuma, Arizona </t>
  </si>
  <si>
    <t>Wire, Cash, Certified Funds</t>
  </si>
  <si>
    <t>$2M+</t>
  </si>
  <si>
    <t>http://assessor.yumacountyaz.gov/assessor/taxweb/search.jsp</t>
  </si>
  <si>
    <t>Apache</t>
  </si>
  <si>
    <t>928-337-7629</t>
  </si>
  <si>
    <t>2/6/2015 - Registered 2/9/15</t>
  </si>
  <si>
    <t>Online- Proxy</t>
  </si>
  <si>
    <t>https://www.bidapachecounty.com/</t>
  </si>
  <si>
    <t>no PY TSR list, called and left VM</t>
  </si>
  <si>
    <t>Santa Cruz</t>
  </si>
  <si>
    <t>Currently available (http://www.co.santa-cruz.az.us/317/Treasurer)</t>
  </si>
  <si>
    <t>520-375-7980</t>
  </si>
  <si>
    <t>Registered - W-9 Sent 1/27/15</t>
  </si>
  <si>
    <t>2150 N. Congress Dr - Rm 120, Nogales, AZ 85628</t>
  </si>
  <si>
    <t>Certified Funds (first time bidders)</t>
  </si>
  <si>
    <t>http://parcelsearch.co.santa-cruz.az.us/parcelsearch.aspx?q=1053&amp;tab=Tax%20Information&amp;ty=2014&amp;px=0&amp;pn=101-28-026B</t>
  </si>
  <si>
    <t>Mohave</t>
  </si>
  <si>
    <t>2/20-23/2015</t>
  </si>
  <si>
    <t>Dolores</t>
  </si>
  <si>
    <t>928-753-0737 ext. 4126</t>
  </si>
  <si>
    <t>https://www.bidmohave.com/</t>
  </si>
  <si>
    <t>Left message again</t>
  </si>
  <si>
    <t>$10 processing fee, $10 winning bidder fee</t>
  </si>
  <si>
    <t>no proof in tsr other than average face/annual tax amount well over 2x</t>
  </si>
  <si>
    <t>Pima</t>
  </si>
  <si>
    <t>2/26/15-2/27/15</t>
  </si>
  <si>
    <t>8:00AM</t>
  </si>
  <si>
    <t>Lou</t>
  </si>
  <si>
    <t>520-724-8341</t>
  </si>
  <si>
    <t>Registered from prior year</t>
  </si>
  <si>
    <t>Registration carries over</t>
  </si>
  <si>
    <t>Live (2 Days)</t>
  </si>
  <si>
    <t xml:space="preserve">Board of Supervisors Conference Room, 130 West Congress, Tucson, Arizona, 85701 </t>
  </si>
  <si>
    <t>ACH (must call ahead to have set up), Cash, Wire, Personal Check, Debit Card, Cashier's Check</t>
  </si>
  <si>
    <t>$10MM+</t>
  </si>
  <si>
    <t>Need to purchase investor CD, $50</t>
  </si>
  <si>
    <t>$20 purchase fee, receive $10 back when redeemed</t>
  </si>
  <si>
    <t>n/a, get cd</t>
  </si>
  <si>
    <t>Buy CD, early Feb</t>
  </si>
  <si>
    <t>Same as Maricopa.</t>
  </si>
  <si>
    <t>2016 Attend</t>
  </si>
  <si>
    <t>https://navajo.arizonataxsale.com/</t>
  </si>
  <si>
    <t>Website has not been updated</t>
  </si>
  <si>
    <t>2/26-29/2016</t>
  </si>
  <si>
    <t>Lacy Breckenridge/ Brenda Brewster</t>
  </si>
  <si>
    <t>520-432-8417/8414</t>
  </si>
  <si>
    <t>Yuma County Board of Supervisor's Auditorium. 198 S. Main Street, Yuma, Arizona</t>
  </si>
  <si>
    <t>2/23/16 at 8AM</t>
  </si>
  <si>
    <t>2/7/2016 - List sold for $100 - Certified check</t>
  </si>
  <si>
    <t>2/25-26/2016</t>
  </si>
  <si>
    <t>First week of February</t>
  </si>
  <si>
    <t>In Process - Informations being released on the website - call back in a week (1/26/16)</t>
  </si>
  <si>
    <t>8:00AM PT</t>
  </si>
  <si>
    <t>7:30AM PT</t>
  </si>
  <si>
    <t>7:00AM PT</t>
  </si>
  <si>
    <t>https://pinal.arizonataxsale.com/</t>
  </si>
  <si>
    <t>9:00AM MT</t>
  </si>
  <si>
    <t>Bidder #4905 - Registration carries over</t>
  </si>
  <si>
    <t>Cash, Personal/Business Checks, and Cashier's Checks, No Wires</t>
  </si>
  <si>
    <t>Deposit Requirement</t>
  </si>
  <si>
    <t>Payment Due Date</t>
  </si>
  <si>
    <t>Deposit Due Date</t>
  </si>
  <si>
    <t>2015 FV Purchased</t>
  </si>
  <si>
    <r>
      <t xml:space="preserve">Online-Proxy (0% bid </t>
    </r>
    <r>
      <rPr>
        <b/>
        <u/>
        <sz val="11"/>
        <color theme="1"/>
        <rFont val="Calibri"/>
        <family val="2"/>
        <scheme val="minor"/>
      </rPr>
      <t>Does Not</t>
    </r>
    <r>
      <rPr>
        <sz val="11"/>
        <color theme="1"/>
        <rFont val="Calibri"/>
        <family val="2"/>
        <scheme val="minor"/>
      </rPr>
      <t xml:space="preserve"> proxy up)</t>
    </r>
  </si>
  <si>
    <t>2016 ADV Dollars</t>
  </si>
  <si>
    <t>2016 ADV Count</t>
  </si>
  <si>
    <t>2015 ADV Dollars</t>
  </si>
  <si>
    <t>2015 ADV Count</t>
  </si>
  <si>
    <t>2014 ADV Dollars</t>
  </si>
  <si>
    <t>2014 ADV Count</t>
  </si>
  <si>
    <t>AZ 2016</t>
  </si>
  <si>
    <t>Day of sale - Will not allow early registration</t>
  </si>
  <si>
    <t>Unavailable</t>
  </si>
  <si>
    <t>Unavailable - Morning of</t>
  </si>
  <si>
    <t>Sent - Wanted morning of but sent anyways</t>
  </si>
  <si>
    <t>No - Depends on how much we can bid on ($16K in 2015).</t>
  </si>
  <si>
    <t>No - Depends on how many bad use codes (94% bad in 2015).</t>
  </si>
  <si>
    <t>No - Depends on how many liens are &lt;$500 (77% &lt;$500 in 2015).</t>
  </si>
  <si>
    <t>2016 Purchased</t>
  </si>
  <si>
    <t>Online -https://medford.newjerseytaxsale.com/index.cfm?folder=showDocument&amp;documentName=biddingRules</t>
  </si>
  <si>
    <t>3/8/16 @ 4:00pm ET</t>
  </si>
  <si>
    <t>3/15/16 @ 2:00 PM ET</t>
  </si>
  <si>
    <t>ACH - Real Auction</t>
  </si>
  <si>
    <t>Online -https://neptune.newjerseytaxsale.com/index.cfm?folder=showDocument&amp;documentName=biddingRules</t>
  </si>
  <si>
    <t>3/3/16 @ 4:00PM ET</t>
  </si>
  <si>
    <t>3/10/16 @ 2:00PM ET</t>
  </si>
  <si>
    <t>Once Certificates are received</t>
  </si>
  <si>
    <t>10:00 AM (ET)</t>
  </si>
  <si>
    <t>401 Chambers Bridge Road, Brick, NJ</t>
  </si>
  <si>
    <t>732-262-1021</t>
  </si>
  <si>
    <t>Yes, in bidder packet</t>
  </si>
  <si>
    <t>Township of Brick</t>
  </si>
  <si>
    <t>2016 ADV (#)</t>
  </si>
  <si>
    <t>2016 ADV ($)</t>
  </si>
  <si>
    <t>9:00 AM (ET)</t>
  </si>
  <si>
    <t>330 Fayette Street, Bridgeton, NJ</t>
  </si>
  <si>
    <t>2016 Participation</t>
  </si>
  <si>
    <t>Left Messge 3.30.16 - TC out of the office</t>
  </si>
  <si>
    <t>Howell Township</t>
  </si>
  <si>
    <t>9:30 AM (ET)</t>
  </si>
  <si>
    <t>Cash, Certified Funds, Preapproved Wire</t>
  </si>
  <si>
    <t>4567 Route 9 North, Howell, NJ 07731</t>
  </si>
  <si>
    <t>Cannot get until end of the sale</t>
  </si>
  <si>
    <t>taxcollections@twp.howell.nj.us</t>
  </si>
  <si>
    <t>732-938-4090</t>
  </si>
  <si>
    <t>2016 Florida Auctions</t>
  </si>
  <si>
    <t>Participated in 2015</t>
  </si>
  <si>
    <t>Sale Date (Close)</t>
  </si>
  <si>
    <t>2016 Est. ADV Sale</t>
  </si>
  <si>
    <t>2015 Adv Lien #</t>
  </si>
  <si>
    <t>Participate in 2016</t>
  </si>
  <si>
    <t>2015 Auction Type</t>
  </si>
  <si>
    <t>2016 Auction Type</t>
  </si>
  <si>
    <t>Bidding Begins (Open)</t>
  </si>
  <si>
    <t>Announced first day of sale by Cindy</t>
  </si>
  <si>
    <t>Wire/Cashiers Check</t>
  </si>
  <si>
    <t>ACH (5/19/2016), CF (5/27/16)</t>
  </si>
  <si>
    <t>ACH (5/18/2016), CF (5/26/16)</t>
  </si>
  <si>
    <t>ACH (5/18/2016), CF (5/25/16)</t>
  </si>
  <si>
    <t>ACH (5/19/2016), CF (5/24/16)</t>
  </si>
  <si>
    <t>ACH (5/17/2016), CF (5/25/16)</t>
  </si>
  <si>
    <t>5/26-27/16</t>
  </si>
  <si>
    <t>5/30-31/16</t>
  </si>
  <si>
    <t>6/1-3/16</t>
  </si>
  <si>
    <t>5/26-27/2016</t>
  </si>
  <si>
    <t>Wire Transfers (ACH for deposit)</t>
  </si>
  <si>
    <t>ACH, Wire Transfer</t>
  </si>
  <si>
    <t>www.bidescambia.com</t>
  </si>
  <si>
    <t>N/A - No tranfers on auction website</t>
  </si>
  <si>
    <t>$5K per bidder # or 10% of anticipated purchases, whichever is greater</t>
  </si>
  <si>
    <t>6/1-2/2016</t>
  </si>
  <si>
    <t>5/27/16 - Already registered from prior year.  Pick up bid cards before sale - around 5/15 or after</t>
  </si>
  <si>
    <t>ACH - Auto debit</t>
  </si>
  <si>
    <t>Budget (No Deposit) - 100% of estimated winnings</t>
  </si>
  <si>
    <t>5/19/2016 - $2.25</t>
  </si>
  <si>
    <t>5/27/2016 - $2.25</t>
  </si>
  <si>
    <t>6/2/2016 - $2.25</t>
  </si>
  <si>
    <t>6/1/2016 - $2.25</t>
  </si>
  <si>
    <t>6/3/2016 - $2.25</t>
  </si>
  <si>
    <t>6/3/2016 - $0.00</t>
  </si>
  <si>
    <t>6/7/2016 - $2.25</t>
  </si>
  <si>
    <t>Automatic - $2.25</t>
  </si>
  <si>
    <t>Automatic - $0.00</t>
  </si>
  <si>
    <t>_bl}gHZM#F</t>
  </si>
  <si>
    <t>user:</t>
  </si>
  <si>
    <t>2016 Tracking</t>
  </si>
  <si>
    <t xml:space="preserve"> Bids Accepted (#)</t>
  </si>
  <si>
    <t>Bids Accepted ($)</t>
  </si>
  <si>
    <t># of Liens ADV</t>
  </si>
  <si>
    <t>tlgfyllc</t>
  </si>
  <si>
    <t>ADV Sale $</t>
  </si>
  <si>
    <t>ftp://72.52.161.128/</t>
  </si>
  <si>
    <t>6/1-2/16</t>
  </si>
  <si>
    <t>https://www.wfbsusa.com/levytaxsale/Default.aspx</t>
  </si>
  <si>
    <t>http://216.255.243.134/Freeance/Client/PublicAccess1/index.html?appconfig=MCPAGIS</t>
  </si>
  <si>
    <t>http://dagobah.sjcpa.us/Html5Viewer/Index.html?viewer=SJCPA</t>
  </si>
  <si>
    <t>DAILY</t>
  </si>
  <si>
    <t>6/3-8/2016</t>
  </si>
  <si>
    <t>Room 112 (Randolph Street entrance) of the Cook County Treasurer’s Office, 118 N Clark Street, Chicago, Illinois</t>
  </si>
  <si>
    <t>Wire, CF</t>
  </si>
  <si>
    <t>TLGFYllc@gmail.com</t>
  </si>
  <si>
    <t>Bid # of Liens (From Testing)</t>
  </si>
  <si>
    <t xml:space="preserve">Bid Dollars (From Testing) </t>
  </si>
  <si>
    <t>Christina (Terry)</t>
  </si>
  <si>
    <t>5/24/2016 @ 5pm CT</t>
  </si>
  <si>
    <t>Foundation Bids (2 logins)</t>
  </si>
  <si>
    <t>Foundation 2 logins</t>
  </si>
  <si>
    <t>KTANG1</t>
  </si>
  <si>
    <t>t@ng2013</t>
  </si>
  <si>
    <t>HTANG</t>
  </si>
  <si>
    <t>HKT Only</t>
  </si>
  <si>
    <t>KCT Only</t>
  </si>
  <si>
    <t>Yes, only KCT Fundation</t>
  </si>
  <si>
    <t>Yes, only HKT Fundation</t>
  </si>
  <si>
    <t>WBS</t>
  </si>
  <si>
    <t>KCT Foundation</t>
  </si>
  <si>
    <t xml:space="preserve">33557              </t>
  </si>
  <si>
    <t>missed</t>
  </si>
  <si>
    <t>Foundation</t>
  </si>
  <si>
    <t>HTANG13</t>
  </si>
  <si>
    <t>http://www.cityofpassaic.com/index.asp?SEC=BB00B481-9973-405E-96CB-FD321F65E7B7&amp;Type=B_BASIC</t>
  </si>
  <si>
    <t>Municipal Building Room, 820 Mercer Street, Cherry Hill, New Jersey, 8002</t>
  </si>
  <si>
    <t>Cherry Hill Township</t>
  </si>
  <si>
    <t>Fax by 6/16/2016</t>
  </si>
  <si>
    <t>City of Passaic</t>
  </si>
  <si>
    <t>No date set - Switched to "conventional"</t>
  </si>
  <si>
    <t>No date yet</t>
  </si>
  <si>
    <t>City of Paterson</t>
  </si>
  <si>
    <t>Certified funds, no wire, business check with proof of funds</t>
  </si>
  <si>
    <t>Name</t>
  </si>
  <si>
    <t>Role</t>
  </si>
  <si>
    <t>Contact #</t>
  </si>
  <si>
    <t>Mike Pellegrino</t>
  </si>
  <si>
    <t>General</t>
  </si>
  <si>
    <t>pell@caplaw.net</t>
  </si>
  <si>
    <t>Keith Bonchi</t>
  </si>
  <si>
    <t>Tax Deed Raiders</t>
  </si>
  <si>
    <t>kbonchi@gmslaw.com</t>
  </si>
  <si>
    <t>609-646-0222</t>
  </si>
  <si>
    <t>David Braatz</t>
  </si>
  <si>
    <t>Tax Deed Foreclosure Litigation</t>
  </si>
  <si>
    <t>davidbraatzlaw@sbcglobal.net</t>
  </si>
  <si>
    <t>Marc Griffin</t>
  </si>
  <si>
    <t>lawyer@marcgriffin.com</t>
  </si>
  <si>
    <t>317-884-2877</t>
  </si>
  <si>
    <t>219-663-8044</t>
  </si>
  <si>
    <t>Terry Carter</t>
  </si>
  <si>
    <t>tcarter@carterlegalgroup.com</t>
  </si>
  <si>
    <t>312-346-5555</t>
  </si>
  <si>
    <t>973-586-2300 ext. 102</t>
  </si>
  <si>
    <t>Attorney Contact Information</t>
  </si>
  <si>
    <t>Mark Manoil</t>
  </si>
  <si>
    <t>mmanoil@manoilkime.com</t>
  </si>
  <si>
    <t>602-492-7325</t>
  </si>
  <si>
    <t>Michael Kaufman</t>
  </si>
  <si>
    <t>561-478-2878</t>
  </si>
  <si>
    <t>michael@mkaufmanpa.com</t>
  </si>
  <si>
    <t>2016 Attendee</t>
  </si>
  <si>
    <t>No Answer</t>
  </si>
  <si>
    <t>Certified Funds/Cash</t>
  </si>
  <si>
    <t>127 W. Main St, Raymond, MS 39154</t>
  </si>
  <si>
    <t>Clerk was not sure</t>
  </si>
  <si>
    <t>Certified Funds, CC, Business Check</t>
  </si>
  <si>
    <t>854 Highway90</t>
  </si>
  <si>
    <t>Owner Name, Parcel ID</t>
  </si>
  <si>
    <t>7/17/2016, Parcel ID</t>
  </si>
  <si>
    <t>146 West Center St</t>
  </si>
  <si>
    <t>Minimum bid increment of $5</t>
  </si>
  <si>
    <t>Parcel ID</t>
  </si>
  <si>
    <t>11:00AM the first day, 8:00AM the following days</t>
  </si>
  <si>
    <t>Available through delta</t>
  </si>
  <si>
    <t>8/11/2016, Delta Computer Systems</t>
  </si>
  <si>
    <t>8/29/2016, Clerk did not have available yet. Need to call back</t>
  </si>
  <si>
    <t>2-3 Days</t>
  </si>
  <si>
    <t>Pin/Name/Amount Due</t>
  </si>
  <si>
    <t>Receipt Number Order, she calls out the pin</t>
  </si>
  <si>
    <t>For list $75 to PO Box 1689, Hattiesburg, MS 39403. Make check payable to Forest Tax Collector, Will not be ready until the 25th, attach an email onto the check</t>
  </si>
  <si>
    <t>8/15/2016 - 8/26/16</t>
  </si>
  <si>
    <t xml:space="preserve">Courtroom # 6, Hinds County Courthouse, 407 East Pascagoula St, Jackson, Mississippi 39205 </t>
  </si>
  <si>
    <t>Parcel #, Amount Due</t>
  </si>
  <si>
    <t>Sale already occurred, first Monday in April</t>
  </si>
  <si>
    <t>7:30AM</t>
  </si>
  <si>
    <t>2nd Week of Aug</t>
  </si>
  <si>
    <t>Blank Check and letter of credit</t>
  </si>
  <si>
    <t>Allen Morgan Tax Collector</t>
  </si>
  <si>
    <t>300 North Lamar, Oxford MS 38655</t>
  </si>
  <si>
    <t>Lafayette County Tax Collector</t>
  </si>
  <si>
    <t>Can get list from IT department starting 8/9/16</t>
  </si>
  <si>
    <t>Harrison Gulf (Judicial 1)</t>
  </si>
  <si>
    <t>Harrison Biloxi (Judicial 2)</t>
  </si>
  <si>
    <t>~5 Days</t>
  </si>
  <si>
    <t>~4 Days</t>
  </si>
  <si>
    <t>To get electronic list, send money ($150) to 1801 23rd Ave, Gulfport</t>
  </si>
  <si>
    <t>6-7 Days</t>
  </si>
  <si>
    <t>List from delta computer systems</t>
  </si>
  <si>
    <t>8/14/2016, Delta Computer Systems</t>
  </si>
  <si>
    <t>1-2 Days</t>
  </si>
  <si>
    <t>Blank Check with a letter of credit, send with the registration</t>
  </si>
  <si>
    <t>Pearl River County Tax Office</t>
  </si>
  <si>
    <t>8/5/16, Delta Computer Systems</t>
  </si>
  <si>
    <t>8/26/16, Send with Registration</t>
  </si>
  <si>
    <t>8/29/16, Send with Registration</t>
  </si>
  <si>
    <t>8/29/16, Online reg-form</t>
  </si>
  <si>
    <t>8/29/16, Same Day - between 7AM-8AM - Can pregregister "rfaggard@lamarcounty.com" - Email W-9</t>
  </si>
  <si>
    <t>Round Robin, they allow the investors to pick how they do it</t>
  </si>
  <si>
    <t>Owner Name, Pin #</t>
  </si>
  <si>
    <t>Alphabetical Order</t>
  </si>
  <si>
    <t>8/18/16, Says we would need to contact the Newspaper, Laurel Leader Call</t>
  </si>
  <si>
    <t>Not Attending</t>
  </si>
  <si>
    <t>Already released, Data Systems, Allison - 662-329-1222</t>
  </si>
  <si>
    <t>Parcel # order</t>
  </si>
  <si>
    <t>Jlemkey</t>
  </si>
  <si>
    <t>$642 to renew (all access)</t>
  </si>
  <si>
    <t>2016 ADV #</t>
  </si>
  <si>
    <t>Cash, CC, Business Checks, Certified Funds, Blank Check</t>
  </si>
  <si>
    <t>Blank Check Early?</t>
  </si>
  <si>
    <t>Online, www.govease.com/auctions</t>
  </si>
  <si>
    <t>7:45 AM day 1, 8:30:00 AM</t>
  </si>
  <si>
    <t>End of each day, if sending a wire, must already be submit to cover what we are bidding on, tell bank name and amount, and to contact the tax collector</t>
  </si>
  <si>
    <t>Starts at FV, bid up by min $1-$5</t>
  </si>
  <si>
    <t>100% of bids, email kchestnut@co.hines.ms.us</t>
  </si>
  <si>
    <t>Check, cash, certified funds, Prepay Certified Funds w/Refund</t>
  </si>
  <si>
    <t>Subscription expires 8/19/16</t>
  </si>
  <si>
    <t>Tang, Online</t>
  </si>
  <si>
    <t>Edward</t>
  </si>
  <si>
    <t>Rob Dawg</t>
  </si>
  <si>
    <t>Meester Trinh</t>
  </si>
  <si>
    <t>Pennsville</t>
  </si>
  <si>
    <t>Winslow</t>
  </si>
  <si>
    <t>Vineland</t>
  </si>
  <si>
    <t>Piscataway</t>
  </si>
  <si>
    <t>pennsville.newjerseytaxsale.com</t>
  </si>
  <si>
    <t>https://tomsriver.newjerseytaxsale.com/</t>
  </si>
  <si>
    <t>winslowtownship.com</t>
  </si>
  <si>
    <t>vinelandcity.org</t>
  </si>
  <si>
    <t>lakewood.newjerseytaxsale.com</t>
  </si>
  <si>
    <t>Before 10/5</t>
  </si>
  <si>
    <t>Been here before, just get there early</t>
  </si>
  <si>
    <t>It is online; beginning of October</t>
  </si>
  <si>
    <t>Certified Funds (or a money order)</t>
  </si>
  <si>
    <t>Must put down small deposit when register and then you wire the rest</t>
  </si>
  <si>
    <t>She believes it's wire but look online</t>
  </si>
  <si>
    <t>Must be completed by 3pm</t>
  </si>
  <si>
    <t>The township of Winslow</t>
  </si>
  <si>
    <t>City of Plainfield</t>
  </si>
  <si>
    <t xml:space="preserve">Yes </t>
  </si>
  <si>
    <t>over at 8:30am</t>
  </si>
  <si>
    <t>Premium and Face Paid Seperatley?</t>
  </si>
  <si>
    <t>Together</t>
  </si>
  <si>
    <t>Look online</t>
  </si>
  <si>
    <t>10 days after sale, 17th Monday</t>
  </si>
  <si>
    <t>Before the sale</t>
  </si>
  <si>
    <t>Certs out within 10 day time frame, once those certs are printed and then you can</t>
  </si>
  <si>
    <t>After the sale, as soon as you get the lien; have to contact after won the bid</t>
  </si>
  <si>
    <t>Depends on when we get reports in; try contacting the Monday after (24)</t>
  </si>
  <si>
    <t>Whatever's delinquent, could be 3 quarters</t>
  </si>
  <si>
    <t>Depends on anything that's over due for the current year; 10 day grace for each quarter…</t>
  </si>
  <si>
    <t>Current throughthe 4th quarter</t>
  </si>
  <si>
    <t>Anything that's delinquent</t>
  </si>
  <si>
    <t>125 South Route 73, Hammonton, NJ</t>
  </si>
  <si>
    <t>640 East Wood Street, Vineland, NJ 08360</t>
  </si>
  <si>
    <t>515 Watchung Ave Plainfield, NJ</t>
  </si>
  <si>
    <t>856-678-4041</t>
  </si>
  <si>
    <t>pvtaxofc@pvtwp.com</t>
  </si>
  <si>
    <t>732-341-1000</t>
  </si>
  <si>
    <t>cdileo@tomsrivertownship.com</t>
  </si>
  <si>
    <t>609-877-2200</t>
  </si>
  <si>
    <t>larnold@willingboronj.gov</t>
  </si>
  <si>
    <t>609-567-0700</t>
  </si>
  <si>
    <t>snorcross@winslowtownship.com</t>
  </si>
  <si>
    <t>732-521-4405</t>
  </si>
  <si>
    <t>lrussell@monroetwp.com</t>
  </si>
  <si>
    <t>taxcollections@vinelandcity.org</t>
  </si>
  <si>
    <t>732-364-2500</t>
  </si>
  <si>
    <t>scastanon@lakewoodnj.gov</t>
  </si>
  <si>
    <t>732-562-2331</t>
  </si>
  <si>
    <t>ksilber@piscatawaynj.org</t>
  </si>
  <si>
    <t>908-753-3214</t>
  </si>
  <si>
    <t>taxcollector@plainfieldnj.gov</t>
  </si>
  <si>
    <t>Received</t>
  </si>
  <si>
    <t>Union (Hunterdon)</t>
  </si>
  <si>
    <t>10am ET</t>
  </si>
  <si>
    <t>9/28/2016 4pm ET</t>
  </si>
  <si>
    <t>Real Auction ACH Transfer only</t>
  </si>
  <si>
    <t>https://willingboro.newjerseytaxsale.com/</t>
  </si>
  <si>
    <t>9:00am ET</t>
  </si>
  <si>
    <t>9/28 by 4pm ET</t>
  </si>
  <si>
    <t>10/5/2016 by 2pm ET</t>
  </si>
  <si>
    <t>10/5/2016 by 3pm ET</t>
  </si>
  <si>
    <t>Q1-Q3</t>
  </si>
  <si>
    <t>10/13/2016 by 3:00pm ET</t>
  </si>
  <si>
    <t>None</t>
  </si>
  <si>
    <t>10/6/2016  (2 weeks before)</t>
  </si>
  <si>
    <t>End of Sale-Closing</t>
  </si>
  <si>
    <t>https://monroe-middlesex.newjerseytaxsale.com/</t>
  </si>
  <si>
    <t>10/13/2016 8:30 AM ET</t>
  </si>
  <si>
    <t>Real Auction-Online</t>
  </si>
  <si>
    <t>10/5/2016 4pm ET</t>
  </si>
  <si>
    <t>10/13/2016 2pm ET</t>
  </si>
  <si>
    <t>10/13/2016 9:00am ET</t>
  </si>
  <si>
    <t>10% of total Face Value</t>
  </si>
  <si>
    <t>ACH Wire Transfer</t>
  </si>
  <si>
    <t>10/13/2016 2:00pm ET</t>
  </si>
  <si>
    <t>https://piscataway.newjerseytaxsale.com</t>
  </si>
  <si>
    <t>830 AM ET</t>
  </si>
  <si>
    <t>Before 10/19</t>
  </si>
  <si>
    <t>10/12 4pm ET</t>
  </si>
  <si>
    <t>10/19 2pm ET</t>
  </si>
  <si>
    <t>Winnebago</t>
  </si>
  <si>
    <t>Kane</t>
  </si>
  <si>
    <t>Dekalb</t>
  </si>
  <si>
    <t>Kankakee</t>
  </si>
  <si>
    <t>Sangamon</t>
  </si>
  <si>
    <t>7:00AM PDT</t>
  </si>
  <si>
    <t>Zeus</t>
  </si>
  <si>
    <t>TTLBL, LLC</t>
  </si>
  <si>
    <t>8:00AM MT</t>
  </si>
  <si>
    <t>ACH, Wire, Counter</t>
  </si>
  <si>
    <t>ACH auto-debit final payment</t>
  </si>
  <si>
    <t>10/28/16 (ACH), 10/31/16 (In-Person)</t>
  </si>
  <si>
    <t>ACH, "Counter Payments"</t>
  </si>
  <si>
    <t>10/25 automatic rotation</t>
  </si>
  <si>
    <t>Available on county website</t>
  </si>
  <si>
    <t>cash/personal/business checks</t>
  </si>
  <si>
    <t>Larimer County Treasurer</t>
  </si>
  <si>
    <t>cash/any type of check</t>
  </si>
  <si>
    <t>county website</t>
  </si>
  <si>
    <t>Boulder County Treasurer</t>
  </si>
  <si>
    <t>8/8:30AM (MT)</t>
  </si>
  <si>
    <t>9:00 AM (CT)</t>
  </si>
  <si>
    <t>personal/cashiers/business checks</t>
  </si>
  <si>
    <t>$250 fee by registered tax buyers</t>
  </si>
  <si>
    <t>Cash/Cashier's check</t>
  </si>
  <si>
    <t>day after sale</t>
  </si>
  <si>
    <t>8:30 AM (CT)</t>
  </si>
  <si>
    <t>cash/checks</t>
  </si>
  <si>
    <t>2 Days (if needed)</t>
  </si>
  <si>
    <t>La Salle</t>
  </si>
  <si>
    <t xml:space="preserve">$250, and $75 for the list </t>
  </si>
  <si>
    <t>10:00 AM (CT)</t>
  </si>
  <si>
    <t>1776 E. Washington, Urbana, IL</t>
  </si>
  <si>
    <t>3 separate checks: 1 to Champaign County Collector, 2 to Champaign County Treasurer</t>
  </si>
  <si>
    <t>No - Missed Registration</t>
  </si>
  <si>
    <t>$500, and $200 for the list</t>
  </si>
  <si>
    <t>719 S. Batavia Ave., Geneva, IL</t>
  </si>
  <si>
    <t>$500 ($450 toward sale purchase and $50 toward a listing)</t>
  </si>
  <si>
    <t>421 North County Farm Road, Wheaton, IL 60187</t>
  </si>
  <si>
    <t>8:00AM (CT)</t>
  </si>
  <si>
    <t>$500, and $250 for the list</t>
  </si>
  <si>
    <t>Multiple bidders for same the company is OK (must notifiy on registration)</t>
  </si>
  <si>
    <t>Tazewell County Collector</t>
  </si>
  <si>
    <t>404 Elm Street Rockford, IL 61101</t>
  </si>
  <si>
    <t>115 East Washinton Bloomington, IL 61702</t>
  </si>
  <si>
    <t>cash/money order/any type of check</t>
  </si>
  <si>
    <t>McLean County Collector</t>
  </si>
  <si>
    <t>$500 Depoist ( 450 applied to purchased items, 50 for list)</t>
  </si>
  <si>
    <t>week of 10/17</t>
  </si>
  <si>
    <t>$500 and $75 (preaid for list)</t>
  </si>
  <si>
    <t>already available</t>
  </si>
  <si>
    <t>Dekalb County Collector</t>
  </si>
  <si>
    <t>DeKalb County Administration Building-Conference Room East, 110 E. Sycamore Street, Sycamore, IL 60178</t>
  </si>
  <si>
    <t>$200, business checks and $200 for the list</t>
  </si>
  <si>
    <t>200 S 9th Street Springfield, IL 62701</t>
  </si>
  <si>
    <t>$200 and $150 for the list</t>
  </si>
  <si>
    <t>checks (personal, business)</t>
  </si>
  <si>
    <t>407 North Monroe Marion, IL 62959</t>
  </si>
  <si>
    <t>Central Permit Facility, 500 W. Winchester Rd. Libertyville, Illinois</t>
  </si>
  <si>
    <t>checks</t>
  </si>
  <si>
    <t>McHenry County Collector</t>
  </si>
  <si>
    <t>MCHENRY COUNTY ADMINISTRATION BUILDING
667 WARE RD
WOODSTOCK IL    60098</t>
  </si>
  <si>
    <t>707 Etna Road Ottowa, IL 61350</t>
  </si>
  <si>
    <t>$500 and $150 for list</t>
  </si>
  <si>
    <t>checks (preferred to be business)</t>
  </si>
  <si>
    <t>Will County Treasurer</t>
  </si>
  <si>
    <t>302 N Chicago Street Joliet, IL 60432</t>
  </si>
  <si>
    <t>sealed bid</t>
  </si>
  <si>
    <t>personal, bussiness, cashier's checks</t>
  </si>
  <si>
    <t xml:space="preserve"> County Office Building at 111 West Fox Street, Yorkville, IL 60560, on the 2nd floor, County Board Room</t>
  </si>
  <si>
    <t>$500 and $200 for the list</t>
  </si>
  <si>
    <t>141 South Main Street Decatur, IL 62523</t>
  </si>
  <si>
    <t>Belleville</t>
  </si>
  <si>
    <t>Collingswood</t>
  </si>
  <si>
    <t>Englewood</t>
  </si>
  <si>
    <t>Haddon</t>
  </si>
  <si>
    <t>Livingston</t>
  </si>
  <si>
    <t>New Brunswick</t>
  </si>
  <si>
    <t>West New York</t>
  </si>
  <si>
    <t>yes</t>
  </si>
  <si>
    <t>www.belleville-nj.org</t>
  </si>
  <si>
    <t>678 Haddon Ave, Collingswood, NJ, 08108</t>
  </si>
  <si>
    <t>www.eggharbortownship.newjerseytaxsale.com</t>
  </si>
  <si>
    <t>https://franklin-somerset.newjerseytaxsale.com</t>
  </si>
  <si>
    <t>https://highlandpark.newjerseytaxsale.com</t>
  </si>
  <si>
    <t xml:space="preserve">www.pleasantville-nj.org </t>
  </si>
  <si>
    <t>856-589-0520</t>
  </si>
  <si>
    <t>523 Egg Harbor Road, Sewell, NJ, 08080</t>
  </si>
  <si>
    <t>732-775-2100</t>
  </si>
  <si>
    <t>taxcollector@cityofasburypark.com</t>
  </si>
  <si>
    <t>973-450-3342</t>
  </si>
  <si>
    <t>mcabanillas@bellevillenj.org</t>
  </si>
  <si>
    <t>732-244-7400 ex 240</t>
  </si>
  <si>
    <t>jfaasen@twp.berkeley.nj.us</t>
  </si>
  <si>
    <t>856-854-0720</t>
  </si>
  <si>
    <t>kmccarthy@collingswood.com</t>
  </si>
  <si>
    <t>732-248-7231</t>
  </si>
  <si>
    <t>dbobik@edisonnj.org</t>
  </si>
  <si>
    <t>609-926-4077</t>
  </si>
  <si>
    <t>Sriley@ehtgov.org</t>
  </si>
  <si>
    <t>201-871-6607</t>
  </si>
  <si>
    <t>afrederick@cityofenglewood.org</t>
  </si>
  <si>
    <t>856-694-1234 ex 2</t>
  </si>
  <si>
    <t>ctc@franklintownship.com</t>
  </si>
  <si>
    <t>732-873-2500 ex6330</t>
  </si>
  <si>
    <t>Omayra.Rosa@twp.franklin.nj.us</t>
  </si>
  <si>
    <t>609-652-3700 ext 235</t>
  </si>
  <si>
    <t>SRiley@gallowaytwp-nj.gov</t>
  </si>
  <si>
    <t>856-228-4000</t>
  </si>
  <si>
    <t>sferguson@glotwp.com</t>
  </si>
  <si>
    <t>856-854-1176 ex6246</t>
  </si>
  <si>
    <t>rgiles@haddontwp.com</t>
  </si>
  <si>
    <t>609-890-3896</t>
  </si>
  <si>
    <t>DSquire@hamiltonnj.com</t>
  </si>
  <si>
    <t>609-567-4300</t>
  </si>
  <si>
    <t>rjacobs@townofhammonton.org</t>
  </si>
  <si>
    <t>732-819-3788</t>
  </si>
  <si>
    <t>cludden@hpboro.com</t>
  </si>
  <si>
    <t>201-547-4593</t>
  </si>
  <si>
    <t>Sylvia@jcnj.org</t>
  </si>
  <si>
    <t>609-296-7241</t>
  </si>
  <si>
    <t>TaxCollector@leht.com</t>
  </si>
  <si>
    <t>vdesai@livingstonnj.org</t>
  </si>
  <si>
    <t>732-615-2086</t>
  </si>
  <si>
    <t>drylyk@middletownnj.org</t>
  </si>
  <si>
    <t>732-745-5030</t>
  </si>
  <si>
    <t>TaxCollector@cityofnewbrunswick.org</t>
  </si>
  <si>
    <t>732-721-5600 ext 2910</t>
  </si>
  <si>
    <t>finance@oldbridge.com</t>
  </si>
  <si>
    <t>732-826-0290</t>
  </si>
  <si>
    <t>nmartin@perthamboynj.org</t>
  </si>
  <si>
    <t>609-484-3630</t>
  </si>
  <si>
    <t>florroman@pleasantvillenj.us</t>
  </si>
  <si>
    <t>201-295-5110</t>
  </si>
  <si>
    <t>lbroncano@westnewyorknj.org</t>
  </si>
  <si>
    <t>8:30 AM ET</t>
  </si>
  <si>
    <t>11/23/2016 @ 4pm ET</t>
  </si>
  <si>
    <t>10% of total face</t>
  </si>
  <si>
    <t>ACH only (wire)</t>
  </si>
  <si>
    <t>1 kings Highway, Middletown, New Jersey</t>
  </si>
  <si>
    <t>https://asburypark.newjerseytaxsale.com</t>
  </si>
  <si>
    <t>http://www.oldbridge.com/content/5146/5247/5920.aspx</t>
  </si>
  <si>
    <t>ACH Only (Wire)</t>
  </si>
  <si>
    <t>LIve</t>
  </si>
  <si>
    <t>1214/2016 @ 4pm ET</t>
  </si>
  <si>
    <t>10% of fave value</t>
  </si>
  <si>
    <t>ACH (wire)</t>
  </si>
  <si>
    <t>Proxy Bid Auction</t>
  </si>
  <si>
    <t>12/8/2016, 4 PM ET</t>
  </si>
  <si>
    <t>10% of Face value</t>
  </si>
  <si>
    <t>Ach Only (Wire)</t>
  </si>
  <si>
    <t>8 AM ET</t>
  </si>
  <si>
    <t>12/20/2016, 4 PM ET</t>
  </si>
  <si>
    <t>12/28/2016, 2 PM ET</t>
  </si>
  <si>
    <t>ACH only (Wire)</t>
  </si>
  <si>
    <t>https://gloucestertownship.newjerseytaxsale.com/index.cfm?folder=showDocument&amp;documentName=biddingRules</t>
  </si>
  <si>
    <t>12/7/2016, 4 PM ET</t>
  </si>
  <si>
    <t>10% of face value</t>
  </si>
  <si>
    <t>12/14/2016, 4 PM ET</t>
  </si>
  <si>
    <t>https://hamilton-mercer.newjerseytaxsale.com/index.cfm?folder=showDocument&amp;documentName=biddingRules</t>
  </si>
  <si>
    <t>12/15/2016, 4 PM ET</t>
  </si>
  <si>
    <t>10% of total face value</t>
  </si>
  <si>
    <t>12/22/2016, 2 PM ET</t>
  </si>
  <si>
    <t>877-361-7325</t>
  </si>
  <si>
    <t>12/12/2016, 4 PM ET</t>
  </si>
  <si>
    <t>12/19/2016, 2PM ET</t>
  </si>
  <si>
    <t>https://livingston.newjerseytaxsale.com/index.cfm?folder=showDocument&amp;documentName=biddingRules</t>
  </si>
  <si>
    <t>NO</t>
  </si>
  <si>
    <t>10% of total Face</t>
  </si>
  <si>
    <t>12/21/2016, 2PM ET</t>
  </si>
  <si>
    <t>12/1/2016, 2 PM ET</t>
  </si>
  <si>
    <t>12/21/2016, 2 PM ET</t>
  </si>
  <si>
    <t>12/15/2016, 2 PM ET</t>
  </si>
  <si>
    <t>12/20/2016, 2 PM ET</t>
  </si>
  <si>
    <t>https://franklin-gloucester.newjerseytaxsale.com/index.cfm?folder=showDocument&amp;documentName=biddingRules</t>
  </si>
  <si>
    <t>Sewer - immediately, Other: Feb- 2/10/2016</t>
  </si>
  <si>
    <t>RealAuction-ACH</t>
  </si>
  <si>
    <t>10 AM ET</t>
  </si>
  <si>
    <t>1 hour after sale</t>
  </si>
  <si>
    <t>1 Old Bridge Plaza, Old Bridge, NJ 08857 @ Courtroom</t>
  </si>
  <si>
    <t>Hello, I have a few questions about the upcoming tax sale. Please forward to the correct person if need be.</t>
  </si>
  <si>
    <r>
      <t>1)</t>
    </r>
    <r>
      <rPr>
        <sz val="7"/>
        <color theme="1"/>
        <rFont val="Times New Roman"/>
        <family val="1"/>
      </rPr>
      <t xml:space="preserve">      </t>
    </r>
    <r>
      <rPr>
        <sz val="11"/>
        <color theme="1"/>
        <rFont val="Calibri"/>
        <family val="2"/>
        <scheme val="minor"/>
      </rPr>
      <t>Where is the auction located?</t>
    </r>
  </si>
  <si>
    <r>
      <t>2)</t>
    </r>
    <r>
      <rPr>
        <sz val="7"/>
        <color theme="1"/>
        <rFont val="Times New Roman"/>
        <family val="1"/>
      </rPr>
      <t xml:space="preserve">      </t>
    </r>
    <r>
      <rPr>
        <sz val="11"/>
        <color theme="1"/>
        <rFont val="Calibri"/>
        <family val="2"/>
        <scheme val="minor"/>
      </rPr>
      <t>What is the last day to register for the sale?</t>
    </r>
  </si>
  <si>
    <r>
      <t>3)</t>
    </r>
    <r>
      <rPr>
        <sz val="7"/>
        <color theme="1"/>
        <rFont val="Times New Roman"/>
        <family val="1"/>
      </rPr>
      <t xml:space="preserve">      </t>
    </r>
    <r>
      <rPr>
        <sz val="11"/>
        <color theme="1"/>
        <rFont val="Calibri"/>
        <family val="2"/>
        <scheme val="minor"/>
      </rPr>
      <t>When is the deposit deadline for fund, and how much do we have to deposit prior to the sale?</t>
    </r>
  </si>
  <si>
    <r>
      <t>4)</t>
    </r>
    <r>
      <rPr>
        <sz val="7"/>
        <color theme="1"/>
        <rFont val="Times New Roman"/>
        <family val="1"/>
      </rPr>
      <t xml:space="preserve">      </t>
    </r>
    <r>
      <rPr>
        <sz val="11"/>
        <color theme="1"/>
        <rFont val="Calibri"/>
        <family val="2"/>
        <scheme val="minor"/>
      </rPr>
      <t>How do we make payments after the sale? Do we have to pay premium and face separately? What and who do we make the check payable to?</t>
    </r>
  </si>
  <si>
    <t>Council Chambers 100 Municipal Blvd Edison</t>
  </si>
  <si>
    <t>Town Hall in Belleville in the Council Chambers</t>
  </si>
  <si>
    <t>Bank Check</t>
  </si>
  <si>
    <t>End of Day of sale</t>
  </si>
  <si>
    <t>627 Pinewald Keswick Rd Bayville</t>
  </si>
  <si>
    <t>Ach Only</t>
  </si>
  <si>
    <r>
      <t>City Hall, 2</t>
    </r>
    <r>
      <rPr>
        <vertAlign val="superscript"/>
        <sz val="11"/>
        <color rgb="FF1F497D"/>
        <rFont val="Calibri"/>
        <family val="2"/>
        <scheme val="minor"/>
      </rPr>
      <t>nd</t>
    </r>
    <r>
      <rPr>
        <sz val="11"/>
        <color rgb="FF1F497D"/>
        <rFont val="Calibri"/>
        <family val="2"/>
        <scheme val="minor"/>
      </rPr>
      <t xml:space="preserve"> floor.</t>
    </r>
  </si>
  <si>
    <t>9 AM ET</t>
  </si>
  <si>
    <t>9AM ET</t>
  </si>
  <si>
    <t>Little Egg Harbor court room located at 665 Radio Road</t>
  </si>
  <si>
    <t>Check</t>
  </si>
  <si>
    <t>260 High ST, Perth Amboy, NJ, 08861</t>
  </si>
  <si>
    <t>100 CENTRAL AVENUE, HAMMONTON, NJ</t>
  </si>
  <si>
    <t>2-10 N. Van Brunt ST.</t>
  </si>
  <si>
    <t>Certified check or money orders</t>
  </si>
  <si>
    <t>135 haddon avenue, Westmont nj 08108</t>
  </si>
  <si>
    <t>Dday of Sale</t>
  </si>
  <si>
    <t>Bank Check or Company Check</t>
  </si>
  <si>
    <t>Council Chambers, City, Hall, 78 Bayard St, New Brunswick, NJ, 08901</t>
  </si>
  <si>
    <t>New Brunswick Township</t>
  </si>
  <si>
    <t>2017 Attend</t>
  </si>
  <si>
    <t>2/24-27/2017</t>
  </si>
  <si>
    <t>https://coconino.arizonataxsale.com/index.cfm?folder=showDocument&amp;documentName=biddingRules</t>
  </si>
  <si>
    <t>https://apache.arizonataxsale.com/index.cfm?folder=showDocument&amp;documentName=biddingRules</t>
  </si>
  <si>
    <t>https://navajo.arizonataxsale.com/index.cfm?folder=showDocument&amp;documentName=biddingRules</t>
  </si>
  <si>
    <t>https://yavapai.arizonataxsale.com/index.cfm?folder=showDocument&amp;documentName=biddingRules</t>
  </si>
  <si>
    <t>https://pinal.arizonataxsale.com/index.cfm?folder=showDocument&amp;documentName=biddingRules</t>
  </si>
  <si>
    <t>2/23-24/2017</t>
  </si>
  <si>
    <t>Live, analytics available online after the sale</t>
  </si>
  <si>
    <t>http://www.co.santa-cruz.az.us/317/Treasurer</t>
  </si>
  <si>
    <t>https://www.cochise.az.gov/treasurer/back-tax-lien-information</t>
  </si>
  <si>
    <t>Not released</t>
  </si>
  <si>
    <t>Link</t>
  </si>
  <si>
    <t>https://www.bidmohave.com/main?unique_id=JmU6dNbo5hGFrcF34YbYwQ&amp;filename=auction_schedule.html&amp;use_this=serve_document</t>
  </si>
  <si>
    <t>https://bidmaricopa.com/main?unique_id=6pHQjdbo5hG4w7t44YbYwQ&amp;filename=auction_schedule.html&amp;use_this=serve_document</t>
  </si>
  <si>
    <t>http://www.yumacountyaz.gov/government/treasurer/tax-lien-faq</t>
  </si>
  <si>
    <t>http://www.to.pima.gov/tax-information/tax-lien-information</t>
  </si>
  <si>
    <t>Trackable?</t>
  </si>
  <si>
    <t>Yes, summary available after the sale</t>
  </si>
  <si>
    <t>Pass</t>
  </si>
  <si>
    <t>Would Not Work</t>
  </si>
  <si>
    <t>Opens Feb 6th, 2017</t>
  </si>
  <si>
    <t>Ttlbl1</t>
  </si>
  <si>
    <t>South Plainfield</t>
  </si>
  <si>
    <t>2017 Auction Type</t>
  </si>
  <si>
    <t>Participate in 2017</t>
  </si>
  <si>
    <t>2016 ADV Sale</t>
  </si>
  <si>
    <t>Auction Type 2016</t>
  </si>
  <si>
    <t>Auction Type 2017</t>
  </si>
  <si>
    <t>2016 Adv Lien #</t>
  </si>
  <si>
    <t>Refund Date</t>
  </si>
  <si>
    <t>5/25-26/17</t>
  </si>
  <si>
    <t>Wire, Certified Check</t>
  </si>
  <si>
    <t>6/1-5/17</t>
  </si>
  <si>
    <t>5/30-31/2017</t>
  </si>
  <si>
    <t>ACH or Certified Funds</t>
  </si>
  <si>
    <t>No subs</t>
  </si>
  <si>
    <t xml:space="preserve">Automatic </t>
  </si>
  <si>
    <t>pass:</t>
  </si>
  <si>
    <t>72.52.161.128</t>
  </si>
  <si>
    <t>Type</t>
  </si>
  <si>
    <t>http://digipan.lumentumllc.com/?beta#!signin</t>
  </si>
  <si>
    <t xml:space="preserve">ftp://72.52.161.128 </t>
  </si>
  <si>
    <t>DIrect</t>
  </si>
  <si>
    <t>2017 Florida Auctions</t>
  </si>
  <si>
    <t>6/1-2/2017</t>
  </si>
  <si>
    <t>6/1-3/2017</t>
  </si>
  <si>
    <t>Implied SSB</t>
  </si>
  <si>
    <t>5/31-6/2/17</t>
  </si>
  <si>
    <t>5/24-26/17</t>
  </si>
  <si>
    <t>$5K deposit per sub</t>
  </si>
  <si>
    <t>ACH (5/18/2017), CF (5/23/17)</t>
  </si>
  <si>
    <t>ACH (5/19/2017), CF (5/26/17)</t>
  </si>
  <si>
    <t>5/29-31/2017</t>
  </si>
  <si>
    <t>https://www.bidbaycounty.com/</t>
  </si>
  <si>
    <t>5/10/</t>
  </si>
  <si>
    <t>Pacific Blue</t>
  </si>
  <si>
    <t>at end of sale; 5/31-6/1</t>
  </si>
  <si>
    <t>2017 Attendee</t>
  </si>
  <si>
    <t>cashiers check, check, cash, credit card</t>
  </si>
  <si>
    <t>cash, cashiers check, check (with bank letter)</t>
  </si>
  <si>
    <t>Morning of Sale (blank check)</t>
  </si>
  <si>
    <t>first week in April</t>
  </si>
  <si>
    <t>check, credit card,</t>
  </si>
  <si>
    <t>Same day - by 8:30AM</t>
  </si>
  <si>
    <t>Blank check - need certified check from bank</t>
  </si>
  <si>
    <t>cashiers check, cash, bank wire</t>
  </si>
  <si>
    <t>credit card, cash, checks</t>
  </si>
  <si>
    <t>2017 govease account info:</t>
  </si>
  <si>
    <t>username:</t>
  </si>
  <si>
    <t>8/12 and 8/19</t>
  </si>
  <si>
    <t>Start at FV, bid up by $5 increment</t>
  </si>
  <si>
    <t>cash, certified funds, money order, wire ($20 fee)</t>
  </si>
  <si>
    <t>407 E Pascagoula St Court Room #7</t>
  </si>
  <si>
    <t>Robdawg</t>
  </si>
  <si>
    <t>David</t>
  </si>
  <si>
    <t>Tang2016</t>
  </si>
  <si>
    <t>TTLBLLLC@gmail.com</t>
  </si>
  <si>
    <t xml:space="preserve">Wire </t>
  </si>
  <si>
    <t>Blank Check - write bidder 922 on Memo</t>
  </si>
  <si>
    <t>Blank Check including Letter of Credit</t>
  </si>
  <si>
    <t>Paul (Jimmy's agent)</t>
  </si>
  <si>
    <t>Andy (Jimmy's agent)</t>
  </si>
  <si>
    <t>204 Julia Street, Poplarville</t>
  </si>
  <si>
    <t>Parcel and PPIN #</t>
  </si>
  <si>
    <t>Blank check (can be brought in morning of the sale)</t>
  </si>
  <si>
    <t>112 Shelby Spieights Dr, Purvis</t>
  </si>
  <si>
    <t>different address for registration and auction (144 for registration)</t>
  </si>
  <si>
    <t>Start at FV, no increment</t>
  </si>
  <si>
    <t>W9, letter of credit, blank check</t>
  </si>
  <si>
    <t>2017 ADV ($)</t>
  </si>
  <si>
    <t>2017 ADV #</t>
  </si>
  <si>
    <t>601 Main Street</t>
  </si>
  <si>
    <t>W9, blank check</t>
  </si>
  <si>
    <t>PPIN # and name</t>
  </si>
  <si>
    <t>Receipt # Order</t>
  </si>
  <si>
    <t>ATTN malcom for ADV list - include email - list  request requires $75 made out to Forrest County Tax Collector</t>
  </si>
  <si>
    <t>First National Bankers Bank
Routing #: 06503192
Merchants and  Marine Bank
Routing #: 065301362</t>
  </si>
  <si>
    <t>The only acceptable forms of payment will be certified check, money order, or credit card. Place make out check or money order to David V LaRosa Sr. With a credit card payment there will be a non-refundable convenience fee of 2.25% on the amount you would be placing for bidding. To overnight funds the address is 1801 23rd ave Gulfport, MS 39501. For regular mail please send to P O Box 1270 Gulfport, MS 39502. Also, when sending in funds let us know the amount you would like to place for each district.</t>
  </si>
  <si>
    <t>406 S main street poplarvillle</t>
  </si>
  <si>
    <t>PR Tax Collector</t>
  </si>
  <si>
    <t xml:space="preserve">201 West Jefferson, Tupelo </t>
  </si>
  <si>
    <t>Blank Check - letter of credit</t>
  </si>
  <si>
    <t>365 Losatr Street Suite 110 Hernando, MS 38632</t>
  </si>
  <si>
    <t>211 E government street, suite B, brandon MS</t>
  </si>
  <si>
    <t>wire enough funds for entire sale</t>
  </si>
  <si>
    <t>501 Constitution Ave Rm 101, Meridian MS, 39301</t>
  </si>
  <si>
    <t>2017 MS Tracker</t>
  </si>
  <si>
    <t>Data (X)</t>
  </si>
  <si>
    <t>Models (X)</t>
  </si>
  <si>
    <t>Ops (X)</t>
  </si>
  <si>
    <t>Tracking</t>
  </si>
  <si>
    <t>Location</t>
  </si>
  <si>
    <t>Registered
(X)</t>
  </si>
  <si>
    <t>Deposit Type &amp; Amt</t>
  </si>
  <si>
    <t>Deposit Made
(X)</t>
  </si>
  <si>
    <t>Payment Made
(X)</t>
  </si>
  <si>
    <t>County List</t>
  </si>
  <si>
    <t>RH Complete</t>
  </si>
  <si>
    <t>DM Complete</t>
  </si>
  <si>
    <t>RH/DM Comparison</t>
  </si>
  <si>
    <t>AP/RC Review</t>
  </si>
  <si>
    <t>Bid Sheet Created</t>
  </si>
  <si>
    <t>Bid Sheet Uploaded/Mailed</t>
  </si>
  <si>
    <t>Confirm Receipt
(If mailed)</t>
  </si>
  <si>
    <t>Total to Date</t>
  </si>
  <si>
    <t>($ FV)</t>
  </si>
  <si>
    <t>($ Premium)</t>
  </si>
  <si>
    <t>($ Total)</t>
  </si>
  <si>
    <t>8:30 (AM) CST</t>
  </si>
  <si>
    <t>407 East Pascagoula St. #7, Jackson, MS 39205</t>
  </si>
  <si>
    <t>Paul Hoffman</t>
  </si>
  <si>
    <t>(X)</t>
  </si>
  <si>
    <t>www.govease.com/auctions</t>
  </si>
  <si>
    <t>CF</t>
  </si>
  <si>
    <t>Blank check, LOC</t>
  </si>
  <si>
    <t>8:00 (AM) CST</t>
  </si>
  <si>
    <t>601 Main St, Hattiesburg, MS 39401</t>
  </si>
  <si>
    <t>Andy Tisellano</t>
  </si>
  <si>
    <t>David Maisel</t>
  </si>
  <si>
    <t>112 Shelby Speights Dr, Purvis, MS 39475</t>
  </si>
  <si>
    <t>Robert Hughes</t>
  </si>
  <si>
    <t>204 S. Julia St., Poplarville, Pearl River, MS, 39470</t>
  </si>
  <si>
    <t>CF, 100% of estimated winnings</t>
  </si>
  <si>
    <t>Wire, 100% of estimated winnings</t>
  </si>
  <si>
    <t>Lowest to Highest Parcel #</t>
  </si>
  <si>
    <t>2017 Platform</t>
  </si>
  <si>
    <t>2018 Platform</t>
  </si>
  <si>
    <t>2017 ADV</t>
  </si>
  <si>
    <t>AZ 2018</t>
  </si>
  <si>
    <t>2/14/2018 at 4 pm MT</t>
  </si>
  <si>
    <t>2/13/2018 at 8 am MT</t>
  </si>
  <si>
    <t>2/13/2018 at 830am MT</t>
  </si>
  <si>
    <t>Offline</t>
  </si>
  <si>
    <t>Not updated for 2018</t>
  </si>
  <si>
    <t>Opens Feb 7th, 2018</t>
  </si>
  <si>
    <t>2/23/2018 at 800am - 2/26/2018 at 400pm MT</t>
  </si>
  <si>
    <t>Offline 1/19/2018</t>
  </si>
  <si>
    <t>Offlien 1/12/2018</t>
  </si>
  <si>
    <t>http://www.yavapai.us/treasurer/Treasurers-Back-Tax-Sale</t>
  </si>
  <si>
    <t>10 days before sale</t>
  </si>
  <si>
    <t>Marta</t>
  </si>
  <si>
    <t xml:space="preserve">Day of the auction </t>
  </si>
  <si>
    <t xml:space="preserve">Cash, Cashier's check, money order </t>
  </si>
  <si>
    <t>12:00PM MT</t>
  </si>
  <si>
    <t xml:space="preserve">520-432-8400 </t>
  </si>
  <si>
    <t>1415 East Melody Lane - Building G, Bisbee, Arizona, 85603</t>
  </si>
  <si>
    <t>Cash, cashier's check, money order, personal check</t>
  </si>
  <si>
    <t>Day of the auction</t>
  </si>
  <si>
    <t>12:00PM of the next day (day after sale)</t>
  </si>
  <si>
    <t>Cashier's check, money order, cash or direct wire.</t>
  </si>
  <si>
    <t xml:space="preserve">2/22/2018 
2/23/2018 </t>
  </si>
  <si>
    <t>Close of business the day following the end of the auction</t>
  </si>
  <si>
    <t xml:space="preserve">Cash, check, cashier's check, ACH or Wire </t>
  </si>
  <si>
    <t>Call 520-724-8775</t>
  </si>
  <si>
    <t>tfltcllc</t>
  </si>
  <si>
    <t>t@ng2018</t>
  </si>
  <si>
    <t>Tax-Sale Bidder #: 14287</t>
  </si>
  <si>
    <t>2017 ADV Dollars</t>
  </si>
  <si>
    <t>2017 ADV Count</t>
  </si>
  <si>
    <t>9:00 AM MT</t>
  </si>
  <si>
    <t>2/5/2018 at 5pm MT</t>
  </si>
  <si>
    <t>Online-Proxy (0% bids use proxy system)</t>
  </si>
  <si>
    <t>Online-Proxy Bid (0% bids use proxy system)</t>
  </si>
  <si>
    <t>2/14/2018 at 5 pm MT</t>
  </si>
  <si>
    <t>9:00 AM MST</t>
  </si>
  <si>
    <t>2/6/208</t>
  </si>
  <si>
    <t>Payment Page of Website</t>
  </si>
  <si>
    <t xml:space="preserve">2/7/2018 5pm </t>
  </si>
  <si>
    <t>8 am MST</t>
  </si>
  <si>
    <t>2/7/2018 4pm MST</t>
  </si>
  <si>
    <t>2/9/2018 4PM MST</t>
  </si>
  <si>
    <t>ACH, Wire transfers</t>
  </si>
  <si>
    <t>2018 Purchased</t>
  </si>
  <si>
    <t>2018 ADV Dollars</t>
  </si>
  <si>
    <t>2018 ADV Count</t>
  </si>
  <si>
    <t>If subsequent taxes aren't paid, lien is auctioned off (one lien holder)</t>
  </si>
  <si>
    <t>Allows multiple lien holders on same parcel</t>
  </si>
  <si>
    <t>$10 purchase fee per lien</t>
  </si>
  <si>
    <t>To follow-up</t>
  </si>
  <si>
    <t>$5 fee per certificate
$10 fee per parcel</t>
  </si>
  <si>
    <t>N/A - Need to purchase investor CD</t>
  </si>
  <si>
    <t>Investor CD order is $50, purchased with cash check/debit/credit
240 N. Stone Ave, Tucson, AZ, 85701
Send payment in mail. Once received, they will mail CD to address listed on payment</t>
  </si>
  <si>
    <t>$10 processing fee per lien
$10 bidder winning fee per lien</t>
  </si>
  <si>
    <t>2/1/2018 2pm MT</t>
  </si>
  <si>
    <t>2/7/2018 4pm MT</t>
  </si>
  <si>
    <t>N/A - Need to buy investor CD - will be available at end of January (refer to cell AV45)</t>
  </si>
  <si>
    <t>$10 redemption fee per certificate on prior liens</t>
  </si>
  <si>
    <t>$1 - $10 per parcel, dependent on purchase amount. 
$1 for purchase amount less than $50  
$5 for purchase amount less than $200
$10 for purchase amount greater than $200</t>
  </si>
  <si>
    <t>239-533-6000</t>
  </si>
  <si>
    <t>904-630-1916</t>
  </si>
  <si>
    <t>904-491-7400</t>
  </si>
  <si>
    <t>850-973-6136</t>
  </si>
  <si>
    <t>352-521-4360</t>
  </si>
  <si>
    <t>863-675-5280</t>
  </si>
  <si>
    <t>954-831-4000</t>
  </si>
  <si>
    <t>352-463-3178</t>
  </si>
  <si>
    <t>772-462-1650</t>
  </si>
  <si>
    <t>386-736-5938</t>
  </si>
  <si>
    <t>352-343-9602</t>
  </si>
  <si>
    <t>813-635-5200</t>
  </si>
  <si>
    <t>352-498-1213</t>
  </si>
  <si>
    <t>850-229-6116</t>
  </si>
  <si>
    <t>850-547-1115</t>
  </si>
  <si>
    <t>321-264-6969</t>
  </si>
  <si>
    <t>904-269-6320</t>
  </si>
  <si>
    <t>850-926-3371</t>
  </si>
  <si>
    <t>850-838-3517</t>
  </si>
  <si>
    <t>850-638-6275</t>
  </si>
  <si>
    <t>941-743-1350</t>
  </si>
  <si>
    <t>386-362-2816</t>
  </si>
  <si>
    <t>850-482-9653</t>
  </si>
  <si>
    <t>386-758-1077</t>
  </si>
  <si>
    <t>407-836-2700</t>
  </si>
  <si>
    <t>850-983-1800</t>
  </si>
  <si>
    <t>352-754-4180</t>
  </si>
  <si>
    <t>407-742-4000</t>
  </si>
  <si>
    <t>928-771-3220</t>
  </si>
  <si>
    <t>Dianna</t>
  </si>
  <si>
    <t>Julio</t>
  </si>
  <si>
    <t>928-679-8188</t>
  </si>
  <si>
    <t>Stacey</t>
  </si>
  <si>
    <t>Eilene/Arlene</t>
  </si>
  <si>
    <t>Kathy</t>
  </si>
  <si>
    <t>Betty</t>
  </si>
  <si>
    <t>928-337-7523</t>
  </si>
  <si>
    <t>Mike</t>
  </si>
  <si>
    <t>928-753-0737</t>
  </si>
  <si>
    <t>2/23/2018 at 2 pm MT</t>
  </si>
  <si>
    <t xml:space="preserve">2018 List: http://www.navajocountyaz.gov/LinkClick.aspx?fileticket=fivSO4YNrNk%3d&amp;tabid=1007&amp;portalid=0
Other resource(s):
http://www.navajocountyaz.gov/Departments/Treasurer/Tax-Liens
</t>
  </si>
  <si>
    <t>2018 List: https://pinal.arizonataxsale.com/index.cfm?folder=previewitems
Other resources:
https://pinal.arizonataxsale.com/
https://treasurer.pinalcountyaz.gov/ParcelInquiry/Main/TaxLienSale
http://www.pinalcountyaz.gov/Treasurer/Documents/Downloads/TaxLienBooklet.pdf
https://pinal.maps.arcgis.com/apps/webappviewer/index.html?id=97e200f43f9c42689af73851d81c22ad</t>
  </si>
  <si>
    <t>2018 List will be available on Feb 6th: Contact The Sun at 928-783-3333
Other resources:
http://www.yumacountyaz.gov/government/treasurer/tax-lien-faq
http://www.yumacountyaz.gov/government/treasurer/tax-lien-information</t>
  </si>
  <si>
    <t xml:space="preserve">2018 List will be availabe on or around Feb 1st:
Other resources:
https://www.cochise.az.gov/treasurer/back-tax-lien-information
https://www.cochise.az.gov/sites/default/files/treasurer/Newspaper%20Ad%20Last%20Page%20of%20Text%20and%20Map%20Legend-2018%20Version.pdf
</t>
  </si>
  <si>
    <t xml:space="preserve">2018 List will be available on or around Jan. 31st
Other resources::
https://www.santacruzcountyaz.gov/317/Treasurer
http://gis.santacruzcountyaz.gov/asr/index.html
</t>
  </si>
  <si>
    <t>2018 List: https://apache.arizonataxsale.com/index.cfm?folder=previewitems
Other Resources:
http://www.co.apache.az.us/treasurer/tax-lien-information/
http://www.co.apache.az.us/wp-content/uploads/2018/01/ADV_01_11_2018.pdf</t>
  </si>
  <si>
    <t>2018 List: https://yavapai.arizonataxsale.com/index.cfm?folder=previewitems
Also, list is posted at: http://www.yavapai.us/Portals/17/TaxSaleAdvList2018.pdf
Other resoucres:
http://apps.yavapai.us/taxinquiry/
http://gis.yavapai.us/v4/
http://www.yavapai.us/Portals/17/FAQ-Investing.pdf</t>
  </si>
  <si>
    <t>2018 List: https://www.bidmaricopa.com/main?unique_id=682E732205DA11E8936959BF8CE13ECC&amp;use_this=print_advertised_list
Other resources:
https://mcassessor.maricopa.gov/
http://treasurer.maricopa.gov/</t>
  </si>
  <si>
    <t>2018 List: https://coconino.arizonataxsale.com/index.cfm?folder=previewitems
Other resources:
https://gismaps.coconino.az.gov/delinquenttax/</t>
  </si>
  <si>
    <t xml:space="preserve">2018 List will be available approximately 24-48 hours before auction (Feb 5th or 6th) - can obtain on:
https://www.bidmohave.com/main?unique_id=BECD39DEFCBB11E79DFE17E38CE13ECC&amp;use_this=print_advertised_list
Other Resources:
https://www.mohavecounty.us/ContentPage.aspx?id=132&amp;cid=90
</t>
  </si>
  <si>
    <t>Subs - Deposit</t>
  </si>
  <si>
    <t>850-627-7255</t>
  </si>
  <si>
    <t>2018 Affidavit</t>
  </si>
  <si>
    <t>2018 Florida Auctions</t>
  </si>
  <si>
    <t>904-209-2250</t>
  </si>
  <si>
    <t>941-741-4800</t>
  </si>
  <si>
    <t>352-493-4646</t>
  </si>
  <si>
    <t>Tax Collector Phone Number</t>
  </si>
  <si>
    <t>904-966-6240</t>
  </si>
  <si>
    <t>863-993-4861</t>
  </si>
  <si>
    <t>386-792-1284</t>
  </si>
  <si>
    <t>863-773-6365</t>
  </si>
  <si>
    <t>863-763-3084</t>
  </si>
  <si>
    <t>239-434-5687</t>
  </si>
  <si>
    <t>561-355-2264</t>
  </si>
  <si>
    <t>386-329-0282</t>
  </si>
  <si>
    <t>352-689-4540</t>
  </si>
  <si>
    <t>850-606-4700</t>
  </si>
  <si>
    <t>772-288-5600</t>
  </si>
  <si>
    <t>850-248-8501</t>
  </si>
  <si>
    <t>772-226-1338</t>
  </si>
  <si>
    <t>727-464-7777</t>
  </si>
  <si>
    <t>386-313-4160</t>
  </si>
  <si>
    <t>352-374-5236</t>
  </si>
  <si>
    <t>863-534-4700</t>
  </si>
  <si>
    <t>850-438-6500</t>
  </si>
  <si>
    <t>850-651-7300</t>
  </si>
  <si>
    <t>305-295-5000</t>
  </si>
  <si>
    <t>941-861-8300</t>
  </si>
  <si>
    <t>407-665-1000</t>
  </si>
  <si>
    <t>850-892-8121</t>
  </si>
  <si>
    <t>863-402-6685</t>
  </si>
  <si>
    <t>352-368-8200</t>
  </si>
  <si>
    <t>352-341-6500</t>
  </si>
  <si>
    <t>2018 List Release</t>
  </si>
  <si>
    <t xml:space="preserve">2018 Auction Type </t>
  </si>
  <si>
    <t>2018 Auction Format</t>
  </si>
  <si>
    <t>Sale Date(s)</t>
  </si>
  <si>
    <t>Date is subject to change (currently not specificed by county)</t>
  </si>
  <si>
    <t>Participate in 2018?</t>
  </si>
  <si>
    <t>Sub Account Roll Up (Transfer Deadline)</t>
  </si>
  <si>
    <t>5/24/2018 - 5/25/2018</t>
  </si>
  <si>
    <t>ACH; Counter payments</t>
  </si>
  <si>
    <t>ACH; Wire transfer</t>
  </si>
  <si>
    <t>10% of estimated winnings (1,000 min.)</t>
  </si>
  <si>
    <t>ACH; Wire transfer; Counter payment</t>
  </si>
  <si>
    <t>5/30/2018 - 5/31/2018</t>
  </si>
  <si>
    <t>ACH auto debit final payment</t>
  </si>
  <si>
    <t>10% of estimated winnings ($500 min.)</t>
  </si>
  <si>
    <t>10% of estimated winnings ($100 min.)</t>
  </si>
  <si>
    <t>Auto roll-up -$2.25</t>
  </si>
  <si>
    <t>Min $1.00 or 10% of  anticipated purchase</t>
  </si>
  <si>
    <t>Min. $100.00 or 10% of anticipated purchase</t>
  </si>
  <si>
    <t>Min. $2000.00 or 10% of anticipated purchase</t>
  </si>
  <si>
    <t>Min $1.00 or 10% of anticipated purchase</t>
  </si>
  <si>
    <t>Min $100 or 10% of anticipated purchase</t>
  </si>
  <si>
    <t>Min $10.00 or 10% of anticipated purchase</t>
  </si>
  <si>
    <t>Min. $1.00 or 10% of anticipated purchase</t>
  </si>
  <si>
    <t>ACH checks or Certified Funds</t>
  </si>
  <si>
    <t>ACH checks (5/20/18), CF (5/29/18)</t>
  </si>
  <si>
    <t>ACH checks (5/20/18), CF (5/30/18)</t>
  </si>
  <si>
    <t>ACH checks (5/20/18), CF (5/25/18)</t>
  </si>
  <si>
    <t>ACH debit</t>
  </si>
  <si>
    <t>Letmein6</t>
  </si>
  <si>
    <t>6/1/2018 - 6/3/2018</t>
  </si>
  <si>
    <t>6/1/2018 - 6/2/2018</t>
  </si>
  <si>
    <t>Date falls on weekend</t>
  </si>
  <si>
    <t>305-270-4916</t>
  </si>
  <si>
    <t>dmaisel@tangcapital.com</t>
  </si>
  <si>
    <t xml:space="preserve">Confirmation of 2018 Auction Format </t>
  </si>
  <si>
    <t>Subs-Deposit</t>
  </si>
  <si>
    <t>https://www.bidflagler.com/main?unique_id=21E0B8A0523B11E88BB221FF4C4CB1D0&amp;use_this=generate_homepage</t>
  </si>
  <si>
    <t>https://highlandsfl.realtaxlien.com/</t>
  </si>
  <si>
    <t>Min $5,000 or 10% of estimated winnings</t>
  </si>
  <si>
    <t>ACH (deposit), wire (payment)</t>
  </si>
  <si>
    <t>Auto roll-up</t>
  </si>
  <si>
    <t>Andy</t>
  </si>
  <si>
    <t>Robbie</t>
  </si>
  <si>
    <t>2-3 days</t>
  </si>
  <si>
    <t>5 days</t>
  </si>
  <si>
    <t>204 Julia St., Poplarville, MS 39470</t>
  </si>
  <si>
    <t>End of day on last day of sale</t>
  </si>
  <si>
    <t>Cash, Visa, mastercard, or check with bank letter of credit</t>
  </si>
  <si>
    <t>8:30am CST</t>
  </si>
  <si>
    <t>8:00am CST</t>
  </si>
  <si>
    <t>2018 Attendee</t>
  </si>
  <si>
    <t>Start at FV, bid up by $1 increment
Can place max bid or click $5 increments</t>
  </si>
  <si>
    <t>2018 ADV ($)</t>
  </si>
  <si>
    <t>2018 ADV #</t>
  </si>
  <si>
    <t>407 E Pascagoula Street, Jackson, MS 39205</t>
  </si>
  <si>
    <t>2018 Format</t>
  </si>
  <si>
    <t>Bid Sheet Prepared?</t>
  </si>
  <si>
    <t>Bid Sheet Uploaded</t>
  </si>
  <si>
    <t>Sent to Paul</t>
  </si>
  <si>
    <t>Sent to Andy</t>
  </si>
  <si>
    <t>Bids Submitted</t>
  </si>
  <si>
    <t>Bid Face</t>
  </si>
  <si>
    <t>Bid Premium</t>
  </si>
  <si>
    <t>2019 Florida Auctions</t>
  </si>
  <si>
    <t>Participated in 2016</t>
  </si>
  <si>
    <t>2018 Auction Type</t>
  </si>
  <si>
    <t>2018 ADV</t>
  </si>
  <si>
    <t>Auction Type 2018</t>
  </si>
  <si>
    <t>Participate in 2019?</t>
  </si>
  <si>
    <t>Participated in 2018?</t>
  </si>
  <si>
    <t xml:space="preserve">Confirmation of 2019 Auction Format </t>
  </si>
  <si>
    <t>2019 Auction Format</t>
  </si>
  <si>
    <t>2019 Affidavit</t>
  </si>
  <si>
    <t>2019 List Release</t>
  </si>
  <si>
    <t>2019 Platform</t>
  </si>
  <si>
    <t xml:space="preserve">2019 Auction Type </t>
  </si>
  <si>
    <t>2017 ADV Sale</t>
  </si>
  <si>
    <t>Min $100 or 10% of anticipated purchases</t>
  </si>
  <si>
    <t>Min $1 or 10% of anticipated purchases</t>
  </si>
  <si>
    <t>2019 ADV</t>
  </si>
  <si>
    <t>352-486-5176</t>
  </si>
  <si>
    <t>Subs -Deposit</t>
  </si>
  <si>
    <t xml:space="preserve">No </t>
  </si>
  <si>
    <t>Yes (website)</t>
  </si>
  <si>
    <t xml:space="preserve">Proxy </t>
  </si>
  <si>
    <t xml:space="preserve">10$ or min of $500 </t>
  </si>
  <si>
    <t xml:space="preserve">10% of anticipated purchases </t>
  </si>
  <si>
    <t xml:space="preserve">min of $100 or 10% of anticipated purchases </t>
  </si>
  <si>
    <t>10% of total amount</t>
  </si>
  <si>
    <t xml:space="preserve">N/A </t>
  </si>
  <si>
    <t>$1,000 or 10% of anticipated wins</t>
  </si>
  <si>
    <t>5/23/2019 &amp; 5/24/2019</t>
  </si>
  <si>
    <t>Min $2,000 or 10% of anticipated purchases</t>
  </si>
  <si>
    <t>5/30/2019 &amp; 5/31/2019</t>
  </si>
  <si>
    <t>6/1/2019 to 6/3/2019</t>
  </si>
  <si>
    <t>ACH checks (5/20/19), CF (5/28/19)</t>
  </si>
  <si>
    <t>ACH checks (5/21/19), CF (5/29/19)</t>
  </si>
  <si>
    <t>ACH checks (5/20/19), CF (5/24/19)</t>
  </si>
  <si>
    <t>ACH checks (5/21/19), CF (5/30/19)</t>
  </si>
  <si>
    <t>ACH checks (5/21/19), CF (5/24/19)</t>
  </si>
  <si>
    <t>Budget required</t>
  </si>
  <si>
    <t>6/1/2019 &amp; 6/2/2019</t>
  </si>
  <si>
    <t xml:space="preserve">Min $100 or 10% of anticipated purchases </t>
  </si>
  <si>
    <t>Budget (No Deposit) - 100% of anticipated winnings</t>
  </si>
  <si>
    <t>Min $5,000 per bidder # or 10% of anticipated purchases</t>
  </si>
  <si>
    <t>Budget required - 100% of anticipated purchases</t>
  </si>
  <si>
    <t>10% of anticipated winnings</t>
  </si>
  <si>
    <t>Budget (100% of anticipated winnings)</t>
  </si>
  <si>
    <t>$100 Min or 10% of anticipated purchases</t>
  </si>
  <si>
    <t>Budget</t>
  </si>
  <si>
    <t>2018 Attend</t>
  </si>
  <si>
    <t>2019 ADV ($)</t>
  </si>
  <si>
    <t>2019 ADV #</t>
  </si>
  <si>
    <t>2019 Attendee</t>
  </si>
  <si>
    <t>2019 Format</t>
  </si>
  <si>
    <t>601-824-2414</t>
  </si>
  <si>
    <t>228-865-4039</t>
  </si>
  <si>
    <t>228-769-3072</t>
  </si>
  <si>
    <t>662-469-8109</t>
  </si>
  <si>
    <t>601-855-5605</t>
  </si>
  <si>
    <t>601-483-7637</t>
  </si>
  <si>
    <t>601-582-3179</t>
  </si>
  <si>
    <t>662-432-2212</t>
  </si>
  <si>
    <t>601-794-3530</t>
  </si>
  <si>
    <t>http://www.pearlrivercounty.net/tax/</t>
  </si>
  <si>
    <t>601-403-2300</t>
  </si>
  <si>
    <t>601-968-6600</t>
  </si>
  <si>
    <t>James T</t>
  </si>
  <si>
    <t>204 S Julia St., Poplarville, MS 39470</t>
  </si>
  <si>
    <t>Bidding Open</t>
  </si>
  <si>
    <t>Deposit/Budget Deadline</t>
  </si>
  <si>
    <t>https://denver.coloradotaxsale.com/index.cfm?folder=showDocument&amp;documentName=biddingRules</t>
  </si>
  <si>
    <t>SSB?</t>
  </si>
  <si>
    <t>Subs?</t>
  </si>
  <si>
    <t>Site opens 11/5/2019</t>
  </si>
  <si>
    <t>Site opens 10/30/2019</t>
  </si>
  <si>
    <t>720-523-6772</t>
  </si>
  <si>
    <t>https://grand.coloradotaxsale.com/</t>
  </si>
  <si>
    <t>https://www.jeffco.us/2434/Registration-for-the-Tax-Lien-Sale</t>
  </si>
  <si>
    <t>https://www.zeusauction.com/</t>
  </si>
  <si>
    <t>https://laplata.coloradotaxsale.com/index.cfm?folder=showDocument&amp;documentName=biddingRules</t>
  </si>
  <si>
    <t>https://www.larimer.org/treasurer/liens/sale</t>
  </si>
  <si>
    <t>https://mesa.coloradotaxsale.com/</t>
  </si>
  <si>
    <t>http://county.pueblo.org/sites/default/files/documents/government/county/departments/treasurer/2019_Original_Real_Estate_Advertising.pdf</t>
  </si>
  <si>
    <t>https://weld.coloradotaxsale.com/</t>
  </si>
  <si>
    <t>Link(s)</t>
  </si>
  <si>
    <t>Site opens 10/16/2019</t>
  </si>
  <si>
    <t>Site opens 10/11/2019</t>
  </si>
  <si>
    <t>303-795-4550</t>
  </si>
  <si>
    <t>http://www.co.arapahoe.co.us/731/Tax-Lien-Sale</t>
  </si>
  <si>
    <t>https://www.bouldercounty.org/property-and-land/treasurer/taxes/tax-lien-sale/</t>
  </si>
  <si>
    <t>303-441-3520</t>
  </si>
  <si>
    <t>https://www.bouldercounty.org/property-and-land/treasurer/taxes/tax-lien-sale/frequently-asked-questions/</t>
  </si>
  <si>
    <t>303-660-7455</t>
  </si>
  <si>
    <t>https://www.douglas.co.us/treasurer/tax-lien-sale-information/</t>
  </si>
  <si>
    <t>303-271-8330</t>
  </si>
  <si>
    <t>https://treasurer.elpasoco.com/tax-lien-sale/#1516123291635-4350bc26-b6c1</t>
  </si>
  <si>
    <t>https://treasurer.mesacounty.us/tax-lien-sales/</t>
  </si>
  <si>
    <t>https://www.weldgov.com/departments/treasurer/tax_sale_information/tax_lien_sale</t>
  </si>
  <si>
    <t>970-400-3290</t>
  </si>
  <si>
    <t>970-244-1824</t>
  </si>
  <si>
    <t>720-913-9300</t>
  </si>
  <si>
    <t>719-520-6600</t>
  </si>
  <si>
    <t>970-498-7000</t>
  </si>
  <si>
    <t>719-583-6683</t>
  </si>
  <si>
    <t>970-382-6352</t>
  </si>
  <si>
    <t>970-725-3061</t>
  </si>
  <si>
    <t>http://www.adcogov.org/tax-lien-sale</t>
  </si>
  <si>
    <t>2020 Florida Auctions</t>
  </si>
  <si>
    <t>Participate in 2020?</t>
  </si>
  <si>
    <t>2020 Auction Format</t>
  </si>
  <si>
    <t>2020 Affidavit</t>
  </si>
  <si>
    <t>2020 List Release</t>
  </si>
  <si>
    <t>2020 Platform</t>
  </si>
  <si>
    <t xml:space="preserve">2020 Auction Type </t>
  </si>
  <si>
    <t>Call back Thursday -- ask for raven</t>
  </si>
  <si>
    <t>taxcollector.com</t>
  </si>
  <si>
    <t>call back first week of May</t>
  </si>
  <si>
    <t>taylorcountytaxcollector.com</t>
  </si>
  <si>
    <t>Didn’t know about size</t>
  </si>
  <si>
    <t>oklaoosatax.com</t>
  </si>
  <si>
    <t>2 weeks ago was 600 more but deadline was extended-- gonna be about the same size</t>
  </si>
  <si>
    <t>Going to be about the same</t>
  </si>
  <si>
    <t>850-674-8242</t>
  </si>
  <si>
    <t>863-946-6035</t>
  </si>
  <si>
    <t>850-643-2442</t>
  </si>
  <si>
    <t>305.375.2322</t>
  </si>
  <si>
    <t>www.flataxsales.com</t>
  </si>
  <si>
    <t>904-259-6880 (320.230.0540 - Jeff @ DT)</t>
  </si>
  <si>
    <t>ACH - 5/19/2020
CF - 5/26/2020</t>
  </si>
  <si>
    <t>ACH - 5/20/2020
CF - 5/28/2020</t>
  </si>
  <si>
    <t>ACH - 5/19/2020
CF - 5/27/2020</t>
  </si>
  <si>
    <t>ACH - 5/20/2020
CF - 5/22/2020</t>
  </si>
  <si>
    <t>2020 ADV</t>
  </si>
  <si>
    <t>Delayed</t>
  </si>
  <si>
    <t>https://www.taxcertsale.com/bakertaxsale/(S(o5k4qdqxz0cboo55omhhhoqm))/Default.aspx</t>
  </si>
  <si>
    <t>https://www.taxcertsale.com/calhountaxsale/(S(ctdwok45mckq5h55nuqsh255))/Default.aspx</t>
  </si>
  <si>
    <t>https://www.taxcertsale.com/gladestaxsale/(S(k012uaqtafzlxpywq4k0xw45))/Default.aspx</t>
  </si>
  <si>
    <t>https://www.taxcertsale.com/libertytaxsale/(S(vie4es4504luzdmanslmn42e))/Default.aspx</t>
  </si>
  <si>
    <t>904-630-1916
904-255-5700, option 4</t>
  </si>
  <si>
    <t>End of May -- No date yet</t>
  </si>
  <si>
    <t>Callback early May
Didn’t know about size</t>
  </si>
  <si>
    <t>2019 Sub-account Upload Deadline</t>
  </si>
  <si>
    <t>2019 Sub Account Roll Up (Transfer Deadline)</t>
  </si>
  <si>
    <t>Full voicemail -- no answer on each call</t>
  </si>
  <si>
    <t>Now online
www.sjctax.us
was told they have no dates finalized and they aren't sure at this time -- call back early may</t>
  </si>
  <si>
    <t>Currently at 11k parcels, last year @this time was 8k (but still processing payments from the extension)</t>
  </si>
  <si>
    <t>Going to be a little larger</t>
  </si>
  <si>
    <t>ACH auto debit</t>
  </si>
  <si>
    <t>$500 or 10% of anticipated wins</t>
  </si>
  <si>
    <t>Min $500 or 10% of anticipated purchases</t>
  </si>
  <si>
    <t>Min $10 or 10% of anticipated purchases</t>
  </si>
  <si>
    <t>Min $2000 or 10% of anticipated purchases</t>
  </si>
  <si>
    <t>https://bidmartincounty.com/main</t>
  </si>
  <si>
    <t>Zeus/SRI</t>
  </si>
  <si>
    <t>https://www.wfbsusa.com/leontaxsale/Default.aspx</t>
  </si>
  <si>
    <t>https://www.wfbsusa.com/mariontaxsale/Default.aspx</t>
  </si>
  <si>
    <t>https://bidcollier.com/main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</si>
</sst>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5" formatCode="&quot;$&quot;#,##0_);\(&quot;$&quot;#,##0\)"/>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_(* #,##0.0_);_(* \(#,##0.0\);_(* &quot;-&quot;??_);_(@_)"/>
    <numFmt numFmtId="167" formatCode="[$-F400]h:mm:ss\ AM/PM"/>
    <numFmt numFmtId="168" formatCode="[$-409]h:mm\ AM/PM;@"/>
    <numFmt numFmtId="169" formatCode="0.0%"/>
    <numFmt numFmtId="170" formatCode="&quot;$&quot;#,##0"/>
    <numFmt numFmtId="171" formatCode="0.000%"/>
    <numFmt numFmtId="172" formatCode="0.0"/>
    <numFmt numFmtId="173" formatCode="&quot;$&quot;#,##0.00"/>
    <numFmt numFmtId="174" formatCode="_([$$-409]* #,##0_);_([$$-409]* \(#,##0\);_([$$-409]* &quot;-&quot;??_);_(@_)"/>
    <numFmt numFmtId="175" formatCode="_([$$-409]* #,##0.00_);_([$$-409]* \(#,##0.00\);_([$$-409]* &quot;-&quot;??_);_(@_)"/>
  </numFmts>
  <fonts count="7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2"/>
      <color theme="1"/>
      <name val="Times New Roman"/>
      <family val="1"/>
    </font>
    <font>
      <sz val="11"/>
      <color theme="1"/>
      <name val="Arial"/>
      <family val="2"/>
    </font>
    <font>
      <sz val="11"/>
      <color theme="0"/>
      <name val="Arial"/>
      <family val="2"/>
    </font>
    <font>
      <sz val="11"/>
      <color rgb="FF9C0006"/>
      <name val="Arial"/>
      <family val="2"/>
    </font>
    <font>
      <b/>
      <sz val="11"/>
      <color rgb="FFFA7D00"/>
      <name val="Arial"/>
      <family val="2"/>
    </font>
    <font>
      <b/>
      <sz val="11"/>
      <color theme="0"/>
      <name val="Arial"/>
      <family val="2"/>
    </font>
    <font>
      <sz val="10"/>
      <name val="Arial"/>
      <family val="2"/>
    </font>
    <font>
      <sz val="10"/>
      <color indexed="8"/>
      <name val="Arial"/>
      <family val="2"/>
    </font>
    <font>
      <sz val="11"/>
      <color indexed="8"/>
      <name val="Calibri"/>
      <family val="2"/>
    </font>
    <font>
      <i/>
      <sz val="11"/>
      <color rgb="FF7F7F7F"/>
      <name val="Arial"/>
      <family val="2"/>
    </font>
    <font>
      <sz val="11"/>
      <color rgb="FF006100"/>
      <name val="Arial"/>
      <family val="2"/>
    </font>
    <font>
      <b/>
      <sz val="15"/>
      <color theme="3"/>
      <name val="Arial"/>
      <family val="2"/>
    </font>
    <font>
      <b/>
      <sz val="13"/>
      <color theme="3"/>
      <name val="Arial"/>
      <family val="2"/>
    </font>
    <font>
      <b/>
      <sz val="11"/>
      <color theme="3"/>
      <name val="Arial"/>
      <family val="2"/>
    </font>
    <font>
      <sz val="11"/>
      <color rgb="FF3F3F76"/>
      <name val="Arial"/>
      <family val="2"/>
    </font>
    <font>
      <sz val="11"/>
      <color rgb="FFFA7D00"/>
      <name val="Arial"/>
      <family val="2"/>
    </font>
    <font>
      <sz val="11"/>
      <color rgb="FF9C6500"/>
      <name val="Arial"/>
      <family val="2"/>
    </font>
    <font>
      <b/>
      <sz val="11"/>
      <color rgb="FF3F3F3F"/>
      <name val="Arial"/>
      <family val="2"/>
    </font>
    <font>
      <b/>
      <sz val="11"/>
      <color theme="1"/>
      <name val="Arial"/>
      <family val="2"/>
    </font>
    <font>
      <sz val="11"/>
      <color rgb="FFFF0000"/>
      <name val="Arial"/>
      <family val="2"/>
    </font>
    <font>
      <sz val="9"/>
      <color indexed="81"/>
      <name val="Tahoma"/>
      <family val="2"/>
    </font>
    <font>
      <b/>
      <sz val="9"/>
      <color indexed="81"/>
      <name val="Tahoma"/>
      <family val="2"/>
    </font>
    <font>
      <sz val="10"/>
      <color indexed="81"/>
      <name val="Tahoma"/>
      <family val="2"/>
    </font>
    <font>
      <sz val="8"/>
      <color indexed="81"/>
      <name val="Tahoma"/>
      <family val="2"/>
    </font>
    <font>
      <b/>
      <sz val="8"/>
      <color indexed="81"/>
      <name val="Tahoma"/>
      <family val="2"/>
    </font>
    <font>
      <sz val="1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sz val="10"/>
      <color rgb="FF000000"/>
      <name val="Arial"/>
      <family val="2"/>
    </font>
    <font>
      <i/>
      <sz val="11"/>
      <color theme="1"/>
      <name val="Calibri"/>
      <family val="2"/>
      <scheme val="minor"/>
    </font>
    <font>
      <u/>
      <sz val="11"/>
      <color theme="1"/>
      <name val="Calibri"/>
      <family val="2"/>
      <scheme val="minor"/>
    </font>
    <font>
      <sz val="11"/>
      <color rgb="FFFF0000"/>
      <name val="Calibri"/>
      <family val="2"/>
      <scheme val="minor"/>
    </font>
    <font>
      <b/>
      <sz val="14"/>
      <color theme="1"/>
      <name val="Calibri"/>
      <family val="2"/>
      <scheme val="minor"/>
    </font>
    <font>
      <sz val="10"/>
      <color theme="1"/>
      <name val="Arial"/>
      <family val="2"/>
    </font>
    <font>
      <u/>
      <sz val="11"/>
      <color rgb="FFFF0000"/>
      <name val="Calibri"/>
      <family val="2"/>
      <scheme val="minor"/>
    </font>
    <font>
      <sz val="10"/>
      <name val="Calibri"/>
      <family val="2"/>
      <scheme val="minor"/>
    </font>
    <font>
      <u/>
      <sz val="11"/>
      <color theme="10"/>
      <name val="Arial"/>
      <family val="2"/>
    </font>
    <font>
      <u/>
      <sz val="10"/>
      <color indexed="12"/>
      <name val="Arial"/>
      <family val="2"/>
    </font>
    <font>
      <u/>
      <sz val="11"/>
      <color indexed="12"/>
      <name val="Calibri"/>
      <family val="2"/>
    </font>
    <font>
      <b/>
      <sz val="10"/>
      <color theme="0"/>
      <name val="Calibri"/>
      <family val="2"/>
      <scheme val="minor"/>
    </font>
    <font>
      <b/>
      <u/>
      <sz val="11"/>
      <color theme="1"/>
      <name val="Calibri"/>
      <family val="2"/>
      <scheme val="minor"/>
    </font>
    <font>
      <b/>
      <sz val="11"/>
      <color rgb="FFFF0000"/>
      <name val="Calibri"/>
      <family val="2"/>
      <scheme val="minor"/>
    </font>
    <font>
      <b/>
      <sz val="11"/>
      <name val="Calibri"/>
      <family val="2"/>
      <scheme val="minor"/>
    </font>
    <font>
      <u/>
      <sz val="10"/>
      <color theme="10"/>
      <name val="Calibri"/>
      <family val="2"/>
      <scheme val="minor"/>
    </font>
    <font>
      <b/>
      <sz val="10"/>
      <color rgb="FF000000"/>
      <name val="Calibri"/>
      <family val="2"/>
      <scheme val="minor"/>
    </font>
    <font>
      <sz val="10"/>
      <color rgb="FF000000"/>
      <name val="Calibri"/>
      <family val="2"/>
      <scheme val="minor"/>
    </font>
    <font>
      <b/>
      <sz val="12"/>
      <color indexed="81"/>
      <name val="Tahoma"/>
      <family val="2"/>
    </font>
    <font>
      <sz val="12"/>
      <color indexed="81"/>
      <name val="Tahoma"/>
      <family val="2"/>
    </font>
    <font>
      <i/>
      <sz val="10"/>
      <color theme="0" tint="-0.34998626667073579"/>
      <name val="Calibri"/>
      <family val="2"/>
      <scheme val="minor"/>
    </font>
    <font>
      <i/>
      <sz val="10"/>
      <color theme="1"/>
      <name val="Calibri"/>
      <family val="2"/>
      <scheme val="minor"/>
    </font>
    <font>
      <b/>
      <i/>
      <sz val="10"/>
      <color rgb="FFFF0000"/>
      <name val="Calibri"/>
      <family val="2"/>
      <scheme val="minor"/>
    </font>
    <font>
      <sz val="9"/>
      <color theme="1"/>
      <name val="Calibri"/>
      <family val="2"/>
      <scheme val="minor"/>
    </font>
    <font>
      <b/>
      <u/>
      <sz val="10"/>
      <color theme="1"/>
      <name val="Calibri"/>
      <family val="2"/>
      <scheme val="minor"/>
    </font>
    <font>
      <u/>
      <sz val="11"/>
      <name val="Calibri"/>
      <family val="2"/>
      <scheme val="minor"/>
    </font>
    <font>
      <sz val="10.5"/>
      <color rgb="FF000000"/>
      <name val="Calibri"/>
      <family val="2"/>
      <scheme val="minor"/>
    </font>
    <font>
      <sz val="11"/>
      <color indexed="81"/>
      <name val="Tahoma"/>
      <family val="2"/>
    </font>
    <font>
      <sz val="8"/>
      <color theme="1"/>
      <name val="Calibri"/>
      <family val="2"/>
      <scheme val="minor"/>
    </font>
    <font>
      <b/>
      <sz val="16"/>
      <color theme="1"/>
      <name val="Calibri"/>
      <family val="2"/>
      <scheme val="minor"/>
    </font>
    <font>
      <sz val="9"/>
      <color rgb="FF666666"/>
      <name val="Arial"/>
      <family val="2"/>
    </font>
    <font>
      <sz val="10"/>
      <color rgb="FF000000"/>
      <name val="Verdana"/>
      <family val="2"/>
    </font>
    <font>
      <sz val="11"/>
      <color rgb="FF000000"/>
      <name val="Calibri"/>
      <family val="2"/>
    </font>
    <font>
      <sz val="7"/>
      <color theme="1"/>
      <name val="Times New Roman"/>
      <family val="1"/>
    </font>
    <font>
      <sz val="11"/>
      <color rgb="FF1F497D"/>
      <name val="Calibri"/>
      <family val="2"/>
      <scheme val="minor"/>
    </font>
    <font>
      <vertAlign val="superscript"/>
      <sz val="11"/>
      <color rgb="FF1F497D"/>
      <name val="Calibri"/>
      <family val="2"/>
      <scheme val="minor"/>
    </font>
    <font>
      <sz val="11"/>
      <color rgb="FF000000"/>
      <name val="Calibri"/>
      <family val="2"/>
      <scheme val="minor"/>
    </font>
    <font>
      <sz val="11"/>
      <color rgb="FF000080"/>
      <name val="Calibri"/>
      <family val="2"/>
      <scheme val="minor"/>
    </font>
    <font>
      <b/>
      <sz val="11"/>
      <color theme="0" tint="-4.9989318521683403E-2"/>
      <name val="Calibri"/>
      <family val="2"/>
      <scheme val="minor"/>
    </font>
  </fonts>
  <fills count="6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rgb="FF92D050"/>
        <bgColor indexed="64"/>
      </patternFill>
    </fill>
    <fill>
      <patternFill patternType="solid">
        <fgColor theme="0"/>
        <bgColor indexed="64"/>
      </patternFill>
    </fill>
    <fill>
      <patternFill patternType="solid">
        <fgColor theme="3"/>
        <bgColor indexed="64"/>
      </patternFill>
    </fill>
    <fill>
      <patternFill patternType="solid">
        <fgColor rgb="FFFFFFFF"/>
        <bgColor indexed="64"/>
      </patternFill>
    </fill>
    <fill>
      <patternFill patternType="solid">
        <fgColor rgb="FFF5F5F7"/>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4"/>
        <bgColor indexed="64"/>
      </patternFill>
    </fill>
    <fill>
      <patternFill patternType="solid">
        <fgColor theme="1"/>
        <bgColor indexed="64"/>
      </patternFill>
    </fill>
    <fill>
      <patternFill patternType="solid">
        <fgColor rgb="FFC00000"/>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6"/>
        <bgColor indexed="64"/>
      </patternFill>
    </fill>
    <fill>
      <patternFill patternType="mediumGray"/>
    </fill>
    <fill>
      <patternFill patternType="solid">
        <fgColor rgb="FF00B0F0"/>
        <bgColor indexed="64"/>
      </patternFill>
    </fill>
    <fill>
      <patternFill patternType="mediumGray">
        <bgColor rgb="FFFFFF00"/>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66">
    <xf numFmtId="0" fontId="0" fillId="0" borderId="0"/>
    <xf numFmtId="43" fontId="1" fillId="0" borderId="0" applyFont="0" applyFill="0" applyBorder="0" applyAlignment="0" applyProtection="0"/>
    <xf numFmtId="44" fontId="1" fillId="0" borderId="0" applyFont="0" applyFill="0" applyBorder="0" applyAlignment="0" applyProtection="0"/>
    <xf numFmtId="0" fontId="5" fillId="0" borderId="0" applyNumberFormat="0" applyFill="0" applyBorder="0" applyAlignment="0" applyProtection="0"/>
    <xf numFmtId="0" fontId="7" fillId="10" borderId="0" applyNumberFormat="0" applyBorder="0" applyAlignment="0" applyProtection="0"/>
    <xf numFmtId="0" fontId="7" fillId="14" borderId="0" applyNumberFormat="0" applyBorder="0" applyAlignment="0" applyProtection="0"/>
    <xf numFmtId="0" fontId="7" fillId="18" borderId="0" applyNumberFormat="0" applyBorder="0" applyAlignment="0" applyProtection="0"/>
    <xf numFmtId="0" fontId="7" fillId="22" borderId="0" applyNumberFormat="0" applyBorder="0" applyAlignment="0" applyProtection="0"/>
    <xf numFmtId="0" fontId="7" fillId="26" borderId="0" applyNumberFormat="0" applyBorder="0" applyAlignment="0" applyProtection="0"/>
    <xf numFmtId="0" fontId="7" fillId="30" borderId="0" applyNumberFormat="0" applyBorder="0" applyAlignment="0" applyProtection="0"/>
    <xf numFmtId="0" fontId="7" fillId="11" borderId="0" applyNumberFormat="0" applyBorder="0" applyAlignment="0" applyProtection="0"/>
    <xf numFmtId="0" fontId="7" fillId="15" borderId="0" applyNumberFormat="0" applyBorder="0" applyAlignment="0" applyProtection="0"/>
    <xf numFmtId="0" fontId="7" fillId="19" borderId="0" applyNumberFormat="0" applyBorder="0" applyAlignment="0" applyProtection="0"/>
    <xf numFmtId="0" fontId="7" fillId="23"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20" borderId="0" applyNumberFormat="0" applyBorder="0" applyAlignment="0" applyProtection="0"/>
    <xf numFmtId="0" fontId="8" fillId="24"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7"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9" fillId="3" borderId="0" applyNumberFormat="0" applyBorder="0" applyAlignment="0" applyProtection="0"/>
    <xf numFmtId="0" fontId="10" fillId="6" borderId="4" applyNumberFormat="0" applyAlignment="0" applyProtection="0"/>
    <xf numFmtId="0" fontId="11" fillId="7" borderId="7" applyNumberFormat="0" applyAlignment="0" applyProtection="0"/>
    <xf numFmtId="43" fontId="12" fillId="0" borderId="0" applyFont="0" applyFill="0" applyBorder="0" applyAlignment="0" applyProtection="0"/>
    <xf numFmtId="43" fontId="13" fillId="0" borderId="0" applyFont="0" applyFill="0" applyBorder="0" applyAlignment="0" applyProtection="0"/>
    <xf numFmtId="44" fontId="7" fillId="0" borderId="0" applyFont="0" applyFill="0" applyBorder="0" applyAlignment="0" applyProtection="0"/>
    <xf numFmtId="44" fontId="14" fillId="0" borderId="0" applyFont="0" applyFill="0" applyBorder="0" applyAlignment="0" applyProtection="0"/>
    <xf numFmtId="0" fontId="15" fillId="0" borderId="0" applyNumberFormat="0" applyFill="0" applyBorder="0" applyAlignment="0" applyProtection="0"/>
    <xf numFmtId="0" fontId="16" fillId="2" borderId="0" applyNumberFormat="0" applyBorder="0" applyAlignment="0" applyProtection="0"/>
    <xf numFmtId="0" fontId="17" fillId="0" borderId="1" applyNumberFormat="0" applyFill="0" applyAlignment="0" applyProtection="0"/>
    <xf numFmtId="0" fontId="18" fillId="0" borderId="2" applyNumberFormat="0" applyFill="0" applyAlignment="0" applyProtection="0"/>
    <xf numFmtId="0" fontId="19" fillId="0" borderId="3" applyNumberFormat="0" applyFill="0" applyAlignment="0" applyProtection="0"/>
    <xf numFmtId="0" fontId="19" fillId="0" borderId="0" applyNumberFormat="0" applyFill="0" applyBorder="0" applyAlignment="0" applyProtection="0"/>
    <xf numFmtId="0" fontId="20" fillId="5" borderId="4" applyNumberFormat="0" applyAlignment="0" applyProtection="0"/>
    <xf numFmtId="0" fontId="21" fillId="0" borderId="6" applyNumberFormat="0" applyFill="0" applyAlignment="0" applyProtection="0"/>
    <xf numFmtId="0" fontId="22" fillId="4" borderId="0" applyNumberFormat="0" applyBorder="0" applyAlignment="0" applyProtection="0"/>
    <xf numFmtId="0" fontId="12" fillId="0" borderId="0"/>
    <xf numFmtId="0" fontId="7" fillId="0" borderId="0"/>
    <xf numFmtId="0" fontId="12" fillId="0" borderId="0"/>
    <xf numFmtId="0" fontId="7" fillId="8" borderId="8" applyNumberFormat="0" applyFont="0" applyAlignment="0" applyProtection="0"/>
    <xf numFmtId="0" fontId="23" fillId="6" borderId="5" applyNumberFormat="0" applyAlignment="0" applyProtection="0"/>
    <xf numFmtId="9" fontId="13" fillId="0" borderId="0" applyFont="0" applyFill="0" applyBorder="0" applyAlignment="0" applyProtection="0"/>
    <xf numFmtId="9" fontId="14" fillId="0" borderId="0" applyFont="0" applyFill="0" applyBorder="0" applyAlignment="0" applyProtection="0"/>
    <xf numFmtId="0" fontId="24" fillId="0" borderId="9" applyNumberFormat="0" applyFill="0" applyAlignment="0" applyProtection="0"/>
    <xf numFmtId="0" fontId="25" fillId="0" borderId="0" applyNumberFormat="0" applyFill="0" applyBorder="0" applyAlignment="0" applyProtection="0"/>
    <xf numFmtId="9" fontId="1" fillId="0" borderId="0" applyFont="0" applyFill="0" applyBorder="0" applyAlignment="0" applyProtection="0"/>
    <xf numFmtId="0" fontId="43"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5" fillId="0" borderId="0" applyNumberFormat="0" applyFill="0" applyBorder="0" applyAlignment="0" applyProtection="0"/>
    <xf numFmtId="0" fontId="12" fillId="0" borderId="0"/>
    <xf numFmtId="0" fontId="12" fillId="0" borderId="0"/>
    <xf numFmtId="0" fontId="12" fillId="0" borderId="0"/>
    <xf numFmtId="0" fontId="12" fillId="0" borderId="0"/>
    <xf numFmtId="0" fontId="12" fillId="0" borderId="0"/>
    <xf numFmtId="0" fontId="7" fillId="0" borderId="0"/>
    <xf numFmtId="0" fontId="12" fillId="0" borderId="0"/>
  </cellStyleXfs>
  <cellXfs count="724">
    <xf numFmtId="0" fontId="0" fillId="0" borderId="0" xfId="0"/>
    <xf numFmtId="0" fontId="2" fillId="33" borderId="0" xfId="0" applyFont="1" applyFill="1"/>
    <xf numFmtId="0" fontId="4" fillId="33" borderId="0" xfId="0" applyFont="1" applyFill="1"/>
    <xf numFmtId="14" fontId="4" fillId="33" borderId="0" xfId="0" applyNumberFormat="1" applyFont="1" applyFill="1"/>
    <xf numFmtId="0" fontId="5" fillId="0" borderId="0" xfId="3"/>
    <xf numFmtId="0" fontId="6" fillId="0" borderId="0" xfId="0" applyFont="1" applyAlignment="1">
      <alignment vertical="center"/>
    </xf>
    <xf numFmtId="0" fontId="5" fillId="0" borderId="0" xfId="3" applyAlignment="1">
      <alignment vertical="center"/>
    </xf>
    <xf numFmtId="165" fontId="4" fillId="33" borderId="0" xfId="1" applyNumberFormat="1" applyFont="1" applyFill="1"/>
    <xf numFmtId="165" fontId="0" fillId="0" borderId="0" xfId="1" applyNumberFormat="1" applyFont="1"/>
    <xf numFmtId="164" fontId="4" fillId="33" borderId="0" xfId="2" applyNumberFormat="1" applyFont="1" applyFill="1"/>
    <xf numFmtId="164" fontId="0" fillId="0" borderId="0" xfId="2" applyNumberFormat="1" applyFont="1"/>
    <xf numFmtId="0" fontId="3" fillId="0" borderId="10" xfId="0" applyFont="1" applyBorder="1" applyAlignment="1">
      <alignment horizontal="center" wrapText="1"/>
    </xf>
    <xf numFmtId="164" fontId="3" fillId="0" borderId="10" xfId="2" applyNumberFormat="1" applyFont="1" applyBorder="1" applyAlignment="1">
      <alignment horizontal="center" wrapText="1"/>
    </xf>
    <xf numFmtId="165" fontId="3" fillId="0" borderId="10" xfId="1" applyNumberFormat="1" applyFont="1" applyBorder="1" applyAlignment="1">
      <alignment horizontal="center" wrapText="1"/>
    </xf>
    <xf numFmtId="0" fontId="0" fillId="0" borderId="10" xfId="0" applyBorder="1"/>
    <xf numFmtId="14" fontId="0" fillId="0" borderId="10" xfId="0" applyNumberFormat="1" applyBorder="1"/>
    <xf numFmtId="164" fontId="0" fillId="0" borderId="10" xfId="2" applyNumberFormat="1" applyFont="1" applyBorder="1"/>
    <xf numFmtId="165" fontId="0" fillId="0" borderId="10" xfId="1" applyNumberFormat="1" applyFont="1" applyBorder="1"/>
    <xf numFmtId="164" fontId="1" fillId="0" borderId="10" xfId="2" applyNumberFormat="1" applyBorder="1"/>
    <xf numFmtId="0" fontId="0" fillId="0" borderId="0" xfId="0" applyAlignment="1">
      <alignment horizontal="right"/>
    </xf>
    <xf numFmtId="165" fontId="4" fillId="33" borderId="0" xfId="1" applyNumberFormat="1" applyFont="1" applyFill="1" applyAlignment="1">
      <alignment horizontal="center"/>
    </xf>
    <xf numFmtId="165" fontId="0" fillId="0" borderId="10" xfId="1" applyNumberFormat="1" applyFont="1" applyBorder="1" applyAlignment="1">
      <alignment horizontal="center"/>
    </xf>
    <xf numFmtId="165" fontId="0" fillId="0" borderId="0" xfId="1" applyNumberFormat="1" applyFont="1" applyAlignment="1">
      <alignment horizontal="center"/>
    </xf>
    <xf numFmtId="14" fontId="0" fillId="0" borderId="10" xfId="0" applyNumberFormat="1" applyBorder="1" applyAlignment="1">
      <alignment horizontal="left"/>
    </xf>
    <xf numFmtId="14" fontId="31" fillId="37" borderId="10" xfId="0" applyNumberFormat="1" applyFont="1" applyFill="1" applyBorder="1" applyAlignment="1">
      <alignment horizontal="right"/>
    </xf>
    <xf numFmtId="14" fontId="31" fillId="36" borderId="10" xfId="0" applyNumberFormat="1" applyFont="1" applyFill="1" applyBorder="1" applyAlignment="1">
      <alignment horizontal="right"/>
    </xf>
    <xf numFmtId="14" fontId="31" fillId="0" borderId="10" xfId="0" applyNumberFormat="1" applyFont="1" applyBorder="1" applyAlignment="1">
      <alignment horizontal="right"/>
    </xf>
    <xf numFmtId="14" fontId="31" fillId="35" borderId="10" xfId="0" applyNumberFormat="1" applyFont="1" applyFill="1" applyBorder="1" applyAlignment="1">
      <alignment horizontal="right"/>
    </xf>
    <xf numFmtId="14" fontId="31" fillId="38" borderId="10" xfId="0" applyNumberFormat="1" applyFont="1" applyFill="1" applyBorder="1" applyAlignment="1">
      <alignment horizontal="right"/>
    </xf>
    <xf numFmtId="164" fontId="0" fillId="0" borderId="10" xfId="2" applyNumberFormat="1" applyFont="1" applyBorder="1" applyAlignment="1">
      <alignment horizontal="right"/>
    </xf>
    <xf numFmtId="0" fontId="0" fillId="0" borderId="10" xfId="0" applyBorder="1" applyAlignment="1">
      <alignment horizontal="center"/>
    </xf>
    <xf numFmtId="164" fontId="0" fillId="0" borderId="10" xfId="2" applyNumberFormat="1" applyFont="1" applyBorder="1" applyAlignment="1">
      <alignment horizontal="center"/>
    </xf>
    <xf numFmtId="164" fontId="0" fillId="40" borderId="10" xfId="2" applyNumberFormat="1" applyFont="1" applyFill="1" applyBorder="1"/>
    <xf numFmtId="165" fontId="0" fillId="0" borderId="0" xfId="0" applyNumberFormat="1"/>
    <xf numFmtId="165" fontId="0" fillId="0" borderId="11" xfId="1" applyNumberFormat="1" applyFont="1" applyBorder="1"/>
    <xf numFmtId="0" fontId="0" fillId="0" borderId="12" xfId="0" applyBorder="1" applyAlignment="1">
      <alignment horizontal="right"/>
    </xf>
    <xf numFmtId="0" fontId="3" fillId="0" borderId="0" xfId="0" applyFont="1"/>
    <xf numFmtId="165" fontId="0" fillId="34" borderId="0" xfId="1" applyNumberFormat="1" applyFont="1" applyFill="1"/>
    <xf numFmtId="0" fontId="3" fillId="0" borderId="0" xfId="0" applyFont="1" applyAlignment="1">
      <alignment horizontal="center"/>
    </xf>
    <xf numFmtId="166" fontId="0" fillId="0" borderId="13" xfId="1" applyNumberFormat="1" applyFont="1" applyBorder="1" applyAlignment="1">
      <alignment horizontal="right"/>
    </xf>
    <xf numFmtId="0" fontId="0" fillId="34" borderId="0" xfId="0" applyFill="1" applyAlignment="1">
      <alignment horizontal="right"/>
    </xf>
    <xf numFmtId="0" fontId="0" fillId="41" borderId="10" xfId="0" applyFill="1" applyBorder="1"/>
    <xf numFmtId="0" fontId="31" fillId="0" borderId="10" xfId="0" applyFont="1" applyBorder="1"/>
    <xf numFmtId="0" fontId="0" fillId="0" borderId="0" xfId="0" applyAlignment="1">
      <alignment vertical="center"/>
    </xf>
    <xf numFmtId="10" fontId="0" fillId="0" borderId="0" xfId="53" applyNumberFormat="1" applyFont="1"/>
    <xf numFmtId="0" fontId="0" fillId="0" borderId="14" xfId="0" applyBorder="1"/>
    <xf numFmtId="0" fontId="0" fillId="41" borderId="14" xfId="0" applyFill="1" applyBorder="1"/>
    <xf numFmtId="0" fontId="0" fillId="0" borderId="0" xfId="0" applyAlignment="1">
      <alignment horizontal="left"/>
    </xf>
    <xf numFmtId="0" fontId="0" fillId="0" borderId="10" xfId="0" applyBorder="1" applyAlignment="1">
      <alignment horizontal="left"/>
    </xf>
    <xf numFmtId="49" fontId="0" fillId="0" borderId="10" xfId="0" applyNumberFormat="1" applyBorder="1" applyAlignment="1">
      <alignment horizontal="left"/>
    </xf>
    <xf numFmtId="165" fontId="0" fillId="34" borderId="10" xfId="1" applyNumberFormat="1" applyFont="1" applyFill="1" applyBorder="1"/>
    <xf numFmtId="9" fontId="0" fillId="0" borderId="0" xfId="53" applyFont="1"/>
    <xf numFmtId="0" fontId="0" fillId="0" borderId="0" xfId="0" applyAlignment="1">
      <alignment horizontal="center" wrapText="1"/>
    </xf>
    <xf numFmtId="164" fontId="0" fillId="0" borderId="0" xfId="0" applyNumberFormat="1"/>
    <xf numFmtId="0" fontId="0" fillId="43" borderId="0" xfId="0" applyFill="1" applyAlignment="1">
      <alignment horizontal="center" wrapText="1"/>
    </xf>
    <xf numFmtId="165" fontId="0" fillId="42" borderId="0" xfId="0" applyNumberFormat="1" applyFill="1"/>
    <xf numFmtId="164" fontId="0" fillId="34" borderId="0" xfId="2" applyNumberFormat="1" applyFont="1" applyFill="1"/>
    <xf numFmtId="164" fontId="0" fillId="43" borderId="0" xfId="2" applyNumberFormat="1" applyFont="1" applyFill="1"/>
    <xf numFmtId="43" fontId="0" fillId="0" borderId="0" xfId="1" applyFont="1"/>
    <xf numFmtId="3" fontId="0" fillId="0" borderId="0" xfId="0" applyNumberFormat="1"/>
    <xf numFmtId="6" fontId="0" fillId="0" borderId="0" xfId="0" applyNumberFormat="1"/>
    <xf numFmtId="44" fontId="0" fillId="0" borderId="0" xfId="0" applyNumberFormat="1"/>
    <xf numFmtId="164" fontId="0" fillId="0" borderId="11" xfId="2" applyNumberFormat="1" applyFont="1" applyBorder="1"/>
    <xf numFmtId="165" fontId="0" fillId="42" borderId="11" xfId="0" applyNumberFormat="1" applyFill="1" applyBorder="1"/>
    <xf numFmtId="14" fontId="0" fillId="0" borderId="0" xfId="0" applyNumberFormat="1"/>
    <xf numFmtId="14" fontId="0" fillId="0" borderId="0" xfId="0" applyNumberFormat="1" applyAlignment="1">
      <alignment horizontal="center"/>
    </xf>
    <xf numFmtId="14" fontId="4" fillId="33" borderId="0" xfId="0" applyNumberFormat="1" applyFont="1" applyFill="1" applyAlignment="1">
      <alignment horizontal="center"/>
    </xf>
    <xf numFmtId="14" fontId="0" fillId="0" borderId="10" xfId="0" applyNumberFormat="1" applyBorder="1" applyAlignment="1">
      <alignment horizontal="center"/>
    </xf>
    <xf numFmtId="0" fontId="0" fillId="0" borderId="10" xfId="0" applyBorder="1" applyAlignment="1">
      <alignment wrapText="1"/>
    </xf>
    <xf numFmtId="14" fontId="0" fillId="0" borderId="10" xfId="0" applyNumberFormat="1" applyBorder="1" applyAlignment="1">
      <alignment horizontal="right"/>
    </xf>
    <xf numFmtId="6" fontId="0" fillId="0" borderId="10" xfId="0" applyNumberFormat="1" applyBorder="1" applyAlignment="1">
      <alignment horizontal="center"/>
    </xf>
    <xf numFmtId="0" fontId="0" fillId="0" borderId="0" xfId="0" applyAlignment="1">
      <alignment horizontal="center"/>
    </xf>
    <xf numFmtId="0" fontId="4" fillId="33" borderId="0" xfId="0" applyFont="1" applyFill="1" applyAlignment="1">
      <alignment horizontal="center"/>
    </xf>
    <xf numFmtId="0" fontId="3" fillId="44" borderId="10" xfId="0" applyFont="1" applyFill="1" applyBorder="1" applyAlignment="1">
      <alignment horizontal="center" wrapText="1"/>
    </xf>
    <xf numFmtId="164" fontId="3" fillId="44" borderId="10" xfId="2" applyNumberFormat="1" applyFont="1" applyFill="1" applyBorder="1" applyAlignment="1">
      <alignment horizontal="center" wrapText="1"/>
    </xf>
    <xf numFmtId="165" fontId="3" fillId="44" borderId="10" xfId="1" applyNumberFormat="1" applyFont="1" applyFill="1" applyBorder="1" applyAlignment="1">
      <alignment horizontal="center" wrapText="1"/>
    </xf>
    <xf numFmtId="14" fontId="3" fillId="44" borderId="10" xfId="0" applyNumberFormat="1" applyFont="1" applyFill="1" applyBorder="1" applyAlignment="1">
      <alignment horizontal="center" wrapText="1"/>
    </xf>
    <xf numFmtId="0" fontId="3" fillId="44" borderId="14" xfId="0" applyFont="1" applyFill="1" applyBorder="1" applyAlignment="1">
      <alignment horizontal="center" wrapText="1"/>
    </xf>
    <xf numFmtId="0" fontId="4" fillId="33" borderId="0" xfId="0" applyFont="1" applyFill="1" applyAlignment="1">
      <alignment horizontal="right"/>
    </xf>
    <xf numFmtId="0" fontId="0" fillId="0" borderId="10" xfId="0" applyBorder="1" applyAlignment="1">
      <alignment horizontal="right"/>
    </xf>
    <xf numFmtId="18" fontId="0" fillId="0" borderId="10" xfId="0" applyNumberFormat="1" applyBorder="1" applyAlignment="1">
      <alignment horizontal="right"/>
    </xf>
    <xf numFmtId="14" fontId="31" fillId="39" borderId="10" xfId="0" applyNumberFormat="1" applyFont="1" applyFill="1" applyBorder="1" applyAlignment="1">
      <alignment horizontal="right"/>
    </xf>
    <xf numFmtId="16" fontId="0" fillId="0" borderId="0" xfId="0" applyNumberFormat="1" applyAlignment="1">
      <alignment horizontal="center"/>
    </xf>
    <xf numFmtId="0" fontId="2" fillId="33" borderId="0" xfId="0" applyFont="1" applyFill="1" applyAlignment="1">
      <alignment horizontal="center"/>
    </xf>
    <xf numFmtId="0" fontId="32" fillId="0" borderId="0" xfId="0" applyFont="1" applyAlignment="1">
      <alignment horizontal="center"/>
    </xf>
    <xf numFmtId="165" fontId="32" fillId="0" borderId="0" xfId="0" applyNumberFormat="1" applyFont="1"/>
    <xf numFmtId="165" fontId="32" fillId="0" borderId="0" xfId="1" applyNumberFormat="1" applyFont="1"/>
    <xf numFmtId="0" fontId="32" fillId="45" borderId="0" xfId="0" applyFont="1" applyFill="1"/>
    <xf numFmtId="0" fontId="34" fillId="0" borderId="0" xfId="0" applyFont="1" applyAlignment="1">
      <alignment horizontal="center" wrapText="1"/>
    </xf>
    <xf numFmtId="0" fontId="34" fillId="44" borderId="0" xfId="0" applyFont="1" applyFill="1" applyAlignment="1">
      <alignment horizontal="center" wrapText="1"/>
    </xf>
    <xf numFmtId="9" fontId="32" fillId="0" borderId="0" xfId="53" applyFont="1"/>
    <xf numFmtId="0" fontId="33" fillId="0" borderId="0" xfId="0" applyFont="1" applyAlignment="1">
      <alignment horizontal="center"/>
    </xf>
    <xf numFmtId="0" fontId="34" fillId="0" borderId="0" xfId="0" applyFont="1"/>
    <xf numFmtId="0" fontId="0" fillId="34" borderId="10" xfId="0" applyFill="1" applyBorder="1"/>
    <xf numFmtId="14" fontId="0" fillId="39" borderId="10" xfId="0" applyNumberFormat="1" applyFill="1" applyBorder="1"/>
    <xf numFmtId="0" fontId="0" fillId="34" borderId="10" xfId="0" applyFill="1" applyBorder="1" applyAlignment="1">
      <alignment horizontal="center"/>
    </xf>
    <xf numFmtId="43" fontId="0" fillId="0" borderId="10" xfId="1" applyFont="1" applyBorder="1"/>
    <xf numFmtId="14" fontId="0" fillId="0" borderId="0" xfId="0" applyNumberFormat="1" applyAlignment="1">
      <alignment horizontal="left"/>
    </xf>
    <xf numFmtId="0" fontId="35" fillId="0" borderId="10" xfId="0" applyFont="1" applyBorder="1"/>
    <xf numFmtId="0" fontId="2" fillId="48" borderId="10" xfId="0" applyFont="1" applyFill="1" applyBorder="1" applyAlignment="1">
      <alignment horizontal="center" wrapText="1"/>
    </xf>
    <xf numFmtId="165" fontId="2" fillId="48" borderId="10" xfId="1" applyNumberFormat="1" applyFont="1" applyFill="1" applyBorder="1" applyAlignment="1">
      <alignment horizontal="center" wrapText="1"/>
    </xf>
    <xf numFmtId="0" fontId="36" fillId="0" borderId="0" xfId="0" applyFont="1"/>
    <xf numFmtId="0" fontId="3" fillId="46" borderId="10" xfId="0" applyFont="1" applyFill="1" applyBorder="1"/>
    <xf numFmtId="164" fontId="3" fillId="46" borderId="10" xfId="2" applyNumberFormat="1" applyFont="1" applyFill="1" applyBorder="1"/>
    <xf numFmtId="4" fontId="0" fillId="0" borderId="0" xfId="0" applyNumberFormat="1"/>
    <xf numFmtId="10" fontId="0" fillId="0" borderId="0" xfId="53" applyNumberFormat="1" applyFont="1" applyAlignment="1">
      <alignment horizontal="center"/>
    </xf>
    <xf numFmtId="165" fontId="2" fillId="48" borderId="15" xfId="1" applyNumberFormat="1" applyFont="1" applyFill="1" applyBorder="1" applyAlignment="1">
      <alignment horizontal="center" wrapText="1"/>
    </xf>
    <xf numFmtId="164" fontId="0" fillId="0" borderId="15" xfId="0" applyNumberFormat="1" applyBorder="1"/>
    <xf numFmtId="164" fontId="3" fillId="46" borderId="15" xfId="0" applyNumberFormat="1" applyFont="1" applyFill="1" applyBorder="1"/>
    <xf numFmtId="0" fontId="2" fillId="48" borderId="0" xfId="0" applyFont="1" applyFill="1" applyAlignment="1">
      <alignment horizontal="center" wrapText="1"/>
    </xf>
    <xf numFmtId="165" fontId="32" fillId="34" borderId="0" xfId="1" applyNumberFormat="1" applyFont="1" applyFill="1"/>
    <xf numFmtId="0" fontId="32" fillId="0" borderId="0" xfId="0" applyFont="1" applyAlignment="1">
      <alignment horizontal="right"/>
    </xf>
    <xf numFmtId="0" fontId="32" fillId="0" borderId="0" xfId="0" applyFont="1"/>
    <xf numFmtId="14" fontId="32" fillId="0" borderId="0" xfId="0" applyNumberFormat="1" applyFont="1"/>
    <xf numFmtId="9" fontId="32" fillId="0" borderId="0" xfId="0" applyNumberFormat="1" applyFont="1"/>
    <xf numFmtId="164" fontId="32" fillId="0" borderId="0" xfId="2" applyNumberFormat="1" applyFont="1"/>
    <xf numFmtId="0" fontId="37" fillId="0" borderId="0" xfId="0" applyFont="1"/>
    <xf numFmtId="0" fontId="35" fillId="0" borderId="0" xfId="0" applyFont="1" applyAlignment="1">
      <alignment vertical="center" wrapText="1"/>
    </xf>
    <xf numFmtId="0" fontId="0" fillId="47" borderId="0" xfId="0" applyFill="1"/>
    <xf numFmtId="14" fontId="0" fillId="0" borderId="16" xfId="0" applyNumberFormat="1" applyBorder="1"/>
    <xf numFmtId="165" fontId="1" fillId="0" borderId="10" xfId="1" applyNumberFormat="1" applyBorder="1"/>
    <xf numFmtId="0" fontId="0" fillId="0" borderId="0" xfId="0" applyAlignment="1">
      <alignment wrapText="1"/>
    </xf>
    <xf numFmtId="0" fontId="3" fillId="0" borderId="10" xfId="0" applyFont="1" applyBorder="1" applyAlignment="1">
      <alignment horizontal="left" wrapText="1"/>
    </xf>
    <xf numFmtId="164" fontId="3" fillId="0" borderId="10" xfId="2" applyNumberFormat="1" applyFont="1" applyBorder="1" applyAlignment="1">
      <alignment horizontal="left" wrapText="1"/>
    </xf>
    <xf numFmtId="0" fontId="3" fillId="0" borderId="0" xfId="0" applyFont="1" applyAlignment="1">
      <alignment horizontal="center" wrapText="1"/>
    </xf>
    <xf numFmtId="164" fontId="3" fillId="0" borderId="0" xfId="2" applyNumberFormat="1" applyFont="1" applyAlignment="1">
      <alignment horizontal="center" wrapText="1"/>
    </xf>
    <xf numFmtId="14" fontId="3" fillId="0" borderId="0" xfId="0" applyNumberFormat="1" applyFont="1" applyAlignment="1">
      <alignment horizontal="center" wrapText="1"/>
    </xf>
    <xf numFmtId="0" fontId="31" fillId="0" borderId="0" xfId="0" applyFont="1" applyAlignment="1">
      <alignment horizontal="center"/>
    </xf>
    <xf numFmtId="0" fontId="31" fillId="0" borderId="10" xfId="0" applyFont="1" applyBorder="1" applyAlignment="1">
      <alignment horizontal="left"/>
    </xf>
    <xf numFmtId="164" fontId="0" fillId="0" borderId="10" xfId="0" applyNumberFormat="1" applyBorder="1"/>
    <xf numFmtId="0" fontId="5" fillId="45" borderId="10" xfId="3" applyFill="1" applyBorder="1"/>
    <xf numFmtId="0" fontId="0" fillId="37" borderId="10" xfId="0" applyFill="1" applyBorder="1"/>
    <xf numFmtId="0" fontId="38" fillId="0" borderId="10" xfId="0" applyFont="1" applyBorder="1"/>
    <xf numFmtId="0" fontId="0" fillId="49" borderId="10" xfId="0" applyFill="1" applyBorder="1"/>
    <xf numFmtId="14" fontId="0" fillId="34" borderId="10" xfId="0" applyNumberFormat="1" applyFill="1" applyBorder="1"/>
    <xf numFmtId="14" fontId="0" fillId="34" borderId="10" xfId="0" applyNumberFormat="1" applyFill="1" applyBorder="1" applyAlignment="1">
      <alignment horizontal="center"/>
    </xf>
    <xf numFmtId="0" fontId="31" fillId="0" borderId="10" xfId="0" applyFont="1" applyBorder="1" applyAlignment="1">
      <alignment horizontal="center"/>
    </xf>
    <xf numFmtId="164" fontId="0" fillId="0" borderId="0" xfId="2" applyNumberFormat="1" applyFont="1" applyAlignment="1">
      <alignment horizontal="center"/>
    </xf>
    <xf numFmtId="165" fontId="0" fillId="0" borderId="0" xfId="0" applyNumberFormat="1" applyAlignment="1">
      <alignment horizontal="center"/>
    </xf>
    <xf numFmtId="0" fontId="33" fillId="0" borderId="0" xfId="0" applyFont="1" applyAlignment="1">
      <alignment horizontal="right"/>
    </xf>
    <xf numFmtId="0" fontId="40" fillId="0" borderId="0" xfId="0" applyFont="1" applyAlignment="1">
      <alignment vertical="center"/>
    </xf>
    <xf numFmtId="0" fontId="2" fillId="33" borderId="10" xfId="0" applyFont="1" applyFill="1" applyBorder="1"/>
    <xf numFmtId="0" fontId="4" fillId="33" borderId="10" xfId="0" applyFont="1" applyFill="1" applyBorder="1"/>
    <xf numFmtId="0" fontId="4" fillId="33" borderId="10" xfId="0" applyFont="1" applyFill="1" applyBorder="1" applyAlignment="1">
      <alignment horizontal="center"/>
    </xf>
    <xf numFmtId="0" fontId="0" fillId="42" borderId="10" xfId="0" applyFill="1" applyBorder="1"/>
    <xf numFmtId="0" fontId="5" fillId="0" borderId="10" xfId="3" applyBorder="1"/>
    <xf numFmtId="0" fontId="0" fillId="50" borderId="10" xfId="0" applyFill="1" applyBorder="1"/>
    <xf numFmtId="14" fontId="0" fillId="34" borderId="10" xfId="0" applyNumberFormat="1" applyFill="1" applyBorder="1" applyAlignment="1">
      <alignment horizontal="left"/>
    </xf>
    <xf numFmtId="0" fontId="41" fillId="0" borderId="0" xfId="0" applyFont="1"/>
    <xf numFmtId="14" fontId="42" fillId="0" borderId="0" xfId="0" applyNumberFormat="1" applyFont="1" applyAlignment="1">
      <alignment horizontal="right" vertical="top"/>
    </xf>
    <xf numFmtId="21" fontId="0" fillId="0" borderId="0" xfId="0" applyNumberFormat="1"/>
    <xf numFmtId="0" fontId="0" fillId="36" borderId="10" xfId="0" applyFill="1" applyBorder="1"/>
    <xf numFmtId="3" fontId="0" fillId="0" borderId="10" xfId="0" applyNumberFormat="1" applyBorder="1"/>
    <xf numFmtId="0" fontId="3" fillId="36" borderId="10" xfId="0" applyFont="1" applyFill="1" applyBorder="1" applyAlignment="1">
      <alignment horizontal="center" wrapText="1"/>
    </xf>
    <xf numFmtId="0" fontId="0" fillId="0" borderId="10" xfId="0" quotePrefix="1" applyBorder="1"/>
    <xf numFmtId="0" fontId="32" fillId="34" borderId="0" xfId="0" applyFont="1" applyFill="1"/>
    <xf numFmtId="8" fontId="31" fillId="0" borderId="10" xfId="0" applyNumberFormat="1" applyFont="1" applyBorder="1"/>
    <xf numFmtId="3" fontId="31" fillId="0" borderId="10" xfId="0" applyNumberFormat="1" applyFont="1" applyBorder="1"/>
    <xf numFmtId="4" fontId="31" fillId="0" borderId="10" xfId="0" applyNumberFormat="1" applyFont="1" applyBorder="1"/>
    <xf numFmtId="0" fontId="31" fillId="52" borderId="10" xfId="0" applyFont="1" applyFill="1" applyBorder="1" applyAlignment="1">
      <alignment vertical="center" wrapText="1"/>
    </xf>
    <xf numFmtId="164" fontId="31" fillId="0" borderId="10" xfId="2" applyNumberFormat="1" applyFont="1" applyBorder="1"/>
    <xf numFmtId="165" fontId="31" fillId="0" borderId="10" xfId="1" applyNumberFormat="1" applyFont="1" applyBorder="1"/>
    <xf numFmtId="0" fontId="31" fillId="53" borderId="10" xfId="0" applyFont="1" applyFill="1" applyBorder="1" applyAlignment="1">
      <alignment horizontal="right" vertical="center" wrapText="1"/>
    </xf>
    <xf numFmtId="164" fontId="33" fillId="0" borderId="0" xfId="2" applyNumberFormat="1" applyFont="1" applyAlignment="1">
      <alignment horizontal="center"/>
    </xf>
    <xf numFmtId="164" fontId="0" fillId="34" borderId="10" xfId="2" applyNumberFormat="1" applyFont="1" applyFill="1" applyBorder="1"/>
    <xf numFmtId="164" fontId="2" fillId="51" borderId="10" xfId="2" applyNumberFormat="1" applyFont="1" applyFill="1" applyBorder="1" applyAlignment="1">
      <alignment horizontal="center" wrapText="1"/>
    </xf>
    <xf numFmtId="164" fontId="38" fillId="0" borderId="10" xfId="2" applyNumberFormat="1" applyFont="1" applyBorder="1"/>
    <xf numFmtId="169" fontId="0" fillId="0" borderId="10" xfId="53" applyNumberFormat="1" applyFont="1" applyBorder="1"/>
    <xf numFmtId="169" fontId="38" fillId="0" borderId="10" xfId="53" applyNumberFormat="1" applyFont="1" applyBorder="1"/>
    <xf numFmtId="164" fontId="48" fillId="46" borderId="10" xfId="2" applyNumberFormat="1" applyFont="1" applyFill="1" applyBorder="1"/>
    <xf numFmtId="169" fontId="48" fillId="46" borderId="10" xfId="53" applyNumberFormat="1" applyFont="1" applyFill="1" applyBorder="1"/>
    <xf numFmtId="164" fontId="49" fillId="46" borderId="10" xfId="2" applyNumberFormat="1" applyFont="1" applyFill="1" applyBorder="1"/>
    <xf numFmtId="169" fontId="49" fillId="46" borderId="10" xfId="53" applyNumberFormat="1" applyFont="1" applyFill="1" applyBorder="1"/>
    <xf numFmtId="0" fontId="0" fillId="44" borderId="0" xfId="0" applyFill="1"/>
    <xf numFmtId="0" fontId="0" fillId="44" borderId="10" xfId="0" applyFill="1" applyBorder="1"/>
    <xf numFmtId="164" fontId="0" fillId="44" borderId="10" xfId="2" applyNumberFormat="1" applyFont="1" applyFill="1" applyBorder="1"/>
    <xf numFmtId="164" fontId="38" fillId="44" borderId="10" xfId="2" applyNumberFormat="1" applyFont="1" applyFill="1" applyBorder="1"/>
    <xf numFmtId="169" fontId="38" fillId="44" borderId="10" xfId="53" applyNumberFormat="1" applyFont="1" applyFill="1" applyBorder="1"/>
    <xf numFmtId="169" fontId="1" fillId="0" borderId="10" xfId="53" applyNumberFormat="1" applyBorder="1"/>
    <xf numFmtId="164" fontId="2" fillId="51" borderId="17" xfId="2" applyNumberFormat="1" applyFont="1" applyFill="1" applyBorder="1" applyAlignment="1">
      <alignment horizontal="center" wrapText="1"/>
    </xf>
    <xf numFmtId="164" fontId="2" fillId="51" borderId="18" xfId="2" applyNumberFormat="1" applyFont="1" applyFill="1" applyBorder="1" applyAlignment="1">
      <alignment horizontal="center" wrapText="1"/>
    </xf>
    <xf numFmtId="165" fontId="0" fillId="54" borderId="10" xfId="0" applyNumberFormat="1" applyFill="1" applyBorder="1"/>
    <xf numFmtId="0" fontId="31" fillId="0" borderId="0" xfId="0" applyFont="1"/>
    <xf numFmtId="164" fontId="2" fillId="51" borderId="0" xfId="2" applyNumberFormat="1" applyFont="1" applyFill="1" applyAlignment="1">
      <alignment horizontal="center" wrapText="1"/>
    </xf>
    <xf numFmtId="9" fontId="0" fillId="0" borderId="10" xfId="53" applyFont="1" applyBorder="1"/>
    <xf numFmtId="164" fontId="0" fillId="54" borderId="10" xfId="0" applyNumberFormat="1" applyFill="1" applyBorder="1"/>
    <xf numFmtId="165" fontId="0" fillId="36" borderId="10" xfId="1" applyNumberFormat="1" applyFont="1" applyFill="1" applyBorder="1"/>
    <xf numFmtId="0" fontId="0" fillId="0" borderId="11" xfId="0" applyBorder="1"/>
    <xf numFmtId="9" fontId="0" fillId="0" borderId="11" xfId="53" applyFont="1" applyBorder="1"/>
    <xf numFmtId="0" fontId="3" fillId="0" borderId="10" xfId="0" applyFont="1" applyBorder="1"/>
    <xf numFmtId="169" fontId="0" fillId="0" borderId="10" xfId="53" applyNumberFormat="1" applyFont="1" applyBorder="1" applyAlignment="1">
      <alignment horizontal="right"/>
    </xf>
    <xf numFmtId="169" fontId="3" fillId="0" borderId="10" xfId="53" applyNumberFormat="1" applyFont="1" applyBorder="1"/>
    <xf numFmtId="169" fontId="0" fillId="0" borderId="10" xfId="0" applyNumberFormat="1" applyBorder="1"/>
    <xf numFmtId="169" fontId="3" fillId="0" borderId="10" xfId="0" applyNumberFormat="1" applyFont="1" applyBorder="1"/>
    <xf numFmtId="169" fontId="0" fillId="0" borderId="10" xfId="0" applyNumberFormat="1" applyBorder="1" applyAlignment="1">
      <alignment horizontal="right"/>
    </xf>
    <xf numFmtId="0" fontId="2" fillId="51" borderId="0" xfId="0" applyFont="1" applyFill="1" applyAlignment="1">
      <alignment horizontal="center"/>
    </xf>
    <xf numFmtId="0" fontId="0" fillId="55" borderId="0" xfId="0" applyFill="1"/>
    <xf numFmtId="0" fontId="0" fillId="55" borderId="0" xfId="0" applyFill="1" applyAlignment="1">
      <alignment horizontal="right"/>
    </xf>
    <xf numFmtId="164" fontId="0" fillId="55" borderId="0" xfId="2" applyNumberFormat="1" applyFont="1" applyFill="1"/>
    <xf numFmtId="0" fontId="0" fillId="55" borderId="11" xfId="0" applyFill="1" applyBorder="1"/>
    <xf numFmtId="0" fontId="0" fillId="55" borderId="11" xfId="0" applyFill="1" applyBorder="1" applyAlignment="1">
      <alignment horizontal="right"/>
    </xf>
    <xf numFmtId="164" fontId="0" fillId="55" borderId="11" xfId="2" applyNumberFormat="1" applyFont="1" applyFill="1" applyBorder="1"/>
    <xf numFmtId="164" fontId="0" fillId="55" borderId="0" xfId="2" applyNumberFormat="1" applyFont="1" applyFill="1" applyAlignment="1">
      <alignment horizontal="right"/>
    </xf>
    <xf numFmtId="164" fontId="0" fillId="55" borderId="11" xfId="2" applyNumberFormat="1" applyFont="1" applyFill="1" applyBorder="1" applyAlignment="1">
      <alignment horizontal="right"/>
    </xf>
    <xf numFmtId="0" fontId="2" fillId="0" borderId="0" xfId="0" applyFont="1" applyAlignment="1">
      <alignment horizontal="center"/>
    </xf>
    <xf numFmtId="164" fontId="3" fillId="0" borderId="0" xfId="2" applyNumberFormat="1" applyFont="1"/>
    <xf numFmtId="9" fontId="0" fillId="0" borderId="0" xfId="0" applyNumberFormat="1"/>
    <xf numFmtId="0" fontId="38" fillId="0" borderId="0" xfId="0" applyFont="1"/>
    <xf numFmtId="0" fontId="32" fillId="0" borderId="0" xfId="0" applyFont="1" applyAlignment="1">
      <alignment vertical="center"/>
    </xf>
    <xf numFmtId="9" fontId="32" fillId="0" borderId="0" xfId="53" applyFont="1" applyAlignment="1">
      <alignment vertical="center"/>
    </xf>
    <xf numFmtId="165" fontId="32" fillId="0" borderId="0" xfId="0" applyNumberFormat="1" applyFont="1" applyAlignment="1">
      <alignment vertical="center"/>
    </xf>
    <xf numFmtId="164" fontId="0" fillId="55" borderId="0" xfId="2" applyNumberFormat="1" applyFont="1" applyFill="1" applyAlignment="1">
      <alignment wrapText="1"/>
    </xf>
    <xf numFmtId="164" fontId="0" fillId="56" borderId="0" xfId="2" applyNumberFormat="1" applyFont="1" applyFill="1"/>
    <xf numFmtId="0" fontId="0" fillId="46" borderId="0" xfId="0" applyFill="1"/>
    <xf numFmtId="16" fontId="32" fillId="0" borderId="0" xfId="0" applyNumberFormat="1" applyFont="1" applyAlignment="1">
      <alignment horizontal="center"/>
    </xf>
    <xf numFmtId="14" fontId="31" fillId="34" borderId="10" xfId="0" applyNumberFormat="1" applyFont="1" applyFill="1" applyBorder="1" applyAlignment="1">
      <alignment horizontal="right"/>
    </xf>
    <xf numFmtId="0" fontId="0" fillId="34" borderId="10" xfId="0" applyFill="1" applyBorder="1" applyAlignment="1">
      <alignment horizontal="left"/>
    </xf>
    <xf numFmtId="0" fontId="0" fillId="34" borderId="0" xfId="0" applyFill="1"/>
    <xf numFmtId="164" fontId="3" fillId="50" borderId="10" xfId="2" applyNumberFormat="1" applyFont="1" applyFill="1" applyBorder="1" applyAlignment="1">
      <alignment horizontal="center" wrapText="1"/>
    </xf>
    <xf numFmtId="165" fontId="3" fillId="50" borderId="10" xfId="1" applyNumberFormat="1" applyFont="1" applyFill="1" applyBorder="1" applyAlignment="1">
      <alignment horizontal="center" wrapText="1"/>
    </xf>
    <xf numFmtId="14" fontId="0" fillId="34" borderId="10" xfId="0" applyNumberFormat="1" applyFill="1" applyBorder="1" applyAlignment="1">
      <alignment horizontal="right"/>
    </xf>
    <xf numFmtId="5" fontId="0" fillId="0" borderId="10" xfId="1" applyNumberFormat="1" applyFont="1" applyBorder="1"/>
    <xf numFmtId="168" fontId="0" fillId="34" borderId="10" xfId="0" applyNumberFormat="1" applyFill="1" applyBorder="1"/>
    <xf numFmtId="168" fontId="0" fillId="0" borderId="10" xfId="0" applyNumberFormat="1" applyBorder="1"/>
    <xf numFmtId="168" fontId="0" fillId="0" borderId="10" xfId="0" applyNumberFormat="1" applyBorder="1" applyAlignment="1">
      <alignment horizontal="right"/>
    </xf>
    <xf numFmtId="168" fontId="0" fillId="34" borderId="10" xfId="0" applyNumberFormat="1" applyFill="1" applyBorder="1" applyAlignment="1">
      <alignment horizontal="right"/>
    </xf>
    <xf numFmtId="4" fontId="0" fillId="0" borderId="10" xfId="0" applyNumberFormat="1" applyBorder="1"/>
    <xf numFmtId="0" fontId="35" fillId="0" borderId="10" xfId="0" applyFont="1" applyBorder="1" applyAlignment="1">
      <alignment horizontal="left"/>
    </xf>
    <xf numFmtId="6" fontId="0" fillId="0" borderId="10" xfId="0" applyNumberFormat="1" applyBorder="1" applyAlignment="1">
      <alignment horizontal="left"/>
    </xf>
    <xf numFmtId="6" fontId="0" fillId="34" borderId="10" xfId="0" applyNumberFormat="1" applyFill="1" applyBorder="1" applyAlignment="1">
      <alignment horizontal="left"/>
    </xf>
    <xf numFmtId="6" fontId="0" fillId="34" borderId="10" xfId="0" applyNumberFormat="1" applyFill="1" applyBorder="1" applyAlignment="1">
      <alignment horizontal="center"/>
    </xf>
    <xf numFmtId="164" fontId="0" fillId="34" borderId="10" xfId="2" applyNumberFormat="1" applyFont="1" applyFill="1" applyBorder="1" applyAlignment="1">
      <alignment horizontal="right"/>
    </xf>
    <xf numFmtId="0" fontId="3" fillId="44" borderId="17" xfId="0" applyFont="1" applyFill="1" applyBorder="1" applyAlignment="1">
      <alignment horizontal="center" wrapText="1"/>
    </xf>
    <xf numFmtId="4" fontId="0" fillId="0" borderId="10" xfId="0" applyNumberFormat="1" applyBorder="1" applyAlignment="1">
      <alignment horizontal="right"/>
    </xf>
    <xf numFmtId="169" fontId="0" fillId="0" borderId="0" xfId="53" applyNumberFormat="1" applyFont="1"/>
    <xf numFmtId="0" fontId="0" fillId="0" borderId="14" xfId="0" applyBorder="1" applyAlignment="1">
      <alignment horizontal="left"/>
    </xf>
    <xf numFmtId="164" fontId="2" fillId="48" borderId="10" xfId="2" applyNumberFormat="1" applyFont="1" applyFill="1" applyBorder="1" applyAlignment="1">
      <alignment horizontal="center" wrapText="1"/>
    </xf>
    <xf numFmtId="164" fontId="0" fillId="0" borderId="0" xfId="2" applyNumberFormat="1" applyFont="1" applyAlignment="1">
      <alignment horizontal="right"/>
    </xf>
    <xf numFmtId="9" fontId="0" fillId="0" borderId="0" xfId="53" applyFont="1" applyAlignment="1">
      <alignment horizontal="center"/>
    </xf>
    <xf numFmtId="169" fontId="3" fillId="46" borderId="10" xfId="53" applyNumberFormat="1" applyFont="1" applyFill="1" applyBorder="1"/>
    <xf numFmtId="0" fontId="0" fillId="46" borderId="10" xfId="0" applyFill="1" applyBorder="1"/>
    <xf numFmtId="164" fontId="0" fillId="46" borderId="10" xfId="2" applyNumberFormat="1" applyFont="1" applyFill="1" applyBorder="1"/>
    <xf numFmtId="164" fontId="0" fillId="46" borderId="19" xfId="2" applyNumberFormat="1" applyFont="1" applyFill="1" applyBorder="1"/>
    <xf numFmtId="169" fontId="0" fillId="46" borderId="10" xfId="53" applyNumberFormat="1" applyFont="1" applyFill="1" applyBorder="1"/>
    <xf numFmtId="164" fontId="31" fillId="46" borderId="10" xfId="2" applyNumberFormat="1" applyFont="1" applyFill="1" applyBorder="1"/>
    <xf numFmtId="0" fontId="0" fillId="55" borderId="10" xfId="0" applyFill="1" applyBorder="1" applyAlignment="1">
      <alignment horizontal="center"/>
    </xf>
    <xf numFmtId="169" fontId="31" fillId="46" borderId="10" xfId="53" applyNumberFormat="1" applyFont="1" applyFill="1" applyBorder="1" applyAlignment="1">
      <alignment horizontal="center"/>
    </xf>
    <xf numFmtId="169" fontId="3" fillId="46" borderId="10" xfId="53" applyNumberFormat="1" applyFont="1" applyFill="1" applyBorder="1" applyAlignment="1">
      <alignment horizontal="center"/>
    </xf>
    <xf numFmtId="164" fontId="0" fillId="46" borderId="10" xfId="2" applyNumberFormat="1" applyFont="1" applyFill="1" applyBorder="1" applyAlignment="1">
      <alignment horizontal="right"/>
    </xf>
    <xf numFmtId="0" fontId="0" fillId="0" borderId="10" xfId="0" applyBorder="1" applyAlignment="1">
      <alignment horizontal="left" vertical="top"/>
    </xf>
    <xf numFmtId="164" fontId="0" fillId="0" borderId="10" xfId="2" applyNumberFormat="1" applyFont="1" applyBorder="1" applyAlignment="1">
      <alignment horizontal="left" vertical="top"/>
    </xf>
    <xf numFmtId="0" fontId="0" fillId="0" borderId="0" xfId="0" applyAlignment="1">
      <alignment horizontal="left" vertical="top"/>
    </xf>
    <xf numFmtId="164" fontId="0" fillId="0" borderId="10" xfId="2" applyNumberFormat="1" applyFont="1" applyBorder="1" applyAlignment="1">
      <alignment horizontal="right" vertical="top"/>
    </xf>
    <xf numFmtId="164" fontId="0" fillId="0" borderId="10" xfId="0" applyNumberFormat="1" applyBorder="1" applyAlignment="1">
      <alignment horizontal="right" vertical="top"/>
    </xf>
    <xf numFmtId="164" fontId="0" fillId="0" borderId="10" xfId="0" applyNumberFormat="1" applyBorder="1" applyAlignment="1">
      <alignment horizontal="right"/>
    </xf>
    <xf numFmtId="0" fontId="55" fillId="0" borderId="0" xfId="0" applyFont="1" applyAlignment="1">
      <alignment horizontal="center"/>
    </xf>
    <xf numFmtId="0" fontId="34" fillId="0" borderId="0" xfId="0" applyFont="1" applyAlignment="1">
      <alignment horizontal="center"/>
    </xf>
    <xf numFmtId="0" fontId="34" fillId="0" borderId="0" xfId="0" applyFont="1" applyAlignment="1">
      <alignment horizontal="right"/>
    </xf>
    <xf numFmtId="169" fontId="32" fillId="0" borderId="0" xfId="53" applyNumberFormat="1" applyFont="1"/>
    <xf numFmtId="166" fontId="32" fillId="0" borderId="0" xfId="1" applyNumberFormat="1" applyFont="1"/>
    <xf numFmtId="165" fontId="32" fillId="45" borderId="0" xfId="1" applyNumberFormat="1" applyFont="1" applyFill="1"/>
    <xf numFmtId="169" fontId="32" fillId="45" borderId="0" xfId="53" applyNumberFormat="1" applyFont="1" applyFill="1"/>
    <xf numFmtId="166" fontId="32" fillId="45" borderId="0" xfId="1" applyNumberFormat="1" applyFont="1" applyFill="1"/>
    <xf numFmtId="0" fontId="32" fillId="45" borderId="0" xfId="0" applyFont="1" applyFill="1" applyAlignment="1">
      <alignment horizontal="right"/>
    </xf>
    <xf numFmtId="0" fontId="56" fillId="0" borderId="0" xfId="0" applyFont="1"/>
    <xf numFmtId="0" fontId="32" fillId="45" borderId="20" xfId="0" applyFont="1" applyFill="1" applyBorder="1"/>
    <xf numFmtId="165" fontId="32" fillId="45" borderId="20" xfId="1" applyNumberFormat="1" applyFont="1" applyFill="1" applyBorder="1"/>
    <xf numFmtId="169" fontId="32" fillId="45" borderId="20" xfId="53" applyNumberFormat="1" applyFont="1" applyFill="1" applyBorder="1"/>
    <xf numFmtId="166" fontId="32" fillId="45" borderId="20" xfId="1" applyNumberFormat="1" applyFont="1" applyFill="1" applyBorder="1"/>
    <xf numFmtId="0" fontId="32" fillId="45" borderId="20" xfId="0" applyFont="1" applyFill="1" applyBorder="1" applyAlignment="1">
      <alignment horizontal="right"/>
    </xf>
    <xf numFmtId="0" fontId="57" fillId="0" borderId="0" xfId="0" applyFont="1"/>
    <xf numFmtId="14" fontId="32" fillId="45" borderId="0" xfId="0" applyNumberFormat="1" applyFont="1" applyFill="1"/>
    <xf numFmtId="43" fontId="32" fillId="0" borderId="0" xfId="1" applyFont="1"/>
    <xf numFmtId="14" fontId="32" fillId="45" borderId="20" xfId="0" applyNumberFormat="1" applyFont="1" applyFill="1" applyBorder="1"/>
    <xf numFmtId="14" fontId="32" fillId="45" borderId="0" xfId="0" applyNumberFormat="1" applyFont="1" applyFill="1" applyAlignment="1">
      <alignment horizontal="right"/>
    </xf>
    <xf numFmtId="43" fontId="32" fillId="0" borderId="0" xfId="0" applyNumberFormat="1" applyFont="1"/>
    <xf numFmtId="165" fontId="34" fillId="0" borderId="0" xfId="0" applyNumberFormat="1" applyFont="1"/>
    <xf numFmtId="169" fontId="34" fillId="0" borderId="0" xfId="53" applyNumberFormat="1" applyFont="1"/>
    <xf numFmtId="166" fontId="34" fillId="0" borderId="0" xfId="1" applyNumberFormat="1" applyFont="1"/>
    <xf numFmtId="0" fontId="34" fillId="45" borderId="0" xfId="0" applyFont="1" applyFill="1"/>
    <xf numFmtId="165" fontId="34" fillId="45" borderId="0" xfId="0" applyNumberFormat="1" applyFont="1" applyFill="1"/>
    <xf numFmtId="169" fontId="34" fillId="45" borderId="0" xfId="53" applyNumberFormat="1" applyFont="1" applyFill="1"/>
    <xf numFmtId="166" fontId="34" fillId="45" borderId="0" xfId="0" applyNumberFormat="1" applyFont="1" applyFill="1"/>
    <xf numFmtId="166" fontId="32" fillId="0" borderId="0" xfId="0" applyNumberFormat="1" applyFont="1"/>
    <xf numFmtId="0" fontId="34" fillId="40" borderId="0" xfId="0" applyFont="1" applyFill="1"/>
    <xf numFmtId="165" fontId="32" fillId="40" borderId="0" xfId="1" applyNumberFormat="1" applyFont="1" applyFill="1"/>
    <xf numFmtId="169" fontId="32" fillId="40" borderId="0" xfId="53" applyNumberFormat="1" applyFont="1" applyFill="1"/>
    <xf numFmtId="165" fontId="32" fillId="40" borderId="0" xfId="0" applyNumberFormat="1" applyFont="1" applyFill="1"/>
    <xf numFmtId="166" fontId="32" fillId="40" borderId="0" xfId="0" applyNumberFormat="1" applyFont="1" applyFill="1"/>
    <xf numFmtId="171" fontId="32" fillId="0" borderId="0" xfId="53" applyNumberFormat="1" applyFont="1"/>
    <xf numFmtId="6" fontId="32" fillId="0" borderId="0" xfId="0" applyNumberFormat="1" applyFont="1"/>
    <xf numFmtId="43" fontId="32" fillId="34" borderId="0" xfId="1" applyFont="1" applyFill="1"/>
    <xf numFmtId="0" fontId="32" fillId="0" borderId="10" xfId="0" applyFont="1" applyBorder="1"/>
    <xf numFmtId="0" fontId="32" fillId="34" borderId="10" xfId="0" applyFont="1" applyFill="1" applyBorder="1"/>
    <xf numFmtId="164" fontId="32" fillId="0" borderId="10" xfId="2" applyNumberFormat="1" applyFont="1" applyBorder="1"/>
    <xf numFmtId="0" fontId="32" fillId="0" borderId="10" xfId="0" applyFont="1" applyBorder="1" applyAlignment="1">
      <alignment horizontal="right"/>
    </xf>
    <xf numFmtId="164" fontId="32" fillId="34" borderId="10" xfId="2" applyNumberFormat="1" applyFont="1" applyFill="1" applyBorder="1"/>
    <xf numFmtId="0" fontId="58" fillId="0" borderId="10" xfId="0" applyFont="1" applyBorder="1"/>
    <xf numFmtId="14" fontId="32" fillId="0" borderId="10" xfId="0" applyNumberFormat="1" applyFont="1" applyBorder="1" applyAlignment="1">
      <alignment horizontal="right"/>
    </xf>
    <xf numFmtId="14" fontId="32" fillId="0" borderId="10" xfId="0" applyNumberFormat="1" applyFont="1" applyBorder="1"/>
    <xf numFmtId="0" fontId="50" fillId="0" borderId="10" xfId="3" applyFont="1" applyBorder="1"/>
    <xf numFmtId="0" fontId="32" fillId="0" borderId="10" xfId="0" applyFont="1" applyBorder="1" applyAlignment="1">
      <alignment horizontal="left"/>
    </xf>
    <xf numFmtId="9" fontId="32" fillId="0" borderId="10" xfId="0" applyNumberFormat="1" applyFont="1" applyBorder="1"/>
    <xf numFmtId="14" fontId="32" fillId="34" borderId="10" xfId="0" applyNumberFormat="1" applyFont="1" applyFill="1" applyBorder="1"/>
    <xf numFmtId="14" fontId="32" fillId="0" borderId="10" xfId="0" applyNumberFormat="1" applyFont="1" applyBorder="1" applyAlignment="1">
      <alignment horizontal="left"/>
    </xf>
    <xf numFmtId="0" fontId="32" fillId="0" borderId="15" xfId="0" applyFont="1" applyBorder="1"/>
    <xf numFmtId="0" fontId="32" fillId="34" borderId="15" xfId="0" applyFont="1" applyFill="1" applyBorder="1"/>
    <xf numFmtId="164" fontId="32" fillId="0" borderId="15" xfId="2" applyNumberFormat="1" applyFont="1" applyBorder="1"/>
    <xf numFmtId="165" fontId="32" fillId="0" borderId="10" xfId="1" applyNumberFormat="1" applyFont="1" applyBorder="1" applyAlignment="1">
      <alignment horizontal="right"/>
    </xf>
    <xf numFmtId="165" fontId="32" fillId="34" borderId="10" xfId="1" applyNumberFormat="1" applyFont="1" applyFill="1" applyBorder="1" applyAlignment="1">
      <alignment horizontal="right"/>
    </xf>
    <xf numFmtId="164" fontId="32" fillId="0" borderId="10" xfId="2" applyNumberFormat="1" applyFont="1" applyBorder="1" applyAlignment="1">
      <alignment horizontal="right"/>
    </xf>
    <xf numFmtId="0" fontId="32" fillId="34" borderId="10" xfId="2" applyNumberFormat="1" applyFont="1" applyFill="1" applyBorder="1" applyAlignment="1">
      <alignment horizontal="right"/>
    </xf>
    <xf numFmtId="0" fontId="34" fillId="44" borderId="10" xfId="0" applyFont="1" applyFill="1" applyBorder="1" applyAlignment="1">
      <alignment horizontal="center" wrapText="1"/>
    </xf>
    <xf numFmtId="0" fontId="34" fillId="44" borderId="10" xfId="0" applyFont="1" applyFill="1" applyBorder="1" applyAlignment="1">
      <alignment horizontal="right" wrapText="1"/>
    </xf>
    <xf numFmtId="0" fontId="34" fillId="44" borderId="10" xfId="2" applyNumberFormat="1" applyFont="1" applyFill="1" applyBorder="1" applyAlignment="1">
      <alignment horizontal="center" wrapText="1"/>
    </xf>
    <xf numFmtId="164" fontId="34" fillId="44" borderId="10" xfId="2" applyNumberFormat="1" applyFont="1" applyFill="1" applyBorder="1" applyAlignment="1">
      <alignment horizontal="center" wrapText="1"/>
    </xf>
    <xf numFmtId="14" fontId="34" fillId="44" borderId="10" xfId="0" applyNumberFormat="1" applyFont="1" applyFill="1" applyBorder="1" applyAlignment="1">
      <alignment horizontal="center" wrapText="1"/>
    </xf>
    <xf numFmtId="0" fontId="32" fillId="45" borderId="10" xfId="0" applyFont="1" applyFill="1" applyBorder="1" applyAlignment="1">
      <alignment vertical="center"/>
    </xf>
    <xf numFmtId="168" fontId="32" fillId="0" borderId="10" xfId="0" applyNumberFormat="1" applyFont="1" applyBorder="1"/>
    <xf numFmtId="167" fontId="32" fillId="0" borderId="10" xfId="0" applyNumberFormat="1" applyFont="1" applyBorder="1"/>
    <xf numFmtId="165" fontId="32" fillId="0" borderId="10" xfId="1" applyNumberFormat="1" applyFont="1" applyBorder="1"/>
    <xf numFmtId="0" fontId="33" fillId="0" borderId="10" xfId="0" applyFont="1" applyBorder="1" applyAlignment="1">
      <alignment horizontal="left"/>
    </xf>
    <xf numFmtId="165" fontId="32" fillId="0" borderId="10" xfId="0" applyNumberFormat="1" applyFont="1" applyBorder="1"/>
    <xf numFmtId="0" fontId="32" fillId="45" borderId="10" xfId="0" applyFont="1" applyFill="1" applyBorder="1"/>
    <xf numFmtId="0" fontId="32" fillId="0" borderId="10" xfId="0" applyFont="1" applyBorder="1" applyAlignment="1">
      <alignment vertical="center"/>
    </xf>
    <xf numFmtId="0" fontId="32" fillId="46" borderId="10" xfId="0" applyFont="1" applyFill="1" applyBorder="1"/>
    <xf numFmtId="14" fontId="50" fillId="0" borderId="10" xfId="3" applyNumberFormat="1" applyFont="1" applyBorder="1"/>
    <xf numFmtId="18" fontId="32" fillId="0" borderId="10" xfId="0" applyNumberFormat="1" applyFont="1" applyBorder="1"/>
    <xf numFmtId="0" fontId="32" fillId="0" borderId="10" xfId="0" applyFont="1" applyBorder="1" applyAlignment="1">
      <alignment wrapText="1"/>
    </xf>
    <xf numFmtId="9" fontId="32" fillId="46" borderId="10" xfId="0" applyNumberFormat="1" applyFont="1" applyFill="1" applyBorder="1"/>
    <xf numFmtId="14" fontId="32" fillId="46" borderId="10" xfId="0" applyNumberFormat="1" applyFont="1" applyFill="1" applyBorder="1" applyAlignment="1">
      <alignment horizontal="left"/>
    </xf>
    <xf numFmtId="165" fontId="32" fillId="34" borderId="10" xfId="1" applyNumberFormat="1" applyFont="1" applyFill="1" applyBorder="1"/>
    <xf numFmtId="44" fontId="32" fillId="0" borderId="10" xfId="2" applyFont="1" applyBorder="1"/>
    <xf numFmtId="0" fontId="51" fillId="0" borderId="10" xfId="0" applyFont="1" applyBorder="1"/>
    <xf numFmtId="0" fontId="32" fillId="43" borderId="10" xfId="0" applyFont="1" applyFill="1" applyBorder="1"/>
    <xf numFmtId="0" fontId="52" fillId="0" borderId="10" xfId="0" applyFont="1" applyBorder="1"/>
    <xf numFmtId="14" fontId="52" fillId="0" borderId="10" xfId="0" applyNumberFormat="1" applyFont="1" applyBorder="1"/>
    <xf numFmtId="8" fontId="32" fillId="0" borderId="10" xfId="0" applyNumberFormat="1" applyFont="1" applyBorder="1"/>
    <xf numFmtId="0" fontId="32" fillId="0" borderId="10" xfId="2" applyNumberFormat="1" applyFont="1" applyBorder="1" applyAlignment="1">
      <alignment horizontal="left"/>
    </xf>
    <xf numFmtId="164" fontId="3" fillId="0" borderId="10" xfId="0" applyNumberFormat="1" applyFont="1" applyBorder="1"/>
    <xf numFmtId="0" fontId="2" fillId="57" borderId="10" xfId="0" applyFont="1" applyFill="1" applyBorder="1" applyAlignment="1">
      <alignment horizontal="center" wrapText="1"/>
    </xf>
    <xf numFmtId="164" fontId="2" fillId="57" borderId="10" xfId="2" applyNumberFormat="1" applyFont="1" applyFill="1" applyBorder="1" applyAlignment="1">
      <alignment horizontal="center" wrapText="1"/>
    </xf>
    <xf numFmtId="9" fontId="31" fillId="0" borderId="10" xfId="53" applyFont="1" applyBorder="1"/>
    <xf numFmtId="9" fontId="3" fillId="0" borderId="10" xfId="53" applyFont="1" applyBorder="1"/>
    <xf numFmtId="164" fontId="3" fillId="46" borderId="10" xfId="0" applyNumberFormat="1" applyFont="1" applyFill="1" applyBorder="1"/>
    <xf numFmtId="9" fontId="49" fillId="46" borderId="10" xfId="53" applyFont="1" applyFill="1" applyBorder="1"/>
    <xf numFmtId="0" fontId="32" fillId="34" borderId="0" xfId="0" applyFont="1" applyFill="1" applyAlignment="1">
      <alignment horizontal="center"/>
    </xf>
    <xf numFmtId="14" fontId="32" fillId="0" borderId="0" xfId="0" applyNumberFormat="1" applyFont="1" applyAlignment="1">
      <alignment horizontal="center"/>
    </xf>
    <xf numFmtId="14" fontId="32" fillId="49" borderId="10" xfId="0" applyNumberFormat="1" applyFont="1" applyFill="1" applyBorder="1" applyAlignment="1">
      <alignment horizontal="right"/>
    </xf>
    <xf numFmtId="9" fontId="32" fillId="0" borderId="10" xfId="0" applyNumberFormat="1" applyFont="1" applyBorder="1" applyAlignment="1">
      <alignment horizontal="right"/>
    </xf>
    <xf numFmtId="0" fontId="46" fillId="0" borderId="0" xfId="0" applyFont="1"/>
    <xf numFmtId="0" fontId="34" fillId="0" borderId="11" xfId="0" applyFont="1" applyBorder="1" applyAlignment="1">
      <alignment horizontal="center" wrapText="1"/>
    </xf>
    <xf numFmtId="0" fontId="32" fillId="34" borderId="10" xfId="0" applyFont="1" applyFill="1" applyBorder="1" applyAlignment="1">
      <alignment horizontal="left"/>
    </xf>
    <xf numFmtId="14" fontId="32" fillId="54" borderId="10" xfId="0" applyNumberFormat="1" applyFont="1" applyFill="1" applyBorder="1" applyAlignment="1">
      <alignment horizontal="right"/>
    </xf>
    <xf numFmtId="14" fontId="32" fillId="49" borderId="10" xfId="0" applyNumberFormat="1" applyFont="1" applyFill="1" applyBorder="1"/>
    <xf numFmtId="0" fontId="4" fillId="51" borderId="0" xfId="0" applyFont="1" applyFill="1" applyAlignment="1">
      <alignment horizontal="center"/>
    </xf>
    <xf numFmtId="0" fontId="46" fillId="51" borderId="11" xfId="0" applyFont="1" applyFill="1" applyBorder="1" applyAlignment="1">
      <alignment horizontal="center"/>
    </xf>
    <xf numFmtId="0" fontId="46" fillId="51" borderId="10" xfId="0" applyFont="1" applyFill="1" applyBorder="1" applyAlignment="1">
      <alignment horizontal="center"/>
    </xf>
    <xf numFmtId="172" fontId="32" fillId="0" borderId="10" xfId="0" applyNumberFormat="1" applyFont="1" applyBorder="1" applyAlignment="1">
      <alignment horizontal="center"/>
    </xf>
    <xf numFmtId="165" fontId="46" fillId="51" borderId="11" xfId="1" applyNumberFormat="1" applyFont="1" applyFill="1" applyBorder="1" applyAlignment="1">
      <alignment horizontal="center"/>
    </xf>
    <xf numFmtId="0" fontId="34" fillId="0" borderId="10" xfId="0" applyFont="1" applyBorder="1"/>
    <xf numFmtId="172" fontId="34" fillId="0" borderId="10" xfId="0" applyNumberFormat="1" applyFont="1" applyBorder="1" applyAlignment="1">
      <alignment horizontal="center"/>
    </xf>
    <xf numFmtId="164" fontId="34" fillId="0" borderId="10" xfId="2" applyNumberFormat="1" applyFont="1" applyBorder="1"/>
    <xf numFmtId="0" fontId="59" fillId="0" borderId="0" xfId="0" applyFont="1"/>
    <xf numFmtId="0" fontId="32" fillId="0" borderId="21" xfId="0" applyFont="1" applyBorder="1"/>
    <xf numFmtId="14" fontId="32" fillId="0" borderId="21" xfId="0" applyNumberFormat="1" applyFont="1" applyBorder="1" applyAlignment="1">
      <alignment horizontal="right"/>
    </xf>
    <xf numFmtId="164" fontId="32" fillId="0" borderId="21" xfId="2" applyNumberFormat="1" applyFont="1" applyBorder="1"/>
    <xf numFmtId="0" fontId="2" fillId="58" borderId="0" xfId="0" applyFont="1" applyFill="1" applyAlignment="1">
      <alignment horizontal="center" wrapText="1"/>
    </xf>
    <xf numFmtId="14" fontId="2" fillId="58" borderId="0" xfId="0" applyNumberFormat="1" applyFont="1" applyFill="1" applyAlignment="1">
      <alignment horizontal="center" wrapText="1"/>
    </xf>
    <xf numFmtId="165" fontId="2" fillId="58" borderId="0" xfId="1" applyNumberFormat="1" applyFont="1" applyFill="1" applyAlignment="1">
      <alignment horizontal="center" wrapText="1"/>
    </xf>
    <xf numFmtId="0" fontId="0" fillId="0" borderId="0" xfId="0" applyAlignment="1">
      <alignment vertical="top"/>
    </xf>
    <xf numFmtId="14" fontId="0" fillId="0" borderId="10" xfId="0" applyNumberFormat="1" applyBorder="1" applyAlignment="1">
      <alignment horizontal="left" vertical="top"/>
    </xf>
    <xf numFmtId="0" fontId="0" fillId="0" borderId="10" xfId="0" applyBorder="1" applyAlignment="1">
      <alignment horizontal="left" vertical="top" wrapText="1"/>
    </xf>
    <xf numFmtId="0" fontId="5" fillId="0" borderId="10" xfId="3" applyBorder="1" applyAlignment="1">
      <alignment horizontal="left" vertical="top" wrapText="1"/>
    </xf>
    <xf numFmtId="5" fontId="0" fillId="0" borderId="10" xfId="0" applyNumberFormat="1" applyBorder="1" applyAlignment="1">
      <alignment horizontal="left" vertical="top"/>
    </xf>
    <xf numFmtId="165" fontId="0" fillId="0" borderId="10" xfId="1" applyNumberFormat="1" applyFont="1" applyBorder="1" applyAlignment="1">
      <alignment horizontal="left" vertical="top"/>
    </xf>
    <xf numFmtId="5" fontId="31" fillId="0" borderId="10" xfId="0" applyNumberFormat="1" applyFont="1" applyBorder="1" applyAlignment="1">
      <alignment horizontal="left" vertical="top"/>
    </xf>
    <xf numFmtId="14" fontId="0" fillId="0" borderId="10" xfId="0" applyNumberFormat="1" applyBorder="1" applyAlignment="1">
      <alignment horizontal="left" vertical="top" wrapText="1"/>
    </xf>
    <xf numFmtId="0" fontId="0" fillId="0" borderId="0" xfId="0" applyAlignment="1">
      <alignment vertical="top" wrapText="1"/>
    </xf>
    <xf numFmtId="0" fontId="31" fillId="0" borderId="10" xfId="0" applyFont="1" applyBorder="1" applyAlignment="1">
      <alignment horizontal="left" vertical="top"/>
    </xf>
    <xf numFmtId="14" fontId="31" fillId="0" borderId="10" xfId="0" applyNumberFormat="1" applyFont="1" applyBorder="1" applyAlignment="1">
      <alignment horizontal="left" vertical="top"/>
    </xf>
    <xf numFmtId="0" fontId="31" fillId="0" borderId="10" xfId="0" applyFont="1" applyBorder="1" applyAlignment="1">
      <alignment horizontal="left" vertical="top" wrapText="1"/>
    </xf>
    <xf numFmtId="165" fontId="31" fillId="0" borderId="10" xfId="1" applyNumberFormat="1" applyFont="1" applyBorder="1" applyAlignment="1">
      <alignment horizontal="left" vertical="top"/>
    </xf>
    <xf numFmtId="5" fontId="0" fillId="34" borderId="10" xfId="0" applyNumberFormat="1" applyFill="1" applyBorder="1" applyAlignment="1">
      <alignment horizontal="left" vertical="top"/>
    </xf>
    <xf numFmtId="0" fontId="0" fillId="41" borderId="10" xfId="0" applyFill="1" applyBorder="1" applyAlignment="1">
      <alignment horizontal="left" vertical="top"/>
    </xf>
    <xf numFmtId="0" fontId="31" fillId="41" borderId="10" xfId="0" applyFont="1" applyFill="1" applyBorder="1" applyAlignment="1">
      <alignment horizontal="left" vertical="top"/>
    </xf>
    <xf numFmtId="170" fontId="0" fillId="0" borderId="10" xfId="0" applyNumberFormat="1" applyBorder="1" applyAlignment="1">
      <alignment horizontal="left" vertical="top"/>
    </xf>
    <xf numFmtId="0" fontId="5" fillId="0" borderId="10" xfId="3" applyBorder="1" applyAlignment="1">
      <alignment horizontal="left" vertical="top"/>
    </xf>
    <xf numFmtId="0" fontId="0" fillId="37" borderId="10" xfId="0" applyFill="1" applyBorder="1" applyAlignment="1">
      <alignment horizontal="left" vertical="top"/>
    </xf>
    <xf numFmtId="0" fontId="0" fillId="34" borderId="10" xfId="0" applyFill="1" applyBorder="1" applyAlignment="1">
      <alignment horizontal="left" vertical="top"/>
    </xf>
    <xf numFmtId="0" fontId="60" fillId="59" borderId="10" xfId="3" applyFont="1" applyFill="1" applyBorder="1" applyAlignment="1">
      <alignment horizontal="left" vertical="top"/>
    </xf>
    <xf numFmtId="44" fontId="5" fillId="0" borderId="10" xfId="3" applyNumberFormat="1" applyBorder="1" applyAlignment="1">
      <alignment horizontal="left" vertical="top"/>
    </xf>
    <xf numFmtId="14" fontId="0" fillId="34" borderId="10" xfId="0" applyNumberFormat="1" applyFill="1" applyBorder="1" applyAlignment="1">
      <alignment horizontal="left" vertical="top"/>
    </xf>
    <xf numFmtId="0" fontId="63" fillId="0" borderId="0" xfId="0" applyFont="1" applyAlignment="1">
      <alignment vertical="top"/>
    </xf>
    <xf numFmtId="14" fontId="0" fillId="0" borderId="10" xfId="0" applyNumberFormat="1" applyBorder="1" applyAlignment="1">
      <alignment horizontal="center" vertical="top"/>
    </xf>
    <xf numFmtId="14" fontId="0" fillId="34" borderId="10" xfId="0" applyNumberFormat="1" applyFill="1" applyBorder="1" applyAlignment="1">
      <alignment horizontal="center" vertical="top" wrapText="1"/>
    </xf>
    <xf numFmtId="0" fontId="0" fillId="34" borderId="10" xfId="0" applyFill="1" applyBorder="1" applyAlignment="1">
      <alignment horizontal="center" vertical="top" wrapText="1"/>
    </xf>
    <xf numFmtId="0" fontId="0" fillId="0" borderId="10" xfId="0" applyBorder="1" applyAlignment="1">
      <alignment horizontal="center" vertical="top"/>
    </xf>
    <xf numFmtId="5" fontId="0" fillId="0" borderId="10" xfId="0" applyNumberFormat="1" applyBorder="1" applyAlignment="1">
      <alignment horizontal="right" vertical="top"/>
    </xf>
    <xf numFmtId="165" fontId="0" fillId="0" borderId="10" xfId="1" applyNumberFormat="1" applyFont="1" applyBorder="1" applyAlignment="1">
      <alignment horizontal="right" vertical="top"/>
    </xf>
    <xf numFmtId="5" fontId="31" fillId="0" borderId="10" xfId="0" applyNumberFormat="1" applyFont="1" applyBorder="1" applyAlignment="1">
      <alignment horizontal="right" vertical="top"/>
    </xf>
    <xf numFmtId="165" fontId="31" fillId="0" borderId="10" xfId="1" applyNumberFormat="1" applyFont="1" applyBorder="1" applyAlignment="1">
      <alignment horizontal="right" vertical="top"/>
    </xf>
    <xf numFmtId="0" fontId="0" fillId="0" borderId="10" xfId="0" applyBorder="1" applyAlignment="1">
      <alignment horizontal="center" vertical="top" wrapText="1"/>
    </xf>
    <xf numFmtId="0" fontId="0" fillId="34" borderId="10" xfId="0" applyFill="1" applyBorder="1" applyAlignment="1">
      <alignment horizontal="center" vertical="top"/>
    </xf>
    <xf numFmtId="0" fontId="31" fillId="0" borderId="10" xfId="0" applyFont="1" applyBorder="1" applyAlignment="1">
      <alignment horizontal="center" vertical="top" wrapText="1"/>
    </xf>
    <xf numFmtId="14" fontId="0" fillId="0" borderId="10" xfId="0" applyNumberFormat="1" applyBorder="1" applyAlignment="1">
      <alignment horizontal="center" vertical="top" wrapText="1"/>
    </xf>
    <xf numFmtId="14" fontId="0" fillId="34" borderId="10" xfId="0" applyNumberFormat="1" applyFill="1" applyBorder="1" applyAlignment="1">
      <alignment horizontal="center" vertical="top"/>
    </xf>
    <xf numFmtId="14" fontId="31" fillId="0" borderId="10" xfId="0" applyNumberFormat="1" applyFont="1" applyBorder="1" applyAlignment="1">
      <alignment horizontal="center" vertical="top"/>
    </xf>
    <xf numFmtId="0" fontId="31" fillId="0" borderId="10" xfId="0" applyFont="1" applyBorder="1" applyAlignment="1">
      <alignment horizontal="center" vertical="top"/>
    </xf>
    <xf numFmtId="165" fontId="0" fillId="34" borderId="10" xfId="0" applyNumberFormat="1" applyFill="1" applyBorder="1" applyAlignment="1">
      <alignment horizontal="left" vertical="top"/>
    </xf>
    <xf numFmtId="170" fontId="0" fillId="34" borderId="10" xfId="2" applyNumberFormat="1" applyFont="1" applyFill="1" applyBorder="1" applyAlignment="1">
      <alignment horizontal="right" vertical="top"/>
    </xf>
    <xf numFmtId="170" fontId="0" fillId="0" borderId="10" xfId="2" applyNumberFormat="1" applyFont="1" applyBorder="1" applyAlignment="1">
      <alignment horizontal="right" vertical="top"/>
    </xf>
    <xf numFmtId="0" fontId="0" fillId="41" borderId="10" xfId="0" applyFill="1" applyBorder="1" applyAlignment="1">
      <alignment horizontal="center" vertical="top" wrapText="1"/>
    </xf>
    <xf numFmtId="0" fontId="0" fillId="0" borderId="10" xfId="0" applyBorder="1" applyAlignment="1">
      <alignment horizontal="right" vertical="top" wrapText="1"/>
    </xf>
    <xf numFmtId="165" fontId="0" fillId="0" borderId="10" xfId="0" applyNumberFormat="1" applyBorder="1" applyAlignment="1">
      <alignment horizontal="left" vertical="top"/>
    </xf>
    <xf numFmtId="0" fontId="64" fillId="0" borderId="0" xfId="0" applyFont="1"/>
    <xf numFmtId="170" fontId="0" fillId="0" borderId="0" xfId="0" applyNumberFormat="1"/>
    <xf numFmtId="14" fontId="0" fillId="49" borderId="10" xfId="0" applyNumberFormat="1" applyFill="1" applyBorder="1" applyAlignment="1">
      <alignment horizontal="left" vertical="top"/>
    </xf>
    <xf numFmtId="14" fontId="0" fillId="45" borderId="10" xfId="0" applyNumberFormat="1" applyFill="1" applyBorder="1" applyAlignment="1">
      <alignment horizontal="left" vertical="top"/>
    </xf>
    <xf numFmtId="0" fontId="0" fillId="49" borderId="10" xfId="0" applyFill="1" applyBorder="1" applyAlignment="1">
      <alignment horizontal="center" vertical="top"/>
    </xf>
    <xf numFmtId="0" fontId="0" fillId="41" borderId="10" xfId="0" applyFill="1" applyBorder="1" applyAlignment="1">
      <alignment horizontal="center" vertical="top"/>
    </xf>
    <xf numFmtId="168" fontId="32" fillId="0" borderId="10" xfId="0" applyNumberFormat="1" applyFont="1" applyBorder="1" applyAlignment="1">
      <alignment horizontal="right"/>
    </xf>
    <xf numFmtId="167" fontId="32" fillId="0" borderId="10" xfId="0" applyNumberFormat="1" applyFont="1" applyBorder="1" applyAlignment="1">
      <alignment horizontal="right"/>
    </xf>
    <xf numFmtId="0" fontId="3" fillId="0" borderId="21" xfId="0" applyFont="1" applyBorder="1" applyAlignment="1">
      <alignment horizontal="center" wrapText="1"/>
    </xf>
    <xf numFmtId="0" fontId="3" fillId="36" borderId="21" xfId="0" applyFont="1" applyFill="1" applyBorder="1" applyAlignment="1">
      <alignment horizontal="center" wrapText="1"/>
    </xf>
    <xf numFmtId="164" fontId="3" fillId="0" borderId="21" xfId="2" applyNumberFormat="1" applyFont="1" applyBorder="1" applyAlignment="1">
      <alignment horizontal="center" wrapText="1"/>
    </xf>
    <xf numFmtId="165" fontId="3" fillId="0" borderId="21" xfId="1" applyNumberFormat="1" applyFont="1" applyBorder="1" applyAlignment="1">
      <alignment horizontal="center" wrapText="1"/>
    </xf>
    <xf numFmtId="14" fontId="4" fillId="33" borderId="10" xfId="0" applyNumberFormat="1" applyFont="1" applyFill="1" applyBorder="1" applyAlignment="1">
      <alignment horizontal="center"/>
    </xf>
    <xf numFmtId="14" fontId="3" fillId="36" borderId="21" xfId="0" applyNumberFormat="1" applyFont="1" applyFill="1" applyBorder="1" applyAlignment="1">
      <alignment horizontal="center" wrapText="1"/>
    </xf>
    <xf numFmtId="14" fontId="4" fillId="33" borderId="10" xfId="0" applyNumberFormat="1" applyFont="1" applyFill="1" applyBorder="1"/>
    <xf numFmtId="170" fontId="0" fillId="0" borderId="10" xfId="0" applyNumberFormat="1" applyBorder="1" applyAlignment="1">
      <alignment horizontal="left"/>
    </xf>
    <xf numFmtId="3" fontId="0" fillId="0" borderId="10" xfId="0" applyNumberFormat="1" applyBorder="1" applyAlignment="1">
      <alignment horizontal="left"/>
    </xf>
    <xf numFmtId="0" fontId="5" fillId="0" borderId="10" xfId="3" applyBorder="1" applyAlignment="1">
      <alignment horizontal="left"/>
    </xf>
    <xf numFmtId="9" fontId="0" fillId="0" borderId="10" xfId="0" applyNumberFormat="1" applyBorder="1" applyAlignment="1">
      <alignment horizontal="left"/>
    </xf>
    <xf numFmtId="173" fontId="0" fillId="0" borderId="10" xfId="0" applyNumberFormat="1" applyBorder="1" applyAlignment="1">
      <alignment horizontal="left"/>
    </xf>
    <xf numFmtId="0" fontId="0" fillId="37" borderId="10" xfId="0" applyFill="1" applyBorder="1" applyAlignment="1">
      <alignment horizontal="left"/>
    </xf>
    <xf numFmtId="170" fontId="0" fillId="34" borderId="10" xfId="0" applyNumberFormat="1" applyFill="1" applyBorder="1" applyAlignment="1">
      <alignment horizontal="left"/>
    </xf>
    <xf numFmtId="3" fontId="0" fillId="34" borderId="10" xfId="0" applyNumberFormat="1" applyFill="1" applyBorder="1" applyAlignment="1">
      <alignment horizontal="left"/>
    </xf>
    <xf numFmtId="0" fontId="32" fillId="34" borderId="21" xfId="0" applyFont="1" applyFill="1" applyBorder="1"/>
    <xf numFmtId="0" fontId="32" fillId="0" borderId="21" xfId="0" applyFont="1" applyBorder="1" applyAlignment="1">
      <alignment horizontal="left"/>
    </xf>
    <xf numFmtId="164" fontId="32" fillId="0" borderId="21" xfId="2" applyNumberFormat="1" applyFont="1" applyBorder="1" applyAlignment="1">
      <alignment horizontal="right"/>
    </xf>
    <xf numFmtId="14" fontId="32" fillId="34" borderId="21" xfId="0" applyNumberFormat="1" applyFont="1" applyFill="1" applyBorder="1"/>
    <xf numFmtId="8" fontId="0" fillId="0" borderId="10" xfId="0" applyNumberFormat="1" applyBorder="1" applyAlignment="1">
      <alignment horizontal="left"/>
    </xf>
    <xf numFmtId="16" fontId="0" fillId="0" borderId="10" xfId="0" applyNumberFormat="1" applyBorder="1" applyAlignment="1">
      <alignment horizontal="left"/>
    </xf>
    <xf numFmtId="0" fontId="0" fillId="0" borderId="15" xfId="0" applyBorder="1"/>
    <xf numFmtId="14" fontId="0" fillId="0" borderId="21" xfId="0" applyNumberFormat="1" applyBorder="1"/>
    <xf numFmtId="0" fontId="0" fillId="0" borderId="21" xfId="0" applyBorder="1"/>
    <xf numFmtId="0" fontId="0" fillId="0" borderId="22" xfId="0" applyBorder="1"/>
    <xf numFmtId="0" fontId="0" fillId="0" borderId="21" xfId="0" applyBorder="1" applyAlignment="1">
      <alignment horizontal="left"/>
    </xf>
    <xf numFmtId="14" fontId="0" fillId="0" borderId="21" xfId="0" applyNumberFormat="1" applyBorder="1" applyAlignment="1">
      <alignment horizontal="left"/>
    </xf>
    <xf numFmtId="0" fontId="0" fillId="34" borderId="16" xfId="0" applyFill="1" applyBorder="1"/>
    <xf numFmtId="14" fontId="0" fillId="0" borderId="16" xfId="0" applyNumberFormat="1" applyBorder="1" applyAlignment="1">
      <alignment horizontal="center"/>
    </xf>
    <xf numFmtId="0" fontId="0" fillId="0" borderId="16" xfId="0" applyBorder="1"/>
    <xf numFmtId="0" fontId="0" fillId="0" borderId="23" xfId="0" applyBorder="1"/>
    <xf numFmtId="14" fontId="3" fillId="0" borderId="21" xfId="0" applyNumberFormat="1" applyFont="1" applyBorder="1" applyAlignment="1">
      <alignment horizontal="center" wrapText="1"/>
    </xf>
    <xf numFmtId="14" fontId="0" fillId="0" borderId="10" xfId="2" applyNumberFormat="1" applyFont="1" applyBorder="1"/>
    <xf numFmtId="164" fontId="38" fillId="0" borderId="0" xfId="0" applyNumberFormat="1" applyFont="1"/>
    <xf numFmtId="0" fontId="0" fillId="60" borderId="10" xfId="0" applyFill="1" applyBorder="1" applyAlignment="1">
      <alignment horizontal="left"/>
    </xf>
    <xf numFmtId="165" fontId="0" fillId="37" borderId="10" xfId="1" applyNumberFormat="1" applyFont="1" applyFill="1" applyBorder="1"/>
    <xf numFmtId="14" fontId="0" fillId="61" borderId="10" xfId="0" applyNumberFormat="1" applyFill="1" applyBorder="1" applyAlignment="1">
      <alignment horizontal="left"/>
    </xf>
    <xf numFmtId="164" fontId="0" fillId="37" borderId="10" xfId="2" applyNumberFormat="1" applyFont="1" applyFill="1" applyBorder="1"/>
    <xf numFmtId="4" fontId="65" fillId="0" borderId="0" xfId="0" applyNumberFormat="1" applyFont="1"/>
    <xf numFmtId="3" fontId="66" fillId="0" borderId="0" xfId="0" applyNumberFormat="1" applyFont="1"/>
    <xf numFmtId="4" fontId="35" fillId="0" borderId="0" xfId="0" applyNumberFormat="1" applyFont="1"/>
    <xf numFmtId="0" fontId="2" fillId="58" borderId="10" xfId="0" applyFont="1" applyFill="1" applyBorder="1" applyAlignment="1">
      <alignment horizontal="center"/>
    </xf>
    <xf numFmtId="0" fontId="3" fillId="44" borderId="10" xfId="0" applyFont="1" applyFill="1" applyBorder="1" applyAlignment="1">
      <alignment horizontal="left" wrapText="1"/>
    </xf>
    <xf numFmtId="164" fontId="3" fillId="44" borderId="10" xfId="2" applyNumberFormat="1" applyFont="1" applyFill="1" applyBorder="1" applyAlignment="1">
      <alignment horizontal="left" wrapText="1"/>
    </xf>
    <xf numFmtId="165" fontId="3" fillId="44" borderId="10" xfId="1" applyNumberFormat="1" applyFont="1" applyFill="1" applyBorder="1" applyAlignment="1">
      <alignment horizontal="left" wrapText="1"/>
    </xf>
    <xf numFmtId="14" fontId="3" fillId="44" borderId="10" xfId="0" applyNumberFormat="1" applyFont="1" applyFill="1" applyBorder="1" applyAlignment="1">
      <alignment horizontal="left" wrapText="1"/>
    </xf>
    <xf numFmtId="0" fontId="3" fillId="44" borderId="14" xfId="0" applyFont="1" applyFill="1" applyBorder="1" applyAlignment="1">
      <alignment horizontal="left" wrapText="1"/>
    </xf>
    <xf numFmtId="0" fontId="3" fillId="46" borderId="10" xfId="0" applyFont="1" applyFill="1" applyBorder="1" applyAlignment="1">
      <alignment horizontal="left" wrapText="1"/>
    </xf>
    <xf numFmtId="0" fontId="3" fillId="54" borderId="10" xfId="0" applyFont="1" applyFill="1" applyBorder="1" applyAlignment="1">
      <alignment horizontal="left" wrapText="1"/>
    </xf>
    <xf numFmtId="18" fontId="0" fillId="0" borderId="10" xfId="0" applyNumberFormat="1" applyBorder="1" applyAlignment="1">
      <alignment horizontal="left"/>
    </xf>
    <xf numFmtId="164" fontId="0" fillId="0" borderId="10" xfId="2" applyNumberFormat="1" applyFont="1" applyBorder="1" applyAlignment="1">
      <alignment horizontal="left"/>
    </xf>
    <xf numFmtId="165" fontId="0" fillId="0" borderId="10" xfId="1" applyNumberFormat="1" applyFont="1" applyBorder="1" applyAlignment="1">
      <alignment horizontal="left"/>
    </xf>
    <xf numFmtId="0" fontId="0" fillId="0" borderId="10" xfId="0" applyBorder="1" applyAlignment="1">
      <alignment horizontal="left" wrapText="1"/>
    </xf>
    <xf numFmtId="14" fontId="31" fillId="0" borderId="10" xfId="0" applyNumberFormat="1" applyFont="1" applyBorder="1" applyAlignment="1">
      <alignment horizontal="left"/>
    </xf>
    <xf numFmtId="0" fontId="31" fillId="34" borderId="10" xfId="0" applyFont="1" applyFill="1" applyBorder="1" applyAlignment="1">
      <alignment horizontal="left"/>
    </xf>
    <xf numFmtId="0" fontId="31" fillId="0" borderId="14" xfId="0" applyFont="1" applyBorder="1" applyAlignment="1">
      <alignment horizontal="left"/>
    </xf>
    <xf numFmtId="22" fontId="0" fillId="0" borderId="10" xfId="0" applyNumberFormat="1" applyBorder="1" applyAlignment="1">
      <alignment horizontal="left"/>
    </xf>
    <xf numFmtId="164" fontId="0" fillId="0" borderId="10" xfId="0" applyNumberFormat="1" applyBorder="1" applyAlignment="1">
      <alignment horizontal="left"/>
    </xf>
    <xf numFmtId="20" fontId="0" fillId="0" borderId="10" xfId="0" applyNumberFormat="1" applyBorder="1" applyAlignment="1">
      <alignment horizontal="left"/>
    </xf>
    <xf numFmtId="164" fontId="0" fillId="34" borderId="10" xfId="2" applyNumberFormat="1" applyFont="1" applyFill="1" applyBorder="1" applyAlignment="1">
      <alignment horizontal="left"/>
    </xf>
    <xf numFmtId="0" fontId="47" fillId="0" borderId="0" xfId="0" applyFont="1" applyAlignment="1">
      <alignment horizontal="left"/>
    </xf>
    <xf numFmtId="0" fontId="3" fillId="0" borderId="0" xfId="0" applyFont="1" applyAlignment="1">
      <alignment horizontal="left"/>
    </xf>
    <xf numFmtId="165" fontId="0" fillId="0" borderId="0" xfId="1" applyNumberFormat="1" applyFont="1" applyAlignment="1">
      <alignment horizontal="left"/>
    </xf>
    <xf numFmtId="164" fontId="0" fillId="0" borderId="0" xfId="2" applyNumberFormat="1" applyFont="1" applyAlignment="1">
      <alignment horizontal="left"/>
    </xf>
    <xf numFmtId="169" fontId="0" fillId="0" borderId="0" xfId="0" applyNumberFormat="1" applyAlignment="1">
      <alignment horizontal="left"/>
    </xf>
    <xf numFmtId="165" fontId="0" fillId="0" borderId="0" xfId="0" applyNumberFormat="1" applyAlignment="1">
      <alignment horizontal="left"/>
    </xf>
    <xf numFmtId="164" fontId="0" fillId="0" borderId="0" xfId="0" applyNumberFormat="1" applyAlignment="1">
      <alignment horizontal="left"/>
    </xf>
    <xf numFmtId="9" fontId="0" fillId="0" borderId="0" xfId="53" applyFont="1" applyAlignment="1">
      <alignment horizontal="left"/>
    </xf>
    <xf numFmtId="14" fontId="0" fillId="37" borderId="10" xfId="0" applyNumberFormat="1" applyFill="1" applyBorder="1" applyAlignment="1">
      <alignment horizontal="left"/>
    </xf>
    <xf numFmtId="170" fontId="0" fillId="37" borderId="10" xfId="0" applyNumberFormat="1" applyFill="1" applyBorder="1" applyAlignment="1">
      <alignment horizontal="left"/>
    </xf>
    <xf numFmtId="3" fontId="0" fillId="37" borderId="10" xfId="0" applyNumberFormat="1" applyFill="1" applyBorder="1" applyAlignment="1">
      <alignment horizontal="left"/>
    </xf>
    <xf numFmtId="0" fontId="0" fillId="37" borderId="0" xfId="0" applyFill="1" applyAlignment="1">
      <alignment horizontal="left"/>
    </xf>
    <xf numFmtId="0" fontId="0" fillId="61" borderId="10" xfId="0" applyFill="1" applyBorder="1" applyAlignment="1">
      <alignment horizontal="left"/>
    </xf>
    <xf numFmtId="0" fontId="0" fillId="42" borderId="10" xfId="0" applyFill="1" applyBorder="1" applyAlignment="1">
      <alignment horizontal="left"/>
    </xf>
    <xf numFmtId="170" fontId="0" fillId="0" borderId="0" xfId="0" applyNumberFormat="1" applyAlignment="1">
      <alignment horizontal="left"/>
    </xf>
    <xf numFmtId="0" fontId="0" fillId="49" borderId="10" xfId="0" applyFill="1" applyBorder="1" applyAlignment="1">
      <alignment horizontal="left"/>
    </xf>
    <xf numFmtId="0" fontId="0" fillId="35" borderId="10" xfId="0" applyFill="1" applyBorder="1" applyAlignment="1">
      <alignment horizontal="left"/>
    </xf>
    <xf numFmtId="9" fontId="32" fillId="0" borderId="10" xfId="53" applyFont="1" applyBorder="1"/>
    <xf numFmtId="0" fontId="0" fillId="0" borderId="21" xfId="0" applyBorder="1" applyAlignment="1">
      <alignment horizontal="right"/>
    </xf>
    <xf numFmtId="164" fontId="0" fillId="0" borderId="21" xfId="2" applyNumberFormat="1" applyFont="1" applyBorder="1"/>
    <xf numFmtId="165" fontId="0" fillId="0" borderId="21" xfId="1" applyNumberFormat="1" applyFont="1" applyBorder="1"/>
    <xf numFmtId="14" fontId="0" fillId="0" borderId="21" xfId="0" applyNumberFormat="1" applyBorder="1" applyAlignment="1">
      <alignment horizontal="center"/>
    </xf>
    <xf numFmtId="0" fontId="3" fillId="0" borderId="21" xfId="0" applyFont="1" applyBorder="1"/>
    <xf numFmtId="0" fontId="0" fillId="0" borderId="24" xfId="0" applyBorder="1"/>
    <xf numFmtId="0" fontId="67" fillId="0" borderId="10" xfId="0" applyFont="1" applyBorder="1" applyAlignment="1">
      <alignment vertical="center" wrapText="1"/>
    </xf>
    <xf numFmtId="14" fontId="67" fillId="0" borderId="10" xfId="0" applyNumberFormat="1" applyFont="1" applyBorder="1" applyAlignment="1">
      <alignment vertical="center" wrapText="1"/>
    </xf>
    <xf numFmtId="0" fontId="3" fillId="62" borderId="10" xfId="0" applyFont="1" applyFill="1" applyBorder="1" applyAlignment="1">
      <alignment horizontal="center" wrapText="1"/>
    </xf>
    <xf numFmtId="14" fontId="3" fillId="62" borderId="10" xfId="0" applyNumberFormat="1" applyFont="1" applyFill="1" applyBorder="1" applyAlignment="1">
      <alignment horizontal="center" wrapText="1"/>
    </xf>
    <xf numFmtId="16" fontId="0" fillId="0" borderId="0" xfId="0" applyNumberFormat="1"/>
    <xf numFmtId="18" fontId="0" fillId="0" borderId="0" xfId="0" applyNumberFormat="1"/>
    <xf numFmtId="0" fontId="0" fillId="34" borderId="10" xfId="0" applyFill="1" applyBorder="1" applyAlignment="1">
      <alignment horizontal="right"/>
    </xf>
    <xf numFmtId="0" fontId="3" fillId="0" borderId="10" xfId="0" applyFont="1" applyBorder="1" applyAlignment="1">
      <alignment horizontal="center"/>
    </xf>
    <xf numFmtId="14" fontId="3" fillId="34" borderId="10" xfId="0" applyNumberFormat="1" applyFont="1" applyFill="1" applyBorder="1" applyAlignment="1">
      <alignment horizontal="left"/>
    </xf>
    <xf numFmtId="0" fontId="0" fillId="0" borderId="0" xfId="0" applyAlignment="1">
      <alignment horizontal="left" vertical="center" indent="5"/>
    </xf>
    <xf numFmtId="0" fontId="42" fillId="0" borderId="10" xfId="0" applyFont="1" applyBorder="1"/>
    <xf numFmtId="0" fontId="37" fillId="0" borderId="10" xfId="0" applyFont="1" applyBorder="1"/>
    <xf numFmtId="170" fontId="0" fillId="0" borderId="10" xfId="2" applyNumberFormat="1" applyFont="1" applyBorder="1" applyAlignment="1">
      <alignment horizontal="right"/>
    </xf>
    <xf numFmtId="0" fontId="61" fillId="0" borderId="10" xfId="0" applyFont="1" applyBorder="1" applyAlignment="1">
      <alignment vertical="center"/>
    </xf>
    <xf numFmtId="166" fontId="0" fillId="0" borderId="0" xfId="1" applyNumberFormat="1" applyFont="1"/>
    <xf numFmtId="14" fontId="38" fillId="0" borderId="10" xfId="0" applyNumberFormat="1" applyFont="1" applyBorder="1"/>
    <xf numFmtId="0" fontId="38" fillId="0" borderId="10" xfId="0" applyFont="1" applyBorder="1" applyAlignment="1">
      <alignment horizontal="center" vertical="top"/>
    </xf>
    <xf numFmtId="44" fontId="5" fillId="0" borderId="10" xfId="3" applyNumberFormat="1" applyBorder="1"/>
    <xf numFmtId="0" fontId="2" fillId="51" borderId="10" xfId="0" applyFont="1" applyFill="1" applyBorder="1" applyAlignment="1">
      <alignment horizontal="center" vertical="center" wrapText="1"/>
    </xf>
    <xf numFmtId="0" fontId="2" fillId="51" borderId="10" xfId="0" applyFont="1" applyFill="1" applyBorder="1" applyAlignment="1">
      <alignment horizontal="center" vertical="center"/>
    </xf>
    <xf numFmtId="0" fontId="0" fillId="45" borderId="10" xfId="0" applyFill="1" applyBorder="1" applyAlignment="1">
      <alignment horizontal="center" vertical="center"/>
    </xf>
    <xf numFmtId="14" fontId="0" fillId="45" borderId="10" xfId="0" applyNumberFormat="1" applyFill="1" applyBorder="1" applyAlignment="1">
      <alignment horizontal="center" vertical="center"/>
    </xf>
    <xf numFmtId="0" fontId="0" fillId="40" borderId="10" xfId="0" applyFill="1" applyBorder="1" applyAlignment="1">
      <alignment horizontal="center" vertical="center"/>
    </xf>
    <xf numFmtId="14" fontId="0" fillId="40" borderId="10" xfId="0" applyNumberFormat="1" applyFill="1" applyBorder="1" applyAlignment="1">
      <alignment horizontal="center" vertical="center"/>
    </xf>
    <xf numFmtId="0" fontId="0" fillId="40" borderId="10" xfId="0" applyFill="1" applyBorder="1" applyAlignment="1">
      <alignment horizontal="center" vertical="center" wrapText="1"/>
    </xf>
    <xf numFmtId="0" fontId="5" fillId="45" borderId="10" xfId="3" applyFill="1" applyBorder="1" applyAlignment="1">
      <alignment horizontal="left" vertical="center"/>
    </xf>
    <xf numFmtId="0" fontId="5" fillId="40" borderId="10" xfId="3" applyFill="1" applyBorder="1" applyAlignment="1">
      <alignment horizontal="left" vertical="center"/>
    </xf>
    <xf numFmtId="0" fontId="0" fillId="34" borderId="10" xfId="0" applyFill="1" applyBorder="1" applyAlignment="1">
      <alignment horizontal="center" vertical="center"/>
    </xf>
    <xf numFmtId="0" fontId="2" fillId="51" borderId="17" xfId="0" applyFont="1" applyFill="1" applyBorder="1" applyAlignment="1">
      <alignment horizontal="center" vertical="center" wrapText="1"/>
    </xf>
    <xf numFmtId="0" fontId="72" fillId="0" borderId="0" xfId="0" applyFont="1"/>
    <xf numFmtId="0" fontId="71" fillId="0" borderId="0" xfId="0" applyFont="1"/>
    <xf numFmtId="15" fontId="71" fillId="0" borderId="0" xfId="0" applyNumberFormat="1" applyFont="1"/>
    <xf numFmtId="0" fontId="69" fillId="0" borderId="0" xfId="0" applyFont="1"/>
    <xf numFmtId="44" fontId="32" fillId="0" borderId="0" xfId="2" applyFont="1"/>
    <xf numFmtId="164" fontId="32" fillId="0" borderId="0" xfId="2" applyNumberFormat="1" applyFont="1" applyAlignment="1">
      <alignment horizontal="right"/>
    </xf>
    <xf numFmtId="0" fontId="32" fillId="62" borderId="10" xfId="0" applyFont="1" applyFill="1" applyBorder="1"/>
    <xf numFmtId="164" fontId="0" fillId="34" borderId="0" xfId="0" applyNumberFormat="1" applyFill="1"/>
    <xf numFmtId="164" fontId="38" fillId="34" borderId="0" xfId="0" applyNumberFormat="1" applyFont="1" applyFill="1"/>
    <xf numFmtId="173" fontId="0" fillId="34" borderId="10" xfId="0" applyNumberFormat="1" applyFill="1" applyBorder="1" applyAlignment="1">
      <alignment horizontal="left"/>
    </xf>
    <xf numFmtId="0" fontId="2" fillId="51" borderId="10" xfId="0" applyFont="1" applyFill="1" applyBorder="1" applyAlignment="1">
      <alignment horizontal="center"/>
    </xf>
    <xf numFmtId="4" fontId="65" fillId="0" borderId="10" xfId="0" applyNumberFormat="1" applyFont="1" applyBorder="1"/>
    <xf numFmtId="3" fontId="66" fillId="0" borderId="10" xfId="0" applyNumberFormat="1" applyFont="1" applyBorder="1"/>
    <xf numFmtId="4" fontId="35" fillId="0" borderId="10" xfId="0" applyNumberFormat="1" applyFont="1" applyBorder="1"/>
    <xf numFmtId="164" fontId="0" fillId="59" borderId="10" xfId="2" applyNumberFormat="1" applyFont="1" applyFill="1" applyBorder="1"/>
    <xf numFmtId="0" fontId="0" fillId="59" borderId="10" xfId="0" applyFill="1" applyBorder="1" applyAlignment="1">
      <alignment horizontal="left"/>
    </xf>
    <xf numFmtId="165" fontId="0" fillId="0" borderId="10" xfId="0" applyNumberFormat="1" applyBorder="1" applyAlignment="1">
      <alignment horizontal="left"/>
    </xf>
    <xf numFmtId="0" fontId="5" fillId="0" borderId="0" xfId="3" applyAlignment="1">
      <alignment horizontal="left"/>
    </xf>
    <xf numFmtId="0" fontId="31" fillId="0" borderId="0" xfId="0" applyFont="1" applyAlignment="1">
      <alignment horizontal="left"/>
    </xf>
    <xf numFmtId="0" fontId="73" fillId="51" borderId="10" xfId="0" applyFont="1" applyFill="1" applyBorder="1" applyAlignment="1">
      <alignment horizontal="center"/>
    </xf>
    <xf numFmtId="0" fontId="73" fillId="0" borderId="0" xfId="0" applyFont="1" applyAlignment="1">
      <alignment horizontal="center" vertical="center" wrapText="1"/>
    </xf>
    <xf numFmtId="14" fontId="49" fillId="46" borderId="10" xfId="0" applyNumberFormat="1" applyFont="1" applyFill="1" applyBorder="1" applyAlignment="1">
      <alignment horizontal="center" vertical="center" wrapText="1"/>
    </xf>
    <xf numFmtId="0" fontId="0" fillId="62" borderId="10" xfId="0" applyFill="1" applyBorder="1" applyAlignment="1">
      <alignment horizontal="center"/>
    </xf>
    <xf numFmtId="0" fontId="0" fillId="46" borderId="10" xfId="0" applyFill="1" applyBorder="1" applyAlignment="1">
      <alignment horizontal="center"/>
    </xf>
    <xf numFmtId="0" fontId="0" fillId="51" borderId="10" xfId="0" applyFill="1" applyBorder="1"/>
    <xf numFmtId="42" fontId="2" fillId="51" borderId="10" xfId="0" applyNumberFormat="1" applyFont="1" applyFill="1" applyBorder="1"/>
    <xf numFmtId="0" fontId="0" fillId="41" borderId="10" xfId="0" applyFill="1" applyBorder="1" applyAlignment="1">
      <alignment horizontal="center"/>
    </xf>
    <xf numFmtId="42" fontId="0" fillId="44" borderId="10" xfId="0" applyNumberFormat="1" applyFill="1" applyBorder="1"/>
    <xf numFmtId="42" fontId="0" fillId="63" borderId="10" xfId="0" applyNumberFormat="1" applyFill="1" applyBorder="1"/>
    <xf numFmtId="42" fontId="0" fillId="64" borderId="10" xfId="0" applyNumberFormat="1" applyFill="1" applyBorder="1"/>
    <xf numFmtId="0" fontId="0" fillId="56" borderId="10" xfId="0" applyFill="1" applyBorder="1"/>
    <xf numFmtId="0" fontId="0" fillId="45" borderId="10" xfId="0" applyFill="1" applyBorder="1" applyAlignment="1">
      <alignment horizontal="center"/>
    </xf>
    <xf numFmtId="174" fontId="0" fillId="0" borderId="10" xfId="0" applyNumberFormat="1" applyBorder="1" applyAlignment="1">
      <alignment horizontal="left"/>
    </xf>
    <xf numFmtId="0" fontId="0" fillId="0" borderId="21" xfId="0" applyBorder="1" applyAlignment="1">
      <alignment horizontal="center" vertical="top"/>
    </xf>
    <xf numFmtId="0" fontId="0" fillId="0" borderId="26" xfId="0" applyBorder="1"/>
    <xf numFmtId="0" fontId="0" fillId="0" borderId="27" xfId="0" applyBorder="1"/>
    <xf numFmtId="0" fontId="0" fillId="0" borderId="29" xfId="0" applyBorder="1"/>
    <xf numFmtId="0" fontId="38" fillId="0" borderId="29" xfId="0" applyFont="1" applyBorder="1"/>
    <xf numFmtId="0" fontId="0" fillId="41" borderId="21" xfId="0" applyFill="1" applyBorder="1" applyAlignment="1">
      <alignment horizontal="center" vertical="top"/>
    </xf>
    <xf numFmtId="14" fontId="0" fillId="0" borderId="21" xfId="0" applyNumberFormat="1" applyBorder="1" applyAlignment="1">
      <alignment horizontal="center" vertical="top"/>
    </xf>
    <xf numFmtId="0" fontId="0" fillId="0" borderId="21" xfId="0" applyBorder="1" applyAlignment="1">
      <alignment horizontal="left" vertical="top"/>
    </xf>
    <xf numFmtId="14" fontId="0" fillId="0" borderId="21" xfId="0" applyNumberFormat="1" applyBorder="1" applyAlignment="1">
      <alignment horizontal="left" vertical="top"/>
    </xf>
    <xf numFmtId="0" fontId="0" fillId="0" borderId="21" xfId="0" applyBorder="1" applyAlignment="1">
      <alignment horizontal="center" vertical="top" wrapText="1"/>
    </xf>
    <xf numFmtId="0" fontId="5" fillId="0" borderId="21" xfId="3" applyBorder="1" applyAlignment="1">
      <alignment horizontal="left" vertical="top" wrapText="1"/>
    </xf>
    <xf numFmtId="14" fontId="0" fillId="0" borderId="21" xfId="0" applyNumberFormat="1" applyBorder="1" applyAlignment="1">
      <alignment horizontal="center" vertical="top" wrapText="1"/>
    </xf>
    <xf numFmtId="170" fontId="0" fillId="34" borderId="21" xfId="2" applyNumberFormat="1" applyFont="1" applyFill="1" applyBorder="1" applyAlignment="1">
      <alignment horizontal="right" vertical="top"/>
    </xf>
    <xf numFmtId="165" fontId="0" fillId="34" borderId="21" xfId="0" applyNumberFormat="1" applyFill="1" applyBorder="1" applyAlignment="1">
      <alignment horizontal="left" vertical="top"/>
    </xf>
    <xf numFmtId="5" fontId="0" fillId="0" borderId="21" xfId="0" applyNumberFormat="1" applyBorder="1" applyAlignment="1">
      <alignment horizontal="right" vertical="top"/>
    </xf>
    <xf numFmtId="165" fontId="0" fillId="0" borderId="21" xfId="1" applyNumberFormat="1" applyFont="1" applyBorder="1" applyAlignment="1">
      <alignment horizontal="right" vertical="top"/>
    </xf>
    <xf numFmtId="5" fontId="0" fillId="0" borderId="21" xfId="0" applyNumberFormat="1" applyBorder="1" applyAlignment="1">
      <alignment horizontal="left" vertical="top"/>
    </xf>
    <xf numFmtId="0" fontId="0" fillId="0" borderId="21" xfId="0" applyBorder="1" applyAlignment="1">
      <alignment horizontal="left" vertical="top" wrapText="1"/>
    </xf>
    <xf numFmtId="0" fontId="0" fillId="0" borderId="27" xfId="0" applyBorder="1" applyAlignment="1">
      <alignment horizontal="center" vertical="top"/>
    </xf>
    <xf numFmtId="14" fontId="0" fillId="0" borderId="27" xfId="0" applyNumberFormat="1" applyBorder="1"/>
    <xf numFmtId="0" fontId="5" fillId="0" borderId="27" xfId="3" applyBorder="1"/>
    <xf numFmtId="0" fontId="0" fillId="0" borderId="27" xfId="0" applyBorder="1" applyAlignment="1">
      <alignment wrapText="1"/>
    </xf>
    <xf numFmtId="165" fontId="0" fillId="0" borderId="27" xfId="1" applyNumberFormat="1" applyFont="1" applyBorder="1"/>
    <xf numFmtId="0" fontId="0" fillId="0" borderId="28" xfId="0" applyBorder="1"/>
    <xf numFmtId="0" fontId="0" fillId="0" borderId="30" xfId="0" applyBorder="1"/>
    <xf numFmtId="0" fontId="63" fillId="47" borderId="0" xfId="0" applyFont="1" applyFill="1" applyAlignment="1">
      <alignment vertical="top"/>
    </xf>
    <xf numFmtId="0" fontId="0" fillId="0" borderId="17" xfId="0" applyBorder="1" applyAlignment="1">
      <alignment horizontal="center" vertical="center"/>
    </xf>
    <xf numFmtId="0" fontId="0" fillId="0" borderId="10" xfId="0" applyBorder="1" applyAlignment="1">
      <alignment horizontal="right" wrapText="1"/>
    </xf>
    <xf numFmtId="0" fontId="0" fillId="0" borderId="32" xfId="0" applyBorder="1"/>
    <xf numFmtId="14" fontId="0" fillId="0" borderId="32" xfId="0" applyNumberFormat="1" applyBorder="1"/>
    <xf numFmtId="0" fontId="0" fillId="46" borderId="30" xfId="0" applyFill="1" applyBorder="1"/>
    <xf numFmtId="0" fontId="0" fillId="46" borderId="33" xfId="0" applyFill="1" applyBorder="1"/>
    <xf numFmtId="0" fontId="5" fillId="0" borderId="10" xfId="3" applyBorder="1" applyAlignment="1">
      <alignment horizontal="left" vertical="center"/>
    </xf>
    <xf numFmtId="0" fontId="5" fillId="0" borderId="32" xfId="3" applyBorder="1"/>
    <xf numFmtId="0" fontId="0" fillId="65" borderId="10" xfId="0" applyFill="1" applyBorder="1"/>
    <xf numFmtId="0" fontId="0" fillId="65" borderId="32" xfId="0" applyFill="1" applyBorder="1"/>
    <xf numFmtId="14" fontId="0" fillId="65" borderId="10" xfId="0" applyNumberFormat="1" applyFill="1" applyBorder="1"/>
    <xf numFmtId="170" fontId="0" fillId="0" borderId="10" xfId="0" applyNumberFormat="1" applyBorder="1"/>
    <xf numFmtId="3" fontId="0" fillId="34" borderId="10" xfId="0" applyNumberFormat="1" applyFill="1" applyBorder="1"/>
    <xf numFmtId="44" fontId="0" fillId="34" borderId="10" xfId="0" applyNumberFormat="1" applyFill="1" applyBorder="1"/>
    <xf numFmtId="0" fontId="0" fillId="34" borderId="32" xfId="0" applyFill="1" applyBorder="1"/>
    <xf numFmtId="0" fontId="0" fillId="0" borderId="31" xfId="0" applyBorder="1"/>
    <xf numFmtId="170" fontId="0" fillId="0" borderId="32" xfId="0" applyNumberFormat="1" applyBorder="1"/>
    <xf numFmtId="3" fontId="0" fillId="0" borderId="32" xfId="0" applyNumberFormat="1" applyBorder="1"/>
    <xf numFmtId="0" fontId="0" fillId="46" borderId="10" xfId="0" applyFill="1" applyBorder="1" applyAlignment="1">
      <alignment wrapText="1"/>
    </xf>
    <xf numFmtId="0" fontId="0" fillId="46" borderId="32" xfId="0" applyFill="1" applyBorder="1" applyAlignment="1">
      <alignment wrapText="1"/>
    </xf>
    <xf numFmtId="0" fontId="0" fillId="46" borderId="16" xfId="0" applyFill="1" applyBorder="1" applyAlignment="1">
      <alignment wrapText="1"/>
    </xf>
    <xf numFmtId="0" fontId="0" fillId="46" borderId="32" xfId="0" applyFill="1" applyBorder="1"/>
    <xf numFmtId="14" fontId="0" fillId="0" borderId="10" xfId="0" applyNumberFormat="1" applyBorder="1" applyAlignment="1">
      <alignment wrapText="1"/>
    </xf>
    <xf numFmtId="0" fontId="38" fillId="0" borderId="29" xfId="0" applyFont="1" applyBorder="1" applyAlignment="1">
      <alignment wrapText="1"/>
    </xf>
    <xf numFmtId="14" fontId="0" fillId="0" borderId="32" xfId="0" applyNumberFormat="1" applyBorder="1" applyAlignment="1">
      <alignment horizontal="right"/>
    </xf>
    <xf numFmtId="0" fontId="0" fillId="0" borderId="34" xfId="0" applyBorder="1"/>
    <xf numFmtId="0" fontId="0" fillId="0" borderId="16" xfId="0" applyBorder="1" applyAlignment="1">
      <alignment horizontal="right"/>
    </xf>
    <xf numFmtId="0" fontId="0" fillId="65" borderId="16" xfId="0" applyFill="1" applyBorder="1"/>
    <xf numFmtId="164" fontId="0" fillId="0" borderId="16" xfId="2" applyNumberFormat="1" applyFont="1" applyBorder="1"/>
    <xf numFmtId="170" fontId="0" fillId="0" borderId="16" xfId="0" applyNumberFormat="1" applyBorder="1"/>
    <xf numFmtId="0" fontId="0" fillId="46" borderId="16" xfId="0" applyFill="1" applyBorder="1"/>
    <xf numFmtId="0" fontId="0" fillId="46" borderId="35" xfId="0" applyFill="1" applyBorder="1"/>
    <xf numFmtId="4" fontId="0" fillId="0" borderId="0" xfId="0" applyNumberFormat="1" applyAlignment="1">
      <alignment horizontal="center" vertical="top"/>
    </xf>
    <xf numFmtId="4" fontId="5" fillId="0" borderId="0" xfId="3" applyNumberFormat="1"/>
    <xf numFmtId="4" fontId="0" fillId="0" borderId="0" xfId="0" applyNumberFormat="1" applyAlignment="1">
      <alignment wrapText="1"/>
    </xf>
    <xf numFmtId="0" fontId="0" fillId="0" borderId="16" xfId="0" applyBorder="1" applyAlignment="1">
      <alignment horizontal="left"/>
    </xf>
    <xf numFmtId="9" fontId="0" fillId="0" borderId="21" xfId="0" applyNumberFormat="1" applyBorder="1"/>
    <xf numFmtId="3" fontId="0" fillId="0" borderId="16" xfId="0" applyNumberFormat="1" applyBorder="1"/>
    <xf numFmtId="165" fontId="0" fillId="0" borderId="10" xfId="0" applyNumberFormat="1" applyBorder="1"/>
    <xf numFmtId="5" fontId="0" fillId="0" borderId="10" xfId="0" applyNumberFormat="1" applyBorder="1"/>
    <xf numFmtId="0" fontId="5" fillId="0" borderId="16" xfId="3" applyBorder="1"/>
    <xf numFmtId="0" fontId="0" fillId="37" borderId="29" xfId="0" applyFill="1" applyBorder="1"/>
    <xf numFmtId="0" fontId="0" fillId="37" borderId="10" xfId="0" applyFill="1" applyBorder="1" applyAlignment="1">
      <alignment wrapText="1"/>
    </xf>
    <xf numFmtId="14" fontId="0" fillId="37" borderId="10" xfId="0" applyNumberFormat="1" applyFill="1" applyBorder="1"/>
    <xf numFmtId="14" fontId="31" fillId="37" borderId="10" xfId="0" applyNumberFormat="1" applyFont="1" applyFill="1" applyBorder="1"/>
    <xf numFmtId="14" fontId="0" fillId="37" borderId="10" xfId="0" applyNumberFormat="1" applyFill="1" applyBorder="1" applyAlignment="1">
      <alignment horizontal="right"/>
    </xf>
    <xf numFmtId="0" fontId="0" fillId="37" borderId="10" xfId="0" applyFill="1" applyBorder="1" applyAlignment="1">
      <alignment horizontal="right"/>
    </xf>
    <xf numFmtId="0" fontId="5" fillId="37" borderId="10" xfId="3" applyFill="1" applyBorder="1" applyAlignment="1">
      <alignment horizontal="left" vertical="center"/>
    </xf>
    <xf numFmtId="9" fontId="0" fillId="37" borderId="10" xfId="0" applyNumberFormat="1" applyFill="1" applyBorder="1"/>
    <xf numFmtId="0" fontId="0" fillId="37" borderId="10" xfId="0" applyFill="1" applyBorder="1" applyAlignment="1">
      <alignment horizontal="right" wrapText="1"/>
    </xf>
    <xf numFmtId="0" fontId="0" fillId="37" borderId="10" xfId="0" applyFill="1" applyBorder="1" applyAlignment="1">
      <alignment horizontal="center" vertical="top" wrapText="1"/>
    </xf>
    <xf numFmtId="0" fontId="5" fillId="37" borderId="10" xfId="3" applyFill="1" applyBorder="1"/>
    <xf numFmtId="0" fontId="31" fillId="37" borderId="29" xfId="0" applyFont="1" applyFill="1" applyBorder="1"/>
    <xf numFmtId="4" fontId="0" fillId="0" borderId="10" xfId="0" applyNumberFormat="1" applyBorder="1" applyAlignment="1">
      <alignment horizontal="center" vertical="top"/>
    </xf>
    <xf numFmtId="4" fontId="5" fillId="0" borderId="10" xfId="3" applyNumberFormat="1" applyBorder="1"/>
    <xf numFmtId="4" fontId="0" fillId="0" borderId="10" xfId="0" applyNumberFormat="1" applyBorder="1" applyAlignment="1">
      <alignment wrapText="1"/>
    </xf>
    <xf numFmtId="14" fontId="0" fillId="50" borderId="10" xfId="0" applyNumberFormat="1" applyFill="1" applyBorder="1" applyAlignment="1">
      <alignment horizontal="left"/>
    </xf>
    <xf numFmtId="14" fontId="0" fillId="42" borderId="10" xfId="0" applyNumberFormat="1" applyFill="1" applyBorder="1" applyAlignment="1">
      <alignment horizontal="left"/>
    </xf>
    <xf numFmtId="0" fontId="2" fillId="33" borderId="11" xfId="0" applyFont="1" applyFill="1" applyBorder="1" applyAlignment="1">
      <alignment horizontal="left"/>
    </xf>
    <xf numFmtId="0" fontId="2" fillId="33" borderId="36" xfId="0" applyFont="1" applyFill="1" applyBorder="1" applyAlignment="1">
      <alignment horizontal="left"/>
    </xf>
    <xf numFmtId="14" fontId="3" fillId="42" borderId="0" xfId="0" applyNumberFormat="1" applyFont="1" applyFill="1"/>
    <xf numFmtId="0" fontId="3" fillId="42" borderId="0" xfId="0" applyFont="1" applyFill="1"/>
    <xf numFmtId="0" fontId="0" fillId="66" borderId="10" xfId="0" applyFill="1" applyBorder="1" applyAlignment="1">
      <alignment horizontal="left"/>
    </xf>
    <xf numFmtId="14" fontId="0" fillId="66" borderId="10" xfId="0" applyNumberFormat="1" applyFill="1" applyBorder="1" applyAlignment="1">
      <alignment horizontal="left"/>
    </xf>
    <xf numFmtId="9" fontId="0" fillId="66" borderId="10" xfId="0" applyNumberFormat="1" applyFill="1" applyBorder="1" applyAlignment="1">
      <alignment horizontal="left"/>
    </xf>
    <xf numFmtId="14" fontId="0" fillId="66" borderId="10" xfId="0" applyNumberFormat="1" applyFill="1" applyBorder="1"/>
    <xf numFmtId="14" fontId="0" fillId="67" borderId="10" xfId="0" applyNumberFormat="1" applyFill="1" applyBorder="1" applyAlignment="1">
      <alignment horizontal="left"/>
    </xf>
    <xf numFmtId="0" fontId="3" fillId="67" borderId="0" xfId="0" applyFont="1" applyFill="1"/>
    <xf numFmtId="0" fontId="3" fillId="44" borderId="15" xfId="0" applyFont="1" applyFill="1" applyBorder="1" applyAlignment="1">
      <alignment horizontal="left" wrapText="1"/>
    </xf>
    <xf numFmtId="0" fontId="3" fillId="44" borderId="30" xfId="0" applyFont="1" applyFill="1" applyBorder="1" applyAlignment="1">
      <alignment horizontal="left" wrapText="1"/>
    </xf>
    <xf numFmtId="0" fontId="0" fillId="0" borderId="30" xfId="0" applyBorder="1" applyAlignment="1">
      <alignment horizontal="left"/>
    </xf>
    <xf numFmtId="0" fontId="0" fillId="62" borderId="10" xfId="0" applyFill="1" applyBorder="1"/>
    <xf numFmtId="14" fontId="0" fillId="62" borderId="15" xfId="0" applyNumberFormat="1" applyFill="1" applyBorder="1"/>
    <xf numFmtId="14" fontId="0" fillId="62" borderId="10" xfId="0" applyNumberFormat="1" applyFill="1" applyBorder="1"/>
    <xf numFmtId="175" fontId="0" fillId="62" borderId="10" xfId="0" applyNumberFormat="1" applyFill="1" applyBorder="1"/>
    <xf numFmtId="165" fontId="0" fillId="62" borderId="10" xfId="1" applyNumberFormat="1" applyFont="1" applyFill="1" applyBorder="1"/>
    <xf numFmtId="0" fontId="3" fillId="44" borderId="25" xfId="0" applyFont="1" applyFill="1" applyBorder="1" applyAlignment="1">
      <alignment horizontal="left" wrapText="1"/>
    </xf>
    <xf numFmtId="0" fontId="0" fillId="0" borderId="25" xfId="0" applyBorder="1" applyAlignment="1">
      <alignment horizontal="left"/>
    </xf>
    <xf numFmtId="4" fontId="0" fillId="0" borderId="25" xfId="0" applyNumberFormat="1" applyBorder="1" applyAlignment="1">
      <alignment horizontal="left"/>
    </xf>
    <xf numFmtId="43" fontId="0" fillId="0" borderId="25" xfId="1" applyFont="1" applyBorder="1" applyAlignment="1">
      <alignment horizontal="left"/>
    </xf>
    <xf numFmtId="165" fontId="0" fillId="0" borderId="25" xfId="1" applyNumberFormat="1" applyFont="1" applyBorder="1" applyAlignment="1">
      <alignment horizontal="left"/>
    </xf>
    <xf numFmtId="14" fontId="0" fillId="0" borderId="10" xfId="0" applyNumberFormat="1" applyFill="1" applyBorder="1" applyAlignment="1">
      <alignment horizontal="left"/>
    </xf>
    <xf numFmtId="0" fontId="0" fillId="0" borderId="10" xfId="0" applyFill="1" applyBorder="1" applyAlignment="1">
      <alignment horizontal="left"/>
    </xf>
    <xf numFmtId="0" fontId="31" fillId="42" borderId="10" xfId="0" applyFont="1" applyFill="1" applyBorder="1" applyAlignment="1">
      <alignment horizontal="left"/>
    </xf>
    <xf numFmtId="8" fontId="0" fillId="0" borderId="10" xfId="0" applyNumberFormat="1" applyFill="1" applyBorder="1" applyAlignment="1">
      <alignment horizontal="left"/>
    </xf>
    <xf numFmtId="9" fontId="0" fillId="0" borderId="10" xfId="0" applyNumberFormat="1" applyFill="1" applyBorder="1" applyAlignment="1">
      <alignment horizontal="left"/>
    </xf>
    <xf numFmtId="0" fontId="0" fillId="0" borderId="10" xfId="0" applyFill="1" applyBorder="1"/>
    <xf numFmtId="14" fontId="0" fillId="0" borderId="10" xfId="0" applyNumberFormat="1" applyFill="1" applyBorder="1"/>
    <xf numFmtId="18" fontId="0" fillId="62" borderId="10" xfId="0" applyNumberFormat="1" applyFill="1" applyBorder="1"/>
    <xf numFmtId="18" fontId="0" fillId="34" borderId="10" xfId="0" applyNumberFormat="1" applyFill="1" applyBorder="1"/>
    <xf numFmtId="0" fontId="3" fillId="67" borderId="0" xfId="0" applyFont="1" applyFill="1" applyAlignment="1">
      <alignment horizontal="center"/>
    </xf>
    <xf numFmtId="14" fontId="0" fillId="0" borderId="0" xfId="0" applyNumberFormat="1" applyFill="1"/>
    <xf numFmtId="0" fontId="5" fillId="34" borderId="10" xfId="3" applyFill="1" applyBorder="1" applyAlignment="1">
      <alignment horizontal="left"/>
    </xf>
    <xf numFmtId="0" fontId="0" fillId="67" borderId="10" xfId="0" applyFill="1" applyBorder="1" applyAlignment="1">
      <alignment horizontal="left"/>
    </xf>
    <xf numFmtId="14" fontId="0" fillId="0" borderId="10" xfId="0" applyNumberFormat="1" applyBorder="1" applyAlignment="1">
      <alignment horizontal="left" wrapText="1"/>
    </xf>
    <xf numFmtId="0" fontId="0" fillId="67" borderId="0" xfId="0" applyFill="1"/>
    <xf numFmtId="164" fontId="0" fillId="0" borderId="10" xfId="2" applyNumberFormat="1" applyFont="1" applyFill="1" applyBorder="1" applyAlignment="1">
      <alignment horizontal="left"/>
    </xf>
    <xf numFmtId="174" fontId="0" fillId="0" borderId="10" xfId="0" applyNumberFormat="1" applyFill="1" applyBorder="1" applyAlignment="1">
      <alignment horizontal="left"/>
    </xf>
    <xf numFmtId="170" fontId="0" fillId="0" borderId="10" xfId="0" applyNumberFormat="1" applyFill="1" applyBorder="1" applyAlignment="1">
      <alignment horizontal="left"/>
    </xf>
    <xf numFmtId="0" fontId="5" fillId="0" borderId="10" xfId="3" applyFill="1" applyBorder="1" applyAlignment="1">
      <alignment horizontal="left"/>
    </xf>
    <xf numFmtId="0" fontId="0" fillId="0" borderId="10" xfId="0" applyFill="1" applyBorder="1" applyAlignment="1">
      <alignment horizontal="left" wrapText="1"/>
    </xf>
    <xf numFmtId="0" fontId="0" fillId="65" borderId="10" xfId="0" applyFill="1" applyBorder="1" applyAlignment="1">
      <alignment horizontal="left"/>
    </xf>
    <xf numFmtId="0" fontId="5" fillId="0" borderId="21" xfId="3" applyBorder="1" applyAlignment="1">
      <alignment horizontal="left"/>
    </xf>
    <xf numFmtId="0" fontId="0" fillId="0" borderId="0" xfId="0" applyBorder="1"/>
    <xf numFmtId="14" fontId="0" fillId="0" borderId="0" xfId="0" applyNumberFormat="1" applyFill="1" applyBorder="1" applyAlignment="1">
      <alignment horizontal="left"/>
    </xf>
    <xf numFmtId="0" fontId="5" fillId="0" borderId="0" xfId="3" applyBorder="1"/>
    <xf numFmtId="0" fontId="0" fillId="68" borderId="10" xfId="0" applyFill="1" applyBorder="1" applyAlignment="1">
      <alignment horizontal="left"/>
    </xf>
    <xf numFmtId="14" fontId="0" fillId="68" borderId="10" xfId="0" applyNumberFormat="1" applyFill="1" applyBorder="1" applyAlignment="1">
      <alignment horizontal="left"/>
    </xf>
    <xf numFmtId="8" fontId="0" fillId="34" borderId="10" xfId="0" applyNumberFormat="1" applyFill="1" applyBorder="1" applyAlignment="1">
      <alignment horizontal="left"/>
    </xf>
    <xf numFmtId="9" fontId="0" fillId="34" borderId="10" xfId="0" applyNumberFormat="1" applyFill="1" applyBorder="1" applyAlignment="1">
      <alignment horizontal="left"/>
    </xf>
    <xf numFmtId="0" fontId="31" fillId="0" borderId="10" xfId="0" applyFont="1" applyFill="1" applyBorder="1" applyAlignment="1">
      <alignment horizontal="left"/>
    </xf>
    <xf numFmtId="173" fontId="0" fillId="0" borderId="10" xfId="0" applyNumberFormat="1" applyFill="1" applyBorder="1" applyAlignment="1">
      <alignment horizontal="left"/>
    </xf>
    <xf numFmtId="0" fontId="5" fillId="0" borderId="16" xfId="3" applyBorder="1" applyAlignment="1">
      <alignment horizontal="left"/>
    </xf>
    <xf numFmtId="0" fontId="3" fillId="67" borderId="0" xfId="0" applyFont="1" applyFill="1" applyAlignment="1">
      <alignment horizontal="center"/>
    </xf>
    <xf numFmtId="0" fontId="2" fillId="33" borderId="0" xfId="0" applyFont="1" applyFill="1" applyAlignment="1">
      <alignment horizontal="center"/>
    </xf>
    <xf numFmtId="0" fontId="46" fillId="51" borderId="0" xfId="0" applyFont="1" applyFill="1" applyAlignment="1">
      <alignment horizontal="center"/>
    </xf>
    <xf numFmtId="0" fontId="39" fillId="0" borderId="11" xfId="0" applyFont="1" applyBorder="1" applyAlignment="1">
      <alignment horizontal="center"/>
    </xf>
    <xf numFmtId="0" fontId="3" fillId="62" borderId="10" xfId="0" applyFont="1" applyFill="1" applyBorder="1" applyAlignment="1">
      <alignment horizontal="center"/>
    </xf>
    <xf numFmtId="0" fontId="3" fillId="45" borderId="10" xfId="0" applyFont="1" applyFill="1" applyBorder="1" applyAlignment="1">
      <alignment horizontal="center"/>
    </xf>
    <xf numFmtId="0" fontId="3" fillId="41" borderId="10" xfId="0" applyFont="1" applyFill="1" applyBorder="1" applyAlignment="1">
      <alignment horizontal="center"/>
    </xf>
    <xf numFmtId="0" fontId="3" fillId="44" borderId="10" xfId="0" applyFont="1" applyFill="1" applyBorder="1" applyAlignment="1">
      <alignment horizontal="center"/>
    </xf>
    <xf numFmtId="0" fontId="73" fillId="51" borderId="10" xfId="0" applyFont="1" applyFill="1" applyBorder="1" applyAlignment="1">
      <alignment horizontal="center" vertical="center" wrapText="1"/>
    </xf>
    <xf numFmtId="14" fontId="73" fillId="51" borderId="10" xfId="0" applyNumberFormat="1" applyFont="1" applyFill="1" applyBorder="1" applyAlignment="1">
      <alignment horizontal="center" vertical="center" wrapText="1"/>
    </xf>
    <xf numFmtId="0" fontId="73" fillId="51" borderId="21" xfId="0" applyFont="1" applyFill="1" applyBorder="1" applyAlignment="1">
      <alignment horizontal="center" vertical="center" wrapText="1"/>
    </xf>
    <xf numFmtId="0" fontId="73" fillId="51" borderId="16" xfId="0" applyFont="1" applyFill="1" applyBorder="1" applyAlignment="1">
      <alignment horizontal="center" vertical="center" wrapText="1"/>
    </xf>
    <xf numFmtId="14" fontId="73" fillId="51" borderId="14" xfId="0" applyNumberFormat="1" applyFont="1" applyFill="1" applyBorder="1" applyAlignment="1">
      <alignment horizontal="center" vertical="center" wrapText="1"/>
    </xf>
    <xf numFmtId="14" fontId="73" fillId="51" borderId="25" xfId="0" applyNumberFormat="1" applyFont="1" applyFill="1" applyBorder="1" applyAlignment="1">
      <alignment horizontal="center" vertical="center" wrapText="1"/>
    </xf>
    <xf numFmtId="14" fontId="73" fillId="51" borderId="15" xfId="0" applyNumberFormat="1" applyFont="1" applyFill="1" applyBorder="1" applyAlignment="1">
      <alignment horizontal="center" vertical="center" wrapText="1"/>
    </xf>
    <xf numFmtId="0" fontId="0" fillId="44" borderId="0" xfId="0" applyFill="1" applyAlignment="1">
      <alignment horizontal="center"/>
    </xf>
  </cellXfs>
  <cellStyles count="66">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heck Cell 2" xfId="30" xr:uid="{00000000-0005-0000-0000-00001A000000}"/>
    <cellStyle name="Comma" xfId="1" builtinId="3"/>
    <cellStyle name="Comma 2" xfId="31" xr:uid="{00000000-0005-0000-0000-00001C000000}"/>
    <cellStyle name="Comma 2 2" xfId="32" xr:uid="{00000000-0005-0000-0000-00001D000000}"/>
    <cellStyle name="Currency" xfId="2" builtinId="4"/>
    <cellStyle name="Currency 2" xfId="33" xr:uid="{00000000-0005-0000-0000-00001F000000}"/>
    <cellStyle name="Currency 3" xfId="34" xr:uid="{00000000-0005-0000-0000-000020000000}"/>
    <cellStyle name="Explanatory Text 2" xfId="35" xr:uid="{00000000-0005-0000-0000-000021000000}"/>
    <cellStyle name="Good 2" xfId="36" xr:uid="{00000000-0005-0000-0000-000022000000}"/>
    <cellStyle name="Heading 1 2" xfId="37" xr:uid="{00000000-0005-0000-0000-000023000000}"/>
    <cellStyle name="Heading 2 2" xfId="38" xr:uid="{00000000-0005-0000-0000-000024000000}"/>
    <cellStyle name="Heading 3 2" xfId="39" xr:uid="{00000000-0005-0000-0000-000025000000}"/>
    <cellStyle name="Heading 4 2" xfId="40" xr:uid="{00000000-0005-0000-0000-000026000000}"/>
    <cellStyle name="Hyperlink" xfId="3" builtinId="8"/>
    <cellStyle name="Hyperlink 2" xfId="54" xr:uid="{00000000-0005-0000-0000-000028000000}"/>
    <cellStyle name="Hyperlink 3" xfId="55" xr:uid="{00000000-0005-0000-0000-000029000000}"/>
    <cellStyle name="Hyperlink 4" xfId="56" xr:uid="{00000000-0005-0000-0000-00002A000000}"/>
    <cellStyle name="Hyperlink 5" xfId="57" xr:uid="{00000000-0005-0000-0000-00002B000000}"/>
    <cellStyle name="Hyperlink 6" xfId="58" xr:uid="{00000000-0005-0000-0000-00002C000000}"/>
    <cellStyle name="Input 2" xfId="41" xr:uid="{00000000-0005-0000-0000-00002D000000}"/>
    <cellStyle name="Linked Cell 2" xfId="42" xr:uid="{00000000-0005-0000-0000-00002E000000}"/>
    <cellStyle name="Neutral 2" xfId="43" xr:uid="{00000000-0005-0000-0000-00002F000000}"/>
    <cellStyle name="Normal" xfId="0" builtinId="0"/>
    <cellStyle name="Normal 2" xfId="44" xr:uid="{00000000-0005-0000-0000-000031000000}"/>
    <cellStyle name="Normal 2 2" xfId="59" xr:uid="{00000000-0005-0000-0000-000032000000}"/>
    <cellStyle name="Normal 3" xfId="45" xr:uid="{00000000-0005-0000-0000-000033000000}"/>
    <cellStyle name="Normal 3 2" xfId="60" xr:uid="{00000000-0005-0000-0000-000034000000}"/>
    <cellStyle name="Normal 4" xfId="61" xr:uid="{00000000-0005-0000-0000-000035000000}"/>
    <cellStyle name="Normal 5" xfId="62" xr:uid="{00000000-0005-0000-0000-000036000000}"/>
    <cellStyle name="Normal 6" xfId="63" xr:uid="{00000000-0005-0000-0000-000037000000}"/>
    <cellStyle name="Normal 7" xfId="46" xr:uid="{00000000-0005-0000-0000-000038000000}"/>
    <cellStyle name="Normal 8" xfId="64" xr:uid="{00000000-0005-0000-0000-000039000000}"/>
    <cellStyle name="Normal 9" xfId="65" xr:uid="{00000000-0005-0000-0000-00003A000000}"/>
    <cellStyle name="Note 2" xfId="47" xr:uid="{00000000-0005-0000-0000-00003B000000}"/>
    <cellStyle name="Output 2" xfId="48" xr:uid="{00000000-0005-0000-0000-00003C000000}"/>
    <cellStyle name="Percent" xfId="53" builtinId="5"/>
    <cellStyle name="Percent 2" xfId="49" xr:uid="{00000000-0005-0000-0000-00003E000000}"/>
    <cellStyle name="Percent 3" xfId="50" xr:uid="{00000000-0005-0000-0000-00003F000000}"/>
    <cellStyle name="Total 2" xfId="51" xr:uid="{00000000-0005-0000-0000-000040000000}"/>
    <cellStyle name="Warning Text 2" xfId="52" xr:uid="{00000000-0005-0000-0000-00004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bidokaloosa.com/" TargetMode="External"/><Relationship Id="rId117" Type="http://schemas.openxmlformats.org/officeDocument/2006/relationships/hyperlink" Target="https://www.taxcertsale.com/gladestaxsale/(S(k012uaqtafzlxpywq4k0xw45))/Default.aspx" TargetMode="External"/><Relationship Id="rId21" Type="http://schemas.openxmlformats.org/officeDocument/2006/relationships/hyperlink" Target="http://www.leetaxsale.com/" TargetMode="External"/><Relationship Id="rId42" Type="http://schemas.openxmlformats.org/officeDocument/2006/relationships/hyperlink" Target="https://www.bidwalton.com/" TargetMode="External"/><Relationship Id="rId47" Type="http://schemas.openxmlformats.org/officeDocument/2006/relationships/hyperlink" Target="http://www.bidescambia.com/" TargetMode="External"/><Relationship Id="rId63" Type="http://schemas.openxmlformats.org/officeDocument/2006/relationships/hyperlink" Target="http://www.collierappraiser.com/webmap/Map.aspx?ccpaver=1.9.2&amp;msize=L" TargetMode="External"/><Relationship Id="rId68" Type="http://schemas.openxmlformats.org/officeDocument/2006/relationships/hyperlink" Target="http://qpublic6.qpublic.net/fl_ssearch.php?county=fl_levy&amp;search=parcel" TargetMode="External"/><Relationship Id="rId84" Type="http://schemas.openxmlformats.org/officeDocument/2006/relationships/hyperlink" Target="http://www.acpafl.org/searchparcel.asp" TargetMode="External"/><Relationship Id="rId89" Type="http://schemas.openxmlformats.org/officeDocument/2006/relationships/hyperlink" Target="http://qpublic6.qpublic.net/fl_search_dw.php?county=fl_okaloosa&amp;search=parcel" TargetMode="External"/><Relationship Id="rId112" Type="http://schemas.openxmlformats.org/officeDocument/2006/relationships/hyperlink" Target="https://www.bidflagler.com/main?unique_id=21E0B8A0523B11E88BB221FF4C4CB1D0&amp;use_this=generate_homepage" TargetMode="External"/><Relationship Id="rId16" Type="http://schemas.openxmlformats.org/officeDocument/2006/relationships/hyperlink" Target="https://www.taxcertsale.com/hardeetaxsale" TargetMode="External"/><Relationship Id="rId107" Type="http://schemas.openxmlformats.org/officeDocument/2006/relationships/hyperlink" Target="http://www.hernandotaxsale.com/" TargetMode="External"/><Relationship Id="rId11" Type="http://schemas.openxmlformats.org/officeDocument/2006/relationships/hyperlink" Target="http://www.duvaltaxsale.com/" TargetMode="External"/><Relationship Id="rId32" Type="http://schemas.openxmlformats.org/officeDocument/2006/relationships/hyperlink" Target="http://www.polktaxsale.com/" TargetMode="External"/><Relationship Id="rId37" Type="http://schemas.openxmlformats.org/officeDocument/2006/relationships/hyperlink" Target="http://www.bidstlucie.com/" TargetMode="External"/><Relationship Id="rId53" Type="http://schemas.openxmlformats.org/officeDocument/2006/relationships/hyperlink" Target="http://www.bradfordappraiser.com/GIS/Search_F.asp?GIS" TargetMode="External"/><Relationship Id="rId58" Type="http://schemas.openxmlformats.org/officeDocument/2006/relationships/hyperlink" Target="http://gis.lakecountyfl.gov/gisweb/" TargetMode="External"/><Relationship Id="rId74" Type="http://schemas.openxmlformats.org/officeDocument/2006/relationships/hyperlink" Target="http://www.hamiltonpa.com/" TargetMode="External"/><Relationship Id="rId79" Type="http://schemas.openxmlformats.org/officeDocument/2006/relationships/hyperlink" Target="http://cms.leoncountyfl.gov/prop/searchgeneral.aspx" TargetMode="External"/><Relationship Id="rId102" Type="http://schemas.openxmlformats.org/officeDocument/2006/relationships/hyperlink" Target="http://qpublic6.qpublic.net/fl_search_dw.php?county=fl_walton&amp;search=parcel" TargetMode="External"/><Relationship Id="rId123" Type="http://schemas.openxmlformats.org/officeDocument/2006/relationships/printerSettings" Target="../printerSettings/printerSettings1.bin"/><Relationship Id="rId5" Type="http://schemas.openxmlformats.org/officeDocument/2006/relationships/hyperlink" Target="http://www.bidcitrus.com/" TargetMode="External"/><Relationship Id="rId90" Type="http://schemas.openxmlformats.org/officeDocument/2006/relationships/hyperlink" Target="http://map.bcpao.us/Map2/Default.aspx?c=t" TargetMode="External"/><Relationship Id="rId95" Type="http://schemas.openxmlformats.org/officeDocument/2006/relationships/hyperlink" Target="http://qpublic6.qpublic.net/fl_search_dw.php?county=fl_santarosa&amp;search=parcel" TargetMode="External"/><Relationship Id="rId22" Type="http://schemas.openxmlformats.org/officeDocument/2006/relationships/hyperlink" Target="https://www.taxcertsale.com/MadisonTaxSale" TargetMode="External"/><Relationship Id="rId27" Type="http://schemas.openxmlformats.org/officeDocument/2006/relationships/hyperlink" Target="https://www.taxcertsale.com/okeechobeetaxsale" TargetMode="External"/><Relationship Id="rId43" Type="http://schemas.openxmlformats.org/officeDocument/2006/relationships/hyperlink" Target="https://www.taxcertsale.com/WashingtonTaxSale" TargetMode="External"/><Relationship Id="rId48" Type="http://schemas.openxmlformats.org/officeDocument/2006/relationships/hyperlink" Target="http://www.bidpasco.com/" TargetMode="External"/><Relationship Id="rId64" Type="http://schemas.openxmlformats.org/officeDocument/2006/relationships/hyperlink" Target="http://qpublic6.qpublic.net/fl_parcel2_dw.php?county=fl_clay" TargetMode="External"/><Relationship Id="rId69" Type="http://schemas.openxmlformats.org/officeDocument/2006/relationships/hyperlink" Target="http://g2.suwanneepa.com/GIS/Search_F.asp?GIS" TargetMode="External"/><Relationship Id="rId113" Type="http://schemas.openxmlformats.org/officeDocument/2006/relationships/hyperlink" Target="https://highlandsfl.realtaxlien.com/" TargetMode="External"/><Relationship Id="rId118" Type="http://schemas.openxmlformats.org/officeDocument/2006/relationships/hyperlink" Target="https://www.taxcertsale.com/libertytaxsale/(S(vie4es4504luzdmanslmn42e))/Default.aspx" TargetMode="External"/><Relationship Id="rId80" Type="http://schemas.openxmlformats.org/officeDocument/2006/relationships/hyperlink" Target="http://www.madisonpa.com/GIS/Search_F.asp" TargetMode="External"/><Relationship Id="rId85" Type="http://schemas.openxmlformats.org/officeDocument/2006/relationships/hyperlink" Target="http://map.polkpa.org/map.aspx" TargetMode="External"/><Relationship Id="rId12" Type="http://schemas.openxmlformats.org/officeDocument/2006/relationships/hyperlink" Target="http://www.gadsdentaxsale.com/" TargetMode="External"/><Relationship Id="rId17" Type="http://schemas.openxmlformats.org/officeDocument/2006/relationships/hyperlink" Target="http://www.hendrytaxsale.com/" TargetMode="External"/><Relationship Id="rId33" Type="http://schemas.openxmlformats.org/officeDocument/2006/relationships/hyperlink" Target="http://www.putnamtaxsale.com/" TargetMode="External"/><Relationship Id="rId38" Type="http://schemas.openxmlformats.org/officeDocument/2006/relationships/hyperlink" Target="http://www.bidsumter.com/" TargetMode="External"/><Relationship Id="rId59" Type="http://schemas.openxmlformats.org/officeDocument/2006/relationships/hyperlink" Target="http://199.27.243.5/" TargetMode="External"/><Relationship Id="rId103" Type="http://schemas.openxmlformats.org/officeDocument/2006/relationships/hyperlink" Target="http://qpublic6.qpublic.net/fl_search_dw.php?county=fl_washington&amp;search=parcel" TargetMode="External"/><Relationship Id="rId108" Type="http://schemas.openxmlformats.org/officeDocument/2006/relationships/hyperlink" Target="http://216.255.243.134/Freeance/Client/PublicAccess1/index.html?appconfig=MCPAGIS" TargetMode="External"/><Relationship Id="rId124" Type="http://schemas.openxmlformats.org/officeDocument/2006/relationships/vmlDrawing" Target="../drawings/vmlDrawing1.vml"/><Relationship Id="rId54" Type="http://schemas.openxmlformats.org/officeDocument/2006/relationships/hyperlink" Target="http://www.qpublic.net/fl_search.php?county=fl_dixie&amp;searchType=parcel" TargetMode="External"/><Relationship Id="rId70" Type="http://schemas.openxmlformats.org/officeDocument/2006/relationships/hyperlink" Target="http://egis.pinellascounty.org/apps/PropertyAppraiser/paotpv/" TargetMode="External"/><Relationship Id="rId75" Type="http://schemas.openxmlformats.org/officeDocument/2006/relationships/hyperlink" Target="http://qpublic6.qpublic.net/fl_search_dw.php?county=fl_hardee&amp;search=parcel" TargetMode="External"/><Relationship Id="rId91" Type="http://schemas.openxmlformats.org/officeDocument/2006/relationships/hyperlink" Target="http://www.okeechobeepa.com/GIS/Search_F.asp" TargetMode="External"/><Relationship Id="rId96" Type="http://schemas.openxmlformats.org/officeDocument/2006/relationships/hyperlink" Target="http://www.manateepao.com/Search/GenericSearch.aspx?mode=owner" TargetMode="External"/><Relationship Id="rId1" Type="http://schemas.openxmlformats.org/officeDocument/2006/relationships/hyperlink" Target="http://www.bidalachua.com/" TargetMode="External"/><Relationship Id="rId6" Type="http://schemas.openxmlformats.org/officeDocument/2006/relationships/hyperlink" Target="http://www.bidcharlottecounty.com/" TargetMode="External"/><Relationship Id="rId23" Type="http://schemas.openxmlformats.org/officeDocument/2006/relationships/hyperlink" Target="http://www.manateetaxsale.com/" TargetMode="External"/><Relationship Id="rId28" Type="http://schemas.openxmlformats.org/officeDocument/2006/relationships/hyperlink" Target="http://www.orangetaxsale.com/" TargetMode="External"/><Relationship Id="rId49" Type="http://schemas.openxmlformats.org/officeDocument/2006/relationships/hyperlink" Target="http://www.bidvolusia.com/" TargetMode="External"/><Relationship Id="rId114" Type="http://schemas.openxmlformats.org/officeDocument/2006/relationships/hyperlink" Target="http://www.flataxsales.com/" TargetMode="External"/><Relationship Id="rId119" Type="http://schemas.openxmlformats.org/officeDocument/2006/relationships/hyperlink" Target="https://bidmartincounty.com/main" TargetMode="External"/><Relationship Id="rId44" Type="http://schemas.openxmlformats.org/officeDocument/2006/relationships/hyperlink" Target="https://www.bidmonroe.com/" TargetMode="External"/><Relationship Id="rId60" Type="http://schemas.openxmlformats.org/officeDocument/2006/relationships/hyperlink" Target="https://www.ccappraiser.com/rp_real_search.asp?" TargetMode="External"/><Relationship Id="rId65" Type="http://schemas.openxmlformats.org/officeDocument/2006/relationships/hyperlink" Target="http://www.ircpa.org/Search.aspx" TargetMode="External"/><Relationship Id="rId81" Type="http://schemas.openxmlformats.org/officeDocument/2006/relationships/hyperlink" Target="http://qpublic6.qpublic.net/fl_search.php?county=fl_taylor&amp;searchType=parcel" TargetMode="External"/><Relationship Id="rId86" Type="http://schemas.openxmlformats.org/officeDocument/2006/relationships/hyperlink" Target="http://propmap3.hcpafl.org/main.asp?msize=520" TargetMode="External"/><Relationship Id="rId13" Type="http://schemas.openxmlformats.org/officeDocument/2006/relationships/hyperlink" Target="http://www.gilchristtaxsale.com/" TargetMode="External"/><Relationship Id="rId18" Type="http://schemas.openxmlformats.org/officeDocument/2006/relationships/hyperlink" Target="https://www.taxcertsale.com/holmestaxsale" TargetMode="External"/><Relationship Id="rId39" Type="http://schemas.openxmlformats.org/officeDocument/2006/relationships/hyperlink" Target="http://www.suwanneetaxsale.com/" TargetMode="External"/><Relationship Id="rId109" Type="http://schemas.openxmlformats.org/officeDocument/2006/relationships/hyperlink" Target="http://dagobah.sjcpa.us/Html5Viewer/Index.html?viewer=SJCPA" TargetMode="External"/><Relationship Id="rId34" Type="http://schemas.openxmlformats.org/officeDocument/2006/relationships/hyperlink" Target="http://www.bidsantarosa.com/" TargetMode="External"/><Relationship Id="rId50" Type="http://schemas.openxmlformats.org/officeDocument/2006/relationships/hyperlink" Target="http://maps.pascogov.com/maps/search.asp" TargetMode="External"/><Relationship Id="rId55" Type="http://schemas.openxmlformats.org/officeDocument/2006/relationships/hyperlink" Target="http://maps2.roktech.net/nassauflpa/" TargetMode="External"/><Relationship Id="rId76" Type="http://schemas.openxmlformats.org/officeDocument/2006/relationships/hyperlink" Target="http://qpublic6.qpublic.net/fl_search_dw.php?county=fl_holmes&amp;search=parcel" TargetMode="External"/><Relationship Id="rId97" Type="http://schemas.openxmlformats.org/officeDocument/2006/relationships/hyperlink" Target="http://www.sc-pa.com/testsearch/" TargetMode="External"/><Relationship Id="rId104" Type="http://schemas.openxmlformats.org/officeDocument/2006/relationships/hyperlink" Target="http://www.pa.citrus.fl.us/pls/apex/f?p=100:10:0::NO:::" TargetMode="External"/><Relationship Id="rId120" Type="http://schemas.openxmlformats.org/officeDocument/2006/relationships/hyperlink" Target="https://www.wfbsusa.com/leontaxsale/Default.aspx" TargetMode="External"/><Relationship Id="rId125" Type="http://schemas.openxmlformats.org/officeDocument/2006/relationships/comments" Target="../comments1.xml"/><Relationship Id="rId7" Type="http://schemas.openxmlformats.org/officeDocument/2006/relationships/hyperlink" Target="http://www.bidclay.com/" TargetMode="External"/><Relationship Id="rId71" Type="http://schemas.openxmlformats.org/officeDocument/2006/relationships/hyperlink" Target="http://www.sumterpa.com/GIS/?GIS" TargetMode="External"/><Relationship Id="rId92" Type="http://schemas.openxmlformats.org/officeDocument/2006/relationships/hyperlink" Target="http://gis.mcpafl.org/monroe" TargetMode="External"/><Relationship Id="rId2" Type="http://schemas.openxmlformats.org/officeDocument/2006/relationships/hyperlink" Target="https://www.taxcertsale.com/bradfordtaxsale" TargetMode="External"/><Relationship Id="rId29" Type="http://schemas.openxmlformats.org/officeDocument/2006/relationships/hyperlink" Target="http://www.bidosceola.com/" TargetMode="External"/><Relationship Id="rId24" Type="http://schemas.openxmlformats.org/officeDocument/2006/relationships/hyperlink" Target="http://www.bidmiamidade.com/" TargetMode="External"/><Relationship Id="rId40" Type="http://schemas.openxmlformats.org/officeDocument/2006/relationships/hyperlink" Target="http://www.taylortaxsale.com/" TargetMode="External"/><Relationship Id="rId45" Type="http://schemas.openxmlformats.org/officeDocument/2006/relationships/hyperlink" Target="http://www.bidlaketax.com/" TargetMode="External"/><Relationship Id="rId66" Type="http://schemas.openxmlformats.org/officeDocument/2006/relationships/hyperlink" Target="http://ira.property-appraiser.org/PropertySearch/" TargetMode="External"/><Relationship Id="rId87" Type="http://schemas.openxmlformats.org/officeDocument/2006/relationships/hyperlink" Target="http://geoweb.martin.fl.us/general/" TargetMode="External"/><Relationship Id="rId110" Type="http://schemas.openxmlformats.org/officeDocument/2006/relationships/hyperlink" Target="https://www.wfbsusa.com/levytaxsale/Default.aspx" TargetMode="External"/><Relationship Id="rId115" Type="http://schemas.openxmlformats.org/officeDocument/2006/relationships/hyperlink" Target="https://www.taxcertsale.com/bakertaxsale/(S(o5k4qdqxz0cboo55omhhhoqm))/Default.aspx" TargetMode="External"/><Relationship Id="rId61" Type="http://schemas.openxmlformats.org/officeDocument/2006/relationships/hyperlink" Target="http://www.desotopa.com/GIS/Search_F.asp?GIS" TargetMode="External"/><Relationship Id="rId82" Type="http://schemas.openxmlformats.org/officeDocument/2006/relationships/hyperlink" Target="http://g2.columbia.floridapa.com/GIS/Search_F.asp?GIS" TargetMode="External"/><Relationship Id="rId19" Type="http://schemas.openxmlformats.org/officeDocument/2006/relationships/hyperlink" Target="http://www.bidindianriver.com/" TargetMode="External"/><Relationship Id="rId14" Type="http://schemas.openxmlformats.org/officeDocument/2006/relationships/hyperlink" Target="https://www.taxcertsale.com/gulftaxsale/" TargetMode="External"/><Relationship Id="rId30" Type="http://schemas.openxmlformats.org/officeDocument/2006/relationships/hyperlink" Target="http://www.palmbeachtaxsale.com/" TargetMode="External"/><Relationship Id="rId35" Type="http://schemas.openxmlformats.org/officeDocument/2006/relationships/hyperlink" Target="https://sarasotafl.realtaxlien.com/" TargetMode="External"/><Relationship Id="rId56" Type="http://schemas.openxmlformats.org/officeDocument/2006/relationships/hyperlink" Target="http://vcmaps.vcgov.org/vcmaps/Palms/viewer.htm" TargetMode="External"/><Relationship Id="rId77" Type="http://schemas.openxmlformats.org/officeDocument/2006/relationships/hyperlink" Target="http://qpublic6.qpublic.net/fl_search_dw.php?county=fl_jackson&amp;search=parcel" TargetMode="External"/><Relationship Id="rId100" Type="http://schemas.openxmlformats.org/officeDocument/2006/relationships/hyperlink" Target="http://g2.hernando.floridapa.com/GIS/Search_F.asp?REFERER=" TargetMode="External"/><Relationship Id="rId105" Type="http://schemas.openxmlformats.org/officeDocument/2006/relationships/hyperlink" Target="http://www.miamidade.gov/propertysearch/" TargetMode="External"/><Relationship Id="rId8" Type="http://schemas.openxmlformats.org/officeDocument/2006/relationships/hyperlink" Target="http://www.columbiataxsale.com/" TargetMode="External"/><Relationship Id="rId51" Type="http://schemas.openxmlformats.org/officeDocument/2006/relationships/hyperlink" Target="http://maps.baycountyfl.gov/" TargetMode="External"/><Relationship Id="rId72" Type="http://schemas.openxmlformats.org/officeDocument/2006/relationships/hyperlink" Target="http://maps2.roktech.net/gulf/" TargetMode="External"/><Relationship Id="rId93" Type="http://schemas.openxmlformats.org/officeDocument/2006/relationships/hyperlink" Target="http://www.ocpafl.org/searches/ParcelSearch.aspx" TargetMode="External"/><Relationship Id="rId98" Type="http://schemas.openxmlformats.org/officeDocument/2006/relationships/hyperlink" Target="http://scpaweb.scpafl.org/v3/" TargetMode="External"/><Relationship Id="rId121" Type="http://schemas.openxmlformats.org/officeDocument/2006/relationships/hyperlink" Target="https://www.wfbsusa.com/mariontaxsale/Default.aspx" TargetMode="External"/><Relationship Id="rId3" Type="http://schemas.openxmlformats.org/officeDocument/2006/relationships/hyperlink" Target="http://www.bidbrevard.com/" TargetMode="External"/><Relationship Id="rId25" Type="http://schemas.openxmlformats.org/officeDocument/2006/relationships/hyperlink" Target="http://www.bidnassau.com/" TargetMode="External"/><Relationship Id="rId46" Type="http://schemas.openxmlformats.org/officeDocument/2006/relationships/hyperlink" Target="https://www.bidhillsborough.com/" TargetMode="External"/><Relationship Id="rId67" Type="http://schemas.openxmlformats.org/officeDocument/2006/relationships/hyperlink" Target="http://qpublic6.qpublic.net/fl_search_dw.php?county=fl_gilchrist&amp;search=parcel" TargetMode="External"/><Relationship Id="rId116" Type="http://schemas.openxmlformats.org/officeDocument/2006/relationships/hyperlink" Target="https://www.taxcertsale.com/calhountaxsale/(S(ctdwok45mckq5h55nuqsh255))/Default.aspx" TargetMode="External"/><Relationship Id="rId20" Type="http://schemas.openxmlformats.org/officeDocument/2006/relationships/hyperlink" Target="https://www.taxcertsale.com/jacksontaxsale" TargetMode="External"/><Relationship Id="rId41" Type="http://schemas.openxmlformats.org/officeDocument/2006/relationships/hyperlink" Target="https://www.taxcertsale.com/wakullataxsale" TargetMode="External"/><Relationship Id="rId62" Type="http://schemas.openxmlformats.org/officeDocument/2006/relationships/hyperlink" Target="http://qpublic6.qpublic.net/fl_search_dw.php?county=fl_gadsden&amp;search=parcel" TargetMode="External"/><Relationship Id="rId83" Type="http://schemas.openxmlformats.org/officeDocument/2006/relationships/hyperlink" Target="http://www.paslc.org/queryReturn.html" TargetMode="External"/><Relationship Id="rId88" Type="http://schemas.openxmlformats.org/officeDocument/2006/relationships/hyperlink" Target="http://www.escpa.org/CAMA/Search.aspx" TargetMode="External"/><Relationship Id="rId111" Type="http://schemas.openxmlformats.org/officeDocument/2006/relationships/hyperlink" Target="https://www.bidbaycounty.com/" TargetMode="External"/><Relationship Id="rId15" Type="http://schemas.openxmlformats.org/officeDocument/2006/relationships/hyperlink" Target="https://www.taxcertsale.com/hamiltontaxsale" TargetMode="External"/><Relationship Id="rId36" Type="http://schemas.openxmlformats.org/officeDocument/2006/relationships/hyperlink" Target="http://www.seminoletaxsale.com/" TargetMode="External"/><Relationship Id="rId57" Type="http://schemas.openxmlformats.org/officeDocument/2006/relationships/hyperlink" Target="http://www.hendryprop.com/GIS/Search_F.asp?GIS" TargetMode="External"/><Relationship Id="rId106" Type="http://schemas.openxmlformats.org/officeDocument/2006/relationships/hyperlink" Target="http://gis.putnam-fl.com/IMapFAPublic/" TargetMode="External"/><Relationship Id="rId10" Type="http://schemas.openxmlformats.org/officeDocument/2006/relationships/hyperlink" Target="http://www.dixietaxsale.com/" TargetMode="External"/><Relationship Id="rId31" Type="http://schemas.openxmlformats.org/officeDocument/2006/relationships/hyperlink" Target="http://www.bidpinellas.com/" TargetMode="External"/><Relationship Id="rId52" Type="http://schemas.openxmlformats.org/officeDocument/2006/relationships/hyperlink" Target="http://maps.coj.net/website/DuvalMapsSQL/viewer.htm" TargetMode="External"/><Relationship Id="rId73" Type="http://schemas.openxmlformats.org/officeDocument/2006/relationships/hyperlink" Target="http://qpublic6.qpublic.net/fl_search_dw.php?county=fl_flagler&amp;search=parcel" TargetMode="External"/><Relationship Id="rId78" Type="http://schemas.openxmlformats.org/officeDocument/2006/relationships/hyperlink" Target="http://www.leepa.org/Search/PropertySearch.aspx" TargetMode="External"/><Relationship Id="rId94" Type="http://schemas.openxmlformats.org/officeDocument/2006/relationships/hyperlink" Target="http://www.pbcgov.com/papa/Asps/papagis/papagis.aspx" TargetMode="External"/><Relationship Id="rId99" Type="http://schemas.openxmlformats.org/officeDocument/2006/relationships/hyperlink" Target="http://qpublic6.qpublic.net/fl_search_dw.php?county=fl_wakulla&amp;search=parcel" TargetMode="External"/><Relationship Id="rId101" Type="http://schemas.openxmlformats.org/officeDocument/2006/relationships/hyperlink" Target="http://www.appraiser.co.highlands.fl.us/search/index.shtml" TargetMode="External"/><Relationship Id="rId122" Type="http://schemas.openxmlformats.org/officeDocument/2006/relationships/hyperlink" Target="https://bidcollier.com/main" TargetMode="External"/><Relationship Id="rId4" Type="http://schemas.openxmlformats.org/officeDocument/2006/relationships/hyperlink" Target="http://www.bidbroward.com/" TargetMode="External"/><Relationship Id="rId9" Type="http://schemas.openxmlformats.org/officeDocument/2006/relationships/hyperlink" Target="https://www.taxcertsale.com/desototaxsale"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12.bin"/><Relationship Id="rId1" Type="http://schemas.openxmlformats.org/officeDocument/2006/relationships/hyperlink" Target="https://www.zeusauction.com/" TargetMode="External"/><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8" Type="http://schemas.openxmlformats.org/officeDocument/2006/relationships/hyperlink" Target="http://county.pueblo.org/sites/default/files/documents/government/county/departments/treasurer/2019_Original_Real_Estate_Advertising.pdf" TargetMode="External"/><Relationship Id="rId13" Type="http://schemas.openxmlformats.org/officeDocument/2006/relationships/hyperlink" Target="https://www.douglas.co.us/treasurer/tax-lien-sale-information/" TargetMode="External"/><Relationship Id="rId18" Type="http://schemas.openxmlformats.org/officeDocument/2006/relationships/hyperlink" Target="http://www.adcogov.org/tax-lien-sale" TargetMode="External"/><Relationship Id="rId3" Type="http://schemas.openxmlformats.org/officeDocument/2006/relationships/hyperlink" Target="https://www.jeffco.us/2434/Registration-for-the-Tax-Lien-Sale" TargetMode="External"/><Relationship Id="rId21" Type="http://schemas.openxmlformats.org/officeDocument/2006/relationships/comments" Target="../comments9.xml"/><Relationship Id="rId7" Type="http://schemas.openxmlformats.org/officeDocument/2006/relationships/hyperlink" Target="https://mesa.coloradotaxsale.com/" TargetMode="External"/><Relationship Id="rId12" Type="http://schemas.openxmlformats.org/officeDocument/2006/relationships/hyperlink" Target="https://www.bouldercounty.org/property-and-land/treasurer/taxes/tax-lien-sale/frequently-asked-questions/" TargetMode="External"/><Relationship Id="rId17" Type="http://schemas.openxmlformats.org/officeDocument/2006/relationships/hyperlink" Target="https://www.weldgov.com/departments/treasurer/tax_sale_information/tax_lien_sale" TargetMode="External"/><Relationship Id="rId2" Type="http://schemas.openxmlformats.org/officeDocument/2006/relationships/hyperlink" Target="https://grand.coloradotaxsale.com/" TargetMode="External"/><Relationship Id="rId16" Type="http://schemas.openxmlformats.org/officeDocument/2006/relationships/hyperlink" Target="https://treasurer.mesacounty.us/tax-lien-sales/" TargetMode="External"/><Relationship Id="rId20" Type="http://schemas.openxmlformats.org/officeDocument/2006/relationships/vmlDrawing" Target="../drawings/vmlDrawing9.vml"/><Relationship Id="rId1" Type="http://schemas.openxmlformats.org/officeDocument/2006/relationships/hyperlink" Target="https://denver.coloradotaxsale.com/index.cfm?folder=showDocument&amp;documentName=biddingRules" TargetMode="External"/><Relationship Id="rId6" Type="http://schemas.openxmlformats.org/officeDocument/2006/relationships/hyperlink" Target="https://www.larimer.org/treasurer/liens/sale" TargetMode="External"/><Relationship Id="rId11" Type="http://schemas.openxmlformats.org/officeDocument/2006/relationships/hyperlink" Target="https://www.bouldercounty.org/property-and-land/treasurer/taxes/tax-lien-sale/" TargetMode="External"/><Relationship Id="rId5" Type="http://schemas.openxmlformats.org/officeDocument/2006/relationships/hyperlink" Target="https://laplata.coloradotaxsale.com/index.cfm?folder=showDocument&amp;documentName=biddingRules" TargetMode="External"/><Relationship Id="rId15" Type="http://schemas.openxmlformats.org/officeDocument/2006/relationships/hyperlink" Target="https://treasurer.elpasoco.com/tax-lien-sale/" TargetMode="External"/><Relationship Id="rId10" Type="http://schemas.openxmlformats.org/officeDocument/2006/relationships/hyperlink" Target="http://www.co.arapahoe.co.us/731/Tax-Lien-Sale" TargetMode="External"/><Relationship Id="rId19" Type="http://schemas.openxmlformats.org/officeDocument/2006/relationships/printerSettings" Target="../printerSettings/printerSettings13.bin"/><Relationship Id="rId4" Type="http://schemas.openxmlformats.org/officeDocument/2006/relationships/hyperlink" Target="https://www.zeusauction.com/" TargetMode="External"/><Relationship Id="rId9" Type="http://schemas.openxmlformats.org/officeDocument/2006/relationships/hyperlink" Target="https://weld.coloradotaxsale.com/" TargetMode="External"/><Relationship Id="rId14" Type="http://schemas.openxmlformats.org/officeDocument/2006/relationships/hyperlink" Target="https://www.zeusauction.com/"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6" Type="http://schemas.openxmlformats.org/officeDocument/2006/relationships/hyperlink" Target="http://www.bidmiamidade.com/" TargetMode="External"/><Relationship Id="rId117" Type="http://schemas.openxmlformats.org/officeDocument/2006/relationships/printerSettings" Target="../printerSettings/printerSettings2.bin"/><Relationship Id="rId21" Type="http://schemas.openxmlformats.org/officeDocument/2006/relationships/hyperlink" Target="http://www.leetaxsale.com/" TargetMode="External"/><Relationship Id="rId42" Type="http://schemas.openxmlformats.org/officeDocument/2006/relationships/hyperlink" Target="http://www.taylortaxsale.com/" TargetMode="External"/><Relationship Id="rId47" Type="http://schemas.openxmlformats.org/officeDocument/2006/relationships/hyperlink" Target="https://www.wfbsusa.com/leontaxsale" TargetMode="External"/><Relationship Id="rId63" Type="http://schemas.openxmlformats.org/officeDocument/2006/relationships/hyperlink" Target="https://www.ccappraiser.com/rp_real_search.asp?" TargetMode="External"/><Relationship Id="rId68" Type="http://schemas.openxmlformats.org/officeDocument/2006/relationships/hyperlink" Target="http://www.ircpa.org/Search.aspx" TargetMode="External"/><Relationship Id="rId84" Type="http://schemas.openxmlformats.org/officeDocument/2006/relationships/hyperlink" Target="http://qpublic6.qpublic.net/fl_search.php?county=fl_taylor&amp;searchType=parcel" TargetMode="External"/><Relationship Id="rId89" Type="http://schemas.openxmlformats.org/officeDocument/2006/relationships/hyperlink" Target="http://propmap3.hcpafl.org/main.asp?msize=520" TargetMode="External"/><Relationship Id="rId112" Type="http://schemas.openxmlformats.org/officeDocument/2006/relationships/hyperlink" Target="http://dagobah.sjcpa.us/Html5Viewer/Index.html?viewer=SJCPA" TargetMode="External"/><Relationship Id="rId16" Type="http://schemas.openxmlformats.org/officeDocument/2006/relationships/hyperlink" Target="https://www.taxcertsale.com/hardeetaxsale" TargetMode="External"/><Relationship Id="rId107" Type="http://schemas.openxmlformats.org/officeDocument/2006/relationships/hyperlink" Target="http://www.pa.citrus.fl.us/pls/apex/f?p=100:10:0::NO:::" TargetMode="External"/><Relationship Id="rId11" Type="http://schemas.openxmlformats.org/officeDocument/2006/relationships/hyperlink" Target="http://www.duvaltaxsale.com/" TargetMode="External"/><Relationship Id="rId32" Type="http://schemas.openxmlformats.org/officeDocument/2006/relationships/hyperlink" Target="http://www.palmbeachtaxsale.com/" TargetMode="External"/><Relationship Id="rId37" Type="http://schemas.openxmlformats.org/officeDocument/2006/relationships/hyperlink" Target="https://sarasotafl.realtaxlien.com/" TargetMode="External"/><Relationship Id="rId53" Type="http://schemas.openxmlformats.org/officeDocument/2006/relationships/hyperlink" Target="http://maps.pascogov.com/maps/search.asp" TargetMode="External"/><Relationship Id="rId58" Type="http://schemas.openxmlformats.org/officeDocument/2006/relationships/hyperlink" Target="http://maps2.roktech.net/nassauflpa/" TargetMode="External"/><Relationship Id="rId74" Type="http://schemas.openxmlformats.org/officeDocument/2006/relationships/hyperlink" Target="http://www.sumterpa.com/GIS/?GIS" TargetMode="External"/><Relationship Id="rId79" Type="http://schemas.openxmlformats.org/officeDocument/2006/relationships/hyperlink" Target="http://qpublic6.qpublic.net/fl_search_dw.php?county=fl_holmes&amp;search=parcel" TargetMode="External"/><Relationship Id="rId102" Type="http://schemas.openxmlformats.org/officeDocument/2006/relationships/hyperlink" Target="http://qpublic6.qpublic.net/fl_search_dw.php?county=fl_wakulla&amp;search=parcel" TargetMode="External"/><Relationship Id="rId5" Type="http://schemas.openxmlformats.org/officeDocument/2006/relationships/hyperlink" Target="http://www.bidcitrus.com/" TargetMode="External"/><Relationship Id="rId90" Type="http://schemas.openxmlformats.org/officeDocument/2006/relationships/hyperlink" Target="http://geoweb.martin.fl.us/general/" TargetMode="External"/><Relationship Id="rId95" Type="http://schemas.openxmlformats.org/officeDocument/2006/relationships/hyperlink" Target="http://gis.mcpafl.org/monroe" TargetMode="External"/><Relationship Id="rId22" Type="http://schemas.openxmlformats.org/officeDocument/2006/relationships/hyperlink" Target="https://www.taxcertsale.com/MadisonTaxSale" TargetMode="External"/><Relationship Id="rId27" Type="http://schemas.openxmlformats.org/officeDocument/2006/relationships/hyperlink" Target="http://www.bidnassau.com/" TargetMode="External"/><Relationship Id="rId43" Type="http://schemas.openxmlformats.org/officeDocument/2006/relationships/hyperlink" Target="https://www.taxcertsale.com/wakullataxsale" TargetMode="External"/><Relationship Id="rId48" Type="http://schemas.openxmlformats.org/officeDocument/2006/relationships/hyperlink" Target="http://www.bidlaketax.com/" TargetMode="External"/><Relationship Id="rId64" Type="http://schemas.openxmlformats.org/officeDocument/2006/relationships/hyperlink" Target="http://www.desotopa.com/GIS/Search_F.asp?GIS" TargetMode="External"/><Relationship Id="rId69" Type="http://schemas.openxmlformats.org/officeDocument/2006/relationships/hyperlink" Target="http://ira.property-appraiser.org/PropertySearch/" TargetMode="External"/><Relationship Id="rId113" Type="http://schemas.openxmlformats.org/officeDocument/2006/relationships/hyperlink" Target="https://www.wfbsusa.com/levytaxsale/Default.aspx" TargetMode="External"/><Relationship Id="rId118" Type="http://schemas.openxmlformats.org/officeDocument/2006/relationships/vmlDrawing" Target="../drawings/vmlDrawing2.vml"/><Relationship Id="rId80" Type="http://schemas.openxmlformats.org/officeDocument/2006/relationships/hyperlink" Target="http://qpublic6.qpublic.net/fl_search_dw.php?county=fl_jackson&amp;search=parcel" TargetMode="External"/><Relationship Id="rId85" Type="http://schemas.openxmlformats.org/officeDocument/2006/relationships/hyperlink" Target="http://g2.columbia.floridapa.com/GIS/Search_F.asp?GIS" TargetMode="External"/><Relationship Id="rId12" Type="http://schemas.openxmlformats.org/officeDocument/2006/relationships/hyperlink" Target="http://www.gadsdentaxsale.com/" TargetMode="External"/><Relationship Id="rId17" Type="http://schemas.openxmlformats.org/officeDocument/2006/relationships/hyperlink" Target="http://www.hendrytaxsale.com/" TargetMode="External"/><Relationship Id="rId33" Type="http://schemas.openxmlformats.org/officeDocument/2006/relationships/hyperlink" Target="http://www.bidpinellas.com/" TargetMode="External"/><Relationship Id="rId38" Type="http://schemas.openxmlformats.org/officeDocument/2006/relationships/hyperlink" Target="http://www.seminoletaxsale.com/" TargetMode="External"/><Relationship Id="rId59" Type="http://schemas.openxmlformats.org/officeDocument/2006/relationships/hyperlink" Target="http://vcmaps.vcgov.org/vcmaps/Palms/viewer.htm" TargetMode="External"/><Relationship Id="rId103" Type="http://schemas.openxmlformats.org/officeDocument/2006/relationships/hyperlink" Target="http://g2.hernando.floridapa.com/GIS/Search_F.asp?REFERER=" TargetMode="External"/><Relationship Id="rId108" Type="http://schemas.openxmlformats.org/officeDocument/2006/relationships/hyperlink" Target="http://www.miamidade.gov/propertysearch/" TargetMode="External"/><Relationship Id="rId54" Type="http://schemas.openxmlformats.org/officeDocument/2006/relationships/hyperlink" Target="http://maps.baycountyfl.gov/" TargetMode="External"/><Relationship Id="rId70" Type="http://schemas.openxmlformats.org/officeDocument/2006/relationships/hyperlink" Target="http://qpublic6.qpublic.net/fl_search_dw.php?county=fl_gilchrist&amp;search=parcel" TargetMode="External"/><Relationship Id="rId75" Type="http://schemas.openxmlformats.org/officeDocument/2006/relationships/hyperlink" Target="http://maps2.roktech.net/gulf/" TargetMode="External"/><Relationship Id="rId91" Type="http://schemas.openxmlformats.org/officeDocument/2006/relationships/hyperlink" Target="http://www.escpa.org/CAMA/Search.aspx" TargetMode="External"/><Relationship Id="rId96" Type="http://schemas.openxmlformats.org/officeDocument/2006/relationships/hyperlink" Target="http://www.ocpafl.org/searches/ParcelSearch.aspx" TargetMode="External"/><Relationship Id="rId1" Type="http://schemas.openxmlformats.org/officeDocument/2006/relationships/hyperlink" Target="http://www.bidalachua.com/" TargetMode="External"/><Relationship Id="rId6" Type="http://schemas.openxmlformats.org/officeDocument/2006/relationships/hyperlink" Target="http://www.bidcharlottecounty.com/" TargetMode="External"/><Relationship Id="rId23" Type="http://schemas.openxmlformats.org/officeDocument/2006/relationships/hyperlink" Target="http://www.manateetaxsale.com/" TargetMode="External"/><Relationship Id="rId28" Type="http://schemas.openxmlformats.org/officeDocument/2006/relationships/hyperlink" Target="http://www.bidokaloosa.com/" TargetMode="External"/><Relationship Id="rId49" Type="http://schemas.openxmlformats.org/officeDocument/2006/relationships/hyperlink" Target="https://www.bidhillsborough.com/" TargetMode="External"/><Relationship Id="rId114" Type="http://schemas.openxmlformats.org/officeDocument/2006/relationships/hyperlink" Target="https://www.bidbaycounty.com/" TargetMode="External"/><Relationship Id="rId119" Type="http://schemas.openxmlformats.org/officeDocument/2006/relationships/comments" Target="../comments2.xml"/><Relationship Id="rId10" Type="http://schemas.openxmlformats.org/officeDocument/2006/relationships/hyperlink" Target="http://www.dixietaxsale.com/" TargetMode="External"/><Relationship Id="rId31" Type="http://schemas.openxmlformats.org/officeDocument/2006/relationships/hyperlink" Target="http://www.bidosceola.com/" TargetMode="External"/><Relationship Id="rId44" Type="http://schemas.openxmlformats.org/officeDocument/2006/relationships/hyperlink" Target="https://www.bidwalton.com/" TargetMode="External"/><Relationship Id="rId52" Type="http://schemas.openxmlformats.org/officeDocument/2006/relationships/hyperlink" Target="http://www.bidvolusia.com/" TargetMode="External"/><Relationship Id="rId60" Type="http://schemas.openxmlformats.org/officeDocument/2006/relationships/hyperlink" Target="http://www.hendryprop.com/GIS/Search_F.asp?GIS" TargetMode="External"/><Relationship Id="rId65" Type="http://schemas.openxmlformats.org/officeDocument/2006/relationships/hyperlink" Target="http://qpublic6.qpublic.net/fl_search_dw.php?county=fl_gadsden&amp;search=parcel" TargetMode="External"/><Relationship Id="rId73" Type="http://schemas.openxmlformats.org/officeDocument/2006/relationships/hyperlink" Target="http://egis.pinellascounty.org/apps/PropertyAppraiser/paotpv/" TargetMode="External"/><Relationship Id="rId78" Type="http://schemas.openxmlformats.org/officeDocument/2006/relationships/hyperlink" Target="http://qpublic6.qpublic.net/fl_search_dw.php?county=fl_hardee&amp;search=parcel" TargetMode="External"/><Relationship Id="rId81" Type="http://schemas.openxmlformats.org/officeDocument/2006/relationships/hyperlink" Target="http://www.leepa.org/Search/PropertySearch.aspx" TargetMode="External"/><Relationship Id="rId86" Type="http://schemas.openxmlformats.org/officeDocument/2006/relationships/hyperlink" Target="http://www.paslc.org/queryReturn.html" TargetMode="External"/><Relationship Id="rId94" Type="http://schemas.openxmlformats.org/officeDocument/2006/relationships/hyperlink" Target="http://www.okeechobeepa.com/GIS/Search_F.asp" TargetMode="External"/><Relationship Id="rId99" Type="http://schemas.openxmlformats.org/officeDocument/2006/relationships/hyperlink" Target="http://www.manateepao.com/Search/GenericSearch.aspx?mode=owner" TargetMode="External"/><Relationship Id="rId101" Type="http://schemas.openxmlformats.org/officeDocument/2006/relationships/hyperlink" Target="http://scpaweb.scpafl.org/v3/" TargetMode="External"/><Relationship Id="rId4" Type="http://schemas.openxmlformats.org/officeDocument/2006/relationships/hyperlink" Target="http://www.bidbroward.com/" TargetMode="External"/><Relationship Id="rId9" Type="http://schemas.openxmlformats.org/officeDocument/2006/relationships/hyperlink" Target="https://www.taxcertsale.com/desototaxsale" TargetMode="External"/><Relationship Id="rId13" Type="http://schemas.openxmlformats.org/officeDocument/2006/relationships/hyperlink" Target="http://www.gilchristtaxsale.com/" TargetMode="External"/><Relationship Id="rId18" Type="http://schemas.openxmlformats.org/officeDocument/2006/relationships/hyperlink" Target="https://www.taxcertsale.com/holmestaxsale" TargetMode="External"/><Relationship Id="rId39" Type="http://schemas.openxmlformats.org/officeDocument/2006/relationships/hyperlink" Target="http://www.bidstlucie.com/" TargetMode="External"/><Relationship Id="rId109" Type="http://schemas.openxmlformats.org/officeDocument/2006/relationships/hyperlink" Target="http://gis.putnam-fl.com/IMapFAPublic/" TargetMode="External"/><Relationship Id="rId34" Type="http://schemas.openxmlformats.org/officeDocument/2006/relationships/hyperlink" Target="http://www.polktaxsale.com/" TargetMode="External"/><Relationship Id="rId50" Type="http://schemas.openxmlformats.org/officeDocument/2006/relationships/hyperlink" Target="http://www.bidescambia.com/" TargetMode="External"/><Relationship Id="rId55" Type="http://schemas.openxmlformats.org/officeDocument/2006/relationships/hyperlink" Target="http://maps.coj.net/website/DuvalMapsSQL/viewer.htm" TargetMode="External"/><Relationship Id="rId76" Type="http://schemas.openxmlformats.org/officeDocument/2006/relationships/hyperlink" Target="http://qpublic6.qpublic.net/fl_search_dw.php?county=fl_flagler&amp;search=parcel" TargetMode="External"/><Relationship Id="rId97" Type="http://schemas.openxmlformats.org/officeDocument/2006/relationships/hyperlink" Target="http://www.pbcgov.com/papa/Asps/papagis/papagis.aspx" TargetMode="External"/><Relationship Id="rId104" Type="http://schemas.openxmlformats.org/officeDocument/2006/relationships/hyperlink" Target="http://www.appraiser.co.highlands.fl.us/search/index.shtml" TargetMode="External"/><Relationship Id="rId7" Type="http://schemas.openxmlformats.org/officeDocument/2006/relationships/hyperlink" Target="http://www.bidclay.com/" TargetMode="External"/><Relationship Id="rId71" Type="http://schemas.openxmlformats.org/officeDocument/2006/relationships/hyperlink" Target="http://qpublic6.qpublic.net/fl_ssearch.php?county=fl_levy&amp;search=parcel" TargetMode="External"/><Relationship Id="rId92" Type="http://schemas.openxmlformats.org/officeDocument/2006/relationships/hyperlink" Target="http://qpublic6.qpublic.net/fl_search_dw.php?county=fl_okaloosa&amp;search=parcel" TargetMode="External"/><Relationship Id="rId2" Type="http://schemas.openxmlformats.org/officeDocument/2006/relationships/hyperlink" Target="https://www.taxcertsale.com/bradfordtaxsale" TargetMode="External"/><Relationship Id="rId29" Type="http://schemas.openxmlformats.org/officeDocument/2006/relationships/hyperlink" Target="https://www.taxcertsale.com/okeechobeetaxsale" TargetMode="External"/><Relationship Id="rId24" Type="http://schemas.openxmlformats.org/officeDocument/2006/relationships/hyperlink" Target="https://www.wfbsusa.com/mariontaxsale" TargetMode="External"/><Relationship Id="rId40" Type="http://schemas.openxmlformats.org/officeDocument/2006/relationships/hyperlink" Target="http://www.bidsumter.com/" TargetMode="External"/><Relationship Id="rId45" Type="http://schemas.openxmlformats.org/officeDocument/2006/relationships/hyperlink" Target="https://www.taxcertsale.com/WashingtonTaxSale" TargetMode="External"/><Relationship Id="rId66" Type="http://schemas.openxmlformats.org/officeDocument/2006/relationships/hyperlink" Target="http://www.collierappraiser.com/webmap/Map.aspx?ccpaver=1.9.2&amp;msize=L" TargetMode="External"/><Relationship Id="rId87" Type="http://schemas.openxmlformats.org/officeDocument/2006/relationships/hyperlink" Target="http://www.acpafl.org/searchparcel.asp" TargetMode="External"/><Relationship Id="rId110" Type="http://schemas.openxmlformats.org/officeDocument/2006/relationships/hyperlink" Target="http://www.hernandotaxsale.com/" TargetMode="External"/><Relationship Id="rId115" Type="http://schemas.openxmlformats.org/officeDocument/2006/relationships/hyperlink" Target="https://www.bidflagler.com/main?unique_id=21E0B8A0523B11E88BB221FF4C4CB1D0&amp;use_this=generate_homepage" TargetMode="External"/><Relationship Id="rId61" Type="http://schemas.openxmlformats.org/officeDocument/2006/relationships/hyperlink" Target="http://gis.lakecountyfl.gov/gisweb/" TargetMode="External"/><Relationship Id="rId82" Type="http://schemas.openxmlformats.org/officeDocument/2006/relationships/hyperlink" Target="http://cms.leoncountyfl.gov/prop/searchgeneral.aspx" TargetMode="External"/><Relationship Id="rId19" Type="http://schemas.openxmlformats.org/officeDocument/2006/relationships/hyperlink" Target="http://www.bidindianriver.com/" TargetMode="External"/><Relationship Id="rId14" Type="http://schemas.openxmlformats.org/officeDocument/2006/relationships/hyperlink" Target="https://www.taxcertsale.com/gulftaxsale/" TargetMode="External"/><Relationship Id="rId30" Type="http://schemas.openxmlformats.org/officeDocument/2006/relationships/hyperlink" Target="http://www.orangetaxsale.com/" TargetMode="External"/><Relationship Id="rId35" Type="http://schemas.openxmlformats.org/officeDocument/2006/relationships/hyperlink" Target="http://www.putnamtaxsale.com/" TargetMode="External"/><Relationship Id="rId56" Type="http://schemas.openxmlformats.org/officeDocument/2006/relationships/hyperlink" Target="http://www.bradfordappraiser.com/GIS/Search_F.asp?GIS" TargetMode="External"/><Relationship Id="rId77" Type="http://schemas.openxmlformats.org/officeDocument/2006/relationships/hyperlink" Target="http://www.hamiltonpa.com/" TargetMode="External"/><Relationship Id="rId100" Type="http://schemas.openxmlformats.org/officeDocument/2006/relationships/hyperlink" Target="http://www.sc-pa.com/testsearch/" TargetMode="External"/><Relationship Id="rId105" Type="http://schemas.openxmlformats.org/officeDocument/2006/relationships/hyperlink" Target="http://qpublic6.qpublic.net/fl_search_dw.php?county=fl_walton&amp;search=parcel" TargetMode="External"/><Relationship Id="rId8" Type="http://schemas.openxmlformats.org/officeDocument/2006/relationships/hyperlink" Target="http://www.columbiataxsale.com/" TargetMode="External"/><Relationship Id="rId51" Type="http://schemas.openxmlformats.org/officeDocument/2006/relationships/hyperlink" Target="http://www.bidpasco.com/" TargetMode="External"/><Relationship Id="rId72" Type="http://schemas.openxmlformats.org/officeDocument/2006/relationships/hyperlink" Target="http://g2.suwanneepa.com/GIS/Search_F.asp?GIS" TargetMode="External"/><Relationship Id="rId93" Type="http://schemas.openxmlformats.org/officeDocument/2006/relationships/hyperlink" Target="http://map.bcpao.us/Map2/Default.aspx?c=t" TargetMode="External"/><Relationship Id="rId98" Type="http://schemas.openxmlformats.org/officeDocument/2006/relationships/hyperlink" Target="http://qpublic6.qpublic.net/fl_search_dw.php?county=fl_santarosa&amp;search=parcel" TargetMode="External"/><Relationship Id="rId3" Type="http://schemas.openxmlformats.org/officeDocument/2006/relationships/hyperlink" Target="http://www.bidbrevard.com/" TargetMode="External"/><Relationship Id="rId25" Type="http://schemas.openxmlformats.org/officeDocument/2006/relationships/hyperlink" Target="https://www.wfbsusa.com/martintaxsale/default.aspx" TargetMode="External"/><Relationship Id="rId46" Type="http://schemas.openxmlformats.org/officeDocument/2006/relationships/hyperlink" Target="https://www.bidmonroe.com/" TargetMode="External"/><Relationship Id="rId67" Type="http://schemas.openxmlformats.org/officeDocument/2006/relationships/hyperlink" Target="http://qpublic6.qpublic.net/fl_parcel2_dw.php?county=fl_clay" TargetMode="External"/><Relationship Id="rId116" Type="http://schemas.openxmlformats.org/officeDocument/2006/relationships/hyperlink" Target="https://highlandsfl.realtaxlien.com/" TargetMode="External"/><Relationship Id="rId20" Type="http://schemas.openxmlformats.org/officeDocument/2006/relationships/hyperlink" Target="https://www.taxcertsale.com/jacksontaxsale" TargetMode="External"/><Relationship Id="rId41" Type="http://schemas.openxmlformats.org/officeDocument/2006/relationships/hyperlink" Target="http://www.suwanneetaxsale.com/" TargetMode="External"/><Relationship Id="rId62" Type="http://schemas.openxmlformats.org/officeDocument/2006/relationships/hyperlink" Target="http://199.27.243.5/" TargetMode="External"/><Relationship Id="rId83" Type="http://schemas.openxmlformats.org/officeDocument/2006/relationships/hyperlink" Target="http://www.madisonpa.com/GIS/Search_F.asp" TargetMode="External"/><Relationship Id="rId88" Type="http://schemas.openxmlformats.org/officeDocument/2006/relationships/hyperlink" Target="http://map.polkpa.org/map.aspx" TargetMode="External"/><Relationship Id="rId111" Type="http://schemas.openxmlformats.org/officeDocument/2006/relationships/hyperlink" Target="http://216.255.243.134/Freeance/Client/PublicAccess1/index.html?appconfig=MCPAGIS" TargetMode="External"/><Relationship Id="rId15" Type="http://schemas.openxmlformats.org/officeDocument/2006/relationships/hyperlink" Target="https://www.taxcertsale.com/hamiltontaxsale" TargetMode="External"/><Relationship Id="rId36" Type="http://schemas.openxmlformats.org/officeDocument/2006/relationships/hyperlink" Target="http://www.bidsantarosa.com/" TargetMode="External"/><Relationship Id="rId57" Type="http://schemas.openxmlformats.org/officeDocument/2006/relationships/hyperlink" Target="http://www.qpublic.net/fl_search.php?county=fl_dixie&amp;searchType=parcel" TargetMode="External"/><Relationship Id="rId106" Type="http://schemas.openxmlformats.org/officeDocument/2006/relationships/hyperlink" Target="http://qpublic6.qpublic.net/fl_search_dw.php?county=fl_washington&amp;search=parcel" TargetMode="External"/></Relationships>
</file>

<file path=xl/worksheets/_rels/sheet20.xml.rels><?xml version="1.0" encoding="UTF-8" standalone="yes"?>
<Relationships xmlns="http://schemas.openxmlformats.org/package/2006/relationships"><Relationship Id="rId26" Type="http://schemas.openxmlformats.org/officeDocument/2006/relationships/hyperlink" Target="http://www.levytaxsale.com/" TargetMode="External"/><Relationship Id="rId117" Type="http://schemas.openxmlformats.org/officeDocument/2006/relationships/printerSettings" Target="../printerSettings/printerSettings18.bin"/><Relationship Id="rId21" Type="http://schemas.openxmlformats.org/officeDocument/2006/relationships/hyperlink" Target="https://www.bidhighlandscounty.com/" TargetMode="External"/><Relationship Id="rId42" Type="http://schemas.openxmlformats.org/officeDocument/2006/relationships/hyperlink" Target="https://sarasotafl.realtaxlien.com/" TargetMode="External"/><Relationship Id="rId47" Type="http://schemas.openxmlformats.org/officeDocument/2006/relationships/hyperlink" Target="http://www.taylortaxsale.com/" TargetMode="External"/><Relationship Id="rId63" Type="http://schemas.openxmlformats.org/officeDocument/2006/relationships/hyperlink" Target="http://www.collierappraiser.com/webmap/Map.aspx?ccpaver=1.9.2&amp;msize=L" TargetMode="External"/><Relationship Id="rId68" Type="http://schemas.openxmlformats.org/officeDocument/2006/relationships/hyperlink" Target="http://qpublic6.qpublic.net/fl_search_dw.php?county=fl_gadsden&amp;search=parcel" TargetMode="External"/><Relationship Id="rId84" Type="http://schemas.openxmlformats.org/officeDocument/2006/relationships/hyperlink" Target="http://www.manateepao.com/Search/GenericSearch.aspx?mode=owner" TargetMode="External"/><Relationship Id="rId89" Type="http://schemas.openxmlformats.org/officeDocument/2006/relationships/hyperlink" Target="http://maps2.roktech.net/nassauflpa/" TargetMode="External"/><Relationship Id="rId112" Type="http://schemas.openxmlformats.org/officeDocument/2006/relationships/hyperlink" Target="http://www.acpafl.org/searchparcel.asp" TargetMode="External"/><Relationship Id="rId16" Type="http://schemas.openxmlformats.org/officeDocument/2006/relationships/hyperlink" Target="https://www.taxcertsale.com/gulftaxsale/" TargetMode="External"/><Relationship Id="rId107" Type="http://schemas.openxmlformats.org/officeDocument/2006/relationships/hyperlink" Target="http://qpublic6.qpublic.net/fl_search_dw.php?county=fl_washington&amp;search=parcel" TargetMode="External"/><Relationship Id="rId11" Type="http://schemas.openxmlformats.org/officeDocument/2006/relationships/hyperlink" Target="http://www.dixietaxsale.com/" TargetMode="External"/><Relationship Id="rId32" Type="http://schemas.openxmlformats.org/officeDocument/2006/relationships/hyperlink" Target="http://www.bidnassau.com/" TargetMode="External"/><Relationship Id="rId37" Type="http://schemas.openxmlformats.org/officeDocument/2006/relationships/hyperlink" Target="http://www.palmbeachtaxsale.com/" TargetMode="External"/><Relationship Id="rId53" Type="http://schemas.openxmlformats.org/officeDocument/2006/relationships/hyperlink" Target="http://www.bidlaketax.com/" TargetMode="External"/><Relationship Id="rId58" Type="http://schemas.openxmlformats.org/officeDocument/2006/relationships/hyperlink" Target="http://maps.baycountyfl.gov/" TargetMode="External"/><Relationship Id="rId74" Type="http://schemas.openxmlformats.org/officeDocument/2006/relationships/hyperlink" Target="http://g2.hernando.floridapa.com/GIS/Search_F.asp?REFERER=" TargetMode="External"/><Relationship Id="rId79" Type="http://schemas.openxmlformats.org/officeDocument/2006/relationships/hyperlink" Target="http://gis.lakecountyfl.gov/gisweb/" TargetMode="External"/><Relationship Id="rId102" Type="http://schemas.openxmlformats.org/officeDocument/2006/relationships/hyperlink" Target="http://www.sumterpa.com/GIS/?GIS" TargetMode="External"/><Relationship Id="rId5" Type="http://schemas.openxmlformats.org/officeDocument/2006/relationships/hyperlink" Target="http://www.bidbroward.com/" TargetMode="External"/><Relationship Id="rId90" Type="http://schemas.openxmlformats.org/officeDocument/2006/relationships/hyperlink" Target="http://qpublic6.qpublic.net/fl_search_dw.php?county=fl_okaloosa&amp;search=parcel" TargetMode="External"/><Relationship Id="rId95" Type="http://schemas.openxmlformats.org/officeDocument/2006/relationships/hyperlink" Target="http://egis.pinellascounty.org/apps/PropertyAppraiser/paotpv/" TargetMode="External"/><Relationship Id="rId22" Type="http://schemas.openxmlformats.org/officeDocument/2006/relationships/hyperlink" Target="https://www.taxcertsale.com/holmestaxsale" TargetMode="External"/><Relationship Id="rId27" Type="http://schemas.openxmlformats.org/officeDocument/2006/relationships/hyperlink" Target="https://www.taxcertsale.com/MadisonTaxSale" TargetMode="External"/><Relationship Id="rId43" Type="http://schemas.openxmlformats.org/officeDocument/2006/relationships/hyperlink" Target="http://www.seminoletaxsale.com/" TargetMode="External"/><Relationship Id="rId48" Type="http://schemas.openxmlformats.org/officeDocument/2006/relationships/hyperlink" Target="https://www.taxcertsale.com/wakullataxsale" TargetMode="External"/><Relationship Id="rId64" Type="http://schemas.openxmlformats.org/officeDocument/2006/relationships/hyperlink" Target="http://www.desotopa.com/GIS/Search_F.asp?GIS" TargetMode="External"/><Relationship Id="rId69" Type="http://schemas.openxmlformats.org/officeDocument/2006/relationships/hyperlink" Target="http://qpublic6.qpublic.net/fl_search_dw.php?county=fl_gilchrist&amp;search=parcel" TargetMode="External"/><Relationship Id="rId113" Type="http://schemas.openxmlformats.org/officeDocument/2006/relationships/hyperlink" Target="http://199.27.243.5/" TargetMode="External"/><Relationship Id="rId118" Type="http://schemas.openxmlformats.org/officeDocument/2006/relationships/vmlDrawing" Target="../drawings/vmlDrawing14.vml"/><Relationship Id="rId80" Type="http://schemas.openxmlformats.org/officeDocument/2006/relationships/hyperlink" Target="http://www.leepa.org/Search/PropertySearch.aspx" TargetMode="External"/><Relationship Id="rId85" Type="http://schemas.openxmlformats.org/officeDocument/2006/relationships/hyperlink" Target="http://216.255.243.134/Freeance/Client/PublicAccess1/index.html?appconfig=PublicGIS" TargetMode="External"/><Relationship Id="rId12" Type="http://schemas.openxmlformats.org/officeDocument/2006/relationships/hyperlink" Target="http://www.duvaltaxsale.com/" TargetMode="External"/><Relationship Id="rId17" Type="http://schemas.openxmlformats.org/officeDocument/2006/relationships/hyperlink" Target="https://www.taxcertsale.com/hamiltontaxsale" TargetMode="External"/><Relationship Id="rId33" Type="http://schemas.openxmlformats.org/officeDocument/2006/relationships/hyperlink" Target="http://www.bidokaloosa.com/" TargetMode="External"/><Relationship Id="rId38" Type="http://schemas.openxmlformats.org/officeDocument/2006/relationships/hyperlink" Target="http://www.bidpinellas.com/" TargetMode="External"/><Relationship Id="rId59" Type="http://schemas.openxmlformats.org/officeDocument/2006/relationships/hyperlink" Target="http://www.bradfordappraiser.com/GIS/Search_F.asp?GIS" TargetMode="External"/><Relationship Id="rId103" Type="http://schemas.openxmlformats.org/officeDocument/2006/relationships/hyperlink" Target="http://g2.suwanneepa.com/GIS/Search_F.asp?GIS" TargetMode="External"/><Relationship Id="rId108" Type="http://schemas.openxmlformats.org/officeDocument/2006/relationships/hyperlink" Target="http://vcmaps.vcgov.org/vcmaps/Palms/viewer.htm" TargetMode="External"/><Relationship Id="rId54" Type="http://schemas.openxmlformats.org/officeDocument/2006/relationships/hyperlink" Target="https://www.bidhillsborough.com/" TargetMode="External"/><Relationship Id="rId70" Type="http://schemas.openxmlformats.org/officeDocument/2006/relationships/hyperlink" Target="http://maps2.roktech.net/gulf/" TargetMode="External"/><Relationship Id="rId75" Type="http://schemas.openxmlformats.org/officeDocument/2006/relationships/hyperlink" Target="http://www.appraiser.co.highlands.fl.us/search/index.shtml" TargetMode="External"/><Relationship Id="rId91" Type="http://schemas.openxmlformats.org/officeDocument/2006/relationships/hyperlink" Target="http://www.okeechobeepa.com/GIS/Search_F.asp" TargetMode="External"/><Relationship Id="rId96" Type="http://schemas.openxmlformats.org/officeDocument/2006/relationships/hyperlink" Target="http://map.polkpa.org/map.aspx" TargetMode="External"/><Relationship Id="rId1" Type="http://schemas.openxmlformats.org/officeDocument/2006/relationships/hyperlink" Target="http://www.bidalachua.com/" TargetMode="External"/><Relationship Id="rId6" Type="http://schemas.openxmlformats.org/officeDocument/2006/relationships/hyperlink" Target="http://www.bidcitrus.com/" TargetMode="External"/><Relationship Id="rId23" Type="http://schemas.openxmlformats.org/officeDocument/2006/relationships/hyperlink" Target="http://www.bidindianriver.com/" TargetMode="External"/><Relationship Id="rId28" Type="http://schemas.openxmlformats.org/officeDocument/2006/relationships/hyperlink" Target="http://www.manateetaxsale.com/" TargetMode="External"/><Relationship Id="rId49" Type="http://schemas.openxmlformats.org/officeDocument/2006/relationships/hyperlink" Target="https://www.bidwalton.com/" TargetMode="External"/><Relationship Id="rId114" Type="http://schemas.openxmlformats.org/officeDocument/2006/relationships/hyperlink" Target="http://www.pa.citrus.fl.us/pls/apex/f?p=100:10:0::NO:::" TargetMode="External"/><Relationship Id="rId119" Type="http://schemas.openxmlformats.org/officeDocument/2006/relationships/comments" Target="../comments14.xml"/><Relationship Id="rId10" Type="http://schemas.openxmlformats.org/officeDocument/2006/relationships/hyperlink" Target="https://www.taxcertsale.com/desototaxsale" TargetMode="External"/><Relationship Id="rId31" Type="http://schemas.openxmlformats.org/officeDocument/2006/relationships/hyperlink" Target="http://www.bidmiamidade.com/" TargetMode="External"/><Relationship Id="rId44" Type="http://schemas.openxmlformats.org/officeDocument/2006/relationships/hyperlink" Target="http://www.bidstlucie.com/" TargetMode="External"/><Relationship Id="rId52" Type="http://schemas.openxmlformats.org/officeDocument/2006/relationships/hyperlink" Target="https://www.wfbsusa.com/leontaxsale" TargetMode="External"/><Relationship Id="rId60" Type="http://schemas.openxmlformats.org/officeDocument/2006/relationships/hyperlink" Target="http://map.bcpao.us/Map2/Default.aspx?c=t" TargetMode="External"/><Relationship Id="rId65" Type="http://schemas.openxmlformats.org/officeDocument/2006/relationships/hyperlink" Target="http://www.qpublic.net/fl_search.php?county=fl_dixie&amp;searchType=parcel" TargetMode="External"/><Relationship Id="rId73" Type="http://schemas.openxmlformats.org/officeDocument/2006/relationships/hyperlink" Target="http://www.hendryprop.com/GIS/Search_F.asp?GIS" TargetMode="External"/><Relationship Id="rId78" Type="http://schemas.openxmlformats.org/officeDocument/2006/relationships/hyperlink" Target="http://www.ircpa.org/Search.aspx" TargetMode="External"/><Relationship Id="rId81" Type="http://schemas.openxmlformats.org/officeDocument/2006/relationships/hyperlink" Target="http://cms.leoncountyfl.gov/prop/searchgeneral.aspx" TargetMode="External"/><Relationship Id="rId86" Type="http://schemas.openxmlformats.org/officeDocument/2006/relationships/hyperlink" Target="http://geoweb.martin.fl.us/general/" TargetMode="External"/><Relationship Id="rId94" Type="http://schemas.openxmlformats.org/officeDocument/2006/relationships/hyperlink" Target="http://www.pbcgov.com/papa/Asps/papagis/papagis.aspx" TargetMode="External"/><Relationship Id="rId99" Type="http://schemas.openxmlformats.org/officeDocument/2006/relationships/hyperlink" Target="http://scpaweb.scpafl.org/v3/" TargetMode="External"/><Relationship Id="rId101" Type="http://schemas.openxmlformats.org/officeDocument/2006/relationships/hyperlink" Target="http://www.paslc.org/queryReturn.html" TargetMode="External"/><Relationship Id="rId4" Type="http://schemas.openxmlformats.org/officeDocument/2006/relationships/hyperlink" Target="http://www.bidbrevard.com/" TargetMode="External"/><Relationship Id="rId9" Type="http://schemas.openxmlformats.org/officeDocument/2006/relationships/hyperlink" Target="http://www.columbiataxsale.com/" TargetMode="External"/><Relationship Id="rId13" Type="http://schemas.openxmlformats.org/officeDocument/2006/relationships/hyperlink" Target="http://www.flaglertaxsale.com/" TargetMode="External"/><Relationship Id="rId18" Type="http://schemas.openxmlformats.org/officeDocument/2006/relationships/hyperlink" Target="https://www.taxcertsale.com/hardeetaxsale" TargetMode="External"/><Relationship Id="rId39" Type="http://schemas.openxmlformats.org/officeDocument/2006/relationships/hyperlink" Target="http://www.polktaxsale.com/" TargetMode="External"/><Relationship Id="rId109" Type="http://schemas.openxmlformats.org/officeDocument/2006/relationships/hyperlink" Target="http://www.sc-pa.com/testsearch/" TargetMode="External"/><Relationship Id="rId34" Type="http://schemas.openxmlformats.org/officeDocument/2006/relationships/hyperlink" Target="https://www.taxcertsale.com/okeechobeetaxsale" TargetMode="External"/><Relationship Id="rId50" Type="http://schemas.openxmlformats.org/officeDocument/2006/relationships/hyperlink" Target="https://www.taxcertsale.com/WashingtonTaxSale" TargetMode="External"/><Relationship Id="rId55" Type="http://schemas.openxmlformats.org/officeDocument/2006/relationships/hyperlink" Target="http://www.escambiataxsale.com/" TargetMode="External"/><Relationship Id="rId76" Type="http://schemas.openxmlformats.org/officeDocument/2006/relationships/hyperlink" Target="http://propmap3.hcpafl.org/main.asp?msize=520" TargetMode="External"/><Relationship Id="rId97" Type="http://schemas.openxmlformats.org/officeDocument/2006/relationships/hyperlink" Target="http://gis.putnam-fl.com/IMapFAPublic/" TargetMode="External"/><Relationship Id="rId104" Type="http://schemas.openxmlformats.org/officeDocument/2006/relationships/hyperlink" Target="http://qpublic6.qpublic.net/fl_search.php?county=fl_taylor&amp;searchType=parcel" TargetMode="External"/><Relationship Id="rId7" Type="http://schemas.openxmlformats.org/officeDocument/2006/relationships/hyperlink" Target="http://www.bidcharlottecounty.com/" TargetMode="External"/><Relationship Id="rId71" Type="http://schemas.openxmlformats.org/officeDocument/2006/relationships/hyperlink" Target="http://www.hamiltonpa.com/" TargetMode="External"/><Relationship Id="rId92" Type="http://schemas.openxmlformats.org/officeDocument/2006/relationships/hyperlink" Target="http://www.ocpafl.org/searches/ParcelSearch.aspx" TargetMode="External"/><Relationship Id="rId2" Type="http://schemas.openxmlformats.org/officeDocument/2006/relationships/hyperlink" Target="https://www.taxcertsale.com/baytaxsale" TargetMode="External"/><Relationship Id="rId29" Type="http://schemas.openxmlformats.org/officeDocument/2006/relationships/hyperlink" Target="https://www.wfbsusa.com/mariontaxsale" TargetMode="External"/><Relationship Id="rId24" Type="http://schemas.openxmlformats.org/officeDocument/2006/relationships/hyperlink" Target="https://www.taxcertsale.com/jacksontaxsale" TargetMode="External"/><Relationship Id="rId40" Type="http://schemas.openxmlformats.org/officeDocument/2006/relationships/hyperlink" Target="http://www.putnamtaxsale.com/" TargetMode="External"/><Relationship Id="rId45" Type="http://schemas.openxmlformats.org/officeDocument/2006/relationships/hyperlink" Target="http://www.bidsumter.com/" TargetMode="External"/><Relationship Id="rId66" Type="http://schemas.openxmlformats.org/officeDocument/2006/relationships/hyperlink" Target="http://www.escpa.org/CAMA/Search.aspx" TargetMode="External"/><Relationship Id="rId87" Type="http://schemas.openxmlformats.org/officeDocument/2006/relationships/hyperlink" Target="http://www.miamidade.gov/propertysearch/" TargetMode="External"/><Relationship Id="rId110" Type="http://schemas.openxmlformats.org/officeDocument/2006/relationships/hyperlink" Target="http://maps.pascogov.com/maps/search.asp" TargetMode="External"/><Relationship Id="rId115" Type="http://schemas.openxmlformats.org/officeDocument/2006/relationships/hyperlink" Target="http://g2.columbia.floridapa.com/GIS/Search_F.asp?GIS" TargetMode="External"/><Relationship Id="rId61" Type="http://schemas.openxmlformats.org/officeDocument/2006/relationships/hyperlink" Target="https://www.ccappraiser.com/rp_real_search.asp?" TargetMode="External"/><Relationship Id="rId82" Type="http://schemas.openxmlformats.org/officeDocument/2006/relationships/hyperlink" Target="http://qpublic6.qpublic.net/fl_ssearch.php?county=fl_levy&amp;search=parcel" TargetMode="External"/><Relationship Id="rId19" Type="http://schemas.openxmlformats.org/officeDocument/2006/relationships/hyperlink" Target="http://www.hendrytaxsale.com/" TargetMode="External"/><Relationship Id="rId14" Type="http://schemas.openxmlformats.org/officeDocument/2006/relationships/hyperlink" Target="http://www.gadsdentaxsale.com/" TargetMode="External"/><Relationship Id="rId30" Type="http://schemas.openxmlformats.org/officeDocument/2006/relationships/hyperlink" Target="https://www.wfbsusa.com/martintaxsale/default.aspx" TargetMode="External"/><Relationship Id="rId35" Type="http://schemas.openxmlformats.org/officeDocument/2006/relationships/hyperlink" Target="http://www.orangetaxsale.com/" TargetMode="External"/><Relationship Id="rId56" Type="http://schemas.openxmlformats.org/officeDocument/2006/relationships/hyperlink" Target="http://www.bidpasco.com/" TargetMode="External"/><Relationship Id="rId77" Type="http://schemas.openxmlformats.org/officeDocument/2006/relationships/hyperlink" Target="http://qpublic6.qpublic.net/fl_search_dw.php?county=fl_holmes&amp;search=parcel" TargetMode="External"/><Relationship Id="rId100" Type="http://schemas.openxmlformats.org/officeDocument/2006/relationships/hyperlink" Target="http://dagobahx.sjcpa.us/Html5Viewer_1_3/index.html?viewer=sjcpasecure&amp;runWorkflow=URLPSearch&amp;STRAP=0003550060" TargetMode="External"/><Relationship Id="rId105" Type="http://schemas.openxmlformats.org/officeDocument/2006/relationships/hyperlink" Target="http://qpublic6.qpublic.net/fl_search_dw.php?county=fl_wakulla&amp;search=parcel" TargetMode="External"/><Relationship Id="rId8" Type="http://schemas.openxmlformats.org/officeDocument/2006/relationships/hyperlink" Target="http://www.bidclay.com/" TargetMode="External"/><Relationship Id="rId51" Type="http://schemas.openxmlformats.org/officeDocument/2006/relationships/hyperlink" Target="https://www.bidmonroe.com/" TargetMode="External"/><Relationship Id="rId72" Type="http://schemas.openxmlformats.org/officeDocument/2006/relationships/hyperlink" Target="http://qpublic6.qpublic.net/fl_search_dw.php?county=fl_hardee&amp;search=parcel" TargetMode="External"/><Relationship Id="rId93" Type="http://schemas.openxmlformats.org/officeDocument/2006/relationships/hyperlink" Target="http://ira.property-appraiser.org/PropertySearch/" TargetMode="External"/><Relationship Id="rId98" Type="http://schemas.openxmlformats.org/officeDocument/2006/relationships/hyperlink" Target="http://qpublic6.qpublic.net/fl_search_dw.php?county=fl_santarosa&amp;search=parcel" TargetMode="External"/><Relationship Id="rId3" Type="http://schemas.openxmlformats.org/officeDocument/2006/relationships/hyperlink" Target="https://www.taxcertsale.com/bradfordtaxsale" TargetMode="External"/><Relationship Id="rId25" Type="http://schemas.openxmlformats.org/officeDocument/2006/relationships/hyperlink" Target="http://www.leetaxsale.com/" TargetMode="External"/><Relationship Id="rId46" Type="http://schemas.openxmlformats.org/officeDocument/2006/relationships/hyperlink" Target="http://www.suwanneetaxsale.com/" TargetMode="External"/><Relationship Id="rId67" Type="http://schemas.openxmlformats.org/officeDocument/2006/relationships/hyperlink" Target="http://qpublic6.qpublic.net/fl_search_dw.php?county=fl_flagler&amp;search=parcel" TargetMode="External"/><Relationship Id="rId116" Type="http://schemas.openxmlformats.org/officeDocument/2006/relationships/hyperlink" Target="http://maps.coj.net/website/DuvalMapsSQL/viewer.htm" TargetMode="External"/><Relationship Id="rId20" Type="http://schemas.openxmlformats.org/officeDocument/2006/relationships/hyperlink" Target="http://www.hernandotaxsale.com/" TargetMode="External"/><Relationship Id="rId41" Type="http://schemas.openxmlformats.org/officeDocument/2006/relationships/hyperlink" Target="http://www.bidsantarosa.com/" TargetMode="External"/><Relationship Id="rId62" Type="http://schemas.openxmlformats.org/officeDocument/2006/relationships/hyperlink" Target="http://qpublic6.qpublic.net/fl_parcel2_dw.php?county=fl_clay" TargetMode="External"/><Relationship Id="rId83" Type="http://schemas.openxmlformats.org/officeDocument/2006/relationships/hyperlink" Target="http://www.madisonpa.com/GIS/Search_F.asp" TargetMode="External"/><Relationship Id="rId88" Type="http://schemas.openxmlformats.org/officeDocument/2006/relationships/hyperlink" Target="http://gis.mcpafl.org/monroe" TargetMode="External"/><Relationship Id="rId111" Type="http://schemas.openxmlformats.org/officeDocument/2006/relationships/hyperlink" Target="http://qpublic6.qpublic.net/fl_search_dw.php?county=fl_jackson&amp;search=parcel" TargetMode="External"/><Relationship Id="rId15" Type="http://schemas.openxmlformats.org/officeDocument/2006/relationships/hyperlink" Target="http://www.gilchristtaxsale.com/" TargetMode="External"/><Relationship Id="rId36" Type="http://schemas.openxmlformats.org/officeDocument/2006/relationships/hyperlink" Target="http://www.bidosceola.com/" TargetMode="External"/><Relationship Id="rId57" Type="http://schemas.openxmlformats.org/officeDocument/2006/relationships/hyperlink" Target="http://www.bidvolusia.com/" TargetMode="External"/><Relationship Id="rId106" Type="http://schemas.openxmlformats.org/officeDocument/2006/relationships/hyperlink" Target="http://qpublic6.qpublic.net/fl_search_dw.php?county=fl_walton&amp;search=parcel" TargetMode="External"/></Relationships>
</file>

<file path=xl/worksheets/_rels/sheet21.xml.rels><?xml version="1.0" encoding="UTF-8" standalone="yes"?>
<Relationships xmlns="http://schemas.openxmlformats.org/package/2006/relationships"><Relationship Id="rId26" Type="http://schemas.openxmlformats.org/officeDocument/2006/relationships/hyperlink" Target="http://www.polktaxsale.com/" TargetMode="External"/><Relationship Id="rId21" Type="http://schemas.openxmlformats.org/officeDocument/2006/relationships/hyperlink" Target="http://www.orangetaxsale.com/" TargetMode="External"/><Relationship Id="rId42" Type="http://schemas.openxmlformats.org/officeDocument/2006/relationships/hyperlink" Target="http://map.polkpa.org/map.aspx" TargetMode="External"/><Relationship Id="rId47" Type="http://schemas.openxmlformats.org/officeDocument/2006/relationships/hyperlink" Target="http://maps2.roktech.net/gulf/" TargetMode="External"/><Relationship Id="rId63" Type="http://schemas.openxmlformats.org/officeDocument/2006/relationships/hyperlink" Target="http://qpublic6.qpublic.net/fl_search_dw.php?county=fl_flagler&amp;search=parcel" TargetMode="External"/><Relationship Id="rId68" Type="http://schemas.openxmlformats.org/officeDocument/2006/relationships/hyperlink" Target="http://www.ocpafl.org/searches/ParcelSearch.aspx" TargetMode="External"/><Relationship Id="rId84" Type="http://schemas.openxmlformats.org/officeDocument/2006/relationships/hyperlink" Target="https://www.taxcertsale.com/bradfordtaxsale" TargetMode="External"/><Relationship Id="rId89" Type="http://schemas.openxmlformats.org/officeDocument/2006/relationships/hyperlink" Target="https://www.taxcertsale.com/hamiltontaxsale" TargetMode="External"/><Relationship Id="rId16" Type="http://schemas.openxmlformats.org/officeDocument/2006/relationships/hyperlink" Target="http://www.leetaxsale.com/" TargetMode="External"/><Relationship Id="rId11" Type="http://schemas.openxmlformats.org/officeDocument/2006/relationships/hyperlink" Target="http://www.manateetaxsale.com/" TargetMode="External"/><Relationship Id="rId32" Type="http://schemas.openxmlformats.org/officeDocument/2006/relationships/hyperlink" Target="http://www.collierappraiser.com/webmap/Map.aspx?ccpaver=1.9.2&amp;msize=L" TargetMode="External"/><Relationship Id="rId37" Type="http://schemas.openxmlformats.org/officeDocument/2006/relationships/hyperlink" Target="http://www.miamidade.gov/propertysearch/" TargetMode="External"/><Relationship Id="rId53" Type="http://schemas.openxmlformats.org/officeDocument/2006/relationships/hyperlink" Target="http://qpublic6.qpublic.net/fl_search.php?county=fl_taylor&amp;searchType=parcel" TargetMode="External"/><Relationship Id="rId58" Type="http://schemas.openxmlformats.org/officeDocument/2006/relationships/hyperlink" Target="http://qpublic6.qpublic.net/fl_ssearch.php?county=fl_levy&amp;search=parcel" TargetMode="External"/><Relationship Id="rId74" Type="http://schemas.openxmlformats.org/officeDocument/2006/relationships/hyperlink" Target="http://www.hamiltonpa.com/" TargetMode="External"/><Relationship Id="rId79" Type="http://schemas.openxmlformats.org/officeDocument/2006/relationships/hyperlink" Target="https://www.bidhillsborough.com/" TargetMode="External"/><Relationship Id="rId102" Type="http://schemas.openxmlformats.org/officeDocument/2006/relationships/hyperlink" Target="https://www.taxcertsale.com/wakullataxsale" TargetMode="External"/><Relationship Id="rId5" Type="http://schemas.openxmlformats.org/officeDocument/2006/relationships/hyperlink" Target="http://www.bidcitrus.com/" TargetMode="External"/><Relationship Id="rId90" Type="http://schemas.openxmlformats.org/officeDocument/2006/relationships/hyperlink" Target="https://www.taxcertsale.com/hardeetaxsale" TargetMode="External"/><Relationship Id="rId95" Type="http://schemas.openxmlformats.org/officeDocument/2006/relationships/hyperlink" Target="http://www.levytaxsale.com/" TargetMode="External"/><Relationship Id="rId22" Type="http://schemas.openxmlformats.org/officeDocument/2006/relationships/hyperlink" Target="http://www.bidosceola.com/" TargetMode="External"/><Relationship Id="rId27" Type="http://schemas.openxmlformats.org/officeDocument/2006/relationships/hyperlink" Target="http://www.putnamtaxsale.com/" TargetMode="External"/><Relationship Id="rId43" Type="http://schemas.openxmlformats.org/officeDocument/2006/relationships/hyperlink" Target="http://gis.putnam-fl.com/IMapFAPublic/" TargetMode="External"/><Relationship Id="rId48" Type="http://schemas.openxmlformats.org/officeDocument/2006/relationships/hyperlink" Target="http://www.leepa.org/Search/PropertySearch.aspx" TargetMode="External"/><Relationship Id="rId64" Type="http://schemas.openxmlformats.org/officeDocument/2006/relationships/hyperlink" Target="http://www.appraiser.co.highlands.fl.us/search/index.shtml" TargetMode="External"/><Relationship Id="rId69" Type="http://schemas.openxmlformats.org/officeDocument/2006/relationships/hyperlink" Target="http://ira.property-appraiser.org/PropertySearch/" TargetMode="External"/><Relationship Id="rId80" Type="http://schemas.openxmlformats.org/officeDocument/2006/relationships/hyperlink" Target="http://www.bidstlucie.com/" TargetMode="External"/><Relationship Id="rId85" Type="http://schemas.openxmlformats.org/officeDocument/2006/relationships/hyperlink" Target="https://www.taxcertsale.com/desototaxsale" TargetMode="External"/><Relationship Id="rId12" Type="http://schemas.openxmlformats.org/officeDocument/2006/relationships/hyperlink" Target="http://www.seminoletaxsale.com/" TargetMode="External"/><Relationship Id="rId17" Type="http://schemas.openxmlformats.org/officeDocument/2006/relationships/hyperlink" Target="http://www.bidmiamidade.com/" TargetMode="External"/><Relationship Id="rId33" Type="http://schemas.openxmlformats.org/officeDocument/2006/relationships/hyperlink" Target="http://g2.hernando.floridapa.com/GIS/Search_F.asp?REFERER=" TargetMode="External"/><Relationship Id="rId38" Type="http://schemas.openxmlformats.org/officeDocument/2006/relationships/hyperlink" Target="http://gis.mcpafl.org/monroe" TargetMode="External"/><Relationship Id="rId59" Type="http://schemas.openxmlformats.org/officeDocument/2006/relationships/hyperlink" Target="http://216.255.243.134/Freeance/Client/PublicAccess1/index.html?appconfig=PublicGIS" TargetMode="External"/><Relationship Id="rId103" Type="http://schemas.openxmlformats.org/officeDocument/2006/relationships/printerSettings" Target="../printerSettings/printerSettings19.bin"/><Relationship Id="rId20" Type="http://schemas.openxmlformats.org/officeDocument/2006/relationships/hyperlink" Target="http://www.bidokaloosa.com/" TargetMode="External"/><Relationship Id="rId41" Type="http://schemas.openxmlformats.org/officeDocument/2006/relationships/hyperlink" Target="http://egis.pinellascounty.org/apps/PropertyAppraiser/paotpv/" TargetMode="External"/><Relationship Id="rId54" Type="http://schemas.openxmlformats.org/officeDocument/2006/relationships/hyperlink" Target="http://qpublic6.qpublic.net/fl_search_dw.php?county=fl_wakulla&amp;search=parcel" TargetMode="External"/><Relationship Id="rId62" Type="http://schemas.openxmlformats.org/officeDocument/2006/relationships/hyperlink" Target="http://www.escpa.org/CAMA/Search.aspx" TargetMode="External"/><Relationship Id="rId70" Type="http://schemas.openxmlformats.org/officeDocument/2006/relationships/hyperlink" Target="http://www.sc-pa.com/testsearch/" TargetMode="External"/><Relationship Id="rId75" Type="http://schemas.openxmlformats.org/officeDocument/2006/relationships/hyperlink" Target="http://www.escambiataxsale.com/" TargetMode="External"/><Relationship Id="rId83" Type="http://schemas.openxmlformats.org/officeDocument/2006/relationships/hyperlink" Target="https://www.taxcertsale.com/baytaxsale" TargetMode="External"/><Relationship Id="rId88" Type="http://schemas.openxmlformats.org/officeDocument/2006/relationships/hyperlink" Target="https://www.taxcertsale.com/gulftaxsale/" TargetMode="External"/><Relationship Id="rId91" Type="http://schemas.openxmlformats.org/officeDocument/2006/relationships/hyperlink" Target="http://www.hendrytaxsale.com/" TargetMode="External"/><Relationship Id="rId96" Type="http://schemas.openxmlformats.org/officeDocument/2006/relationships/hyperlink" Target="https://www.taxcertsale.com/MadisonTaxSale" TargetMode="External"/><Relationship Id="rId1" Type="http://schemas.openxmlformats.org/officeDocument/2006/relationships/hyperlink" Target="http://www.bidalachua.com/" TargetMode="External"/><Relationship Id="rId6" Type="http://schemas.openxmlformats.org/officeDocument/2006/relationships/hyperlink" Target="http://www.bidclay.com/" TargetMode="External"/><Relationship Id="rId15" Type="http://schemas.openxmlformats.org/officeDocument/2006/relationships/hyperlink" Target="http://www.bidlaketax.com/" TargetMode="External"/><Relationship Id="rId23" Type="http://schemas.openxmlformats.org/officeDocument/2006/relationships/hyperlink" Target="http://www.palmbeachtaxsale.com/" TargetMode="External"/><Relationship Id="rId28" Type="http://schemas.openxmlformats.org/officeDocument/2006/relationships/hyperlink" Target="http://www.bidsantarosa.com/" TargetMode="External"/><Relationship Id="rId36" Type="http://schemas.openxmlformats.org/officeDocument/2006/relationships/hyperlink" Target="http://geoweb.martin.fl.us/general/" TargetMode="External"/><Relationship Id="rId49" Type="http://schemas.openxmlformats.org/officeDocument/2006/relationships/hyperlink" Target="http://199.27.243.5/" TargetMode="External"/><Relationship Id="rId57" Type="http://schemas.openxmlformats.org/officeDocument/2006/relationships/hyperlink" Target="http://cms.leoncountyfl.gov/prop/searchgeneral.aspx" TargetMode="External"/><Relationship Id="rId10" Type="http://schemas.openxmlformats.org/officeDocument/2006/relationships/hyperlink" Target="https://www.bidhighlandscounty.com/" TargetMode="External"/><Relationship Id="rId31" Type="http://schemas.openxmlformats.org/officeDocument/2006/relationships/hyperlink" Target="http://map.bcpao.us/Map2/Default.aspx?c=t" TargetMode="External"/><Relationship Id="rId44" Type="http://schemas.openxmlformats.org/officeDocument/2006/relationships/hyperlink" Target="http://qpublic6.qpublic.net/fl_search_dw.php?county=fl_santarosa&amp;search=parcel" TargetMode="External"/><Relationship Id="rId52" Type="http://schemas.openxmlformats.org/officeDocument/2006/relationships/hyperlink" Target="http://www.okeechobeepa.com/GIS/Search_F.asp" TargetMode="External"/><Relationship Id="rId60" Type="http://schemas.openxmlformats.org/officeDocument/2006/relationships/hyperlink" Target="http://qpublic6.qpublic.net/fl_search_dw.php?county=fl_washington&amp;search=parcel" TargetMode="External"/><Relationship Id="rId65" Type="http://schemas.openxmlformats.org/officeDocument/2006/relationships/hyperlink" Target="http://www.manateepao.com/Search/GenericSearch.aspx?mode=owner" TargetMode="External"/><Relationship Id="rId73" Type="http://schemas.openxmlformats.org/officeDocument/2006/relationships/hyperlink" Target="http://qpublic6.qpublic.net/fl_search_dw.php?county=fl_gadsden&amp;search=parcel" TargetMode="External"/><Relationship Id="rId78" Type="http://schemas.openxmlformats.org/officeDocument/2006/relationships/hyperlink" Target="http://www.hernandotaxsale.com/" TargetMode="External"/><Relationship Id="rId81" Type="http://schemas.openxmlformats.org/officeDocument/2006/relationships/hyperlink" Target="http://www.bidvolusia.com/" TargetMode="External"/><Relationship Id="rId86" Type="http://schemas.openxmlformats.org/officeDocument/2006/relationships/hyperlink" Target="http://www.dixietaxsale.com/" TargetMode="External"/><Relationship Id="rId94" Type="http://schemas.openxmlformats.org/officeDocument/2006/relationships/hyperlink" Target="https://www.wfbsusa.com/leontaxsale" TargetMode="External"/><Relationship Id="rId99" Type="http://schemas.openxmlformats.org/officeDocument/2006/relationships/hyperlink" Target="http://www.bidsumter.com/" TargetMode="External"/><Relationship Id="rId101" Type="http://schemas.openxmlformats.org/officeDocument/2006/relationships/hyperlink" Target="http://www.taylortaxsale.com/" TargetMode="External"/><Relationship Id="rId4" Type="http://schemas.openxmlformats.org/officeDocument/2006/relationships/hyperlink" Target="http://www.bidcharlottecounty.com/" TargetMode="External"/><Relationship Id="rId9" Type="http://schemas.openxmlformats.org/officeDocument/2006/relationships/hyperlink" Target="http://www.flaglertaxsale.com/" TargetMode="External"/><Relationship Id="rId13" Type="http://schemas.openxmlformats.org/officeDocument/2006/relationships/hyperlink" Target="http://www.gilchristtaxsale.com/" TargetMode="External"/><Relationship Id="rId18" Type="http://schemas.openxmlformats.org/officeDocument/2006/relationships/hyperlink" Target="https://www.bidmonroe.com/" TargetMode="External"/><Relationship Id="rId39" Type="http://schemas.openxmlformats.org/officeDocument/2006/relationships/hyperlink" Target="http://www.pbcgov.com/papa/Asps/papagis/papagis.aspx" TargetMode="External"/><Relationship Id="rId34" Type="http://schemas.openxmlformats.org/officeDocument/2006/relationships/hyperlink" Target="http://propmap3.hcpafl.org/main.asp?msize=520" TargetMode="External"/><Relationship Id="rId50" Type="http://schemas.openxmlformats.org/officeDocument/2006/relationships/hyperlink" Target="http://maps.baycountyfl.gov/" TargetMode="External"/><Relationship Id="rId55" Type="http://schemas.openxmlformats.org/officeDocument/2006/relationships/hyperlink" Target="http://qpublic6.qpublic.net/fl_search_dw.php?county=fl_holmes&amp;search=parcel" TargetMode="External"/><Relationship Id="rId76" Type="http://schemas.openxmlformats.org/officeDocument/2006/relationships/hyperlink" Target="https://sarasotafl.realtaxlien.com/" TargetMode="External"/><Relationship Id="rId97" Type="http://schemas.openxmlformats.org/officeDocument/2006/relationships/hyperlink" Target="https://www.wfbsusa.com/mariontaxsale" TargetMode="External"/><Relationship Id="rId104" Type="http://schemas.openxmlformats.org/officeDocument/2006/relationships/vmlDrawing" Target="../drawings/vmlDrawing15.vml"/><Relationship Id="rId7" Type="http://schemas.openxmlformats.org/officeDocument/2006/relationships/hyperlink" Target="http://www.columbiataxsale.com/" TargetMode="External"/><Relationship Id="rId71" Type="http://schemas.openxmlformats.org/officeDocument/2006/relationships/hyperlink" Target="http://dagobahx.sjcpa.us/Html5Viewer_1_3/index.html?viewer=sjcpasecure&amp;runWorkflow=URLPSearch&amp;STRAP=0003550060" TargetMode="External"/><Relationship Id="rId92" Type="http://schemas.openxmlformats.org/officeDocument/2006/relationships/hyperlink" Target="https://www.taxcertsale.com/holmestaxsale" TargetMode="External"/><Relationship Id="rId2" Type="http://schemas.openxmlformats.org/officeDocument/2006/relationships/hyperlink" Target="http://www.bidbrevard.com/" TargetMode="External"/><Relationship Id="rId29" Type="http://schemas.openxmlformats.org/officeDocument/2006/relationships/hyperlink" Target="https://www.taxcertsale.com/WashingtonTaxSale" TargetMode="External"/><Relationship Id="rId24" Type="http://schemas.openxmlformats.org/officeDocument/2006/relationships/hyperlink" Target="http://www.bidpasco.com/" TargetMode="External"/><Relationship Id="rId40" Type="http://schemas.openxmlformats.org/officeDocument/2006/relationships/hyperlink" Target="http://maps.pascogov.com/maps/search.asp" TargetMode="External"/><Relationship Id="rId45" Type="http://schemas.openxmlformats.org/officeDocument/2006/relationships/hyperlink" Target="http://scpaweb.scpafl.org/v3/" TargetMode="External"/><Relationship Id="rId66" Type="http://schemas.openxmlformats.org/officeDocument/2006/relationships/hyperlink" Target="http://maps2.roktech.net/nassauflpa/" TargetMode="External"/><Relationship Id="rId87" Type="http://schemas.openxmlformats.org/officeDocument/2006/relationships/hyperlink" Target="http://www.gadsdentaxsale.com/" TargetMode="External"/><Relationship Id="rId61" Type="http://schemas.openxmlformats.org/officeDocument/2006/relationships/hyperlink" Target="https://www.ccappraiser.com/rp_real_search.asp?" TargetMode="External"/><Relationship Id="rId82" Type="http://schemas.openxmlformats.org/officeDocument/2006/relationships/hyperlink" Target="https://www.bidwalton.com/" TargetMode="External"/><Relationship Id="rId19" Type="http://schemas.openxmlformats.org/officeDocument/2006/relationships/hyperlink" Target="http://www.bidnassau.com/" TargetMode="External"/><Relationship Id="rId14" Type="http://schemas.openxmlformats.org/officeDocument/2006/relationships/hyperlink" Target="http://www.bidindianriver.com/" TargetMode="External"/><Relationship Id="rId30" Type="http://schemas.openxmlformats.org/officeDocument/2006/relationships/hyperlink" Target="http://maps.coj.net/website/DuvalMapsSQL/viewer.htm" TargetMode="External"/><Relationship Id="rId35" Type="http://schemas.openxmlformats.org/officeDocument/2006/relationships/hyperlink" Target="http://gis.lakecountyfl.gov/gisweb/" TargetMode="External"/><Relationship Id="rId56" Type="http://schemas.openxmlformats.org/officeDocument/2006/relationships/hyperlink" Target="http://qpublic6.qpublic.net/fl_search_dw.php?county=fl_jackson&amp;search=parcel" TargetMode="External"/><Relationship Id="rId77" Type="http://schemas.openxmlformats.org/officeDocument/2006/relationships/hyperlink" Target="https://www.wfbsusa.com/martintaxsale/default.aspx" TargetMode="External"/><Relationship Id="rId100" Type="http://schemas.openxmlformats.org/officeDocument/2006/relationships/hyperlink" Target="http://www.suwanneetaxsale.com/" TargetMode="External"/><Relationship Id="rId105" Type="http://schemas.openxmlformats.org/officeDocument/2006/relationships/comments" Target="../comments15.xml"/><Relationship Id="rId8" Type="http://schemas.openxmlformats.org/officeDocument/2006/relationships/hyperlink" Target="http://www.duvaltaxsale.com/" TargetMode="External"/><Relationship Id="rId51" Type="http://schemas.openxmlformats.org/officeDocument/2006/relationships/hyperlink" Target="http://www.madisonpa.com/GIS/Search_F.asp" TargetMode="External"/><Relationship Id="rId72" Type="http://schemas.openxmlformats.org/officeDocument/2006/relationships/hyperlink" Target="http://www.paslc.org/queryReturn.html" TargetMode="External"/><Relationship Id="rId93" Type="http://schemas.openxmlformats.org/officeDocument/2006/relationships/hyperlink" Target="https://www.taxcertsale.com/jacksontaxsale" TargetMode="External"/><Relationship Id="rId98" Type="http://schemas.openxmlformats.org/officeDocument/2006/relationships/hyperlink" Target="https://www.taxcertsale.com/okeechobeetaxsale" TargetMode="External"/><Relationship Id="rId3" Type="http://schemas.openxmlformats.org/officeDocument/2006/relationships/hyperlink" Target="http://www.bidbroward.com/" TargetMode="External"/><Relationship Id="rId25" Type="http://schemas.openxmlformats.org/officeDocument/2006/relationships/hyperlink" Target="http://www.bidpinellas.com/" TargetMode="External"/><Relationship Id="rId46" Type="http://schemas.openxmlformats.org/officeDocument/2006/relationships/hyperlink" Target="http://vcmaps.vcgov.org/vcmaps/Palms/viewer.htm" TargetMode="External"/><Relationship Id="rId67" Type="http://schemas.openxmlformats.org/officeDocument/2006/relationships/hyperlink" Target="http://qpublic6.qpublic.net/fl_search_dw.php?county=fl_okaloosa&amp;search=parcel" TargetMode="External"/></Relationships>
</file>

<file path=xl/worksheets/_rels/sheet22.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hyperlink" Target="http://www.pearlrivercounty.net/tax/" TargetMode="External"/><Relationship Id="rId1" Type="http://schemas.openxmlformats.org/officeDocument/2006/relationships/hyperlink" Target="http://www.co.hinds.ms.us/pgs/taxsalefiles.asp" TargetMode="External"/><Relationship Id="rId4" Type="http://schemas.openxmlformats.org/officeDocument/2006/relationships/comments" Target="../comments18.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6" Type="http://schemas.openxmlformats.org/officeDocument/2006/relationships/hyperlink" Target="http://www.bidmiamidade.com/" TargetMode="External"/><Relationship Id="rId117" Type="http://schemas.openxmlformats.org/officeDocument/2006/relationships/vmlDrawing" Target="../drawings/vmlDrawing3.vml"/><Relationship Id="rId21" Type="http://schemas.openxmlformats.org/officeDocument/2006/relationships/hyperlink" Target="http://www.leetaxsale.com/" TargetMode="External"/><Relationship Id="rId42" Type="http://schemas.openxmlformats.org/officeDocument/2006/relationships/hyperlink" Target="http://www.taylortaxsale.com/" TargetMode="External"/><Relationship Id="rId47" Type="http://schemas.openxmlformats.org/officeDocument/2006/relationships/hyperlink" Target="https://www.wfbsusa.com/leontaxsale" TargetMode="External"/><Relationship Id="rId63" Type="http://schemas.openxmlformats.org/officeDocument/2006/relationships/hyperlink" Target="https://www.ccappraiser.com/rp_real_search.asp?" TargetMode="External"/><Relationship Id="rId68" Type="http://schemas.openxmlformats.org/officeDocument/2006/relationships/hyperlink" Target="http://www.ircpa.org/Search.aspx" TargetMode="External"/><Relationship Id="rId84" Type="http://schemas.openxmlformats.org/officeDocument/2006/relationships/hyperlink" Target="http://qpublic6.qpublic.net/fl_search.php?county=fl_taylor&amp;searchType=parcel" TargetMode="External"/><Relationship Id="rId89" Type="http://schemas.openxmlformats.org/officeDocument/2006/relationships/hyperlink" Target="http://propmap3.hcpafl.org/main.asp?msize=520" TargetMode="External"/><Relationship Id="rId112" Type="http://schemas.openxmlformats.org/officeDocument/2006/relationships/hyperlink" Target="http://dagobah.sjcpa.us/Html5Viewer/Index.html?viewer=SJCPA" TargetMode="External"/><Relationship Id="rId16" Type="http://schemas.openxmlformats.org/officeDocument/2006/relationships/hyperlink" Target="https://www.taxcertsale.com/hardeetaxsale" TargetMode="External"/><Relationship Id="rId107" Type="http://schemas.openxmlformats.org/officeDocument/2006/relationships/hyperlink" Target="http://www.pa.citrus.fl.us/pls/apex/f?p=100:10:0::NO:::" TargetMode="External"/><Relationship Id="rId11" Type="http://schemas.openxmlformats.org/officeDocument/2006/relationships/hyperlink" Target="http://www.duvaltaxsale.com/" TargetMode="External"/><Relationship Id="rId32" Type="http://schemas.openxmlformats.org/officeDocument/2006/relationships/hyperlink" Target="http://www.palmbeachtaxsale.com/" TargetMode="External"/><Relationship Id="rId37" Type="http://schemas.openxmlformats.org/officeDocument/2006/relationships/hyperlink" Target="https://sarasotafl.realtaxlien.com/" TargetMode="External"/><Relationship Id="rId53" Type="http://schemas.openxmlformats.org/officeDocument/2006/relationships/hyperlink" Target="http://maps.pascogov.com/maps/search.asp" TargetMode="External"/><Relationship Id="rId58" Type="http://schemas.openxmlformats.org/officeDocument/2006/relationships/hyperlink" Target="http://maps2.roktech.net/nassauflpa/" TargetMode="External"/><Relationship Id="rId74" Type="http://schemas.openxmlformats.org/officeDocument/2006/relationships/hyperlink" Target="http://www.sumterpa.com/GIS/?GIS" TargetMode="External"/><Relationship Id="rId79" Type="http://schemas.openxmlformats.org/officeDocument/2006/relationships/hyperlink" Target="http://qpublic6.qpublic.net/fl_search_dw.php?county=fl_holmes&amp;search=parcel" TargetMode="External"/><Relationship Id="rId102" Type="http://schemas.openxmlformats.org/officeDocument/2006/relationships/hyperlink" Target="http://qpublic6.qpublic.net/fl_search_dw.php?county=fl_wakulla&amp;search=parcel" TargetMode="External"/><Relationship Id="rId5" Type="http://schemas.openxmlformats.org/officeDocument/2006/relationships/hyperlink" Target="http://www.bidcitrus.com/" TargetMode="External"/><Relationship Id="rId90" Type="http://schemas.openxmlformats.org/officeDocument/2006/relationships/hyperlink" Target="http://geoweb.martin.fl.us/general/" TargetMode="External"/><Relationship Id="rId95" Type="http://schemas.openxmlformats.org/officeDocument/2006/relationships/hyperlink" Target="http://gis.mcpafl.org/monroe" TargetMode="External"/><Relationship Id="rId22" Type="http://schemas.openxmlformats.org/officeDocument/2006/relationships/hyperlink" Target="https://www.taxcertsale.com/MadisonTaxSale" TargetMode="External"/><Relationship Id="rId27" Type="http://schemas.openxmlformats.org/officeDocument/2006/relationships/hyperlink" Target="http://www.bidnassau.com/" TargetMode="External"/><Relationship Id="rId43" Type="http://schemas.openxmlformats.org/officeDocument/2006/relationships/hyperlink" Target="https://www.taxcertsale.com/wakullataxsale" TargetMode="External"/><Relationship Id="rId48" Type="http://schemas.openxmlformats.org/officeDocument/2006/relationships/hyperlink" Target="http://www.bidlaketax.com/" TargetMode="External"/><Relationship Id="rId64" Type="http://schemas.openxmlformats.org/officeDocument/2006/relationships/hyperlink" Target="http://www.desotopa.com/GIS/Search_F.asp?GIS" TargetMode="External"/><Relationship Id="rId69" Type="http://schemas.openxmlformats.org/officeDocument/2006/relationships/hyperlink" Target="http://ira.property-appraiser.org/PropertySearch/" TargetMode="External"/><Relationship Id="rId113" Type="http://schemas.openxmlformats.org/officeDocument/2006/relationships/hyperlink" Target="https://www.wfbsusa.com/levytaxsale/Default.aspx" TargetMode="External"/><Relationship Id="rId118" Type="http://schemas.openxmlformats.org/officeDocument/2006/relationships/comments" Target="../comments3.xml"/><Relationship Id="rId80" Type="http://schemas.openxmlformats.org/officeDocument/2006/relationships/hyperlink" Target="http://qpublic6.qpublic.net/fl_search_dw.php?county=fl_jackson&amp;search=parcel" TargetMode="External"/><Relationship Id="rId85" Type="http://schemas.openxmlformats.org/officeDocument/2006/relationships/hyperlink" Target="http://g2.columbia.floridapa.com/GIS/Search_F.asp?GIS" TargetMode="External"/><Relationship Id="rId12" Type="http://schemas.openxmlformats.org/officeDocument/2006/relationships/hyperlink" Target="http://www.gadsdentaxsale.com/" TargetMode="External"/><Relationship Id="rId17" Type="http://schemas.openxmlformats.org/officeDocument/2006/relationships/hyperlink" Target="http://www.hendrytaxsale.com/" TargetMode="External"/><Relationship Id="rId33" Type="http://schemas.openxmlformats.org/officeDocument/2006/relationships/hyperlink" Target="http://www.bidpinellas.com/" TargetMode="External"/><Relationship Id="rId38" Type="http://schemas.openxmlformats.org/officeDocument/2006/relationships/hyperlink" Target="http://www.seminoletaxsale.com/" TargetMode="External"/><Relationship Id="rId59" Type="http://schemas.openxmlformats.org/officeDocument/2006/relationships/hyperlink" Target="http://vcmaps.vcgov.org/vcmaps/Palms/viewer.htm" TargetMode="External"/><Relationship Id="rId103" Type="http://schemas.openxmlformats.org/officeDocument/2006/relationships/hyperlink" Target="http://g2.hernando.floridapa.com/GIS/Search_F.asp?REFERER=" TargetMode="External"/><Relationship Id="rId108" Type="http://schemas.openxmlformats.org/officeDocument/2006/relationships/hyperlink" Target="http://www.miamidade.gov/propertysearch/" TargetMode="External"/><Relationship Id="rId54" Type="http://schemas.openxmlformats.org/officeDocument/2006/relationships/hyperlink" Target="http://maps.baycountyfl.gov/" TargetMode="External"/><Relationship Id="rId70" Type="http://schemas.openxmlformats.org/officeDocument/2006/relationships/hyperlink" Target="http://qpublic6.qpublic.net/fl_search_dw.php?county=fl_gilchrist&amp;search=parcel" TargetMode="External"/><Relationship Id="rId75" Type="http://schemas.openxmlformats.org/officeDocument/2006/relationships/hyperlink" Target="http://maps2.roktech.net/gulf/" TargetMode="External"/><Relationship Id="rId91" Type="http://schemas.openxmlformats.org/officeDocument/2006/relationships/hyperlink" Target="http://www.escpa.org/CAMA/Search.aspx" TargetMode="External"/><Relationship Id="rId96" Type="http://schemas.openxmlformats.org/officeDocument/2006/relationships/hyperlink" Target="http://www.ocpafl.org/searches/ParcelSearch.aspx" TargetMode="External"/><Relationship Id="rId1" Type="http://schemas.openxmlformats.org/officeDocument/2006/relationships/hyperlink" Target="http://www.bidalachua.com/" TargetMode="External"/><Relationship Id="rId6" Type="http://schemas.openxmlformats.org/officeDocument/2006/relationships/hyperlink" Target="http://www.bidcharlottecounty.com/" TargetMode="External"/><Relationship Id="rId23" Type="http://schemas.openxmlformats.org/officeDocument/2006/relationships/hyperlink" Target="http://www.manateetaxsale.com/" TargetMode="External"/><Relationship Id="rId28" Type="http://schemas.openxmlformats.org/officeDocument/2006/relationships/hyperlink" Target="http://www.bidokaloosa.com/" TargetMode="External"/><Relationship Id="rId49" Type="http://schemas.openxmlformats.org/officeDocument/2006/relationships/hyperlink" Target="https://www.bidhillsborough.com/" TargetMode="External"/><Relationship Id="rId114" Type="http://schemas.openxmlformats.org/officeDocument/2006/relationships/hyperlink" Target="https://www.bidbaycounty.com/" TargetMode="External"/><Relationship Id="rId10" Type="http://schemas.openxmlformats.org/officeDocument/2006/relationships/hyperlink" Target="http://www.dixietaxsale.com/" TargetMode="External"/><Relationship Id="rId31" Type="http://schemas.openxmlformats.org/officeDocument/2006/relationships/hyperlink" Target="http://www.bidosceola.com/" TargetMode="External"/><Relationship Id="rId44" Type="http://schemas.openxmlformats.org/officeDocument/2006/relationships/hyperlink" Target="https://www.bidwalton.com/" TargetMode="External"/><Relationship Id="rId52" Type="http://schemas.openxmlformats.org/officeDocument/2006/relationships/hyperlink" Target="http://www.bidvolusia.com/" TargetMode="External"/><Relationship Id="rId60" Type="http://schemas.openxmlformats.org/officeDocument/2006/relationships/hyperlink" Target="http://www.hendryprop.com/GIS/Search_F.asp?GIS" TargetMode="External"/><Relationship Id="rId65" Type="http://schemas.openxmlformats.org/officeDocument/2006/relationships/hyperlink" Target="http://qpublic6.qpublic.net/fl_search_dw.php?county=fl_gadsden&amp;search=parcel" TargetMode="External"/><Relationship Id="rId73" Type="http://schemas.openxmlformats.org/officeDocument/2006/relationships/hyperlink" Target="http://egis.pinellascounty.org/apps/PropertyAppraiser/paotpv/" TargetMode="External"/><Relationship Id="rId78" Type="http://schemas.openxmlformats.org/officeDocument/2006/relationships/hyperlink" Target="http://qpublic6.qpublic.net/fl_search_dw.php?county=fl_hardee&amp;search=parcel" TargetMode="External"/><Relationship Id="rId81" Type="http://schemas.openxmlformats.org/officeDocument/2006/relationships/hyperlink" Target="http://www.leepa.org/Search/PropertySearch.aspx" TargetMode="External"/><Relationship Id="rId86" Type="http://schemas.openxmlformats.org/officeDocument/2006/relationships/hyperlink" Target="http://www.paslc.org/queryReturn.html" TargetMode="External"/><Relationship Id="rId94" Type="http://schemas.openxmlformats.org/officeDocument/2006/relationships/hyperlink" Target="http://www.okeechobeepa.com/GIS/Search_F.asp" TargetMode="External"/><Relationship Id="rId99" Type="http://schemas.openxmlformats.org/officeDocument/2006/relationships/hyperlink" Target="http://www.manateepao.com/Search/GenericSearch.aspx?mode=owner" TargetMode="External"/><Relationship Id="rId101" Type="http://schemas.openxmlformats.org/officeDocument/2006/relationships/hyperlink" Target="http://scpaweb.scpafl.org/v3/" TargetMode="External"/><Relationship Id="rId4" Type="http://schemas.openxmlformats.org/officeDocument/2006/relationships/hyperlink" Target="http://www.bidbroward.com/" TargetMode="External"/><Relationship Id="rId9" Type="http://schemas.openxmlformats.org/officeDocument/2006/relationships/hyperlink" Target="https://www.taxcertsale.com/desototaxsale" TargetMode="External"/><Relationship Id="rId13" Type="http://schemas.openxmlformats.org/officeDocument/2006/relationships/hyperlink" Target="http://www.gilchristtaxsale.com/" TargetMode="External"/><Relationship Id="rId18" Type="http://schemas.openxmlformats.org/officeDocument/2006/relationships/hyperlink" Target="https://www.taxcertsale.com/holmestaxsale" TargetMode="External"/><Relationship Id="rId39" Type="http://schemas.openxmlformats.org/officeDocument/2006/relationships/hyperlink" Target="http://www.bidstlucie.com/" TargetMode="External"/><Relationship Id="rId109" Type="http://schemas.openxmlformats.org/officeDocument/2006/relationships/hyperlink" Target="http://gis.putnam-fl.com/IMapFAPublic/" TargetMode="External"/><Relationship Id="rId34" Type="http://schemas.openxmlformats.org/officeDocument/2006/relationships/hyperlink" Target="http://www.polktaxsale.com/" TargetMode="External"/><Relationship Id="rId50" Type="http://schemas.openxmlformats.org/officeDocument/2006/relationships/hyperlink" Target="http://www.bidescambia.com/" TargetMode="External"/><Relationship Id="rId55" Type="http://schemas.openxmlformats.org/officeDocument/2006/relationships/hyperlink" Target="http://maps.coj.net/website/DuvalMapsSQL/viewer.htm" TargetMode="External"/><Relationship Id="rId76" Type="http://schemas.openxmlformats.org/officeDocument/2006/relationships/hyperlink" Target="http://qpublic6.qpublic.net/fl_search_dw.php?county=fl_flagler&amp;search=parcel" TargetMode="External"/><Relationship Id="rId97" Type="http://schemas.openxmlformats.org/officeDocument/2006/relationships/hyperlink" Target="http://www.pbcgov.com/papa/Asps/papagis/papagis.aspx" TargetMode="External"/><Relationship Id="rId104" Type="http://schemas.openxmlformats.org/officeDocument/2006/relationships/hyperlink" Target="http://www.appraiser.co.highlands.fl.us/search/index.shtml" TargetMode="External"/><Relationship Id="rId7" Type="http://schemas.openxmlformats.org/officeDocument/2006/relationships/hyperlink" Target="http://www.bidclay.com/" TargetMode="External"/><Relationship Id="rId71" Type="http://schemas.openxmlformats.org/officeDocument/2006/relationships/hyperlink" Target="http://qpublic6.qpublic.net/fl_ssearch.php?county=fl_levy&amp;search=parcel" TargetMode="External"/><Relationship Id="rId92" Type="http://schemas.openxmlformats.org/officeDocument/2006/relationships/hyperlink" Target="http://qpublic6.qpublic.net/fl_search_dw.php?county=fl_okaloosa&amp;search=parcel" TargetMode="External"/><Relationship Id="rId2" Type="http://schemas.openxmlformats.org/officeDocument/2006/relationships/hyperlink" Target="https://www.taxcertsale.com/bradfordtaxsale" TargetMode="External"/><Relationship Id="rId29" Type="http://schemas.openxmlformats.org/officeDocument/2006/relationships/hyperlink" Target="https://www.taxcertsale.com/okeechobeetaxsale" TargetMode="External"/><Relationship Id="rId24" Type="http://schemas.openxmlformats.org/officeDocument/2006/relationships/hyperlink" Target="https://www.wfbsusa.com/mariontaxsale" TargetMode="External"/><Relationship Id="rId40" Type="http://schemas.openxmlformats.org/officeDocument/2006/relationships/hyperlink" Target="http://www.bidsumter.com/" TargetMode="External"/><Relationship Id="rId45" Type="http://schemas.openxmlformats.org/officeDocument/2006/relationships/hyperlink" Target="https://www.taxcertsale.com/WashingtonTaxSale" TargetMode="External"/><Relationship Id="rId66" Type="http://schemas.openxmlformats.org/officeDocument/2006/relationships/hyperlink" Target="http://www.collierappraiser.com/webmap/Map.aspx?ccpaver=1.9.2&amp;msize=L" TargetMode="External"/><Relationship Id="rId87" Type="http://schemas.openxmlformats.org/officeDocument/2006/relationships/hyperlink" Target="http://www.acpafl.org/searchparcel.asp" TargetMode="External"/><Relationship Id="rId110" Type="http://schemas.openxmlformats.org/officeDocument/2006/relationships/hyperlink" Target="http://www.hernandotaxsale.com/" TargetMode="External"/><Relationship Id="rId115" Type="http://schemas.openxmlformats.org/officeDocument/2006/relationships/hyperlink" Target="https://www.bidflagler.com/main?unique_id=21E0B8A0523B11E88BB221FF4C4CB1D0&amp;use_this=generate_homepage" TargetMode="External"/><Relationship Id="rId61" Type="http://schemas.openxmlformats.org/officeDocument/2006/relationships/hyperlink" Target="http://gis.lakecountyfl.gov/gisweb/" TargetMode="External"/><Relationship Id="rId82" Type="http://schemas.openxmlformats.org/officeDocument/2006/relationships/hyperlink" Target="http://cms.leoncountyfl.gov/prop/searchgeneral.aspx" TargetMode="External"/><Relationship Id="rId19" Type="http://schemas.openxmlformats.org/officeDocument/2006/relationships/hyperlink" Target="http://www.bidindianriver.com/" TargetMode="External"/><Relationship Id="rId14" Type="http://schemas.openxmlformats.org/officeDocument/2006/relationships/hyperlink" Target="https://www.taxcertsale.com/gulftaxsale/" TargetMode="External"/><Relationship Id="rId30" Type="http://schemas.openxmlformats.org/officeDocument/2006/relationships/hyperlink" Target="http://www.orangetaxsale.com/" TargetMode="External"/><Relationship Id="rId35" Type="http://schemas.openxmlformats.org/officeDocument/2006/relationships/hyperlink" Target="http://www.putnamtaxsale.com/" TargetMode="External"/><Relationship Id="rId56" Type="http://schemas.openxmlformats.org/officeDocument/2006/relationships/hyperlink" Target="http://www.bradfordappraiser.com/GIS/Search_F.asp?GIS" TargetMode="External"/><Relationship Id="rId77" Type="http://schemas.openxmlformats.org/officeDocument/2006/relationships/hyperlink" Target="http://www.hamiltonpa.com/" TargetMode="External"/><Relationship Id="rId100" Type="http://schemas.openxmlformats.org/officeDocument/2006/relationships/hyperlink" Target="http://www.sc-pa.com/testsearch/" TargetMode="External"/><Relationship Id="rId105" Type="http://schemas.openxmlformats.org/officeDocument/2006/relationships/hyperlink" Target="http://qpublic6.qpublic.net/fl_search_dw.php?county=fl_walton&amp;search=parcel" TargetMode="External"/><Relationship Id="rId8" Type="http://schemas.openxmlformats.org/officeDocument/2006/relationships/hyperlink" Target="http://www.columbiataxsale.com/" TargetMode="External"/><Relationship Id="rId51" Type="http://schemas.openxmlformats.org/officeDocument/2006/relationships/hyperlink" Target="http://www.bidpasco.com/" TargetMode="External"/><Relationship Id="rId72" Type="http://schemas.openxmlformats.org/officeDocument/2006/relationships/hyperlink" Target="http://g2.suwanneepa.com/GIS/Search_F.asp?GIS" TargetMode="External"/><Relationship Id="rId93" Type="http://schemas.openxmlformats.org/officeDocument/2006/relationships/hyperlink" Target="http://map.bcpao.us/Map2/Default.aspx?c=t" TargetMode="External"/><Relationship Id="rId98" Type="http://schemas.openxmlformats.org/officeDocument/2006/relationships/hyperlink" Target="http://qpublic6.qpublic.net/fl_search_dw.php?county=fl_santarosa&amp;search=parcel" TargetMode="External"/><Relationship Id="rId3" Type="http://schemas.openxmlformats.org/officeDocument/2006/relationships/hyperlink" Target="http://www.bidbrevard.com/" TargetMode="External"/><Relationship Id="rId25" Type="http://schemas.openxmlformats.org/officeDocument/2006/relationships/hyperlink" Target="https://www.wfbsusa.com/martintaxsale/default.aspx" TargetMode="External"/><Relationship Id="rId46" Type="http://schemas.openxmlformats.org/officeDocument/2006/relationships/hyperlink" Target="https://www.bidmonroe.com/" TargetMode="External"/><Relationship Id="rId67" Type="http://schemas.openxmlformats.org/officeDocument/2006/relationships/hyperlink" Target="http://qpublic6.qpublic.net/fl_parcel2_dw.php?county=fl_clay" TargetMode="External"/><Relationship Id="rId116" Type="http://schemas.openxmlformats.org/officeDocument/2006/relationships/printerSettings" Target="../printerSettings/printerSettings3.bin"/><Relationship Id="rId20" Type="http://schemas.openxmlformats.org/officeDocument/2006/relationships/hyperlink" Target="https://www.taxcertsale.com/jacksontaxsale" TargetMode="External"/><Relationship Id="rId41" Type="http://schemas.openxmlformats.org/officeDocument/2006/relationships/hyperlink" Target="http://www.suwanneetaxsale.com/" TargetMode="External"/><Relationship Id="rId62" Type="http://schemas.openxmlformats.org/officeDocument/2006/relationships/hyperlink" Target="http://199.27.243.5/" TargetMode="External"/><Relationship Id="rId83" Type="http://schemas.openxmlformats.org/officeDocument/2006/relationships/hyperlink" Target="http://www.madisonpa.com/GIS/Search_F.asp" TargetMode="External"/><Relationship Id="rId88" Type="http://schemas.openxmlformats.org/officeDocument/2006/relationships/hyperlink" Target="http://map.polkpa.org/map.aspx" TargetMode="External"/><Relationship Id="rId111" Type="http://schemas.openxmlformats.org/officeDocument/2006/relationships/hyperlink" Target="http://216.255.243.134/Freeance/Client/PublicAccess1/index.html?appconfig=MCPAGIS" TargetMode="External"/><Relationship Id="rId15" Type="http://schemas.openxmlformats.org/officeDocument/2006/relationships/hyperlink" Target="https://www.taxcertsale.com/hamiltontaxsale" TargetMode="External"/><Relationship Id="rId36" Type="http://schemas.openxmlformats.org/officeDocument/2006/relationships/hyperlink" Target="http://www.bidsantarosa.com/" TargetMode="External"/><Relationship Id="rId57" Type="http://schemas.openxmlformats.org/officeDocument/2006/relationships/hyperlink" Target="http://www.qpublic.net/fl_search.php?county=fl_dixie&amp;searchType=parcel" TargetMode="External"/><Relationship Id="rId106" Type="http://schemas.openxmlformats.org/officeDocument/2006/relationships/hyperlink" Target="http://qpublic6.qpublic.net/fl_search_dw.php?county=fl_washington&amp;search=parcel"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8" Type="http://schemas.openxmlformats.org/officeDocument/2006/relationships/hyperlink" Target="http://www.govease.com/auctions" TargetMode="External"/><Relationship Id="rId3" Type="http://schemas.openxmlformats.org/officeDocument/2006/relationships/hyperlink" Target="http://www.govease.com/auctions" TargetMode="External"/><Relationship Id="rId7" Type="http://schemas.openxmlformats.org/officeDocument/2006/relationships/hyperlink" Target="http://www.govease.com/auctions" TargetMode="External"/><Relationship Id="rId2" Type="http://schemas.openxmlformats.org/officeDocument/2006/relationships/hyperlink" Target="http://www.govease.com/auctions" TargetMode="External"/><Relationship Id="rId1" Type="http://schemas.openxmlformats.org/officeDocument/2006/relationships/hyperlink" Target="http://www.govease.com/auctions" TargetMode="External"/><Relationship Id="rId6" Type="http://schemas.openxmlformats.org/officeDocument/2006/relationships/hyperlink" Target="http://www.govease.com/auctions" TargetMode="External"/><Relationship Id="rId5" Type="http://schemas.openxmlformats.org/officeDocument/2006/relationships/hyperlink" Target="http://www.govease.com/auctions" TargetMode="External"/><Relationship Id="rId10" Type="http://schemas.openxmlformats.org/officeDocument/2006/relationships/comments" Target="../comments20.xml"/><Relationship Id="rId4" Type="http://schemas.openxmlformats.org/officeDocument/2006/relationships/hyperlink" Target="http://www.govease.com/auctions" TargetMode="External"/><Relationship Id="rId9" Type="http://schemas.openxmlformats.org/officeDocument/2006/relationships/vmlDrawing" Target="../drawings/vmlDrawing20.vml"/></Relationships>
</file>

<file path=xl/worksheets/_rels/sheet34.xml.rels><?xml version="1.0" encoding="UTF-8" standalone="yes"?>
<Relationships xmlns="http://schemas.openxmlformats.org/package/2006/relationships"><Relationship Id="rId8" Type="http://schemas.openxmlformats.org/officeDocument/2006/relationships/hyperlink" Target="mailto:1975sr@gmail.com" TargetMode="External"/><Relationship Id="rId13" Type="http://schemas.openxmlformats.org/officeDocument/2006/relationships/comments" Target="../comments21.xml"/><Relationship Id="rId3" Type="http://schemas.openxmlformats.org/officeDocument/2006/relationships/hyperlink" Target="mailto:jimshamah@gmail.com" TargetMode="External"/><Relationship Id="rId7" Type="http://schemas.openxmlformats.org/officeDocument/2006/relationships/hyperlink" Target="mailto:andrewtise@hotmail.com" TargetMode="External"/><Relationship Id="rId12" Type="http://schemas.openxmlformats.org/officeDocument/2006/relationships/vmlDrawing" Target="../drawings/vmlDrawing21.vml"/><Relationship Id="rId2" Type="http://schemas.openxmlformats.org/officeDocument/2006/relationships/hyperlink" Target="mailto:jmpstart@verizon.net" TargetMode="External"/><Relationship Id="rId1" Type="http://schemas.openxmlformats.org/officeDocument/2006/relationships/hyperlink" Target="http://www.deltacomputersystems.com/ms/ms41/plinkquerym.html" TargetMode="External"/><Relationship Id="rId6" Type="http://schemas.openxmlformats.org/officeDocument/2006/relationships/hyperlink" Target="mailto:toscano.regina9@gmail.com" TargetMode="External"/><Relationship Id="rId11" Type="http://schemas.openxmlformats.org/officeDocument/2006/relationships/printerSettings" Target="../printerSettings/printerSettings28.bin"/><Relationship Id="rId5" Type="http://schemas.openxmlformats.org/officeDocument/2006/relationships/hyperlink" Target="mailto:jmccarson5@gmail.com" TargetMode="External"/><Relationship Id="rId10" Type="http://schemas.openxmlformats.org/officeDocument/2006/relationships/hyperlink" Target="mailto:TTLBLLLC@gmail.com" TargetMode="External"/><Relationship Id="rId4" Type="http://schemas.openxmlformats.org/officeDocument/2006/relationships/hyperlink" Target="mailto:jamestricarico@outlook.com" TargetMode="External"/><Relationship Id="rId9" Type="http://schemas.openxmlformats.org/officeDocument/2006/relationships/hyperlink" Target="mailto:seehan.lee.ucsd@gmail.com" TargetMode="Externa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13" Type="http://schemas.openxmlformats.org/officeDocument/2006/relationships/hyperlink" Target="https://yavapai.arizonataxsale.com/" TargetMode="External"/><Relationship Id="rId18" Type="http://schemas.openxmlformats.org/officeDocument/2006/relationships/hyperlink" Target="https://www.bidapachecounty.com/" TargetMode="External"/><Relationship Id="rId26" Type="http://schemas.openxmlformats.org/officeDocument/2006/relationships/hyperlink" Target="https://www.cochise.az.gov/treasurer/back-tax-lien-information" TargetMode="External"/><Relationship Id="rId3" Type="http://schemas.openxmlformats.org/officeDocument/2006/relationships/hyperlink" Target="http://apps.yavapai.us/taxinquiry/" TargetMode="External"/><Relationship Id="rId21" Type="http://schemas.openxmlformats.org/officeDocument/2006/relationships/hyperlink" Target="https://coconino.arizonataxsale.com/index.cfm?folder=showDocument&amp;documentName=biddingRules" TargetMode="External"/><Relationship Id="rId7" Type="http://schemas.openxmlformats.org/officeDocument/2006/relationships/hyperlink" Target="https://www.pinaltaxsale.com/" TargetMode="External"/><Relationship Id="rId12" Type="http://schemas.openxmlformats.org/officeDocument/2006/relationships/hyperlink" Target="https://www.bidmohave.com/" TargetMode="External"/><Relationship Id="rId17" Type="http://schemas.openxmlformats.org/officeDocument/2006/relationships/hyperlink" Target="https://coconino.arizonataxsale.com/" TargetMode="External"/><Relationship Id="rId25" Type="http://schemas.openxmlformats.org/officeDocument/2006/relationships/hyperlink" Target="http://www.co.santa-cruz.az.us/317/Treasurer" TargetMode="External"/><Relationship Id="rId33" Type="http://schemas.openxmlformats.org/officeDocument/2006/relationships/comments" Target="../comments22.xml"/><Relationship Id="rId2" Type="http://schemas.openxmlformats.org/officeDocument/2006/relationships/hyperlink" Target="http://mcassessor.maricopa.gov/" TargetMode="External"/><Relationship Id="rId16" Type="http://schemas.openxmlformats.org/officeDocument/2006/relationships/hyperlink" Target="https://navajo.arizonataxsale.com/" TargetMode="External"/><Relationship Id="rId20" Type="http://schemas.openxmlformats.org/officeDocument/2006/relationships/hyperlink" Target="https://apache.arizonataxsale.com/index.cfm?folder=showDocument&amp;documentName=biddingRules" TargetMode="External"/><Relationship Id="rId29" Type="http://schemas.openxmlformats.org/officeDocument/2006/relationships/hyperlink" Target="http://www.yumacountyaz.gov/government/treasurer/tax-lien-faq" TargetMode="External"/><Relationship Id="rId1" Type="http://schemas.openxmlformats.org/officeDocument/2006/relationships/hyperlink" Target="http://assessor.yumacountyaz.gov/assessor/taxweb/search.jsp" TargetMode="External"/><Relationship Id="rId6" Type="http://schemas.openxmlformats.org/officeDocument/2006/relationships/hyperlink" Target="http://parcelsearch.co.santa-cruz.az.us/parcelsearch.aspx?q=1053&amp;tab=Tax%20Information&amp;ty=2014&amp;px=0&amp;pn=101-28-026B" TargetMode="External"/><Relationship Id="rId11" Type="http://schemas.openxmlformats.org/officeDocument/2006/relationships/hyperlink" Target="https://coconino.arizonataxsale.com/" TargetMode="External"/><Relationship Id="rId24" Type="http://schemas.openxmlformats.org/officeDocument/2006/relationships/hyperlink" Target="https://pinal.arizonataxsale.com/index.cfm?folder=showDocument&amp;documentName=biddingRules" TargetMode="External"/><Relationship Id="rId32" Type="http://schemas.openxmlformats.org/officeDocument/2006/relationships/vmlDrawing" Target="../drawings/vmlDrawing22.vml"/><Relationship Id="rId5" Type="http://schemas.openxmlformats.org/officeDocument/2006/relationships/hyperlink" Target="https://treasurer.pinalcountyaz.gov/ParcelInquiry/" TargetMode="External"/><Relationship Id="rId15" Type="http://schemas.openxmlformats.org/officeDocument/2006/relationships/hyperlink" Target="https://www.bidmohave.com/" TargetMode="External"/><Relationship Id="rId23" Type="http://schemas.openxmlformats.org/officeDocument/2006/relationships/hyperlink" Target="https://yavapai.arizonataxsale.com/index.cfm?folder=showDocument&amp;documentName=biddingRules" TargetMode="External"/><Relationship Id="rId28" Type="http://schemas.openxmlformats.org/officeDocument/2006/relationships/hyperlink" Target="https://bidmaricopa.com/main?unique_id=6pHQjdbo5hG4w7t44YbYwQ&amp;filename=auction_schedule.html&amp;use_this=serve_document" TargetMode="External"/><Relationship Id="rId10" Type="http://schemas.openxmlformats.org/officeDocument/2006/relationships/hyperlink" Target="https://yavapai.arizonataxsale.com/" TargetMode="External"/><Relationship Id="rId19" Type="http://schemas.openxmlformats.org/officeDocument/2006/relationships/hyperlink" Target="https://pinal.arizonataxsale.com/" TargetMode="External"/><Relationship Id="rId31" Type="http://schemas.openxmlformats.org/officeDocument/2006/relationships/printerSettings" Target="../printerSettings/printerSettings30.bin"/><Relationship Id="rId4" Type="http://schemas.openxmlformats.org/officeDocument/2006/relationships/hyperlink" Target="http://treasurer.coconino.az.gov:81/treasurer/treasurerweb/search.jsp" TargetMode="External"/><Relationship Id="rId9" Type="http://schemas.openxmlformats.org/officeDocument/2006/relationships/hyperlink" Target="https://www.bidmaricopa.com/" TargetMode="External"/><Relationship Id="rId14" Type="http://schemas.openxmlformats.org/officeDocument/2006/relationships/hyperlink" Target="https://www.bidmaricopa.com/" TargetMode="External"/><Relationship Id="rId22" Type="http://schemas.openxmlformats.org/officeDocument/2006/relationships/hyperlink" Target="https://navajo.arizonataxsale.com/index.cfm?folder=showDocument&amp;documentName=biddingRules" TargetMode="External"/><Relationship Id="rId27" Type="http://schemas.openxmlformats.org/officeDocument/2006/relationships/hyperlink" Target="https://www.bidmohave.com/main?unique_id=JmU6dNbo5hGFrcF34YbYwQ&amp;filename=auction_schedule.html&amp;use_this=serve_document" TargetMode="External"/><Relationship Id="rId30" Type="http://schemas.openxmlformats.org/officeDocument/2006/relationships/hyperlink" Target="http://www.to.pima.gov/tax-information/tax-lien-information" TargetMode="External"/><Relationship Id="rId8" Type="http://schemas.openxmlformats.org/officeDocument/2006/relationships/hyperlink" Target="https://www.bidapachecounty.com/" TargetMode="External"/></Relationships>
</file>

<file path=xl/worksheets/_rels/sheet37.xml.rels><?xml version="1.0" encoding="UTF-8" standalone="yes"?>
<Relationships xmlns="http://schemas.openxmlformats.org/package/2006/relationships"><Relationship Id="rId13" Type="http://schemas.openxmlformats.org/officeDocument/2006/relationships/hyperlink" Target="https://yavapai.arizonataxsale.com/" TargetMode="External"/><Relationship Id="rId18" Type="http://schemas.openxmlformats.org/officeDocument/2006/relationships/hyperlink" Target="https://www.bidapachecounty.com/" TargetMode="External"/><Relationship Id="rId26" Type="http://schemas.openxmlformats.org/officeDocument/2006/relationships/hyperlink" Target="https://www.cochise.az.gov/treasurer/back-tax-lien-information" TargetMode="External"/><Relationship Id="rId39" Type="http://schemas.openxmlformats.org/officeDocument/2006/relationships/vmlDrawing" Target="../drawings/vmlDrawing23.vml"/><Relationship Id="rId21" Type="http://schemas.openxmlformats.org/officeDocument/2006/relationships/hyperlink" Target="https://coconino.arizonataxsale.com/index.cfm?folder=showDocument&amp;documentName=biddingRules" TargetMode="External"/><Relationship Id="rId34" Type="http://schemas.openxmlformats.org/officeDocument/2006/relationships/hyperlink" Target="https://apache.arizonataxsale.com/index.cfm?folder=showDocument&amp;documentName=biddingRules" TargetMode="External"/><Relationship Id="rId7" Type="http://schemas.openxmlformats.org/officeDocument/2006/relationships/hyperlink" Target="https://www.pinaltaxsale.com/" TargetMode="External"/><Relationship Id="rId12" Type="http://schemas.openxmlformats.org/officeDocument/2006/relationships/hyperlink" Target="https://www.bidmohave.com/" TargetMode="External"/><Relationship Id="rId17" Type="http://schemas.openxmlformats.org/officeDocument/2006/relationships/hyperlink" Target="https://coconino.arizonataxsale.com/" TargetMode="External"/><Relationship Id="rId25" Type="http://schemas.openxmlformats.org/officeDocument/2006/relationships/hyperlink" Target="http://www.co.santa-cruz.az.us/317/Treasurer" TargetMode="External"/><Relationship Id="rId33" Type="http://schemas.openxmlformats.org/officeDocument/2006/relationships/hyperlink" Target="https://pinal.arizonataxsale.com/index.cfm?folder=showDocument&amp;documentName=biddingRules" TargetMode="External"/><Relationship Id="rId38" Type="http://schemas.openxmlformats.org/officeDocument/2006/relationships/printerSettings" Target="../printerSettings/printerSettings31.bin"/><Relationship Id="rId2" Type="http://schemas.openxmlformats.org/officeDocument/2006/relationships/hyperlink" Target="http://mcassessor.maricopa.gov/" TargetMode="External"/><Relationship Id="rId16" Type="http://schemas.openxmlformats.org/officeDocument/2006/relationships/hyperlink" Target="https://navajo.arizonataxsale.com/" TargetMode="External"/><Relationship Id="rId20" Type="http://schemas.openxmlformats.org/officeDocument/2006/relationships/hyperlink" Target="https://apache.arizonataxsale.com/index.cfm?folder=showDocument&amp;documentName=biddingRules" TargetMode="External"/><Relationship Id="rId29" Type="http://schemas.openxmlformats.org/officeDocument/2006/relationships/hyperlink" Target="http://www.yumacountyaz.gov/government/treasurer/tax-lien-faq" TargetMode="External"/><Relationship Id="rId1" Type="http://schemas.openxmlformats.org/officeDocument/2006/relationships/hyperlink" Target="http://assessor.yumacountyaz.gov/assessor/taxweb/search.jsp" TargetMode="External"/><Relationship Id="rId6" Type="http://schemas.openxmlformats.org/officeDocument/2006/relationships/hyperlink" Target="http://parcelsearch.co.santa-cruz.az.us/parcelsearch.aspx?q=1053&amp;tab=Tax%20Information&amp;ty=2014&amp;px=0&amp;pn=101-28-026B" TargetMode="External"/><Relationship Id="rId11" Type="http://schemas.openxmlformats.org/officeDocument/2006/relationships/hyperlink" Target="https://coconino.arizonataxsale.com/" TargetMode="External"/><Relationship Id="rId24" Type="http://schemas.openxmlformats.org/officeDocument/2006/relationships/hyperlink" Target="https://pinal.arizonataxsale.com/index.cfm?folder=showDocument&amp;documentName=biddingRules" TargetMode="External"/><Relationship Id="rId32" Type="http://schemas.openxmlformats.org/officeDocument/2006/relationships/hyperlink" Target="https://navajo.arizonataxsale.com/index.cfm?folder=showDocument&amp;documentName=biddingRules" TargetMode="External"/><Relationship Id="rId37" Type="http://schemas.openxmlformats.org/officeDocument/2006/relationships/hyperlink" Target="https://www.bidmohave.com/main?unique_id=JmU6dNbo5hGFrcF34YbYwQ&amp;filename=auction_schedule.html&amp;use_this=serve_document" TargetMode="External"/><Relationship Id="rId40" Type="http://schemas.openxmlformats.org/officeDocument/2006/relationships/comments" Target="../comments23.xml"/><Relationship Id="rId5" Type="http://schemas.openxmlformats.org/officeDocument/2006/relationships/hyperlink" Target="https://treasurer.pinalcountyaz.gov/ParcelInquiry/" TargetMode="External"/><Relationship Id="rId15" Type="http://schemas.openxmlformats.org/officeDocument/2006/relationships/hyperlink" Target="https://www.bidmohave.com/" TargetMode="External"/><Relationship Id="rId23" Type="http://schemas.openxmlformats.org/officeDocument/2006/relationships/hyperlink" Target="https://yavapai.arizonataxsale.com/index.cfm?folder=showDocument&amp;documentName=biddingRules" TargetMode="External"/><Relationship Id="rId28" Type="http://schemas.openxmlformats.org/officeDocument/2006/relationships/hyperlink" Target="https://bidmaricopa.com/main?unique_id=6pHQjdbo5hG4w7t44YbYwQ&amp;filename=auction_schedule.html&amp;use_this=serve_document" TargetMode="External"/><Relationship Id="rId36" Type="http://schemas.openxmlformats.org/officeDocument/2006/relationships/hyperlink" Target="https://coconino.arizonataxsale.com/index.cfm?folder=showDocument&amp;documentName=biddingRules" TargetMode="External"/><Relationship Id="rId10" Type="http://schemas.openxmlformats.org/officeDocument/2006/relationships/hyperlink" Target="https://yavapai.arizonataxsale.com/" TargetMode="External"/><Relationship Id="rId19" Type="http://schemas.openxmlformats.org/officeDocument/2006/relationships/hyperlink" Target="https://pinal.arizonataxsale.com/" TargetMode="External"/><Relationship Id="rId31" Type="http://schemas.openxmlformats.org/officeDocument/2006/relationships/hyperlink" Target="https://yavapai.arizonataxsale.com/index.cfm?folder=showDocument&amp;documentName=biddingRules" TargetMode="External"/><Relationship Id="rId4" Type="http://schemas.openxmlformats.org/officeDocument/2006/relationships/hyperlink" Target="http://treasurer.coconino.az.gov:81/treasurer/treasurerweb/search.jsp" TargetMode="External"/><Relationship Id="rId9" Type="http://schemas.openxmlformats.org/officeDocument/2006/relationships/hyperlink" Target="https://www.bidmaricopa.com/" TargetMode="External"/><Relationship Id="rId14" Type="http://schemas.openxmlformats.org/officeDocument/2006/relationships/hyperlink" Target="https://www.bidmaricopa.com/" TargetMode="External"/><Relationship Id="rId22" Type="http://schemas.openxmlformats.org/officeDocument/2006/relationships/hyperlink" Target="https://navajo.arizonataxsale.com/index.cfm?folder=showDocument&amp;documentName=biddingRules" TargetMode="External"/><Relationship Id="rId27" Type="http://schemas.openxmlformats.org/officeDocument/2006/relationships/hyperlink" Target="https://www.bidmohave.com/main?unique_id=JmU6dNbo5hGFrcF34YbYwQ&amp;filename=auction_schedule.html&amp;use_this=serve_document" TargetMode="External"/><Relationship Id="rId30" Type="http://schemas.openxmlformats.org/officeDocument/2006/relationships/hyperlink" Target="http://www.to.pima.gov/tax-information/tax-lien-information" TargetMode="External"/><Relationship Id="rId35" Type="http://schemas.openxmlformats.org/officeDocument/2006/relationships/hyperlink" Target="https://bidmaricopa.com/main?unique_id=6pHQjdbo5hG4w7t44YbYwQ&amp;filename=auction_schedule.html&amp;use_this=serve_document" TargetMode="External"/><Relationship Id="rId8" Type="http://schemas.openxmlformats.org/officeDocument/2006/relationships/hyperlink" Target="https://www.bidapachecounty.com/" TargetMode="External"/><Relationship Id="rId3" Type="http://schemas.openxmlformats.org/officeDocument/2006/relationships/hyperlink" Target="http://apps.yavapai.us/taxinquiry/" TargetMode="External"/></Relationships>
</file>

<file path=xl/worksheets/_rels/sheet38.xml.rels><?xml version="1.0" encoding="UTF-8" standalone="yes"?>
<Relationships xmlns="http://schemas.openxmlformats.org/package/2006/relationships"><Relationship Id="rId8" Type="http://schemas.openxmlformats.org/officeDocument/2006/relationships/hyperlink" Target="https://pinal.arizonataxsale.com/index.cfm?folder=showDocument&amp;documentName=biddingRules" TargetMode="External"/><Relationship Id="rId3" Type="http://schemas.openxmlformats.org/officeDocument/2006/relationships/hyperlink" Target="https://coconino.arizonataxsale.com/index.cfm?folder=showDocument&amp;documentName=biddingRules" TargetMode="External"/><Relationship Id="rId7" Type="http://schemas.openxmlformats.org/officeDocument/2006/relationships/hyperlink" Target="https://www.cochise.az.gov/treasurer/back-tax-lien-information" TargetMode="External"/><Relationship Id="rId2" Type="http://schemas.openxmlformats.org/officeDocument/2006/relationships/hyperlink" Target="https://bidmaricopa.com/main?unique_id=6pHQjdbo5hG4w7t44YbYwQ&amp;filename=auction_schedule.html&amp;use_this=serve_document" TargetMode="External"/><Relationship Id="rId1" Type="http://schemas.openxmlformats.org/officeDocument/2006/relationships/hyperlink" Target="https://apache.arizonataxsale.com/index.cfm?folder=showDocument&amp;documentName=biddingRules" TargetMode="External"/><Relationship Id="rId6" Type="http://schemas.openxmlformats.org/officeDocument/2006/relationships/hyperlink" Target="http://www.yumacountyaz.gov/government/treasurer/tax-lien-faq" TargetMode="External"/><Relationship Id="rId11" Type="http://schemas.openxmlformats.org/officeDocument/2006/relationships/hyperlink" Target="http://www.to.pima.gov/tax-information/tax-lien-information" TargetMode="External"/><Relationship Id="rId5" Type="http://schemas.openxmlformats.org/officeDocument/2006/relationships/hyperlink" Target="http://www.co.santa-cruz.az.us/317/Treasurer" TargetMode="External"/><Relationship Id="rId10" Type="http://schemas.openxmlformats.org/officeDocument/2006/relationships/hyperlink" Target="https://navajo.arizonataxsale.com/index.cfm?folder=showDocument&amp;documentName=biddingRules" TargetMode="External"/><Relationship Id="rId4" Type="http://schemas.openxmlformats.org/officeDocument/2006/relationships/hyperlink" Target="https://www.bidmohave.com/main?unique_id=JmU6dNbo5hGFrcF34YbYwQ&amp;filename=auction_schedule.html&amp;use_this=serve_document" TargetMode="External"/><Relationship Id="rId9" Type="http://schemas.openxmlformats.org/officeDocument/2006/relationships/hyperlink" Target="https://yavapai.arizonataxsale.com/index.cfm?folder=showDocument&amp;documentName=biddingRules" TargetMode="External"/></Relationships>
</file>

<file path=xl/worksheets/_rels/sheet39.xml.rels><?xml version="1.0" encoding="UTF-8" standalone="yes"?>
<Relationships xmlns="http://schemas.openxmlformats.org/package/2006/relationships"><Relationship Id="rId8" Type="http://schemas.openxmlformats.org/officeDocument/2006/relationships/hyperlink" Target="https://pinal.arizonataxsale.com/index.cfm?folder=showDocument&amp;documentName=biddingRules" TargetMode="External"/><Relationship Id="rId3" Type="http://schemas.openxmlformats.org/officeDocument/2006/relationships/hyperlink" Target="https://coconino.arizonataxsale.com/index.cfm?folder=showDocument&amp;documentName=biddingRules" TargetMode="External"/><Relationship Id="rId7" Type="http://schemas.openxmlformats.org/officeDocument/2006/relationships/hyperlink" Target="https://www.cochise.az.gov/treasurer/back-tax-lien-information" TargetMode="External"/><Relationship Id="rId2" Type="http://schemas.openxmlformats.org/officeDocument/2006/relationships/hyperlink" Target="https://bidmaricopa.com/main?unique_id=6pHQjdbo5hG4w7t44YbYwQ&amp;filename=auction_schedule.html&amp;use_this=serve_document" TargetMode="External"/><Relationship Id="rId1" Type="http://schemas.openxmlformats.org/officeDocument/2006/relationships/hyperlink" Target="https://apache.arizonataxsale.com/index.cfm?folder=showDocument&amp;documentName=biddingRules" TargetMode="External"/><Relationship Id="rId6" Type="http://schemas.openxmlformats.org/officeDocument/2006/relationships/hyperlink" Target="http://www.yumacountyaz.gov/government/treasurer/tax-lien-faq" TargetMode="External"/><Relationship Id="rId5" Type="http://schemas.openxmlformats.org/officeDocument/2006/relationships/hyperlink" Target="http://www.co.santa-cruz.az.us/317/Treasurer" TargetMode="External"/><Relationship Id="rId10" Type="http://schemas.openxmlformats.org/officeDocument/2006/relationships/hyperlink" Target="https://navajo.arizonataxsale.com/index.cfm?folder=showDocument&amp;documentName=biddingRules" TargetMode="External"/><Relationship Id="rId4" Type="http://schemas.openxmlformats.org/officeDocument/2006/relationships/hyperlink" Target="https://www.bidmohave.com/main?unique_id=JmU6dNbo5hGFrcF34YbYwQ&amp;filename=auction_schedule.html&amp;use_this=serve_document" TargetMode="External"/><Relationship Id="rId9" Type="http://schemas.openxmlformats.org/officeDocument/2006/relationships/hyperlink" Target="https://yavapai.arizonataxsale.com/index.cfm?folder=showDocument&amp;documentName=biddingRules"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wfbsusa.com/mariontaxsale" TargetMode="External"/><Relationship Id="rId117" Type="http://schemas.openxmlformats.org/officeDocument/2006/relationships/printerSettings" Target="../printerSettings/printerSettings4.bin"/><Relationship Id="rId21" Type="http://schemas.openxmlformats.org/officeDocument/2006/relationships/hyperlink" Target="http://www.bidindianriver.com/" TargetMode="External"/><Relationship Id="rId42" Type="http://schemas.openxmlformats.org/officeDocument/2006/relationships/hyperlink" Target="http://www.bidsumter.com/" TargetMode="External"/><Relationship Id="rId47" Type="http://schemas.openxmlformats.org/officeDocument/2006/relationships/hyperlink" Target="https://www.taxcertsale.com/WashingtonTaxSale" TargetMode="External"/><Relationship Id="rId63" Type="http://schemas.openxmlformats.org/officeDocument/2006/relationships/hyperlink" Target="http://gis.lakecountyfl.gov/gisweb/" TargetMode="External"/><Relationship Id="rId68" Type="http://schemas.openxmlformats.org/officeDocument/2006/relationships/hyperlink" Target="http://www.collierappraiser.com/webmap/Map.aspx?ccpaver=1.9.2&amp;msize=L" TargetMode="External"/><Relationship Id="rId84" Type="http://schemas.openxmlformats.org/officeDocument/2006/relationships/hyperlink" Target="http://cms.leoncountyfl.gov/prop/searchgeneral.aspx" TargetMode="External"/><Relationship Id="rId89" Type="http://schemas.openxmlformats.org/officeDocument/2006/relationships/hyperlink" Target="http://www.acpafl.org/searchparcel.asp" TargetMode="External"/><Relationship Id="rId112" Type="http://schemas.openxmlformats.org/officeDocument/2006/relationships/hyperlink" Target="http://www.hernandotaxsale.com/" TargetMode="External"/><Relationship Id="rId16" Type="http://schemas.openxmlformats.org/officeDocument/2006/relationships/hyperlink" Target="https://www.taxcertsale.com/hamiltontaxsale" TargetMode="External"/><Relationship Id="rId107" Type="http://schemas.openxmlformats.org/officeDocument/2006/relationships/hyperlink" Target="http://qpublic6.qpublic.net/fl_search_dw.php?county=fl_walton&amp;search=parcel" TargetMode="External"/><Relationship Id="rId11" Type="http://schemas.openxmlformats.org/officeDocument/2006/relationships/hyperlink" Target="http://www.duvaltaxsale.com/" TargetMode="External"/><Relationship Id="rId32" Type="http://schemas.openxmlformats.org/officeDocument/2006/relationships/hyperlink" Target="http://www.orangetaxsale.com/" TargetMode="External"/><Relationship Id="rId37" Type="http://schemas.openxmlformats.org/officeDocument/2006/relationships/hyperlink" Target="http://www.putnamtaxsale.com/" TargetMode="External"/><Relationship Id="rId53" Type="http://schemas.openxmlformats.org/officeDocument/2006/relationships/hyperlink" Target="http://www.bidpasco.com/" TargetMode="External"/><Relationship Id="rId58" Type="http://schemas.openxmlformats.org/officeDocument/2006/relationships/hyperlink" Target="http://www.bradfordappraiser.com/GIS/Search_F.asp?GIS" TargetMode="External"/><Relationship Id="rId74" Type="http://schemas.openxmlformats.org/officeDocument/2006/relationships/hyperlink" Target="http://g2.suwanneepa.com/GIS/Search_F.asp?GIS" TargetMode="External"/><Relationship Id="rId79" Type="http://schemas.openxmlformats.org/officeDocument/2006/relationships/hyperlink" Target="http://www.hamiltonpa.com/" TargetMode="External"/><Relationship Id="rId102" Type="http://schemas.openxmlformats.org/officeDocument/2006/relationships/hyperlink" Target="http://www.sc-pa.com/testsearch/" TargetMode="External"/><Relationship Id="rId5" Type="http://schemas.openxmlformats.org/officeDocument/2006/relationships/hyperlink" Target="http://www.bidcitrus.com/" TargetMode="External"/><Relationship Id="rId90" Type="http://schemas.openxmlformats.org/officeDocument/2006/relationships/hyperlink" Target="http://map.polkpa.org/map.aspx" TargetMode="External"/><Relationship Id="rId95" Type="http://schemas.openxmlformats.org/officeDocument/2006/relationships/hyperlink" Target="http://map.bcpao.us/Map2/Default.aspx?c=t" TargetMode="External"/><Relationship Id="rId22" Type="http://schemas.openxmlformats.org/officeDocument/2006/relationships/hyperlink" Target="https://www.taxcertsale.com/jacksontaxsale" TargetMode="External"/><Relationship Id="rId27" Type="http://schemas.openxmlformats.org/officeDocument/2006/relationships/hyperlink" Target="https://www.wfbsusa.com/martintaxsale/default.aspx" TargetMode="External"/><Relationship Id="rId43" Type="http://schemas.openxmlformats.org/officeDocument/2006/relationships/hyperlink" Target="http://www.suwanneetaxsale.com/" TargetMode="External"/><Relationship Id="rId48" Type="http://schemas.openxmlformats.org/officeDocument/2006/relationships/hyperlink" Target="https://www.bidmonroe.com/" TargetMode="External"/><Relationship Id="rId64" Type="http://schemas.openxmlformats.org/officeDocument/2006/relationships/hyperlink" Target="http://199.27.243.5/" TargetMode="External"/><Relationship Id="rId69" Type="http://schemas.openxmlformats.org/officeDocument/2006/relationships/hyperlink" Target="http://qpublic6.qpublic.net/fl_parcel2_dw.php?county=fl_clay" TargetMode="External"/><Relationship Id="rId113" Type="http://schemas.openxmlformats.org/officeDocument/2006/relationships/hyperlink" Target="http://216.255.243.134/Freeance/Client/PublicAccess1/index.html?appconfig=MCPAGIS" TargetMode="External"/><Relationship Id="rId118" Type="http://schemas.openxmlformats.org/officeDocument/2006/relationships/vmlDrawing" Target="../drawings/vmlDrawing4.vml"/><Relationship Id="rId80" Type="http://schemas.openxmlformats.org/officeDocument/2006/relationships/hyperlink" Target="http://qpublic6.qpublic.net/fl_search_dw.php?county=fl_hardee&amp;search=parcel" TargetMode="External"/><Relationship Id="rId85" Type="http://schemas.openxmlformats.org/officeDocument/2006/relationships/hyperlink" Target="http://www.madisonpa.com/GIS/Search_F.asp" TargetMode="External"/><Relationship Id="rId12" Type="http://schemas.openxmlformats.org/officeDocument/2006/relationships/hyperlink" Target="http://www.flaglertaxsale.com/" TargetMode="External"/><Relationship Id="rId17" Type="http://schemas.openxmlformats.org/officeDocument/2006/relationships/hyperlink" Target="https://www.taxcertsale.com/hardeetaxsale" TargetMode="External"/><Relationship Id="rId33" Type="http://schemas.openxmlformats.org/officeDocument/2006/relationships/hyperlink" Target="http://www.bidosceola.com/" TargetMode="External"/><Relationship Id="rId38" Type="http://schemas.openxmlformats.org/officeDocument/2006/relationships/hyperlink" Target="http://www.bidsantarosa.com/" TargetMode="External"/><Relationship Id="rId59" Type="http://schemas.openxmlformats.org/officeDocument/2006/relationships/hyperlink" Target="http://www.qpublic.net/fl_search.php?county=fl_dixie&amp;searchType=parcel" TargetMode="External"/><Relationship Id="rId103" Type="http://schemas.openxmlformats.org/officeDocument/2006/relationships/hyperlink" Target="http://scpaweb.scpafl.org/v3/" TargetMode="External"/><Relationship Id="rId108" Type="http://schemas.openxmlformats.org/officeDocument/2006/relationships/hyperlink" Target="http://qpublic6.qpublic.net/fl_search_dw.php?county=fl_washington&amp;search=parcel" TargetMode="External"/><Relationship Id="rId54" Type="http://schemas.openxmlformats.org/officeDocument/2006/relationships/hyperlink" Target="http://www.bidvolusia.com/" TargetMode="External"/><Relationship Id="rId70" Type="http://schemas.openxmlformats.org/officeDocument/2006/relationships/hyperlink" Target="http://www.ircpa.org/Search.aspx" TargetMode="External"/><Relationship Id="rId75" Type="http://schemas.openxmlformats.org/officeDocument/2006/relationships/hyperlink" Target="http://egis.pinellascounty.org/apps/PropertyAppraiser/paotpv/" TargetMode="External"/><Relationship Id="rId91" Type="http://schemas.openxmlformats.org/officeDocument/2006/relationships/hyperlink" Target="http://propmap3.hcpafl.org/main.asp?msize=520" TargetMode="External"/><Relationship Id="rId96" Type="http://schemas.openxmlformats.org/officeDocument/2006/relationships/hyperlink" Target="http://www.okeechobeepa.com/GIS/Search_F.asp" TargetMode="External"/><Relationship Id="rId1" Type="http://schemas.openxmlformats.org/officeDocument/2006/relationships/hyperlink" Target="http://www.bidalachua.com/" TargetMode="External"/><Relationship Id="rId6" Type="http://schemas.openxmlformats.org/officeDocument/2006/relationships/hyperlink" Target="http://www.bidcharlottecounty.com/" TargetMode="External"/><Relationship Id="rId23" Type="http://schemas.openxmlformats.org/officeDocument/2006/relationships/hyperlink" Target="http://www.leetaxsale.com/" TargetMode="External"/><Relationship Id="rId28" Type="http://schemas.openxmlformats.org/officeDocument/2006/relationships/hyperlink" Target="http://www.bidmiamidade.com/" TargetMode="External"/><Relationship Id="rId49" Type="http://schemas.openxmlformats.org/officeDocument/2006/relationships/hyperlink" Target="https://www.wfbsusa.com/leontaxsale" TargetMode="External"/><Relationship Id="rId114" Type="http://schemas.openxmlformats.org/officeDocument/2006/relationships/hyperlink" Target="http://dagobah.sjcpa.us/Html5Viewer/Index.html?viewer=SJCPA" TargetMode="External"/><Relationship Id="rId119" Type="http://schemas.openxmlformats.org/officeDocument/2006/relationships/comments" Target="../comments4.xml"/><Relationship Id="rId10" Type="http://schemas.openxmlformats.org/officeDocument/2006/relationships/hyperlink" Target="http://www.dixietaxsale.com/" TargetMode="External"/><Relationship Id="rId31" Type="http://schemas.openxmlformats.org/officeDocument/2006/relationships/hyperlink" Target="https://www.taxcertsale.com/okeechobeetaxsale" TargetMode="External"/><Relationship Id="rId44" Type="http://schemas.openxmlformats.org/officeDocument/2006/relationships/hyperlink" Target="http://www.taylortaxsale.com/" TargetMode="External"/><Relationship Id="rId52" Type="http://schemas.openxmlformats.org/officeDocument/2006/relationships/hyperlink" Target="http://www.bidescambia.com/" TargetMode="External"/><Relationship Id="rId60" Type="http://schemas.openxmlformats.org/officeDocument/2006/relationships/hyperlink" Target="http://maps2.roktech.net/nassauflpa/" TargetMode="External"/><Relationship Id="rId65" Type="http://schemas.openxmlformats.org/officeDocument/2006/relationships/hyperlink" Target="https://www.ccappraiser.com/rp_real_search.asp?" TargetMode="External"/><Relationship Id="rId73" Type="http://schemas.openxmlformats.org/officeDocument/2006/relationships/hyperlink" Target="http://qpublic6.qpublic.net/fl_ssearch.php?county=fl_levy&amp;search=parcel" TargetMode="External"/><Relationship Id="rId78" Type="http://schemas.openxmlformats.org/officeDocument/2006/relationships/hyperlink" Target="http://qpublic6.qpublic.net/fl_search_dw.php?county=fl_flagler&amp;search=parcel" TargetMode="External"/><Relationship Id="rId81" Type="http://schemas.openxmlformats.org/officeDocument/2006/relationships/hyperlink" Target="http://qpublic6.qpublic.net/fl_search_dw.php?county=fl_holmes&amp;search=parcel" TargetMode="External"/><Relationship Id="rId86" Type="http://schemas.openxmlformats.org/officeDocument/2006/relationships/hyperlink" Target="http://qpublic6.qpublic.net/fl_search.php?county=fl_taylor&amp;searchType=parcel" TargetMode="External"/><Relationship Id="rId94" Type="http://schemas.openxmlformats.org/officeDocument/2006/relationships/hyperlink" Target="http://qpublic6.qpublic.net/fl_search_dw.php?county=fl_okaloosa&amp;search=parcel" TargetMode="External"/><Relationship Id="rId99" Type="http://schemas.openxmlformats.org/officeDocument/2006/relationships/hyperlink" Target="http://www.pbcgov.com/papa/Asps/papagis/papagis.aspx" TargetMode="External"/><Relationship Id="rId101" Type="http://schemas.openxmlformats.org/officeDocument/2006/relationships/hyperlink" Target="http://www.manateepao.com/Search/GenericSearch.aspx?mode=owner" TargetMode="External"/><Relationship Id="rId4" Type="http://schemas.openxmlformats.org/officeDocument/2006/relationships/hyperlink" Target="http://www.bidbroward.com/" TargetMode="External"/><Relationship Id="rId9" Type="http://schemas.openxmlformats.org/officeDocument/2006/relationships/hyperlink" Target="https://www.taxcertsale.com/desototaxsale" TargetMode="External"/><Relationship Id="rId13" Type="http://schemas.openxmlformats.org/officeDocument/2006/relationships/hyperlink" Target="http://www.gadsdentaxsale.com/" TargetMode="External"/><Relationship Id="rId18" Type="http://schemas.openxmlformats.org/officeDocument/2006/relationships/hyperlink" Target="http://www.hendrytaxsale.com/" TargetMode="External"/><Relationship Id="rId39" Type="http://schemas.openxmlformats.org/officeDocument/2006/relationships/hyperlink" Target="https://sarasotafl.realtaxlien.com/" TargetMode="External"/><Relationship Id="rId109" Type="http://schemas.openxmlformats.org/officeDocument/2006/relationships/hyperlink" Target="http://www.pa.citrus.fl.us/pls/apex/f?p=100:10:0::NO:::" TargetMode="External"/><Relationship Id="rId34" Type="http://schemas.openxmlformats.org/officeDocument/2006/relationships/hyperlink" Target="http://www.palmbeachtaxsale.com/" TargetMode="External"/><Relationship Id="rId50" Type="http://schemas.openxmlformats.org/officeDocument/2006/relationships/hyperlink" Target="http://www.bidlaketax.com/" TargetMode="External"/><Relationship Id="rId55" Type="http://schemas.openxmlformats.org/officeDocument/2006/relationships/hyperlink" Target="http://maps.pascogov.com/maps/search.asp" TargetMode="External"/><Relationship Id="rId76" Type="http://schemas.openxmlformats.org/officeDocument/2006/relationships/hyperlink" Target="http://www.sumterpa.com/GIS/?GIS" TargetMode="External"/><Relationship Id="rId97" Type="http://schemas.openxmlformats.org/officeDocument/2006/relationships/hyperlink" Target="http://gis.mcpafl.org/monroe" TargetMode="External"/><Relationship Id="rId104" Type="http://schemas.openxmlformats.org/officeDocument/2006/relationships/hyperlink" Target="http://qpublic6.qpublic.net/fl_search_dw.php?county=fl_wakulla&amp;search=parcel" TargetMode="External"/><Relationship Id="rId7" Type="http://schemas.openxmlformats.org/officeDocument/2006/relationships/hyperlink" Target="http://www.bidclay.com/" TargetMode="External"/><Relationship Id="rId71" Type="http://schemas.openxmlformats.org/officeDocument/2006/relationships/hyperlink" Target="http://ira.property-appraiser.org/PropertySearch/" TargetMode="External"/><Relationship Id="rId92" Type="http://schemas.openxmlformats.org/officeDocument/2006/relationships/hyperlink" Target="http://geoweb.martin.fl.us/general/" TargetMode="External"/><Relationship Id="rId2" Type="http://schemas.openxmlformats.org/officeDocument/2006/relationships/hyperlink" Target="https://www.taxcertsale.com/bradfordtaxsale" TargetMode="External"/><Relationship Id="rId29" Type="http://schemas.openxmlformats.org/officeDocument/2006/relationships/hyperlink" Target="http://www.bidnassau.com/" TargetMode="External"/><Relationship Id="rId24" Type="http://schemas.openxmlformats.org/officeDocument/2006/relationships/hyperlink" Target="https://www.taxcertsale.com/MadisonTaxSale" TargetMode="External"/><Relationship Id="rId40" Type="http://schemas.openxmlformats.org/officeDocument/2006/relationships/hyperlink" Target="http://www.seminoletaxsale.com/" TargetMode="External"/><Relationship Id="rId45" Type="http://schemas.openxmlformats.org/officeDocument/2006/relationships/hyperlink" Target="https://www.taxcertsale.com/wakullataxsale" TargetMode="External"/><Relationship Id="rId66" Type="http://schemas.openxmlformats.org/officeDocument/2006/relationships/hyperlink" Target="http://www.desotopa.com/GIS/Search_F.asp?GIS" TargetMode="External"/><Relationship Id="rId87" Type="http://schemas.openxmlformats.org/officeDocument/2006/relationships/hyperlink" Target="http://g2.columbia.floridapa.com/GIS/Search_F.asp?GIS" TargetMode="External"/><Relationship Id="rId110" Type="http://schemas.openxmlformats.org/officeDocument/2006/relationships/hyperlink" Target="http://www.miamidade.gov/propertysearch/" TargetMode="External"/><Relationship Id="rId115" Type="http://schemas.openxmlformats.org/officeDocument/2006/relationships/hyperlink" Target="https://www.wfbsusa.com/levytaxsale/Default.aspx" TargetMode="External"/><Relationship Id="rId61" Type="http://schemas.openxmlformats.org/officeDocument/2006/relationships/hyperlink" Target="http://vcmaps.vcgov.org/vcmaps/Palms/viewer.htm" TargetMode="External"/><Relationship Id="rId82" Type="http://schemas.openxmlformats.org/officeDocument/2006/relationships/hyperlink" Target="http://qpublic6.qpublic.net/fl_search_dw.php?county=fl_jackson&amp;search=parcel" TargetMode="External"/><Relationship Id="rId19" Type="http://schemas.openxmlformats.org/officeDocument/2006/relationships/hyperlink" Target="https://www.bidhighlandscounty.com/" TargetMode="External"/><Relationship Id="rId14" Type="http://schemas.openxmlformats.org/officeDocument/2006/relationships/hyperlink" Target="http://www.gilchristtaxsale.com/" TargetMode="External"/><Relationship Id="rId30" Type="http://schemas.openxmlformats.org/officeDocument/2006/relationships/hyperlink" Target="http://www.bidokaloosa.com/" TargetMode="External"/><Relationship Id="rId35" Type="http://schemas.openxmlformats.org/officeDocument/2006/relationships/hyperlink" Target="http://www.bidpinellas.com/" TargetMode="External"/><Relationship Id="rId56" Type="http://schemas.openxmlformats.org/officeDocument/2006/relationships/hyperlink" Target="http://maps.baycountyfl.gov/" TargetMode="External"/><Relationship Id="rId77" Type="http://schemas.openxmlformats.org/officeDocument/2006/relationships/hyperlink" Target="http://maps2.roktech.net/gulf/" TargetMode="External"/><Relationship Id="rId100" Type="http://schemas.openxmlformats.org/officeDocument/2006/relationships/hyperlink" Target="http://qpublic6.qpublic.net/fl_search_dw.php?county=fl_santarosa&amp;search=parcel" TargetMode="External"/><Relationship Id="rId105" Type="http://schemas.openxmlformats.org/officeDocument/2006/relationships/hyperlink" Target="http://g2.hernando.floridapa.com/GIS/Search_F.asp?REFERER=" TargetMode="External"/><Relationship Id="rId8" Type="http://schemas.openxmlformats.org/officeDocument/2006/relationships/hyperlink" Target="http://www.columbiataxsale.com/" TargetMode="External"/><Relationship Id="rId51" Type="http://schemas.openxmlformats.org/officeDocument/2006/relationships/hyperlink" Target="https://www.bidhillsborough.com/" TargetMode="External"/><Relationship Id="rId72" Type="http://schemas.openxmlformats.org/officeDocument/2006/relationships/hyperlink" Target="http://qpublic6.qpublic.net/fl_search_dw.php?county=fl_gilchrist&amp;search=parcel" TargetMode="External"/><Relationship Id="rId93" Type="http://schemas.openxmlformats.org/officeDocument/2006/relationships/hyperlink" Target="http://www.escpa.org/CAMA/Search.aspx" TargetMode="External"/><Relationship Id="rId98" Type="http://schemas.openxmlformats.org/officeDocument/2006/relationships/hyperlink" Target="http://www.ocpafl.org/searches/ParcelSearch.aspx" TargetMode="External"/><Relationship Id="rId3" Type="http://schemas.openxmlformats.org/officeDocument/2006/relationships/hyperlink" Target="http://www.bidbrevard.com/" TargetMode="External"/><Relationship Id="rId25" Type="http://schemas.openxmlformats.org/officeDocument/2006/relationships/hyperlink" Target="http://www.manateetaxsale.com/" TargetMode="External"/><Relationship Id="rId46" Type="http://schemas.openxmlformats.org/officeDocument/2006/relationships/hyperlink" Target="https://www.bidwalton.com/" TargetMode="External"/><Relationship Id="rId67" Type="http://schemas.openxmlformats.org/officeDocument/2006/relationships/hyperlink" Target="http://qpublic6.qpublic.net/fl_search_dw.php?county=fl_gadsden&amp;search=parcel" TargetMode="External"/><Relationship Id="rId116" Type="http://schemas.openxmlformats.org/officeDocument/2006/relationships/hyperlink" Target="https://www.bidbaycounty.com/" TargetMode="External"/><Relationship Id="rId20" Type="http://schemas.openxmlformats.org/officeDocument/2006/relationships/hyperlink" Target="https://www.taxcertsale.com/holmestaxsale" TargetMode="External"/><Relationship Id="rId41" Type="http://schemas.openxmlformats.org/officeDocument/2006/relationships/hyperlink" Target="http://www.bidstlucie.com/" TargetMode="External"/><Relationship Id="rId62" Type="http://schemas.openxmlformats.org/officeDocument/2006/relationships/hyperlink" Target="http://www.hendryprop.com/GIS/Search_F.asp?GIS" TargetMode="External"/><Relationship Id="rId83" Type="http://schemas.openxmlformats.org/officeDocument/2006/relationships/hyperlink" Target="http://www.leepa.org/Search/PropertySearch.aspx" TargetMode="External"/><Relationship Id="rId88" Type="http://schemas.openxmlformats.org/officeDocument/2006/relationships/hyperlink" Target="http://www.paslc.org/queryReturn.html" TargetMode="External"/><Relationship Id="rId111" Type="http://schemas.openxmlformats.org/officeDocument/2006/relationships/hyperlink" Target="http://gis.putnam-fl.com/IMapFAPublic/" TargetMode="External"/><Relationship Id="rId15" Type="http://schemas.openxmlformats.org/officeDocument/2006/relationships/hyperlink" Target="https://www.taxcertsale.com/gulftaxsale/" TargetMode="External"/><Relationship Id="rId36" Type="http://schemas.openxmlformats.org/officeDocument/2006/relationships/hyperlink" Target="http://www.polktaxsale.com/" TargetMode="External"/><Relationship Id="rId57" Type="http://schemas.openxmlformats.org/officeDocument/2006/relationships/hyperlink" Target="http://maps.coj.net/website/DuvalMapsSQL/viewer.htm" TargetMode="External"/><Relationship Id="rId106" Type="http://schemas.openxmlformats.org/officeDocument/2006/relationships/hyperlink" Target="http://www.appraiser.co.highlands.fl.us/search/index.shtml"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www.manateetaxsale.com/" TargetMode="External"/><Relationship Id="rId117" Type="http://schemas.openxmlformats.org/officeDocument/2006/relationships/printerSettings" Target="../printerSettings/printerSettings5.bin"/><Relationship Id="rId21" Type="http://schemas.openxmlformats.org/officeDocument/2006/relationships/hyperlink" Target="https://www.taxcertsale.com/holmestaxsale" TargetMode="External"/><Relationship Id="rId42" Type="http://schemas.openxmlformats.org/officeDocument/2006/relationships/hyperlink" Target="http://www.bidstlucie.com/" TargetMode="External"/><Relationship Id="rId47" Type="http://schemas.openxmlformats.org/officeDocument/2006/relationships/hyperlink" Target="https://www.bidwalton.com/" TargetMode="External"/><Relationship Id="rId63" Type="http://schemas.openxmlformats.org/officeDocument/2006/relationships/hyperlink" Target="http://www.hendryprop.com/GIS/Search_F.asp?GIS" TargetMode="External"/><Relationship Id="rId68" Type="http://schemas.openxmlformats.org/officeDocument/2006/relationships/hyperlink" Target="http://qpublic6.qpublic.net/fl_search_dw.php?county=fl_gadsden&amp;search=parcel" TargetMode="External"/><Relationship Id="rId84" Type="http://schemas.openxmlformats.org/officeDocument/2006/relationships/hyperlink" Target="http://www.leepa.org/Search/PropertySearch.aspx" TargetMode="External"/><Relationship Id="rId89" Type="http://schemas.openxmlformats.org/officeDocument/2006/relationships/hyperlink" Target="http://www.paslc.org/queryReturn.html" TargetMode="External"/><Relationship Id="rId112" Type="http://schemas.openxmlformats.org/officeDocument/2006/relationships/hyperlink" Target="http://gis.putnam-fl.com/IMapFAPublic/" TargetMode="External"/><Relationship Id="rId16" Type="http://schemas.openxmlformats.org/officeDocument/2006/relationships/hyperlink" Target="https://www.taxcertsale.com/gulftaxsale/" TargetMode="External"/><Relationship Id="rId107" Type="http://schemas.openxmlformats.org/officeDocument/2006/relationships/hyperlink" Target="http://www.appraiser.co.highlands.fl.us/search/index.shtml" TargetMode="External"/><Relationship Id="rId11" Type="http://schemas.openxmlformats.org/officeDocument/2006/relationships/hyperlink" Target="http://www.dixietaxsale.com/" TargetMode="External"/><Relationship Id="rId32" Type="http://schemas.openxmlformats.org/officeDocument/2006/relationships/hyperlink" Target="https://www.taxcertsale.com/okeechobeetaxsale" TargetMode="External"/><Relationship Id="rId37" Type="http://schemas.openxmlformats.org/officeDocument/2006/relationships/hyperlink" Target="http://www.polktaxsale.com/" TargetMode="External"/><Relationship Id="rId53" Type="http://schemas.openxmlformats.org/officeDocument/2006/relationships/hyperlink" Target="http://www.bidescambia.com/" TargetMode="External"/><Relationship Id="rId58" Type="http://schemas.openxmlformats.org/officeDocument/2006/relationships/hyperlink" Target="http://maps.coj.net/website/DuvalMapsSQL/viewer.htm" TargetMode="External"/><Relationship Id="rId74" Type="http://schemas.openxmlformats.org/officeDocument/2006/relationships/hyperlink" Target="http://qpublic6.qpublic.net/fl_ssearch.php?county=fl_levy&amp;search=parcel" TargetMode="External"/><Relationship Id="rId79" Type="http://schemas.openxmlformats.org/officeDocument/2006/relationships/hyperlink" Target="http://qpublic6.qpublic.net/fl_search_dw.php?county=fl_flagler&amp;search=parcel" TargetMode="External"/><Relationship Id="rId102" Type="http://schemas.openxmlformats.org/officeDocument/2006/relationships/hyperlink" Target="http://www.manateepao.com/Search/GenericSearch.aspx?mode=owner" TargetMode="External"/><Relationship Id="rId5" Type="http://schemas.openxmlformats.org/officeDocument/2006/relationships/hyperlink" Target="http://www.bidbroward.com/" TargetMode="External"/><Relationship Id="rId90" Type="http://schemas.openxmlformats.org/officeDocument/2006/relationships/hyperlink" Target="http://www.acpafl.org/searchparcel.asp" TargetMode="External"/><Relationship Id="rId95" Type="http://schemas.openxmlformats.org/officeDocument/2006/relationships/hyperlink" Target="http://qpublic6.qpublic.net/fl_search_dw.php?county=fl_okaloosa&amp;search=parcel" TargetMode="External"/><Relationship Id="rId22" Type="http://schemas.openxmlformats.org/officeDocument/2006/relationships/hyperlink" Target="http://www.bidindianriver.com/" TargetMode="External"/><Relationship Id="rId27" Type="http://schemas.openxmlformats.org/officeDocument/2006/relationships/hyperlink" Target="https://www.wfbsusa.com/mariontaxsale" TargetMode="External"/><Relationship Id="rId43" Type="http://schemas.openxmlformats.org/officeDocument/2006/relationships/hyperlink" Target="http://www.bidsumter.com/" TargetMode="External"/><Relationship Id="rId48" Type="http://schemas.openxmlformats.org/officeDocument/2006/relationships/hyperlink" Target="https://www.taxcertsale.com/WashingtonTaxSale" TargetMode="External"/><Relationship Id="rId64" Type="http://schemas.openxmlformats.org/officeDocument/2006/relationships/hyperlink" Target="http://gis.lakecountyfl.gov/gisweb/" TargetMode="External"/><Relationship Id="rId69" Type="http://schemas.openxmlformats.org/officeDocument/2006/relationships/hyperlink" Target="http://www.collierappraiser.com/webmap/Map.aspx?ccpaver=1.9.2&amp;msize=L" TargetMode="External"/><Relationship Id="rId113" Type="http://schemas.openxmlformats.org/officeDocument/2006/relationships/hyperlink" Target="http://www.hernandotaxsale.com/" TargetMode="External"/><Relationship Id="rId118" Type="http://schemas.openxmlformats.org/officeDocument/2006/relationships/vmlDrawing" Target="../drawings/vmlDrawing5.vml"/><Relationship Id="rId80" Type="http://schemas.openxmlformats.org/officeDocument/2006/relationships/hyperlink" Target="http://www.hamiltonpa.com/" TargetMode="External"/><Relationship Id="rId85" Type="http://schemas.openxmlformats.org/officeDocument/2006/relationships/hyperlink" Target="http://cms.leoncountyfl.gov/prop/searchgeneral.aspx" TargetMode="External"/><Relationship Id="rId12" Type="http://schemas.openxmlformats.org/officeDocument/2006/relationships/hyperlink" Target="http://www.duvaltaxsale.com/" TargetMode="External"/><Relationship Id="rId17" Type="http://schemas.openxmlformats.org/officeDocument/2006/relationships/hyperlink" Target="https://www.taxcertsale.com/hamiltontaxsale" TargetMode="External"/><Relationship Id="rId33" Type="http://schemas.openxmlformats.org/officeDocument/2006/relationships/hyperlink" Target="http://www.orangetaxsale.com/" TargetMode="External"/><Relationship Id="rId38" Type="http://schemas.openxmlformats.org/officeDocument/2006/relationships/hyperlink" Target="http://www.putnamtaxsale.com/" TargetMode="External"/><Relationship Id="rId59" Type="http://schemas.openxmlformats.org/officeDocument/2006/relationships/hyperlink" Target="http://www.bradfordappraiser.com/GIS/Search_F.asp?GIS" TargetMode="External"/><Relationship Id="rId103" Type="http://schemas.openxmlformats.org/officeDocument/2006/relationships/hyperlink" Target="http://www.sc-pa.com/testsearch/" TargetMode="External"/><Relationship Id="rId108" Type="http://schemas.openxmlformats.org/officeDocument/2006/relationships/hyperlink" Target="http://qpublic6.qpublic.net/fl_search_dw.php?county=fl_walton&amp;search=parcel" TargetMode="External"/><Relationship Id="rId54" Type="http://schemas.openxmlformats.org/officeDocument/2006/relationships/hyperlink" Target="http://www.bidpasco.com/" TargetMode="External"/><Relationship Id="rId70" Type="http://schemas.openxmlformats.org/officeDocument/2006/relationships/hyperlink" Target="http://qpublic6.qpublic.net/fl_parcel2_dw.php?county=fl_clay" TargetMode="External"/><Relationship Id="rId75" Type="http://schemas.openxmlformats.org/officeDocument/2006/relationships/hyperlink" Target="http://g2.suwanneepa.com/GIS/Search_F.asp?GIS" TargetMode="External"/><Relationship Id="rId91" Type="http://schemas.openxmlformats.org/officeDocument/2006/relationships/hyperlink" Target="http://map.polkpa.org/map.aspx" TargetMode="External"/><Relationship Id="rId96" Type="http://schemas.openxmlformats.org/officeDocument/2006/relationships/hyperlink" Target="http://map.bcpao.us/Map2/Default.aspx?c=t" TargetMode="External"/><Relationship Id="rId1" Type="http://schemas.openxmlformats.org/officeDocument/2006/relationships/hyperlink" Target="http://www.bidalachua.com/" TargetMode="External"/><Relationship Id="rId6" Type="http://schemas.openxmlformats.org/officeDocument/2006/relationships/hyperlink" Target="http://www.bidcitrus.com/" TargetMode="External"/><Relationship Id="rId23" Type="http://schemas.openxmlformats.org/officeDocument/2006/relationships/hyperlink" Target="https://www.taxcertsale.com/jacksontaxsale" TargetMode="External"/><Relationship Id="rId28" Type="http://schemas.openxmlformats.org/officeDocument/2006/relationships/hyperlink" Target="https://www.wfbsusa.com/martintaxsale/default.aspx" TargetMode="External"/><Relationship Id="rId49" Type="http://schemas.openxmlformats.org/officeDocument/2006/relationships/hyperlink" Target="https://www.bidmonroe.com/" TargetMode="External"/><Relationship Id="rId114" Type="http://schemas.openxmlformats.org/officeDocument/2006/relationships/hyperlink" Target="http://216.255.243.134/Freeance/Client/PublicAccess1/index.html?appconfig=MCPAGIS" TargetMode="External"/><Relationship Id="rId119" Type="http://schemas.openxmlformats.org/officeDocument/2006/relationships/comments" Target="../comments5.xml"/><Relationship Id="rId10" Type="http://schemas.openxmlformats.org/officeDocument/2006/relationships/hyperlink" Target="https://www.taxcertsale.com/desototaxsale" TargetMode="External"/><Relationship Id="rId31" Type="http://schemas.openxmlformats.org/officeDocument/2006/relationships/hyperlink" Target="http://www.bidokaloosa.com/" TargetMode="External"/><Relationship Id="rId44" Type="http://schemas.openxmlformats.org/officeDocument/2006/relationships/hyperlink" Target="http://www.suwanneetaxsale.com/" TargetMode="External"/><Relationship Id="rId52" Type="http://schemas.openxmlformats.org/officeDocument/2006/relationships/hyperlink" Target="https://www.bidhillsborough.com/" TargetMode="External"/><Relationship Id="rId60" Type="http://schemas.openxmlformats.org/officeDocument/2006/relationships/hyperlink" Target="http://www.qpublic.net/fl_search.php?county=fl_dixie&amp;searchType=parcel" TargetMode="External"/><Relationship Id="rId65" Type="http://schemas.openxmlformats.org/officeDocument/2006/relationships/hyperlink" Target="http://199.27.243.5/" TargetMode="External"/><Relationship Id="rId73" Type="http://schemas.openxmlformats.org/officeDocument/2006/relationships/hyperlink" Target="http://qpublic6.qpublic.net/fl_search_dw.php?county=fl_gilchrist&amp;search=parcel" TargetMode="External"/><Relationship Id="rId78" Type="http://schemas.openxmlformats.org/officeDocument/2006/relationships/hyperlink" Target="http://maps2.roktech.net/gulf/" TargetMode="External"/><Relationship Id="rId81" Type="http://schemas.openxmlformats.org/officeDocument/2006/relationships/hyperlink" Target="http://qpublic6.qpublic.net/fl_search_dw.php?county=fl_hardee&amp;search=parcel" TargetMode="External"/><Relationship Id="rId86" Type="http://schemas.openxmlformats.org/officeDocument/2006/relationships/hyperlink" Target="http://www.madisonpa.com/GIS/Search_F.asp" TargetMode="External"/><Relationship Id="rId94" Type="http://schemas.openxmlformats.org/officeDocument/2006/relationships/hyperlink" Target="http://www.escpa.org/CAMA/Search.aspx" TargetMode="External"/><Relationship Id="rId99" Type="http://schemas.openxmlformats.org/officeDocument/2006/relationships/hyperlink" Target="http://www.ocpafl.org/searches/ParcelSearch.aspx" TargetMode="External"/><Relationship Id="rId101" Type="http://schemas.openxmlformats.org/officeDocument/2006/relationships/hyperlink" Target="http://qpublic6.qpublic.net/fl_search_dw.php?county=fl_santarosa&amp;search=parcel" TargetMode="External"/><Relationship Id="rId4" Type="http://schemas.openxmlformats.org/officeDocument/2006/relationships/hyperlink" Target="http://www.bidbrevard.com/" TargetMode="External"/><Relationship Id="rId9" Type="http://schemas.openxmlformats.org/officeDocument/2006/relationships/hyperlink" Target="http://www.columbiataxsale.com/" TargetMode="External"/><Relationship Id="rId13" Type="http://schemas.openxmlformats.org/officeDocument/2006/relationships/hyperlink" Target="http://www.flaglertaxsale.com/" TargetMode="External"/><Relationship Id="rId18" Type="http://schemas.openxmlformats.org/officeDocument/2006/relationships/hyperlink" Target="https://www.taxcertsale.com/hardeetaxsale" TargetMode="External"/><Relationship Id="rId39" Type="http://schemas.openxmlformats.org/officeDocument/2006/relationships/hyperlink" Target="http://www.bidsantarosa.com/" TargetMode="External"/><Relationship Id="rId109" Type="http://schemas.openxmlformats.org/officeDocument/2006/relationships/hyperlink" Target="http://qpublic6.qpublic.net/fl_search_dw.php?county=fl_washington&amp;search=parcel" TargetMode="External"/><Relationship Id="rId34" Type="http://schemas.openxmlformats.org/officeDocument/2006/relationships/hyperlink" Target="http://www.bidosceola.com/" TargetMode="External"/><Relationship Id="rId50" Type="http://schemas.openxmlformats.org/officeDocument/2006/relationships/hyperlink" Target="https://www.wfbsusa.com/leontaxsale" TargetMode="External"/><Relationship Id="rId55" Type="http://schemas.openxmlformats.org/officeDocument/2006/relationships/hyperlink" Target="http://www.bidvolusia.com/" TargetMode="External"/><Relationship Id="rId76" Type="http://schemas.openxmlformats.org/officeDocument/2006/relationships/hyperlink" Target="http://egis.pinellascounty.org/apps/PropertyAppraiser/paotpv/" TargetMode="External"/><Relationship Id="rId97" Type="http://schemas.openxmlformats.org/officeDocument/2006/relationships/hyperlink" Target="http://www.okeechobeepa.com/GIS/Search_F.asp" TargetMode="External"/><Relationship Id="rId104" Type="http://schemas.openxmlformats.org/officeDocument/2006/relationships/hyperlink" Target="http://scpaweb.scpafl.org/v3/" TargetMode="External"/><Relationship Id="rId7" Type="http://schemas.openxmlformats.org/officeDocument/2006/relationships/hyperlink" Target="http://www.bidcharlottecounty.com/" TargetMode="External"/><Relationship Id="rId71" Type="http://schemas.openxmlformats.org/officeDocument/2006/relationships/hyperlink" Target="http://www.ircpa.org/Search.aspx" TargetMode="External"/><Relationship Id="rId92" Type="http://schemas.openxmlformats.org/officeDocument/2006/relationships/hyperlink" Target="http://propmap3.hcpafl.org/main.asp?msize=520" TargetMode="External"/><Relationship Id="rId2" Type="http://schemas.openxmlformats.org/officeDocument/2006/relationships/hyperlink" Target="https://www.taxcertsale.com/baytaxsale" TargetMode="External"/><Relationship Id="rId29" Type="http://schemas.openxmlformats.org/officeDocument/2006/relationships/hyperlink" Target="http://www.bidmiamidade.com/" TargetMode="External"/><Relationship Id="rId24" Type="http://schemas.openxmlformats.org/officeDocument/2006/relationships/hyperlink" Target="http://www.leetaxsale.com/" TargetMode="External"/><Relationship Id="rId40" Type="http://schemas.openxmlformats.org/officeDocument/2006/relationships/hyperlink" Target="https://sarasotafl.realtaxlien.com/" TargetMode="External"/><Relationship Id="rId45" Type="http://schemas.openxmlformats.org/officeDocument/2006/relationships/hyperlink" Target="http://www.taylortaxsale.com/" TargetMode="External"/><Relationship Id="rId66" Type="http://schemas.openxmlformats.org/officeDocument/2006/relationships/hyperlink" Target="https://www.ccappraiser.com/rp_real_search.asp?" TargetMode="External"/><Relationship Id="rId87" Type="http://schemas.openxmlformats.org/officeDocument/2006/relationships/hyperlink" Target="http://qpublic6.qpublic.net/fl_search.php?county=fl_taylor&amp;searchType=parcel" TargetMode="External"/><Relationship Id="rId110" Type="http://schemas.openxmlformats.org/officeDocument/2006/relationships/hyperlink" Target="http://www.pa.citrus.fl.us/pls/apex/f?p=100:10:0::NO:::" TargetMode="External"/><Relationship Id="rId115" Type="http://schemas.openxmlformats.org/officeDocument/2006/relationships/hyperlink" Target="http://dagobah.sjcpa.us/Html5Viewer/Index.html?viewer=SJCPA" TargetMode="External"/><Relationship Id="rId61" Type="http://schemas.openxmlformats.org/officeDocument/2006/relationships/hyperlink" Target="http://maps2.roktech.net/nassauflpa/" TargetMode="External"/><Relationship Id="rId82" Type="http://schemas.openxmlformats.org/officeDocument/2006/relationships/hyperlink" Target="http://qpublic6.qpublic.net/fl_search_dw.php?county=fl_holmes&amp;search=parcel" TargetMode="External"/><Relationship Id="rId19" Type="http://schemas.openxmlformats.org/officeDocument/2006/relationships/hyperlink" Target="http://www.hendrytaxsale.com/" TargetMode="External"/><Relationship Id="rId14" Type="http://schemas.openxmlformats.org/officeDocument/2006/relationships/hyperlink" Target="http://www.gadsdentaxsale.com/" TargetMode="External"/><Relationship Id="rId30" Type="http://schemas.openxmlformats.org/officeDocument/2006/relationships/hyperlink" Target="http://www.bidnassau.com/" TargetMode="External"/><Relationship Id="rId35" Type="http://schemas.openxmlformats.org/officeDocument/2006/relationships/hyperlink" Target="http://www.palmbeachtaxsale.com/" TargetMode="External"/><Relationship Id="rId56" Type="http://schemas.openxmlformats.org/officeDocument/2006/relationships/hyperlink" Target="http://maps.pascogov.com/maps/search.asp" TargetMode="External"/><Relationship Id="rId77" Type="http://schemas.openxmlformats.org/officeDocument/2006/relationships/hyperlink" Target="http://www.sumterpa.com/GIS/?GIS" TargetMode="External"/><Relationship Id="rId100" Type="http://schemas.openxmlformats.org/officeDocument/2006/relationships/hyperlink" Target="http://www.pbcgov.com/papa/Asps/papagis/papagis.aspx" TargetMode="External"/><Relationship Id="rId105" Type="http://schemas.openxmlformats.org/officeDocument/2006/relationships/hyperlink" Target="http://qpublic6.qpublic.net/fl_search_dw.php?county=fl_wakulla&amp;search=parcel" TargetMode="External"/><Relationship Id="rId8" Type="http://schemas.openxmlformats.org/officeDocument/2006/relationships/hyperlink" Target="http://www.bidclay.com/" TargetMode="External"/><Relationship Id="rId51" Type="http://schemas.openxmlformats.org/officeDocument/2006/relationships/hyperlink" Target="http://www.bidlaketax.com/" TargetMode="External"/><Relationship Id="rId72" Type="http://schemas.openxmlformats.org/officeDocument/2006/relationships/hyperlink" Target="http://ira.property-appraiser.org/PropertySearch/" TargetMode="External"/><Relationship Id="rId93" Type="http://schemas.openxmlformats.org/officeDocument/2006/relationships/hyperlink" Target="http://geoweb.martin.fl.us/general/" TargetMode="External"/><Relationship Id="rId98" Type="http://schemas.openxmlformats.org/officeDocument/2006/relationships/hyperlink" Target="http://gis.mcpafl.org/monroe" TargetMode="External"/><Relationship Id="rId3" Type="http://schemas.openxmlformats.org/officeDocument/2006/relationships/hyperlink" Target="https://www.taxcertsale.com/bradfordtaxsale" TargetMode="External"/><Relationship Id="rId25" Type="http://schemas.openxmlformats.org/officeDocument/2006/relationships/hyperlink" Target="https://www.taxcertsale.com/MadisonTaxSale" TargetMode="External"/><Relationship Id="rId46" Type="http://schemas.openxmlformats.org/officeDocument/2006/relationships/hyperlink" Target="https://www.taxcertsale.com/wakullataxsale" TargetMode="External"/><Relationship Id="rId67" Type="http://schemas.openxmlformats.org/officeDocument/2006/relationships/hyperlink" Target="http://www.desotopa.com/GIS/Search_F.asp?GIS" TargetMode="External"/><Relationship Id="rId116" Type="http://schemas.openxmlformats.org/officeDocument/2006/relationships/hyperlink" Target="https://www.wfbsusa.com/levytaxsale/Default.aspx" TargetMode="External"/><Relationship Id="rId20" Type="http://schemas.openxmlformats.org/officeDocument/2006/relationships/hyperlink" Target="https://www.bidhighlandscounty.com/" TargetMode="External"/><Relationship Id="rId41" Type="http://schemas.openxmlformats.org/officeDocument/2006/relationships/hyperlink" Target="http://www.seminoletaxsale.com/" TargetMode="External"/><Relationship Id="rId62" Type="http://schemas.openxmlformats.org/officeDocument/2006/relationships/hyperlink" Target="http://vcmaps.vcgov.org/vcmaps/Palms/viewer.htm" TargetMode="External"/><Relationship Id="rId83" Type="http://schemas.openxmlformats.org/officeDocument/2006/relationships/hyperlink" Target="http://qpublic6.qpublic.net/fl_search_dw.php?county=fl_jackson&amp;search=parcel" TargetMode="External"/><Relationship Id="rId88" Type="http://schemas.openxmlformats.org/officeDocument/2006/relationships/hyperlink" Target="http://g2.columbia.floridapa.com/GIS/Search_F.asp?GIS" TargetMode="External"/><Relationship Id="rId111" Type="http://schemas.openxmlformats.org/officeDocument/2006/relationships/hyperlink" Target="http://www.miamidade.gov/propertysearch/" TargetMode="External"/><Relationship Id="rId15" Type="http://schemas.openxmlformats.org/officeDocument/2006/relationships/hyperlink" Target="http://www.gilchristtaxsale.com/" TargetMode="External"/><Relationship Id="rId36" Type="http://schemas.openxmlformats.org/officeDocument/2006/relationships/hyperlink" Target="http://www.bidpinellas.com/" TargetMode="External"/><Relationship Id="rId57" Type="http://schemas.openxmlformats.org/officeDocument/2006/relationships/hyperlink" Target="http://maps.baycountyfl.gov/" TargetMode="External"/><Relationship Id="rId106" Type="http://schemas.openxmlformats.org/officeDocument/2006/relationships/hyperlink" Target="http://g2.hernando.floridapa.com/GIS/Search_F.asp?REFERER="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ftp://72.52.161.128/" TargetMode="External"/><Relationship Id="rId7" Type="http://schemas.openxmlformats.org/officeDocument/2006/relationships/printerSettings" Target="../printerSettings/printerSettings6.bin"/><Relationship Id="rId2" Type="http://schemas.openxmlformats.org/officeDocument/2006/relationships/hyperlink" Target="mailto:dmaisel@tangcapital.com" TargetMode="External"/><Relationship Id="rId1" Type="http://schemas.openxmlformats.org/officeDocument/2006/relationships/hyperlink" Target="http://digipan.lumentumllc.com/?beta" TargetMode="External"/><Relationship Id="rId6" Type="http://schemas.openxmlformats.org/officeDocument/2006/relationships/hyperlink" Target="mailto:TLGFYllc@gmail.com" TargetMode="External"/><Relationship Id="rId5" Type="http://schemas.openxmlformats.org/officeDocument/2006/relationships/hyperlink" Target="mailto:t@ngcap1" TargetMode="External"/><Relationship Id="rId4" Type="http://schemas.openxmlformats.org/officeDocument/2006/relationships/hyperlink" Target="ftp://72.52.161.12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realauction.com/" TargetMode="External"/><Relationship Id="rId13" Type="http://schemas.openxmlformats.org/officeDocument/2006/relationships/hyperlink" Target="mailto:t@ngcap1" TargetMode="External"/><Relationship Id="rId18" Type="http://schemas.openxmlformats.org/officeDocument/2006/relationships/printerSettings" Target="../printerSettings/printerSettings7.bin"/><Relationship Id="rId3" Type="http://schemas.openxmlformats.org/officeDocument/2006/relationships/hyperlink" Target="ftp://drive.taxsaleresources.com/" TargetMode="External"/><Relationship Id="rId7" Type="http://schemas.openxmlformats.org/officeDocument/2006/relationships/hyperlink" Target="mailto:t@ng2014" TargetMode="External"/><Relationship Id="rId12" Type="http://schemas.openxmlformats.org/officeDocument/2006/relationships/hyperlink" Target="mailto:t@ngcap1" TargetMode="External"/><Relationship Id="rId17" Type="http://schemas.openxmlformats.org/officeDocument/2006/relationships/hyperlink" Target="ftp://drive.taxsaleresources.com/" TargetMode="External"/><Relationship Id="rId2" Type="http://schemas.openxmlformats.org/officeDocument/2006/relationships/hyperlink" Target="https://lumentum.box.com/lumentum" TargetMode="External"/><Relationship Id="rId16" Type="http://schemas.openxmlformats.org/officeDocument/2006/relationships/hyperlink" Target="mailto:t@ngcap1" TargetMode="External"/><Relationship Id="rId1" Type="http://schemas.openxmlformats.org/officeDocument/2006/relationships/hyperlink" Target="https://lumentum.box.com/TangCapital" TargetMode="External"/><Relationship Id="rId6" Type="http://schemas.openxmlformats.org/officeDocument/2006/relationships/hyperlink" Target="http://www.deltacomputersystems.com/search.html" TargetMode="External"/><Relationship Id="rId11" Type="http://schemas.openxmlformats.org/officeDocument/2006/relationships/hyperlink" Target="mailto:TLGFYllc@gmail.com" TargetMode="External"/><Relationship Id="rId5" Type="http://schemas.openxmlformats.org/officeDocument/2006/relationships/hyperlink" Target="https://www.sri-onlineauctions.com/" TargetMode="External"/><Relationship Id="rId15" Type="http://schemas.openxmlformats.org/officeDocument/2006/relationships/hyperlink" Target="ftp://72.52.161.128/" TargetMode="External"/><Relationship Id="rId10" Type="http://schemas.openxmlformats.org/officeDocument/2006/relationships/hyperlink" Target="mailto:t@ngcap1" TargetMode="External"/><Relationship Id="rId4" Type="http://schemas.openxmlformats.org/officeDocument/2006/relationships/hyperlink" Target="http://www.taxsaleresources.com/" TargetMode="External"/><Relationship Id="rId9" Type="http://schemas.openxmlformats.org/officeDocument/2006/relationships/hyperlink" Target="ftp://drive.taxsaleresources.com/" TargetMode="External"/><Relationship Id="rId14" Type="http://schemas.openxmlformats.org/officeDocument/2006/relationships/hyperlink" Target="ftp://drive.taxsaleresources.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hyperlink" Target="mailto:davidbraatzlaw@sbcglobal.net" TargetMode="External"/><Relationship Id="rId7" Type="http://schemas.openxmlformats.org/officeDocument/2006/relationships/hyperlink" Target="mailto:michael@mkaufmanpa.com" TargetMode="External"/><Relationship Id="rId2" Type="http://schemas.openxmlformats.org/officeDocument/2006/relationships/hyperlink" Target="mailto:kbonchi@gmslaw.com" TargetMode="External"/><Relationship Id="rId1" Type="http://schemas.openxmlformats.org/officeDocument/2006/relationships/hyperlink" Target="mailto:pell@caplaw.net" TargetMode="External"/><Relationship Id="rId6" Type="http://schemas.openxmlformats.org/officeDocument/2006/relationships/hyperlink" Target="mailto:mmanoil@manoilkime.com" TargetMode="External"/><Relationship Id="rId5" Type="http://schemas.openxmlformats.org/officeDocument/2006/relationships/hyperlink" Target="mailto:tcarter@carterlegalgroup.com" TargetMode="External"/><Relationship Id="rId4" Type="http://schemas.openxmlformats.org/officeDocument/2006/relationships/hyperlink" Target="mailto:lawyer@marcgriffin.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Y1048576"/>
  <sheetViews>
    <sheetView tabSelected="1" zoomScale="50" zoomScaleNormal="50" workbookViewId="0">
      <pane xSplit="2" ySplit="3" topLeftCell="C4" activePane="bottomRight" state="frozen"/>
      <selection pane="topRight" activeCell="C1" sqref="C1"/>
      <selection pane="bottomLeft" activeCell="A4" sqref="A4"/>
      <selection pane="bottomRight" activeCell="M20" sqref="M20"/>
    </sheetView>
  </sheetViews>
  <sheetFormatPr defaultRowHeight="14.25" outlineLevelCol="1" x14ac:dyDescent="0.45"/>
  <cols>
    <col min="1" max="1" width="24" customWidth="1"/>
    <col min="2" max="2" width="12.265625" bestFit="1" customWidth="1"/>
    <col min="3" max="3" width="48.86328125" customWidth="1"/>
    <col min="4" max="4" width="12.265625" customWidth="1"/>
    <col min="5" max="5" width="12.265625" hidden="1" customWidth="1" outlineLevel="1"/>
    <col min="6" max="6" width="12.73046875" customWidth="1" collapsed="1"/>
    <col min="7" max="7" width="13.73046875" hidden="1" customWidth="1" outlineLevel="1"/>
    <col min="8" max="8" width="13.73046875" customWidth="1" collapsed="1"/>
    <col min="9" max="9" width="13.06640625" hidden="1" customWidth="1" outlineLevel="1"/>
    <col min="10" max="10" width="19" customWidth="1" collapsed="1"/>
    <col min="11" max="11" width="16" hidden="1" customWidth="1" outlineLevel="1"/>
    <col min="12" max="12" width="11.73046875" customWidth="1" collapsed="1"/>
    <col min="13" max="13" width="27.19921875" bestFit="1" customWidth="1"/>
    <col min="14" max="15" width="17.265625" customWidth="1"/>
    <col min="16" max="16" width="11.06640625" hidden="1" customWidth="1" outlineLevel="1"/>
    <col min="17" max="17" width="11.06640625" customWidth="1" collapsed="1"/>
    <col min="18" max="18" width="7.796875" hidden="1" customWidth="1" outlineLevel="1"/>
    <col min="19" max="19" width="11.796875" customWidth="1" collapsed="1"/>
    <col min="20" max="20" width="17" customWidth="1"/>
    <col min="21" max="21" width="43.796875" bestFit="1" customWidth="1"/>
    <col min="22" max="22" width="11.06640625" customWidth="1"/>
    <col min="23" max="23" width="15.86328125" bestFit="1" customWidth="1"/>
    <col min="24" max="24" width="10.59765625" customWidth="1"/>
    <col min="25" max="25" width="17.53125" hidden="1" customWidth="1" outlineLevel="1"/>
    <col min="26" max="26" width="17.73046875" customWidth="1" collapsed="1"/>
    <col min="27" max="27" width="17.73046875" hidden="1" customWidth="1" outlineLevel="1"/>
    <col min="28" max="28" width="11" customWidth="1" collapsed="1"/>
    <col min="29" max="29" width="11" customWidth="1"/>
    <col min="30" max="30" width="17.265625" customWidth="1"/>
    <col min="31" max="31" width="13.9296875" hidden="1" customWidth="1" outlineLevel="1"/>
    <col min="32" max="33" width="17.86328125" hidden="1" customWidth="1" outlineLevel="1"/>
    <col min="34" max="34" width="117.06640625" bestFit="1" customWidth="1" collapsed="1"/>
    <col min="35" max="35" width="80.796875" bestFit="1" customWidth="1"/>
  </cols>
  <sheetData>
    <row r="1" spans="1:51" x14ac:dyDescent="0.45">
      <c r="B1" s="690" t="s">
        <v>4216</v>
      </c>
      <c r="J1" s="686"/>
      <c r="K1" s="64"/>
      <c r="M1" s="708" t="s">
        <v>4053</v>
      </c>
      <c r="N1" s="708"/>
      <c r="O1" s="685"/>
      <c r="S1" s="655" t="s">
        <v>4025</v>
      </c>
      <c r="T1" s="655"/>
      <c r="U1" s="656"/>
    </row>
    <row r="2" spans="1:51" x14ac:dyDescent="0.45">
      <c r="A2" s="653" t="s">
        <v>4190</v>
      </c>
      <c r="B2" s="653"/>
      <c r="C2" s="653"/>
      <c r="D2" s="653"/>
      <c r="E2" s="653"/>
      <c r="F2" s="653"/>
      <c r="G2" s="653"/>
      <c r="H2" s="653"/>
      <c r="I2" s="653"/>
      <c r="J2" s="653"/>
      <c r="K2" s="653"/>
      <c r="L2" s="653"/>
      <c r="M2" s="653"/>
      <c r="N2" s="653"/>
      <c r="O2" s="653"/>
      <c r="P2" s="653"/>
      <c r="Q2" s="653"/>
      <c r="R2" s="653"/>
      <c r="S2" s="653"/>
      <c r="T2" s="653"/>
      <c r="U2" s="653"/>
      <c r="V2" s="653"/>
      <c r="W2" s="653"/>
      <c r="X2" s="653"/>
      <c r="Y2" s="653"/>
      <c r="Z2" s="653"/>
      <c r="AA2" s="653"/>
      <c r="AB2" s="653"/>
      <c r="AC2" s="653"/>
      <c r="AD2" s="653"/>
      <c r="AE2" s="653"/>
      <c r="AF2" s="653"/>
      <c r="AG2" s="653"/>
      <c r="AH2" s="653"/>
      <c r="AI2" s="654"/>
    </row>
    <row r="3" spans="1:51" ht="62.25" customHeight="1" x14ac:dyDescent="0.45">
      <c r="A3" s="153" t="s">
        <v>3994</v>
      </c>
      <c r="B3" s="153" t="s">
        <v>0</v>
      </c>
      <c r="C3" s="424" t="s">
        <v>214</v>
      </c>
      <c r="D3" s="424" t="s">
        <v>4191</v>
      </c>
      <c r="E3" s="424" t="s">
        <v>4090</v>
      </c>
      <c r="F3" s="424" t="s">
        <v>4192</v>
      </c>
      <c r="G3" s="424" t="s">
        <v>4093</v>
      </c>
      <c r="H3" s="424" t="s">
        <v>4193</v>
      </c>
      <c r="I3" s="424" t="s">
        <v>4094</v>
      </c>
      <c r="J3" s="428" t="s">
        <v>4194</v>
      </c>
      <c r="K3" s="428" t="s">
        <v>4095</v>
      </c>
      <c r="L3" s="424" t="s">
        <v>3268</v>
      </c>
      <c r="M3" s="424" t="s">
        <v>4024</v>
      </c>
      <c r="N3" s="424" t="s">
        <v>1990</v>
      </c>
      <c r="O3" s="424" t="s">
        <v>4195</v>
      </c>
      <c r="P3" s="424" t="s">
        <v>4096</v>
      </c>
      <c r="Q3" s="424" t="s">
        <v>4196</v>
      </c>
      <c r="R3" s="424" t="s">
        <v>4097</v>
      </c>
      <c r="S3" s="428" t="s">
        <v>3</v>
      </c>
      <c r="T3" s="428" t="s">
        <v>4</v>
      </c>
      <c r="U3" s="424" t="s">
        <v>5</v>
      </c>
      <c r="V3" s="424" t="s">
        <v>6</v>
      </c>
      <c r="W3" s="424" t="s">
        <v>7</v>
      </c>
      <c r="X3" s="424" t="s">
        <v>1994</v>
      </c>
      <c r="Y3" s="424" t="s">
        <v>4224</v>
      </c>
      <c r="Z3" s="424" t="s">
        <v>4027</v>
      </c>
      <c r="AA3" s="424" t="s">
        <v>4225</v>
      </c>
      <c r="AB3" s="424" t="s">
        <v>3758</v>
      </c>
      <c r="AC3" s="424" t="s">
        <v>4215</v>
      </c>
      <c r="AD3" s="424" t="s">
        <v>4101</v>
      </c>
      <c r="AE3" s="424" t="s">
        <v>4088</v>
      </c>
      <c r="AF3" s="424" t="s">
        <v>4098</v>
      </c>
      <c r="AG3" s="424" t="s">
        <v>1995</v>
      </c>
      <c r="AH3" s="424" t="s">
        <v>9</v>
      </c>
      <c r="AI3" s="424" t="s">
        <v>10</v>
      </c>
    </row>
    <row r="4" spans="1:51" x14ac:dyDescent="0.45">
      <c r="A4" s="14" t="s">
        <v>3937</v>
      </c>
      <c r="B4" s="696" t="s">
        <v>1865</v>
      </c>
      <c r="C4" s="695" t="s">
        <v>4201</v>
      </c>
      <c r="D4" s="48"/>
      <c r="E4" s="48" t="s">
        <v>94</v>
      </c>
      <c r="F4" s="677" t="s">
        <v>3775</v>
      </c>
      <c r="G4" s="677" t="s">
        <v>1845</v>
      </c>
      <c r="H4" s="677" t="s">
        <v>94</v>
      </c>
      <c r="I4" s="677" t="s">
        <v>95</v>
      </c>
      <c r="J4" s="676">
        <v>43948</v>
      </c>
      <c r="K4" s="676">
        <v>43586</v>
      </c>
      <c r="L4" s="676">
        <v>43948</v>
      </c>
      <c r="M4" s="23">
        <v>43970</v>
      </c>
      <c r="N4" s="676">
        <v>43969</v>
      </c>
      <c r="O4" s="23" t="s">
        <v>2014</v>
      </c>
      <c r="P4" s="676" t="s">
        <v>2014</v>
      </c>
      <c r="Q4" s="23" t="s">
        <v>1747</v>
      </c>
      <c r="R4" s="677" t="s">
        <v>1747</v>
      </c>
      <c r="S4" s="676">
        <v>43964</v>
      </c>
      <c r="T4" s="23">
        <v>43970</v>
      </c>
      <c r="U4" s="680" t="s">
        <v>4125</v>
      </c>
      <c r="V4" s="676">
        <v>43972</v>
      </c>
      <c r="W4" s="677" t="s">
        <v>4230</v>
      </c>
      <c r="X4" s="23" t="s">
        <v>47</v>
      </c>
      <c r="Y4" s="676" t="s">
        <v>47</v>
      </c>
      <c r="Z4" s="23" t="s">
        <v>47</v>
      </c>
      <c r="AA4" s="676"/>
      <c r="AB4" s="147"/>
      <c r="AC4" s="676"/>
      <c r="AD4" s="473">
        <v>50405007.729999997</v>
      </c>
      <c r="AE4" s="473">
        <v>41324101</v>
      </c>
      <c r="AF4" s="430">
        <v>40221667.720000871</v>
      </c>
      <c r="AG4" s="430">
        <v>39147480.670000628</v>
      </c>
      <c r="AH4" s="432" t="s">
        <v>1868</v>
      </c>
      <c r="AI4" s="432" t="s">
        <v>1869</v>
      </c>
    </row>
    <row r="5" spans="1:51" ht="28.5" x14ac:dyDescent="0.45">
      <c r="A5" s="68" t="s">
        <v>4221</v>
      </c>
      <c r="B5" s="48" t="s">
        <v>1928</v>
      </c>
      <c r="C5" s="695" t="s">
        <v>4223</v>
      </c>
      <c r="D5" s="48"/>
      <c r="E5" s="48" t="s">
        <v>94</v>
      </c>
      <c r="F5" s="216"/>
      <c r="G5" s="677" t="s">
        <v>1753</v>
      </c>
      <c r="H5" s="216"/>
      <c r="I5" s="677"/>
      <c r="J5" s="147"/>
      <c r="K5" s="676">
        <v>43598</v>
      </c>
      <c r="L5" s="676">
        <v>43962</v>
      </c>
      <c r="M5" s="23" t="s">
        <v>4222</v>
      </c>
      <c r="N5" s="147"/>
      <c r="O5" s="23" t="s">
        <v>2014</v>
      </c>
      <c r="P5" s="676" t="s">
        <v>2014</v>
      </c>
      <c r="Q5" s="147"/>
      <c r="R5" s="677" t="s">
        <v>1740</v>
      </c>
      <c r="S5" s="147"/>
      <c r="T5" s="147"/>
      <c r="U5" s="216"/>
      <c r="V5" s="147"/>
      <c r="W5" s="216"/>
      <c r="X5" s="147"/>
      <c r="Y5" s="676" t="s">
        <v>47</v>
      </c>
      <c r="Z5" s="147"/>
      <c r="AA5" s="706"/>
      <c r="AB5" s="147"/>
      <c r="AC5" s="676"/>
      <c r="AD5" s="473">
        <v>57220610.210000001</v>
      </c>
      <c r="AE5" s="568">
        <v>58608036</v>
      </c>
      <c r="AF5" s="430">
        <v>58087347.529999867</v>
      </c>
      <c r="AG5" s="430">
        <v>61732193.210000448</v>
      </c>
      <c r="AH5" s="432" t="s">
        <v>1931</v>
      </c>
      <c r="AI5" s="432" t="s">
        <v>1932</v>
      </c>
    </row>
    <row r="6" spans="1:51" x14ac:dyDescent="0.45">
      <c r="A6" s="14" t="s">
        <v>3939</v>
      </c>
      <c r="B6" s="48" t="s">
        <v>1821</v>
      </c>
      <c r="C6" s="48"/>
      <c r="D6" s="48"/>
      <c r="E6" s="48" t="s">
        <v>94</v>
      </c>
      <c r="F6" s="48" t="s">
        <v>1738</v>
      </c>
      <c r="G6" s="677" t="s">
        <v>1738</v>
      </c>
      <c r="H6" s="48" t="s">
        <v>95</v>
      </c>
      <c r="I6" s="677" t="s">
        <v>4104</v>
      </c>
      <c r="J6" s="23">
        <v>43957</v>
      </c>
      <c r="K6" s="676">
        <v>43586</v>
      </c>
      <c r="L6" s="23">
        <v>43957</v>
      </c>
      <c r="M6" s="23">
        <v>43978</v>
      </c>
      <c r="N6" s="676">
        <v>43977</v>
      </c>
      <c r="O6" s="23" t="s">
        <v>2001</v>
      </c>
      <c r="P6" s="676" t="s">
        <v>2001</v>
      </c>
      <c r="Q6" s="23" t="s">
        <v>1747</v>
      </c>
      <c r="R6" s="677" t="s">
        <v>1747</v>
      </c>
      <c r="S6" s="676">
        <v>43977</v>
      </c>
      <c r="T6" s="676">
        <v>43977</v>
      </c>
      <c r="U6" s="48" t="s">
        <v>4100</v>
      </c>
      <c r="V6" s="23">
        <v>43980</v>
      </c>
      <c r="W6" s="48" t="s">
        <v>335</v>
      </c>
      <c r="X6" s="23">
        <v>43975</v>
      </c>
      <c r="Y6" s="676">
        <v>43604</v>
      </c>
      <c r="Z6" s="676">
        <f>V6</f>
        <v>43980</v>
      </c>
      <c r="AA6" s="676">
        <v>43609</v>
      </c>
      <c r="AB6" s="23">
        <v>43992</v>
      </c>
      <c r="AC6" s="23"/>
      <c r="AD6" s="473">
        <v>3844722.1</v>
      </c>
      <c r="AE6" s="568">
        <v>3431708</v>
      </c>
      <c r="AF6" s="430">
        <v>3727466.799999998</v>
      </c>
      <c r="AG6" s="430">
        <v>3650088.7200000174</v>
      </c>
      <c r="AH6" s="432" t="s">
        <v>1822</v>
      </c>
      <c r="AI6" s="432" t="s">
        <v>1823</v>
      </c>
    </row>
    <row r="7" spans="1:51" ht="28.5" x14ac:dyDescent="0.45">
      <c r="A7" s="14" t="s">
        <v>3940</v>
      </c>
      <c r="B7" s="48" t="s">
        <v>16</v>
      </c>
      <c r="C7" s="48" t="s">
        <v>4197</v>
      </c>
      <c r="D7" s="48"/>
      <c r="E7" s="48" t="s">
        <v>94</v>
      </c>
      <c r="F7" s="48" t="s">
        <v>3775</v>
      </c>
      <c r="G7" s="677" t="s">
        <v>3775</v>
      </c>
      <c r="H7" s="677" t="s">
        <v>94</v>
      </c>
      <c r="I7" s="677" t="s">
        <v>94</v>
      </c>
      <c r="J7" s="23">
        <v>43957</v>
      </c>
      <c r="K7" s="676">
        <v>43588</v>
      </c>
      <c r="L7" s="23">
        <v>43957</v>
      </c>
      <c r="M7" s="23">
        <v>43979</v>
      </c>
      <c r="N7" s="23">
        <v>43978</v>
      </c>
      <c r="O7" s="23" t="s">
        <v>1757</v>
      </c>
      <c r="P7" s="676" t="s">
        <v>1757</v>
      </c>
      <c r="Q7" s="677" t="s">
        <v>1747</v>
      </c>
      <c r="R7" s="677" t="s">
        <v>1747</v>
      </c>
      <c r="S7" s="676">
        <v>43977</v>
      </c>
      <c r="T7" s="689" t="s">
        <v>4211</v>
      </c>
      <c r="U7" s="677" t="s">
        <v>1748</v>
      </c>
      <c r="V7" s="23">
        <v>43983</v>
      </c>
      <c r="W7" s="48" t="s">
        <v>3862</v>
      </c>
      <c r="X7" s="23" t="s">
        <v>47</v>
      </c>
      <c r="Y7" s="676" t="s">
        <v>47</v>
      </c>
      <c r="Z7" s="23" t="s">
        <v>47</v>
      </c>
      <c r="AA7" s="676"/>
      <c r="AB7" s="147"/>
      <c r="AC7" s="676"/>
      <c r="AD7" s="473">
        <v>824712.56</v>
      </c>
      <c r="AE7" s="568">
        <v>807334</v>
      </c>
      <c r="AF7" s="430">
        <v>807452</v>
      </c>
      <c r="AG7" s="430">
        <v>951458.82000000041</v>
      </c>
      <c r="AH7" s="432" t="s">
        <v>1764</v>
      </c>
      <c r="AI7" s="432" t="s">
        <v>1765</v>
      </c>
    </row>
    <row r="8" spans="1:51" s="657" customFormat="1" ht="57" x14ac:dyDescent="0.45">
      <c r="A8" s="681" t="s">
        <v>3991</v>
      </c>
      <c r="B8" s="677" t="s">
        <v>1838</v>
      </c>
      <c r="C8" s="695" t="s">
        <v>4227</v>
      </c>
      <c r="D8" s="677"/>
      <c r="E8" s="677" t="s">
        <v>95</v>
      </c>
      <c r="F8" s="216"/>
      <c r="G8" s="677"/>
      <c r="H8" s="216"/>
      <c r="I8" s="677"/>
      <c r="J8" s="216"/>
      <c r="K8" s="676"/>
      <c r="L8" s="147"/>
      <c r="M8" s="147"/>
      <c r="N8" s="147"/>
      <c r="O8" s="216" t="s">
        <v>4236</v>
      </c>
      <c r="P8" s="676"/>
      <c r="Q8" s="147"/>
      <c r="R8" s="677"/>
      <c r="S8" s="147"/>
      <c r="T8" s="147"/>
      <c r="U8" s="703"/>
      <c r="V8" s="147"/>
      <c r="W8" s="216"/>
      <c r="X8" s="147"/>
      <c r="Y8" s="676"/>
      <c r="Z8" s="147"/>
      <c r="AA8" s="676"/>
      <c r="AB8" s="147"/>
      <c r="AC8" s="676"/>
      <c r="AD8" s="691">
        <v>9112308.7599999979</v>
      </c>
      <c r="AE8" s="692">
        <v>0</v>
      </c>
      <c r="AF8" s="693">
        <v>0</v>
      </c>
      <c r="AG8" s="693">
        <v>14579029.319999989</v>
      </c>
      <c r="AH8" s="687" t="s">
        <v>1842</v>
      </c>
      <c r="AI8" s="694" t="s">
        <v>3310</v>
      </c>
      <c r="AJ8"/>
      <c r="AK8"/>
      <c r="AL8"/>
      <c r="AM8"/>
      <c r="AN8"/>
      <c r="AO8"/>
      <c r="AP8"/>
      <c r="AQ8"/>
      <c r="AR8"/>
      <c r="AS8"/>
      <c r="AT8"/>
      <c r="AU8"/>
      <c r="AV8"/>
      <c r="AW8"/>
      <c r="AX8"/>
      <c r="AY8"/>
    </row>
    <row r="9" spans="1:51" x14ac:dyDescent="0.45">
      <c r="A9" s="14" t="s">
        <v>3941</v>
      </c>
      <c r="B9" s="48" t="s">
        <v>1745</v>
      </c>
      <c r="C9" s="48"/>
      <c r="D9" s="48"/>
      <c r="E9" s="48" t="s">
        <v>94</v>
      </c>
      <c r="F9" s="48" t="s">
        <v>1738</v>
      </c>
      <c r="G9" s="677" t="s">
        <v>1738</v>
      </c>
      <c r="H9" s="48" t="s">
        <v>95</v>
      </c>
      <c r="I9" s="677" t="s">
        <v>95</v>
      </c>
      <c r="J9" s="23">
        <v>43961</v>
      </c>
      <c r="K9" s="676">
        <v>43587</v>
      </c>
      <c r="L9" s="23">
        <v>43961</v>
      </c>
      <c r="M9" s="23">
        <v>43978</v>
      </c>
      <c r="N9" s="676">
        <v>43977</v>
      </c>
      <c r="O9" s="23" t="s">
        <v>2001</v>
      </c>
      <c r="P9" s="676" t="s">
        <v>2001</v>
      </c>
      <c r="Q9" s="23" t="s">
        <v>1740</v>
      </c>
      <c r="R9" s="677" t="s">
        <v>1740</v>
      </c>
      <c r="S9" s="676">
        <v>43977</v>
      </c>
      <c r="T9" s="676">
        <v>43977</v>
      </c>
      <c r="U9" s="679" t="s">
        <v>4232</v>
      </c>
      <c r="V9" s="676">
        <v>43980</v>
      </c>
      <c r="W9" s="677" t="s">
        <v>335</v>
      </c>
      <c r="X9" s="23">
        <v>43975</v>
      </c>
      <c r="Y9" s="676">
        <v>43604</v>
      </c>
      <c r="Z9" s="676">
        <f>V9</f>
        <v>43980</v>
      </c>
      <c r="AA9" s="676">
        <v>43609</v>
      </c>
      <c r="AB9" s="23">
        <v>43992</v>
      </c>
      <c r="AC9" s="23"/>
      <c r="AD9" s="473">
        <v>21229275.469999999</v>
      </c>
      <c r="AE9" s="568">
        <v>20374273</v>
      </c>
      <c r="AF9" s="430">
        <v>19669435.220001008</v>
      </c>
      <c r="AG9" s="430">
        <v>17387724.490000021</v>
      </c>
      <c r="AH9" s="432" t="s">
        <v>1750</v>
      </c>
      <c r="AI9" s="432" t="s">
        <v>1751</v>
      </c>
    </row>
    <row r="10" spans="1:51" x14ac:dyDescent="0.45">
      <c r="A10" s="14" t="s">
        <v>3942</v>
      </c>
      <c r="B10" s="48" t="s">
        <v>1917</v>
      </c>
      <c r="C10" s="677"/>
      <c r="D10" s="48"/>
      <c r="E10" s="48" t="s">
        <v>94</v>
      </c>
      <c r="F10" s="48" t="s">
        <v>1738</v>
      </c>
      <c r="G10" s="677" t="s">
        <v>1738</v>
      </c>
      <c r="H10" s="48" t="s">
        <v>4105</v>
      </c>
      <c r="I10" s="677" t="s">
        <v>4105</v>
      </c>
      <c r="J10" s="23">
        <v>43962</v>
      </c>
      <c r="K10" s="676">
        <v>43590</v>
      </c>
      <c r="L10" s="23">
        <v>43962</v>
      </c>
      <c r="M10" s="23">
        <v>43979</v>
      </c>
      <c r="N10" s="147"/>
      <c r="O10" s="23" t="s">
        <v>2014</v>
      </c>
      <c r="P10" s="676" t="s">
        <v>2014</v>
      </c>
      <c r="Q10" s="147"/>
      <c r="R10" s="677" t="s">
        <v>1747</v>
      </c>
      <c r="S10" s="147"/>
      <c r="T10" s="147"/>
      <c r="U10" s="216"/>
      <c r="V10" s="147"/>
      <c r="W10" s="216"/>
      <c r="X10" s="147"/>
      <c r="Y10" s="676">
        <v>43611</v>
      </c>
      <c r="Z10" s="147"/>
      <c r="AA10" s="706"/>
      <c r="AB10" s="147"/>
      <c r="AC10" s="676"/>
      <c r="AD10" s="473">
        <v>4516019.2</v>
      </c>
      <c r="AE10" s="568">
        <v>5449927</v>
      </c>
      <c r="AF10" s="430">
        <v>5255748.5699996194</v>
      </c>
      <c r="AG10" s="430">
        <v>5002385.1300000241</v>
      </c>
      <c r="AH10" s="432" t="s">
        <v>1918</v>
      </c>
      <c r="AI10" s="432" t="s">
        <v>1919</v>
      </c>
    </row>
    <row r="11" spans="1:51" x14ac:dyDescent="0.45">
      <c r="A11" s="14" t="s">
        <v>3943</v>
      </c>
      <c r="B11" s="48" t="s">
        <v>1752</v>
      </c>
      <c r="C11" s="48" t="s">
        <v>4201</v>
      </c>
      <c r="D11" s="48"/>
      <c r="E11" s="48" t="s">
        <v>94</v>
      </c>
      <c r="F11" s="48" t="s">
        <v>1753</v>
      </c>
      <c r="G11" s="677" t="s">
        <v>1753</v>
      </c>
      <c r="H11" s="48" t="s">
        <v>94</v>
      </c>
      <c r="I11" s="677" t="s">
        <v>94</v>
      </c>
      <c r="J11" s="23">
        <v>43951</v>
      </c>
      <c r="K11" s="676">
        <v>43588</v>
      </c>
      <c r="L11" s="23">
        <v>43951</v>
      </c>
      <c r="M11" s="147">
        <v>43977</v>
      </c>
      <c r="N11" s="676">
        <v>43976</v>
      </c>
      <c r="O11" s="23" t="s">
        <v>2001</v>
      </c>
      <c r="P11" s="676" t="s">
        <v>2001</v>
      </c>
      <c r="Q11" s="23" t="s">
        <v>1747</v>
      </c>
      <c r="R11" s="677" t="s">
        <v>1747</v>
      </c>
      <c r="S11" s="676">
        <v>43959</v>
      </c>
      <c r="T11" s="676">
        <v>43976</v>
      </c>
      <c r="U11" s="48" t="s">
        <v>4114</v>
      </c>
      <c r="V11" s="23">
        <v>43980</v>
      </c>
      <c r="W11" s="677" t="s">
        <v>335</v>
      </c>
      <c r="X11" s="23" t="s">
        <v>47</v>
      </c>
      <c r="Y11" s="676" t="s">
        <v>47</v>
      </c>
      <c r="Z11" s="23" t="s">
        <v>47</v>
      </c>
      <c r="AA11" s="676">
        <v>43614</v>
      </c>
      <c r="AB11" s="676">
        <v>43992</v>
      </c>
      <c r="AC11" s="676"/>
      <c r="AD11" s="473">
        <v>133366508.40000001</v>
      </c>
      <c r="AE11" s="568">
        <v>120318091</v>
      </c>
      <c r="AF11" s="430">
        <v>124350442.43999961</v>
      </c>
      <c r="AG11" s="430">
        <v>122572479.07000189</v>
      </c>
      <c r="AH11" s="432" t="s">
        <v>1754</v>
      </c>
      <c r="AI11" s="432" t="s">
        <v>1755</v>
      </c>
    </row>
    <row r="12" spans="1:51" x14ac:dyDescent="0.45">
      <c r="A12" s="14" t="s">
        <v>3944</v>
      </c>
      <c r="B12" s="48" t="s">
        <v>1889</v>
      </c>
      <c r="C12" s="48"/>
      <c r="D12" s="48"/>
      <c r="E12" s="48" t="s">
        <v>94</v>
      </c>
      <c r="F12" s="48" t="s">
        <v>1738</v>
      </c>
      <c r="G12" s="677" t="s">
        <v>1738</v>
      </c>
      <c r="H12" s="48" t="s">
        <v>95</v>
      </c>
      <c r="I12" s="677" t="s">
        <v>95</v>
      </c>
      <c r="J12" s="23">
        <v>43964</v>
      </c>
      <c r="K12" s="676">
        <v>43594</v>
      </c>
      <c r="L12" s="676">
        <v>43964</v>
      </c>
      <c r="M12" s="23">
        <v>43982</v>
      </c>
      <c r="N12" s="147"/>
      <c r="O12" s="23" t="s">
        <v>2014</v>
      </c>
      <c r="P12" s="676" t="s">
        <v>2014</v>
      </c>
      <c r="Q12" s="147"/>
      <c r="R12" s="677" t="s">
        <v>1747</v>
      </c>
      <c r="S12" s="147"/>
      <c r="T12" s="147"/>
      <c r="U12" s="216"/>
      <c r="V12" s="147"/>
      <c r="W12" s="216"/>
      <c r="X12" s="147"/>
      <c r="Y12" s="676">
        <v>43606</v>
      </c>
      <c r="Z12" s="147"/>
      <c r="AA12" s="676"/>
      <c r="AB12" s="147"/>
      <c r="AC12" s="676"/>
      <c r="AD12" s="473">
        <v>656951.52</v>
      </c>
      <c r="AE12" s="568">
        <v>811146</v>
      </c>
      <c r="AF12" s="430">
        <v>698799.45000000065</v>
      </c>
      <c r="AG12" s="430">
        <v>742509.82000000053</v>
      </c>
      <c r="AH12" s="432" t="s">
        <v>1890</v>
      </c>
      <c r="AI12" s="432" t="s">
        <v>1891</v>
      </c>
    </row>
    <row r="13" spans="1:51" x14ac:dyDescent="0.45">
      <c r="A13" s="681" t="s">
        <v>3945</v>
      </c>
      <c r="B13" s="677" t="s">
        <v>1827</v>
      </c>
      <c r="C13" s="677"/>
      <c r="D13" s="48"/>
      <c r="E13" s="48" t="s">
        <v>94</v>
      </c>
      <c r="F13" s="48" t="s">
        <v>1738</v>
      </c>
      <c r="G13" s="677" t="s">
        <v>1738</v>
      </c>
      <c r="H13" s="48" t="s">
        <v>95</v>
      </c>
      <c r="I13" s="677"/>
      <c r="J13" s="23">
        <v>43952</v>
      </c>
      <c r="K13" s="676">
        <v>43588</v>
      </c>
      <c r="L13" s="23">
        <v>43952</v>
      </c>
      <c r="M13" s="23">
        <v>43972</v>
      </c>
      <c r="N13" s="676">
        <v>43971</v>
      </c>
      <c r="O13" s="23" t="s">
        <v>2001</v>
      </c>
      <c r="P13" s="676" t="s">
        <v>2001</v>
      </c>
      <c r="Q13" s="23" t="s">
        <v>1747</v>
      </c>
      <c r="R13" s="677" t="s">
        <v>1747</v>
      </c>
      <c r="S13" s="676">
        <v>43971</v>
      </c>
      <c r="T13" s="676">
        <v>43971</v>
      </c>
      <c r="U13" s="442" t="s">
        <v>4124</v>
      </c>
      <c r="V13" s="23">
        <v>43984</v>
      </c>
      <c r="W13" s="677" t="s">
        <v>335</v>
      </c>
      <c r="X13" s="23">
        <v>43969</v>
      </c>
      <c r="Y13" s="676">
        <v>43605</v>
      </c>
      <c r="Z13" s="676">
        <f>V13</f>
        <v>43984</v>
      </c>
      <c r="AA13" s="676">
        <v>43614</v>
      </c>
      <c r="AB13" s="676">
        <v>43994</v>
      </c>
      <c r="AC13" s="676"/>
      <c r="AD13" s="473">
        <v>19667655.760000002</v>
      </c>
      <c r="AE13" s="568">
        <v>19812144</v>
      </c>
      <c r="AF13" s="430">
        <v>20400130.399999872</v>
      </c>
      <c r="AG13" s="430">
        <v>21347900.099999961</v>
      </c>
      <c r="AH13" s="432" t="s">
        <v>1828</v>
      </c>
      <c r="AI13" s="432" t="s">
        <v>1829</v>
      </c>
    </row>
    <row r="14" spans="1:51" x14ac:dyDescent="0.45">
      <c r="A14" s="14" t="s">
        <v>3946</v>
      </c>
      <c r="B14" s="48" t="s">
        <v>1886</v>
      </c>
      <c r="C14" s="48"/>
      <c r="D14" s="48"/>
      <c r="E14" s="48" t="s">
        <v>94</v>
      </c>
      <c r="F14" s="48" t="s">
        <v>1738</v>
      </c>
      <c r="G14" s="677" t="s">
        <v>1738</v>
      </c>
      <c r="H14" s="48" t="s">
        <v>4104</v>
      </c>
      <c r="I14" s="677" t="s">
        <v>4104</v>
      </c>
      <c r="J14" s="23">
        <v>43964</v>
      </c>
      <c r="K14" s="676">
        <v>43598</v>
      </c>
      <c r="L14" s="23">
        <v>43964</v>
      </c>
      <c r="M14" s="23">
        <v>43980</v>
      </c>
      <c r="N14" s="676">
        <v>43979</v>
      </c>
      <c r="O14" s="23" t="s">
        <v>2001</v>
      </c>
      <c r="P14" s="676" t="s">
        <v>2001</v>
      </c>
      <c r="Q14" s="23" t="s">
        <v>1747</v>
      </c>
      <c r="R14" s="677" t="s">
        <v>1747</v>
      </c>
      <c r="S14" s="676">
        <v>43979</v>
      </c>
      <c r="T14" s="676">
        <v>43979</v>
      </c>
      <c r="U14" s="48" t="s">
        <v>4100</v>
      </c>
      <c r="V14" s="23">
        <v>43984</v>
      </c>
      <c r="W14" s="677" t="s">
        <v>335</v>
      </c>
      <c r="X14" s="23">
        <v>43977</v>
      </c>
      <c r="Y14" s="676">
        <v>43613</v>
      </c>
      <c r="Z14" s="676">
        <f>V14</f>
        <v>43984</v>
      </c>
      <c r="AA14" s="676">
        <v>43620</v>
      </c>
      <c r="AB14" s="676">
        <v>43994</v>
      </c>
      <c r="AC14" s="676"/>
      <c r="AD14" s="473">
        <v>24251860.829999998</v>
      </c>
      <c r="AE14" s="568">
        <v>23688708</v>
      </c>
      <c r="AF14" s="430">
        <v>23783712.360000443</v>
      </c>
      <c r="AG14" s="430">
        <v>26843388.460000135</v>
      </c>
      <c r="AH14" s="432" t="s">
        <v>1887</v>
      </c>
      <c r="AI14" s="432" t="s">
        <v>1888</v>
      </c>
    </row>
    <row r="15" spans="1:51" x14ac:dyDescent="0.45">
      <c r="A15" s="14" t="s">
        <v>3947</v>
      </c>
      <c r="B15" s="688" t="s">
        <v>90</v>
      </c>
      <c r="C15" s="48"/>
      <c r="D15" s="48"/>
      <c r="E15" s="48" t="s">
        <v>94</v>
      </c>
      <c r="F15" s="48" t="s">
        <v>1738</v>
      </c>
      <c r="G15" s="677" t="s">
        <v>1738</v>
      </c>
      <c r="H15" s="48" t="s">
        <v>95</v>
      </c>
      <c r="I15" s="677" t="s">
        <v>95</v>
      </c>
      <c r="J15" s="23">
        <v>43979</v>
      </c>
      <c r="K15" s="676">
        <v>43594</v>
      </c>
      <c r="L15" s="23">
        <v>43979</v>
      </c>
      <c r="M15" s="23">
        <v>43997</v>
      </c>
      <c r="N15" s="676">
        <v>43996</v>
      </c>
      <c r="O15" s="23" t="s">
        <v>2001</v>
      </c>
      <c r="P15" s="676" t="s">
        <v>2001</v>
      </c>
      <c r="Q15" s="23" t="s">
        <v>1747</v>
      </c>
      <c r="R15" s="677" t="s">
        <v>4106</v>
      </c>
      <c r="S15" s="676">
        <v>43996</v>
      </c>
      <c r="T15" s="676">
        <v>43996</v>
      </c>
      <c r="U15" s="48" t="s">
        <v>1748</v>
      </c>
      <c r="V15" s="23">
        <v>43999</v>
      </c>
      <c r="W15" s="48" t="s">
        <v>335</v>
      </c>
      <c r="X15" s="23">
        <v>43994</v>
      </c>
      <c r="Y15" s="676">
        <v>43607</v>
      </c>
      <c r="Z15" s="676">
        <f>V15</f>
        <v>43999</v>
      </c>
      <c r="AA15" s="676">
        <v>43614</v>
      </c>
      <c r="AB15" s="676">
        <v>44011</v>
      </c>
      <c r="AC15" s="676"/>
      <c r="AD15" s="473">
        <v>12139643.390000001</v>
      </c>
      <c r="AE15" s="568">
        <v>11254642</v>
      </c>
      <c r="AF15" s="430">
        <v>11697829</v>
      </c>
      <c r="AG15" s="430">
        <v>12534866.250000024</v>
      </c>
      <c r="AH15" s="432" t="s">
        <v>1833</v>
      </c>
      <c r="AI15" s="432" t="s">
        <v>1834</v>
      </c>
    </row>
    <row r="16" spans="1:51" x14ac:dyDescent="0.45">
      <c r="A16" s="14" t="s">
        <v>3948</v>
      </c>
      <c r="B16" s="48" t="s">
        <v>1784</v>
      </c>
      <c r="C16" s="48" t="s">
        <v>4201</v>
      </c>
      <c r="D16" s="48"/>
      <c r="E16" s="48" t="s">
        <v>94</v>
      </c>
      <c r="F16" s="48" t="s">
        <v>1738</v>
      </c>
      <c r="G16" s="677" t="s">
        <v>1738</v>
      </c>
      <c r="H16" s="48" t="s">
        <v>95</v>
      </c>
      <c r="I16" s="677"/>
      <c r="J16" s="23">
        <v>43955</v>
      </c>
      <c r="K16" s="676">
        <v>43594</v>
      </c>
      <c r="L16" s="23">
        <v>43955</v>
      </c>
      <c r="M16" s="23">
        <v>43981</v>
      </c>
      <c r="N16" s="676">
        <v>43980</v>
      </c>
      <c r="O16" s="23" t="s">
        <v>2001</v>
      </c>
      <c r="P16" s="676" t="s">
        <v>2001</v>
      </c>
      <c r="Q16" s="23" t="s">
        <v>1740</v>
      </c>
      <c r="R16" s="677" t="s">
        <v>1740</v>
      </c>
      <c r="S16" s="676">
        <v>43977</v>
      </c>
      <c r="T16" s="23">
        <v>43977</v>
      </c>
      <c r="U16" s="442" t="s">
        <v>4124</v>
      </c>
      <c r="V16" s="23">
        <v>43984</v>
      </c>
      <c r="W16" s="48" t="s">
        <v>335</v>
      </c>
      <c r="X16" s="23">
        <v>43978</v>
      </c>
      <c r="Y16" s="676">
        <v>43607</v>
      </c>
      <c r="Z16" s="676">
        <f>V16</f>
        <v>43984</v>
      </c>
      <c r="AA16" s="676">
        <v>43615</v>
      </c>
      <c r="AB16" s="676">
        <v>43995</v>
      </c>
      <c r="AC16" s="676"/>
      <c r="AD16" s="473">
        <v>70569702.049999997</v>
      </c>
      <c r="AE16" s="568">
        <v>65499159</v>
      </c>
      <c r="AF16" s="430">
        <v>56245314.160000898</v>
      </c>
      <c r="AG16" s="430">
        <v>60989552.110000059</v>
      </c>
      <c r="AH16" s="432" t="s">
        <v>1785</v>
      </c>
      <c r="AI16" s="432" t="s">
        <v>1786</v>
      </c>
    </row>
    <row r="17" spans="1:36" x14ac:dyDescent="0.45">
      <c r="A17" s="14" t="s">
        <v>3949</v>
      </c>
      <c r="B17" s="48" t="s">
        <v>1844</v>
      </c>
      <c r="C17" s="48" t="s">
        <v>4204</v>
      </c>
      <c r="D17" s="48"/>
      <c r="E17" s="48" t="s">
        <v>94</v>
      </c>
      <c r="F17" s="48" t="s">
        <v>1845</v>
      </c>
      <c r="G17" s="677" t="s">
        <v>1845</v>
      </c>
      <c r="H17" s="48" t="s">
        <v>95</v>
      </c>
      <c r="I17" s="677" t="s">
        <v>95</v>
      </c>
      <c r="J17" s="23">
        <v>43965</v>
      </c>
      <c r="K17" s="676">
        <v>43591</v>
      </c>
      <c r="L17" s="23">
        <v>43965</v>
      </c>
      <c r="M17" s="23">
        <v>43979</v>
      </c>
      <c r="N17" s="147"/>
      <c r="O17" s="23" t="s">
        <v>2014</v>
      </c>
      <c r="P17" s="676" t="s">
        <v>2014</v>
      </c>
      <c r="Q17" s="147"/>
      <c r="R17" s="677" t="s">
        <v>1747</v>
      </c>
      <c r="S17" s="147"/>
      <c r="T17" s="147"/>
      <c r="U17" s="216"/>
      <c r="V17" s="147"/>
      <c r="W17" s="216"/>
      <c r="X17" s="147"/>
      <c r="Y17" s="676" t="s">
        <v>47</v>
      </c>
      <c r="Z17" s="147"/>
      <c r="AA17" s="676"/>
      <c r="AB17" s="147"/>
      <c r="AC17" s="676"/>
      <c r="AD17" s="473">
        <v>945319.59</v>
      </c>
      <c r="AE17" s="568">
        <v>879557</v>
      </c>
      <c r="AF17" s="430">
        <v>887340.50999999791</v>
      </c>
      <c r="AG17" s="430">
        <v>936235.20000000088</v>
      </c>
      <c r="AH17" s="432" t="s">
        <v>1846</v>
      </c>
      <c r="AI17" s="432" t="s">
        <v>1847</v>
      </c>
    </row>
    <row r="18" spans="1:36" ht="28.5" x14ac:dyDescent="0.45">
      <c r="A18" s="14" t="s">
        <v>3950</v>
      </c>
      <c r="B18" s="48" t="s">
        <v>1801</v>
      </c>
      <c r="C18" s="48"/>
      <c r="D18" s="48"/>
      <c r="E18" s="48" t="s">
        <v>94</v>
      </c>
      <c r="F18" s="48" t="s">
        <v>3775</v>
      </c>
      <c r="G18" s="677" t="s">
        <v>3775</v>
      </c>
      <c r="H18" s="48" t="s">
        <v>94</v>
      </c>
      <c r="I18" s="677" t="s">
        <v>94</v>
      </c>
      <c r="J18" s="23">
        <v>43957</v>
      </c>
      <c r="K18" s="676">
        <v>43588</v>
      </c>
      <c r="L18" s="23">
        <v>43957</v>
      </c>
      <c r="M18" s="23">
        <v>43980</v>
      </c>
      <c r="N18" s="23">
        <v>43979</v>
      </c>
      <c r="O18" s="23" t="s">
        <v>1757</v>
      </c>
      <c r="P18" s="676" t="s">
        <v>1757</v>
      </c>
      <c r="Q18" s="677" t="s">
        <v>1747</v>
      </c>
      <c r="R18" s="677" t="s">
        <v>1747</v>
      </c>
      <c r="S18" s="676">
        <v>43978</v>
      </c>
      <c r="T18" s="689" t="s">
        <v>4213</v>
      </c>
      <c r="U18" s="677" t="s">
        <v>1748</v>
      </c>
      <c r="V18" s="23">
        <v>43984</v>
      </c>
      <c r="W18" s="48" t="s">
        <v>3862</v>
      </c>
      <c r="X18" s="23" t="s">
        <v>47</v>
      </c>
      <c r="Y18" s="676" t="s">
        <v>47</v>
      </c>
      <c r="Z18" s="23" t="s">
        <v>47</v>
      </c>
      <c r="AA18" s="676"/>
      <c r="AB18" s="147"/>
      <c r="AC18" s="676"/>
      <c r="AD18" s="473">
        <v>1437736.75</v>
      </c>
      <c r="AE18" s="568">
        <v>1151935</v>
      </c>
      <c r="AF18" s="430">
        <v>1025265</v>
      </c>
      <c r="AG18" s="430">
        <v>1013527.050000002</v>
      </c>
      <c r="AH18" s="432" t="s">
        <v>1802</v>
      </c>
      <c r="AI18" s="432" t="s">
        <v>1803</v>
      </c>
    </row>
    <row r="19" spans="1:36" ht="28.5" x14ac:dyDescent="0.45">
      <c r="A19" s="14" t="s">
        <v>3951</v>
      </c>
      <c r="B19" s="48" t="s">
        <v>1810</v>
      </c>
      <c r="C19" s="48"/>
      <c r="D19" s="48"/>
      <c r="E19" s="48" t="s">
        <v>94</v>
      </c>
      <c r="F19" s="48" t="s">
        <v>3775</v>
      </c>
      <c r="G19" s="677" t="s">
        <v>3775</v>
      </c>
      <c r="H19" s="48" t="s">
        <v>94</v>
      </c>
      <c r="I19" s="677" t="s">
        <v>94</v>
      </c>
      <c r="J19" s="23">
        <v>43957</v>
      </c>
      <c r="K19" s="676">
        <v>43593</v>
      </c>
      <c r="L19" s="23">
        <v>43957</v>
      </c>
      <c r="M19" s="23">
        <v>43980</v>
      </c>
      <c r="N19" s="23">
        <v>43979</v>
      </c>
      <c r="O19" s="23" t="s">
        <v>1757</v>
      </c>
      <c r="P19" s="676" t="s">
        <v>1757</v>
      </c>
      <c r="Q19" s="677" t="s">
        <v>1747</v>
      </c>
      <c r="R19" s="677" t="s">
        <v>1747</v>
      </c>
      <c r="S19" s="676">
        <v>43978</v>
      </c>
      <c r="T19" s="689" t="s">
        <v>4213</v>
      </c>
      <c r="U19" s="677" t="s">
        <v>1748</v>
      </c>
      <c r="V19" s="23">
        <v>43984</v>
      </c>
      <c r="W19" s="48" t="s">
        <v>3862</v>
      </c>
      <c r="X19" s="23" t="s">
        <v>47</v>
      </c>
      <c r="Y19" s="676" t="s">
        <v>47</v>
      </c>
      <c r="Z19" s="23" t="s">
        <v>47</v>
      </c>
      <c r="AA19" s="676"/>
      <c r="AB19" s="147"/>
      <c r="AC19" s="676"/>
      <c r="AD19" s="473">
        <v>433114.85</v>
      </c>
      <c r="AE19" s="568">
        <v>506114</v>
      </c>
      <c r="AF19" s="430">
        <v>502107.50999999937</v>
      </c>
      <c r="AG19" s="430">
        <v>430864.22999999963</v>
      </c>
      <c r="AH19" s="432" t="s">
        <v>1811</v>
      </c>
      <c r="AI19" s="432" t="s">
        <v>1812</v>
      </c>
    </row>
    <row r="20" spans="1:36" x14ac:dyDescent="0.45">
      <c r="A20" s="14" t="s">
        <v>3952</v>
      </c>
      <c r="B20" s="48" t="s">
        <v>1910</v>
      </c>
      <c r="C20" s="48"/>
      <c r="D20" s="48"/>
      <c r="E20" s="48" t="s">
        <v>94</v>
      </c>
      <c r="F20" s="48" t="s">
        <v>1738</v>
      </c>
      <c r="G20" s="677" t="s">
        <v>1738</v>
      </c>
      <c r="H20" s="48" t="s">
        <v>95</v>
      </c>
      <c r="I20" s="677"/>
      <c r="J20" s="23">
        <v>43958</v>
      </c>
      <c r="K20" s="676">
        <v>43594</v>
      </c>
      <c r="L20" s="23">
        <v>43958</v>
      </c>
      <c r="M20" s="23">
        <v>43981</v>
      </c>
      <c r="N20" s="676">
        <v>43980</v>
      </c>
      <c r="O20" s="23" t="s">
        <v>2001</v>
      </c>
      <c r="P20" s="676" t="s">
        <v>2001</v>
      </c>
      <c r="Q20" s="23" t="s">
        <v>1740</v>
      </c>
      <c r="R20" s="677" t="s">
        <v>1740</v>
      </c>
      <c r="S20" s="676">
        <v>43980</v>
      </c>
      <c r="T20" s="676">
        <v>43980</v>
      </c>
      <c r="U20" s="442" t="s">
        <v>4124</v>
      </c>
      <c r="V20" s="23">
        <v>43984</v>
      </c>
      <c r="W20" s="48" t="s">
        <v>335</v>
      </c>
      <c r="X20" s="23">
        <v>43978</v>
      </c>
      <c r="Y20" s="676">
        <v>43612</v>
      </c>
      <c r="Z20" s="676">
        <f>V20</f>
        <v>43984</v>
      </c>
      <c r="AA20" s="676">
        <v>43620</v>
      </c>
      <c r="AB20" s="23">
        <v>43996</v>
      </c>
      <c r="AC20" s="676"/>
      <c r="AD20" s="473">
        <v>21537635.129999999</v>
      </c>
      <c r="AE20" s="568">
        <v>22872266</v>
      </c>
      <c r="AF20" s="430">
        <v>20721763.110000417</v>
      </c>
      <c r="AG20" s="430">
        <v>21151113.029999904</v>
      </c>
      <c r="AH20" s="432" t="s">
        <v>1911</v>
      </c>
      <c r="AI20" s="432" t="s">
        <v>1912</v>
      </c>
    </row>
    <row r="21" spans="1:36" x14ac:dyDescent="0.45">
      <c r="A21" s="681" t="s">
        <v>3953</v>
      </c>
      <c r="B21" s="677" t="s">
        <v>1830</v>
      </c>
      <c r="C21" s="677"/>
      <c r="D21" s="48"/>
      <c r="E21" s="48" t="s">
        <v>94</v>
      </c>
      <c r="F21" s="48" t="s">
        <v>1738</v>
      </c>
      <c r="G21" s="677" t="s">
        <v>1738</v>
      </c>
      <c r="H21" s="48" t="s">
        <v>95</v>
      </c>
      <c r="I21" s="677"/>
      <c r="J21" s="23">
        <v>43958</v>
      </c>
      <c r="K21" s="676">
        <v>43594</v>
      </c>
      <c r="L21" s="23">
        <v>43958</v>
      </c>
      <c r="M21" s="23">
        <v>43980</v>
      </c>
      <c r="N21" s="676">
        <v>43979</v>
      </c>
      <c r="O21" s="23" t="s">
        <v>2001</v>
      </c>
      <c r="P21" s="676" t="s">
        <v>2001</v>
      </c>
      <c r="Q21" s="48" t="s">
        <v>1747</v>
      </c>
      <c r="R21" s="677" t="s">
        <v>1747</v>
      </c>
      <c r="S21" s="676">
        <v>43979</v>
      </c>
      <c r="T21" s="676">
        <v>43979</v>
      </c>
      <c r="U21" s="48" t="s">
        <v>1748</v>
      </c>
      <c r="V21" s="23">
        <v>43984</v>
      </c>
      <c r="W21" s="48" t="s">
        <v>2002</v>
      </c>
      <c r="X21" s="147"/>
      <c r="Y21" s="676">
        <v>43613</v>
      </c>
      <c r="Z21" s="676">
        <f>V21</f>
        <v>43984</v>
      </c>
      <c r="AA21" s="676"/>
      <c r="AB21" s="23">
        <v>43994</v>
      </c>
      <c r="AC21" s="676"/>
      <c r="AD21" s="473">
        <v>5986960.5</v>
      </c>
      <c r="AE21" s="568">
        <v>5947118</v>
      </c>
      <c r="AF21" s="430">
        <v>5721349.330000001</v>
      </c>
      <c r="AG21" s="430">
        <v>6174983.4499999108</v>
      </c>
      <c r="AH21" s="432" t="s">
        <v>1831</v>
      </c>
      <c r="AI21" s="432" t="s">
        <v>1832</v>
      </c>
    </row>
    <row r="22" spans="1:36" x14ac:dyDescent="0.45">
      <c r="A22" s="657" t="s">
        <v>3992</v>
      </c>
      <c r="B22" s="657" t="s">
        <v>1870</v>
      </c>
      <c r="C22" s="657" t="s">
        <v>4199</v>
      </c>
      <c r="D22" s="657"/>
      <c r="E22" s="657" t="s">
        <v>95</v>
      </c>
      <c r="F22" s="701"/>
      <c r="G22" s="677"/>
      <c r="H22" s="701"/>
      <c r="I22" s="677"/>
      <c r="J22" s="701"/>
      <c r="K22" s="677"/>
      <c r="L22" s="701"/>
      <c r="M22" s="702">
        <v>43980</v>
      </c>
      <c r="N22" s="701"/>
      <c r="O22" s="701" t="s">
        <v>3784</v>
      </c>
      <c r="P22" s="677"/>
      <c r="Q22" s="701"/>
      <c r="R22" s="677"/>
      <c r="S22" s="701"/>
      <c r="T22" s="701"/>
      <c r="U22" s="701"/>
      <c r="V22" s="701"/>
      <c r="W22" s="701"/>
      <c r="X22" s="701"/>
      <c r="Y22" s="677"/>
      <c r="Z22" s="701"/>
      <c r="AA22" s="677"/>
      <c r="AB22" s="701"/>
      <c r="AC22" s="677"/>
      <c r="AD22" s="473">
        <v>10777160.989999987</v>
      </c>
      <c r="AE22" s="657">
        <v>0</v>
      </c>
      <c r="AF22" s="657">
        <v>10033920</v>
      </c>
      <c r="AG22" s="657">
        <v>12417754.660000037</v>
      </c>
      <c r="AH22" s="701" t="s">
        <v>1874</v>
      </c>
      <c r="AI22" s="657" t="s">
        <v>1875</v>
      </c>
      <c r="AJ22" t="s">
        <v>4198</v>
      </c>
    </row>
    <row r="23" spans="1:36" ht="28.5" x14ac:dyDescent="0.45">
      <c r="A23" s="14" t="s">
        <v>3954</v>
      </c>
      <c r="B23" s="48" t="s">
        <v>1770</v>
      </c>
      <c r="C23" s="677"/>
      <c r="D23" s="48"/>
      <c r="E23" s="48" t="s">
        <v>94</v>
      </c>
      <c r="F23" s="48" t="s">
        <v>3775</v>
      </c>
      <c r="G23" s="677" t="s">
        <v>3775</v>
      </c>
      <c r="H23" s="48" t="s">
        <v>94</v>
      </c>
      <c r="I23" s="677" t="s">
        <v>94</v>
      </c>
      <c r="J23" s="23">
        <v>43957</v>
      </c>
      <c r="K23" s="676">
        <v>43588</v>
      </c>
      <c r="L23" s="23">
        <v>43957</v>
      </c>
      <c r="M23" s="23">
        <v>43980</v>
      </c>
      <c r="N23" s="23">
        <v>43979</v>
      </c>
      <c r="O23" s="23" t="s">
        <v>1757</v>
      </c>
      <c r="P23" s="676" t="s">
        <v>1757</v>
      </c>
      <c r="Q23" s="677" t="s">
        <v>1747</v>
      </c>
      <c r="R23" s="677" t="s">
        <v>1747</v>
      </c>
      <c r="S23" s="676">
        <v>43978</v>
      </c>
      <c r="T23" s="689" t="s">
        <v>4213</v>
      </c>
      <c r="U23" s="677" t="s">
        <v>1748</v>
      </c>
      <c r="V23" s="23">
        <v>43984</v>
      </c>
      <c r="W23" s="48" t="s">
        <v>3862</v>
      </c>
      <c r="X23" s="23" t="s">
        <v>47</v>
      </c>
      <c r="Y23" s="676" t="s">
        <v>47</v>
      </c>
      <c r="Z23" s="23" t="s">
        <v>47</v>
      </c>
      <c r="AA23" s="676"/>
      <c r="AB23" s="147"/>
      <c r="AC23" s="676"/>
      <c r="AD23" s="473">
        <v>1071798.1100000001</v>
      </c>
      <c r="AE23" s="568">
        <v>1094852</v>
      </c>
      <c r="AF23" s="430">
        <v>1075212</v>
      </c>
      <c r="AG23" s="430">
        <v>1171903.0400000077</v>
      </c>
      <c r="AH23" s="432" t="s">
        <v>1772</v>
      </c>
      <c r="AI23" s="432" t="s">
        <v>1773</v>
      </c>
    </row>
    <row r="24" spans="1:36" x14ac:dyDescent="0.45">
      <c r="A24" s="14" t="s">
        <v>3955</v>
      </c>
      <c r="B24" s="48" t="s">
        <v>1781</v>
      </c>
      <c r="C24" s="677"/>
      <c r="D24" s="48"/>
      <c r="E24" s="48" t="s">
        <v>94</v>
      </c>
      <c r="F24" s="48" t="s">
        <v>1738</v>
      </c>
      <c r="G24" s="677" t="s">
        <v>1738</v>
      </c>
      <c r="H24" s="48" t="s">
        <v>95</v>
      </c>
      <c r="I24" s="677" t="s">
        <v>95</v>
      </c>
      <c r="J24" s="23">
        <v>43952</v>
      </c>
      <c r="K24" s="676">
        <v>43595</v>
      </c>
      <c r="L24" s="23">
        <v>43959</v>
      </c>
      <c r="M24" s="23">
        <v>43980</v>
      </c>
      <c r="N24" s="147"/>
      <c r="O24" s="23" t="s">
        <v>2014</v>
      </c>
      <c r="P24" s="676" t="s">
        <v>2014</v>
      </c>
      <c r="Q24" s="147"/>
      <c r="R24" s="677" t="s">
        <v>1747</v>
      </c>
      <c r="S24" s="147"/>
      <c r="T24" s="147"/>
      <c r="U24" s="704"/>
      <c r="V24" s="147"/>
      <c r="W24" s="216"/>
      <c r="X24" s="147"/>
      <c r="Y24" s="676">
        <v>43613</v>
      </c>
      <c r="Z24" s="147"/>
      <c r="AA24" s="676"/>
      <c r="AB24" s="147"/>
      <c r="AC24" s="676"/>
      <c r="AD24" s="473">
        <v>1081983.54</v>
      </c>
      <c r="AE24" s="568">
        <v>954441</v>
      </c>
      <c r="AF24" s="430">
        <v>1015844.2300000032</v>
      </c>
      <c r="AG24" s="430">
        <v>1113881.9200000016</v>
      </c>
      <c r="AH24" s="432" t="s">
        <v>1782</v>
      </c>
      <c r="AI24" s="432" t="s">
        <v>1783</v>
      </c>
      <c r="AJ24" t="s">
        <v>4200</v>
      </c>
    </row>
    <row r="25" spans="1:36" ht="28.5" x14ac:dyDescent="0.45">
      <c r="A25" s="14" t="s">
        <v>3956</v>
      </c>
      <c r="B25" s="48" t="s">
        <v>1815</v>
      </c>
      <c r="C25" s="677"/>
      <c r="D25" s="48"/>
      <c r="E25" s="48" t="s">
        <v>94</v>
      </c>
      <c r="F25" s="48" t="s">
        <v>3775</v>
      </c>
      <c r="G25" s="677" t="s">
        <v>3775</v>
      </c>
      <c r="H25" s="48" t="s">
        <v>94</v>
      </c>
      <c r="I25" s="677" t="s">
        <v>94</v>
      </c>
      <c r="J25" s="23">
        <v>43957</v>
      </c>
      <c r="K25" s="676">
        <v>43588</v>
      </c>
      <c r="L25" s="23">
        <v>43957</v>
      </c>
      <c r="M25" s="23">
        <v>43983</v>
      </c>
      <c r="N25" s="23">
        <v>43982</v>
      </c>
      <c r="O25" s="23" t="s">
        <v>1757</v>
      </c>
      <c r="P25" s="676" t="s">
        <v>1757</v>
      </c>
      <c r="Q25" s="677" t="s">
        <v>1747</v>
      </c>
      <c r="R25" s="677" t="s">
        <v>1747</v>
      </c>
      <c r="S25" s="676">
        <v>43979</v>
      </c>
      <c r="T25" s="689" t="s">
        <v>4212</v>
      </c>
      <c r="U25" s="677" t="s">
        <v>1748</v>
      </c>
      <c r="V25" s="23">
        <v>43985</v>
      </c>
      <c r="W25" s="48" t="s">
        <v>3862</v>
      </c>
      <c r="X25" s="23" t="s">
        <v>47</v>
      </c>
      <c r="Y25" s="676" t="s">
        <v>47</v>
      </c>
      <c r="Z25" s="23" t="s">
        <v>47</v>
      </c>
      <c r="AA25" s="676"/>
      <c r="AB25" s="147"/>
      <c r="AC25" s="676"/>
      <c r="AD25" s="473">
        <v>1094374.1000000001</v>
      </c>
      <c r="AE25" s="568">
        <v>1149734</v>
      </c>
      <c r="AF25" s="430">
        <v>1564328</v>
      </c>
      <c r="AG25" s="430">
        <v>1137672.0799999991</v>
      </c>
      <c r="AH25" s="432" t="s">
        <v>1816</v>
      </c>
      <c r="AI25" s="432" t="s">
        <v>1817</v>
      </c>
    </row>
    <row r="26" spans="1:36" x14ac:dyDescent="0.45">
      <c r="A26" s="14" t="s">
        <v>3957</v>
      </c>
      <c r="B26" s="677" t="s">
        <v>1901</v>
      </c>
      <c r="C26" s="677"/>
      <c r="D26" s="677"/>
      <c r="E26" s="48" t="s">
        <v>94</v>
      </c>
      <c r="F26" s="48" t="s">
        <v>1753</v>
      </c>
      <c r="G26" s="677" t="s">
        <v>1753</v>
      </c>
      <c r="H26" s="48" t="s">
        <v>4105</v>
      </c>
      <c r="I26" s="677" t="s">
        <v>4105</v>
      </c>
      <c r="J26" s="23">
        <v>43964</v>
      </c>
      <c r="K26" s="676">
        <v>43601</v>
      </c>
      <c r="L26" s="23">
        <v>43964</v>
      </c>
      <c r="M26" s="23">
        <v>43980</v>
      </c>
      <c r="N26" s="676">
        <v>43979</v>
      </c>
      <c r="O26" s="23" t="s">
        <v>2001</v>
      </c>
      <c r="P26" s="676" t="s">
        <v>2001</v>
      </c>
      <c r="Q26" s="23" t="s">
        <v>1747</v>
      </c>
      <c r="R26" s="677" t="s">
        <v>1747</v>
      </c>
      <c r="S26" s="676">
        <v>43978</v>
      </c>
      <c r="T26" s="676">
        <v>43979</v>
      </c>
      <c r="U26" s="216"/>
      <c r="V26" s="23">
        <v>43984</v>
      </c>
      <c r="W26" s="48" t="s">
        <v>335</v>
      </c>
      <c r="X26" s="23" t="s">
        <v>47</v>
      </c>
      <c r="Y26" s="676" t="s">
        <v>47</v>
      </c>
      <c r="Z26" s="23" t="s">
        <v>47</v>
      </c>
      <c r="AA26" s="676">
        <v>43620</v>
      </c>
      <c r="AB26" s="23">
        <v>43994</v>
      </c>
      <c r="AC26" s="676"/>
      <c r="AD26" s="473">
        <v>15264531.289999999</v>
      </c>
      <c r="AE26" s="568">
        <v>13803324</v>
      </c>
      <c r="AF26" s="430">
        <v>14586126.320000017</v>
      </c>
      <c r="AG26" s="430">
        <v>13582210.31000011</v>
      </c>
      <c r="AH26" s="432" t="s">
        <v>1902</v>
      </c>
      <c r="AI26" s="432" t="s">
        <v>1903</v>
      </c>
    </row>
    <row r="27" spans="1:36" x14ac:dyDescent="0.45">
      <c r="A27" s="14" t="s">
        <v>3958</v>
      </c>
      <c r="B27" s="48" t="s">
        <v>1940</v>
      </c>
      <c r="C27" s="475" t="s">
        <v>4201</v>
      </c>
      <c r="D27" s="48"/>
      <c r="E27" s="48" t="s">
        <v>94</v>
      </c>
      <c r="F27" s="48" t="s">
        <v>1753</v>
      </c>
      <c r="G27" s="677" t="s">
        <v>1753</v>
      </c>
      <c r="H27" s="128" t="s">
        <v>4105</v>
      </c>
      <c r="I27" s="705" t="s">
        <v>4105</v>
      </c>
      <c r="J27" s="23">
        <v>43962</v>
      </c>
      <c r="K27" s="676">
        <v>43586</v>
      </c>
      <c r="L27" s="676">
        <v>43963</v>
      </c>
      <c r="M27" s="23">
        <v>43981</v>
      </c>
      <c r="N27" s="147"/>
      <c r="O27" s="23" t="s">
        <v>2014</v>
      </c>
      <c r="P27" s="676" t="s">
        <v>2014</v>
      </c>
      <c r="Q27" s="147"/>
      <c r="R27" s="677" t="s">
        <v>1740</v>
      </c>
      <c r="S27" s="147"/>
      <c r="T27" s="147"/>
      <c r="U27" s="216"/>
      <c r="V27" s="147"/>
      <c r="W27" s="216"/>
      <c r="X27" s="147"/>
      <c r="Y27" s="676" t="s">
        <v>47</v>
      </c>
      <c r="Z27" s="147"/>
      <c r="AA27" s="676"/>
      <c r="AB27" s="147"/>
      <c r="AC27" s="676"/>
      <c r="AD27" s="473">
        <v>2123301.5499999998</v>
      </c>
      <c r="AE27" s="568">
        <v>2099630</v>
      </c>
      <c r="AF27" s="430">
        <v>2193136.4099999801</v>
      </c>
      <c r="AG27" s="430">
        <v>2170512.2800000045</v>
      </c>
      <c r="AH27" s="432" t="s">
        <v>1941</v>
      </c>
      <c r="AI27" s="432" t="s">
        <v>1942</v>
      </c>
    </row>
    <row r="28" spans="1:36" ht="28.5" x14ac:dyDescent="0.45">
      <c r="A28" s="681" t="s">
        <v>3959</v>
      </c>
      <c r="B28" s="677" t="s">
        <v>14</v>
      </c>
      <c r="C28" s="677"/>
      <c r="D28" s="48"/>
      <c r="E28" s="48" t="s">
        <v>94</v>
      </c>
      <c r="F28" s="48" t="s">
        <v>3775</v>
      </c>
      <c r="G28" s="677" t="s">
        <v>3775</v>
      </c>
      <c r="H28" s="48" t="s">
        <v>94</v>
      </c>
      <c r="I28" s="677" t="s">
        <v>94</v>
      </c>
      <c r="J28" s="23">
        <v>43957</v>
      </c>
      <c r="K28" s="676">
        <v>43588</v>
      </c>
      <c r="L28" s="23">
        <v>43957</v>
      </c>
      <c r="M28" s="23">
        <v>43983</v>
      </c>
      <c r="N28" s="23">
        <v>43981</v>
      </c>
      <c r="O28" s="23" t="s">
        <v>1757</v>
      </c>
      <c r="P28" s="676" t="s">
        <v>1757</v>
      </c>
      <c r="Q28" s="677" t="s">
        <v>1747</v>
      </c>
      <c r="R28" s="677" t="s">
        <v>1747</v>
      </c>
      <c r="S28" s="676">
        <v>43979</v>
      </c>
      <c r="T28" s="689" t="s">
        <v>4212</v>
      </c>
      <c r="U28" s="677" t="s">
        <v>1748</v>
      </c>
      <c r="V28" s="23">
        <v>43985</v>
      </c>
      <c r="W28" s="48" t="s">
        <v>3862</v>
      </c>
      <c r="X28" s="23" t="s">
        <v>47</v>
      </c>
      <c r="Y28" s="676" t="s">
        <v>47</v>
      </c>
      <c r="Z28" s="23" t="s">
        <v>47</v>
      </c>
      <c r="AA28" s="676"/>
      <c r="AB28" s="147"/>
      <c r="AC28" s="676"/>
      <c r="AD28" s="473">
        <v>1357799.23</v>
      </c>
      <c r="AE28" s="568">
        <v>1541199</v>
      </c>
      <c r="AF28" s="430">
        <v>1317730</v>
      </c>
      <c r="AG28" s="430">
        <v>1437216.0399999982</v>
      </c>
      <c r="AH28" s="432" t="s">
        <v>1813</v>
      </c>
      <c r="AI28" s="432" t="s">
        <v>1814</v>
      </c>
    </row>
    <row r="29" spans="1:36" x14ac:dyDescent="0.45">
      <c r="A29" s="14" t="s">
        <v>3960</v>
      </c>
      <c r="B29" s="696" t="s">
        <v>1737</v>
      </c>
      <c r="C29" s="677"/>
      <c r="D29" s="48"/>
      <c r="E29" s="48" t="s">
        <v>94</v>
      </c>
      <c r="F29" s="48" t="s">
        <v>1738</v>
      </c>
      <c r="G29" s="677" t="s">
        <v>1738</v>
      </c>
      <c r="H29" s="48" t="s">
        <v>95</v>
      </c>
      <c r="I29" s="677" t="s">
        <v>95</v>
      </c>
      <c r="J29" s="23">
        <v>43962</v>
      </c>
      <c r="K29" s="676">
        <v>43599</v>
      </c>
      <c r="L29" s="23">
        <v>43962</v>
      </c>
      <c r="M29" s="23">
        <v>43982</v>
      </c>
      <c r="N29" s="676">
        <v>43981</v>
      </c>
      <c r="O29" s="23" t="s">
        <v>2014</v>
      </c>
      <c r="P29" s="676" t="s">
        <v>2014</v>
      </c>
      <c r="Q29" s="677" t="s">
        <v>1740</v>
      </c>
      <c r="R29" s="677" t="s">
        <v>1740</v>
      </c>
      <c r="S29" s="676">
        <v>43981</v>
      </c>
      <c r="T29" s="676">
        <v>43981</v>
      </c>
      <c r="U29" s="680" t="s">
        <v>4125</v>
      </c>
      <c r="V29" s="676">
        <v>43984</v>
      </c>
      <c r="W29" s="677" t="s">
        <v>335</v>
      </c>
      <c r="X29" s="676">
        <f>M29-3</f>
        <v>43979</v>
      </c>
      <c r="Y29" s="676">
        <v>43613</v>
      </c>
      <c r="Z29" s="147"/>
      <c r="AA29" s="676"/>
      <c r="AB29" s="147"/>
      <c r="AC29" s="676"/>
      <c r="AD29" s="473">
        <v>3617253.12</v>
      </c>
      <c r="AE29" s="568">
        <v>3427491</v>
      </c>
      <c r="AF29" s="430">
        <v>3676320.4400000148</v>
      </c>
      <c r="AG29" s="430">
        <v>4024873.6500000078</v>
      </c>
      <c r="AH29" s="432" t="s">
        <v>1743</v>
      </c>
      <c r="AI29" s="432" t="s">
        <v>1744</v>
      </c>
    </row>
    <row r="30" spans="1:36" x14ac:dyDescent="0.45">
      <c r="A30" s="14" t="s">
        <v>3961</v>
      </c>
      <c r="B30" s="696" t="s">
        <v>1913</v>
      </c>
      <c r="C30" s="677"/>
      <c r="D30" s="48"/>
      <c r="E30" s="48" t="s">
        <v>94</v>
      </c>
      <c r="F30" s="48" t="s">
        <v>3775</v>
      </c>
      <c r="G30" s="677" t="s">
        <v>3775</v>
      </c>
      <c r="H30" s="48" t="s">
        <v>4105</v>
      </c>
      <c r="I30" s="677" t="s">
        <v>4105</v>
      </c>
      <c r="J30" s="676">
        <v>43959</v>
      </c>
      <c r="K30" s="676">
        <v>43594</v>
      </c>
      <c r="L30" s="676">
        <v>43959</v>
      </c>
      <c r="M30" s="23">
        <v>43982</v>
      </c>
      <c r="N30" s="676">
        <v>43981</v>
      </c>
      <c r="O30" s="23" t="s">
        <v>2014</v>
      </c>
      <c r="P30" s="676" t="s">
        <v>2014</v>
      </c>
      <c r="Q30" s="677" t="s">
        <v>1747</v>
      </c>
      <c r="R30" s="677" t="s">
        <v>1747</v>
      </c>
      <c r="S30" s="676">
        <v>43981</v>
      </c>
      <c r="T30" s="676">
        <v>43981</v>
      </c>
      <c r="U30" s="677" t="s">
        <v>4112</v>
      </c>
      <c r="V30" s="676">
        <v>43984</v>
      </c>
      <c r="W30" s="677" t="s">
        <v>335</v>
      </c>
      <c r="X30" s="23" t="s">
        <v>47</v>
      </c>
      <c r="Y30" s="676" t="s">
        <v>47</v>
      </c>
      <c r="Z30" s="23" t="s">
        <v>47</v>
      </c>
      <c r="AA30" s="676"/>
      <c r="AB30" s="147"/>
      <c r="AC30" s="676"/>
      <c r="AD30" s="473">
        <v>63480960.18</v>
      </c>
      <c r="AE30" s="568">
        <v>59393067</v>
      </c>
      <c r="AF30" s="430">
        <v>55876957.979999632</v>
      </c>
      <c r="AG30" s="430">
        <v>55471014.179999523</v>
      </c>
      <c r="AH30" s="432" t="s">
        <v>1915</v>
      </c>
      <c r="AI30" s="432" t="s">
        <v>1916</v>
      </c>
    </row>
    <row r="31" spans="1:36" x14ac:dyDescent="0.45">
      <c r="A31" s="14" t="s">
        <v>3962</v>
      </c>
      <c r="B31" s="48" t="s">
        <v>1835</v>
      </c>
      <c r="C31" s="677"/>
      <c r="D31" s="48"/>
      <c r="E31" s="48" t="s">
        <v>94</v>
      </c>
      <c r="F31" s="48" t="s">
        <v>1738</v>
      </c>
      <c r="G31" s="677" t="s">
        <v>1738</v>
      </c>
      <c r="H31" s="48" t="s">
        <v>95</v>
      </c>
      <c r="I31" s="677" t="s">
        <v>95</v>
      </c>
      <c r="J31" s="23">
        <v>43958</v>
      </c>
      <c r="K31" s="676">
        <v>43592</v>
      </c>
      <c r="L31" s="676">
        <v>43958</v>
      </c>
      <c r="M31" s="23">
        <v>43983</v>
      </c>
      <c r="N31" s="676">
        <v>43982</v>
      </c>
      <c r="O31" s="23" t="s">
        <v>2001</v>
      </c>
      <c r="P31" s="676" t="s">
        <v>2001</v>
      </c>
      <c r="Q31" s="23" t="s">
        <v>1747</v>
      </c>
      <c r="R31" s="677" t="s">
        <v>1747</v>
      </c>
      <c r="S31" s="676">
        <v>43973</v>
      </c>
      <c r="T31" s="676">
        <v>43973</v>
      </c>
      <c r="U31" s="48" t="s">
        <v>4100</v>
      </c>
      <c r="V31" s="676">
        <v>43984</v>
      </c>
      <c r="W31" s="48" t="s">
        <v>335</v>
      </c>
      <c r="X31" s="23">
        <v>43980</v>
      </c>
      <c r="Y31" s="676">
        <v>43613</v>
      </c>
      <c r="Z31" s="676">
        <f>V31</f>
        <v>43984</v>
      </c>
      <c r="AA31" s="676">
        <v>43620</v>
      </c>
      <c r="AB31" s="676">
        <v>43997</v>
      </c>
      <c r="AC31" s="676"/>
      <c r="AD31" s="473">
        <v>4633887.51</v>
      </c>
      <c r="AE31" s="568">
        <v>4127585</v>
      </c>
      <c r="AF31" s="430">
        <v>4959102.7500000186</v>
      </c>
      <c r="AG31" s="430">
        <v>9001171.7100000456</v>
      </c>
      <c r="AH31" s="432" t="s">
        <v>1836</v>
      </c>
      <c r="AI31" s="432" t="s">
        <v>1837</v>
      </c>
    </row>
    <row r="32" spans="1:36" x14ac:dyDescent="0.45">
      <c r="A32" s="14" t="s">
        <v>3963</v>
      </c>
      <c r="B32" s="696" t="s">
        <v>1851</v>
      </c>
      <c r="C32" s="677"/>
      <c r="D32" s="48"/>
      <c r="E32" s="48" t="s">
        <v>94</v>
      </c>
      <c r="F32" s="48" t="s">
        <v>1738</v>
      </c>
      <c r="G32" s="677" t="s">
        <v>1738</v>
      </c>
      <c r="H32" s="48" t="s">
        <v>95</v>
      </c>
      <c r="I32" s="705"/>
      <c r="J32" s="676">
        <v>43952</v>
      </c>
      <c r="K32" s="676">
        <v>43588</v>
      </c>
      <c r="L32" s="676">
        <v>43952</v>
      </c>
      <c r="M32" s="23">
        <v>43982</v>
      </c>
      <c r="N32" s="676">
        <v>43981</v>
      </c>
      <c r="O32" s="23" t="s">
        <v>2014</v>
      </c>
      <c r="P32" s="676" t="s">
        <v>2014</v>
      </c>
      <c r="Q32" s="677" t="s">
        <v>1740</v>
      </c>
      <c r="R32" s="677" t="s">
        <v>1740</v>
      </c>
      <c r="S32" s="676">
        <v>43973</v>
      </c>
      <c r="T32" s="676">
        <v>43973</v>
      </c>
      <c r="U32" s="677" t="s">
        <v>4128</v>
      </c>
      <c r="V32" s="676">
        <v>43984</v>
      </c>
      <c r="W32" s="677" t="s">
        <v>335</v>
      </c>
      <c r="X32" s="676">
        <f>M32-3</f>
        <v>43979</v>
      </c>
      <c r="Y32" s="676">
        <v>43613</v>
      </c>
      <c r="Z32" s="147"/>
      <c r="AA32" s="676"/>
      <c r="AB32" s="147"/>
      <c r="AC32" s="676"/>
      <c r="AD32" s="473">
        <v>9108785.9000000004</v>
      </c>
      <c r="AE32" s="568">
        <v>8019023</v>
      </c>
      <c r="AF32" s="430">
        <v>7390872.4799999893</v>
      </c>
      <c r="AG32" s="430">
        <v>7796155.8499999335</v>
      </c>
      <c r="AH32" s="432" t="s">
        <v>1852</v>
      </c>
      <c r="AI32" s="432" t="s">
        <v>1853</v>
      </c>
    </row>
    <row r="33" spans="1:35" ht="28.5" x14ac:dyDescent="0.45">
      <c r="A33" s="14" t="s">
        <v>3964</v>
      </c>
      <c r="B33" s="48" t="s">
        <v>1862</v>
      </c>
      <c r="C33" s="695" t="s">
        <v>4228</v>
      </c>
      <c r="D33" s="48"/>
      <c r="E33" s="48" t="s">
        <v>94</v>
      </c>
      <c r="F33" s="48" t="s">
        <v>1738</v>
      </c>
      <c r="G33" s="677" t="s">
        <v>1738</v>
      </c>
      <c r="H33" s="48" t="s">
        <v>95</v>
      </c>
      <c r="I33" s="677" t="s">
        <v>95</v>
      </c>
      <c r="J33" s="23">
        <v>43960</v>
      </c>
      <c r="K33" s="676">
        <v>43596</v>
      </c>
      <c r="L33" s="23">
        <v>43960</v>
      </c>
      <c r="M33" s="23">
        <v>43980</v>
      </c>
      <c r="N33" s="676">
        <v>43979</v>
      </c>
      <c r="O33" s="23" t="s">
        <v>2001</v>
      </c>
      <c r="P33" s="676" t="s">
        <v>2001</v>
      </c>
      <c r="Q33" s="23" t="s">
        <v>1747</v>
      </c>
      <c r="R33" s="677" t="s">
        <v>1747</v>
      </c>
      <c r="S33" s="676">
        <v>43979</v>
      </c>
      <c r="T33" s="676">
        <v>43979</v>
      </c>
      <c r="U33" s="48" t="s">
        <v>4100</v>
      </c>
      <c r="V33" s="23">
        <v>43984</v>
      </c>
      <c r="W33" s="48" t="s">
        <v>335</v>
      </c>
      <c r="X33" s="23">
        <v>43977</v>
      </c>
      <c r="Y33" s="676">
        <v>43613</v>
      </c>
      <c r="Z33" s="676">
        <f>V33</f>
        <v>43984</v>
      </c>
      <c r="AA33" s="676">
        <v>43620</v>
      </c>
      <c r="AB33" s="676">
        <v>43994</v>
      </c>
      <c r="AC33" s="676"/>
      <c r="AD33" s="473">
        <v>17927858.66</v>
      </c>
      <c r="AE33" s="568">
        <v>14922604</v>
      </c>
      <c r="AF33" s="430">
        <v>15593260.849999459</v>
      </c>
      <c r="AG33" s="430">
        <v>16782827.980000079</v>
      </c>
      <c r="AH33" s="432" t="s">
        <v>1863</v>
      </c>
      <c r="AI33" s="432" t="s">
        <v>1864</v>
      </c>
    </row>
    <row r="34" spans="1:35" x14ac:dyDescent="0.45">
      <c r="A34" s="14" t="s">
        <v>4102</v>
      </c>
      <c r="B34" s="48" t="s">
        <v>1892</v>
      </c>
      <c r="C34" s="677"/>
      <c r="D34" s="48"/>
      <c r="E34" s="48" t="s">
        <v>94</v>
      </c>
      <c r="F34" s="48" t="s">
        <v>3775</v>
      </c>
      <c r="G34" s="677" t="s">
        <v>3775</v>
      </c>
      <c r="H34" s="48" t="s">
        <v>94</v>
      </c>
      <c r="I34" s="677" t="s">
        <v>94</v>
      </c>
      <c r="J34" s="676">
        <v>43955</v>
      </c>
      <c r="K34" s="676">
        <v>43594</v>
      </c>
      <c r="L34" s="676">
        <v>43955</v>
      </c>
      <c r="M34" s="676">
        <v>43980</v>
      </c>
      <c r="N34" s="23">
        <v>43978</v>
      </c>
      <c r="O34" s="23" t="s">
        <v>1921</v>
      </c>
      <c r="P34" s="676" t="s">
        <v>1921</v>
      </c>
      <c r="Q34" s="676" t="s">
        <v>1740</v>
      </c>
      <c r="R34" s="677" t="s">
        <v>1740</v>
      </c>
      <c r="S34" s="23">
        <v>43978</v>
      </c>
      <c r="T34" s="23">
        <v>43978</v>
      </c>
      <c r="U34" s="677" t="s">
        <v>4122</v>
      </c>
      <c r="V34" s="676">
        <v>43982</v>
      </c>
      <c r="W34" s="677" t="s">
        <v>335</v>
      </c>
      <c r="X34" s="676" t="s">
        <v>47</v>
      </c>
      <c r="Y34" s="676" t="s">
        <v>47</v>
      </c>
      <c r="Z34" s="147"/>
      <c r="AA34" s="676"/>
      <c r="AB34" s="676">
        <v>43994</v>
      </c>
      <c r="AC34" s="676"/>
      <c r="AD34" s="473">
        <v>3699999.67</v>
      </c>
      <c r="AE34" s="568">
        <v>2799272</v>
      </c>
      <c r="AF34" s="430">
        <v>2854589</v>
      </c>
      <c r="AG34" s="430">
        <v>2750836.4900000021</v>
      </c>
      <c r="AH34" s="694" t="s">
        <v>3308</v>
      </c>
      <c r="AI34" s="432" t="s">
        <v>1894</v>
      </c>
    </row>
    <row r="35" spans="1:35" ht="28.5" x14ac:dyDescent="0.45">
      <c r="A35" s="14" t="s">
        <v>3995</v>
      </c>
      <c r="B35" s="48" t="s">
        <v>1791</v>
      </c>
      <c r="C35" s="677"/>
      <c r="D35" s="48"/>
      <c r="E35" s="48" t="s">
        <v>94</v>
      </c>
      <c r="F35" s="48" t="s">
        <v>3775</v>
      </c>
      <c r="G35" s="677" t="s">
        <v>3775</v>
      </c>
      <c r="H35" s="48" t="s">
        <v>94</v>
      </c>
      <c r="I35" s="677" t="s">
        <v>94</v>
      </c>
      <c r="J35" s="23">
        <v>43957</v>
      </c>
      <c r="K35" s="676">
        <v>43588</v>
      </c>
      <c r="L35" s="23">
        <v>43957</v>
      </c>
      <c r="M35" s="676">
        <v>43981</v>
      </c>
      <c r="N35" s="23">
        <v>43980</v>
      </c>
      <c r="O35" s="23" t="s">
        <v>1757</v>
      </c>
      <c r="P35" s="676" t="s">
        <v>1757</v>
      </c>
      <c r="Q35" s="677" t="s">
        <v>1747</v>
      </c>
      <c r="R35" s="677" t="s">
        <v>1747</v>
      </c>
      <c r="S35" s="676">
        <v>43979</v>
      </c>
      <c r="T35" s="689" t="s">
        <v>4212</v>
      </c>
      <c r="U35" s="677" t="s">
        <v>1748</v>
      </c>
      <c r="V35" s="23">
        <v>43984</v>
      </c>
      <c r="W35" s="48" t="s">
        <v>3862</v>
      </c>
      <c r="X35" s="23" t="s">
        <v>47</v>
      </c>
      <c r="Y35" s="676" t="s">
        <v>47</v>
      </c>
      <c r="Z35" s="23" t="s">
        <v>47</v>
      </c>
      <c r="AA35" s="676"/>
      <c r="AB35" s="147"/>
      <c r="AC35" s="676"/>
      <c r="AD35" s="473">
        <v>1011076.29</v>
      </c>
      <c r="AE35" s="568">
        <v>1114487</v>
      </c>
      <c r="AF35" s="430">
        <v>1037950.8499999969</v>
      </c>
      <c r="AG35" s="430">
        <v>1104728.2000000009</v>
      </c>
      <c r="AH35" s="432" t="s">
        <v>1793</v>
      </c>
      <c r="AI35" s="432" t="s">
        <v>1794</v>
      </c>
    </row>
    <row r="36" spans="1:35" ht="28.5" x14ac:dyDescent="0.45">
      <c r="A36" s="14" t="s">
        <v>3996</v>
      </c>
      <c r="B36" s="48" t="s">
        <v>1795</v>
      </c>
      <c r="C36" s="677"/>
      <c r="D36" s="48"/>
      <c r="E36" s="48" t="s">
        <v>94</v>
      </c>
      <c r="F36" s="48" t="s">
        <v>3775</v>
      </c>
      <c r="G36" s="677" t="s">
        <v>3775</v>
      </c>
      <c r="H36" s="48" t="s">
        <v>94</v>
      </c>
      <c r="I36" s="677" t="s">
        <v>94</v>
      </c>
      <c r="J36" s="23">
        <v>43957</v>
      </c>
      <c r="K36" s="676">
        <v>43588</v>
      </c>
      <c r="L36" s="23">
        <v>43957</v>
      </c>
      <c r="M36" s="676">
        <v>43982</v>
      </c>
      <c r="N36" s="23">
        <v>43981</v>
      </c>
      <c r="O36" s="23" t="s">
        <v>1757</v>
      </c>
      <c r="P36" s="676" t="s">
        <v>1757</v>
      </c>
      <c r="Q36" s="677" t="s">
        <v>1747</v>
      </c>
      <c r="R36" s="677" t="s">
        <v>1747</v>
      </c>
      <c r="S36" s="676">
        <v>43973</v>
      </c>
      <c r="T36" s="689" t="s">
        <v>4214</v>
      </c>
      <c r="U36" s="677" t="s">
        <v>1748</v>
      </c>
      <c r="V36" s="23">
        <v>43984</v>
      </c>
      <c r="W36" s="48" t="s">
        <v>3862</v>
      </c>
      <c r="X36" s="23" t="s">
        <v>47</v>
      </c>
      <c r="Y36" s="676" t="s">
        <v>47</v>
      </c>
      <c r="Z36" s="23" t="s">
        <v>47</v>
      </c>
      <c r="AA36" s="676"/>
      <c r="AB36" s="147"/>
      <c r="AC36" s="676"/>
      <c r="AD36" s="473">
        <v>1976064.34</v>
      </c>
      <c r="AE36" s="568">
        <v>1985596</v>
      </c>
      <c r="AF36" s="430">
        <v>1560603.8900000041</v>
      </c>
      <c r="AG36" s="430">
        <v>1460947.3399999994</v>
      </c>
      <c r="AH36" s="432" t="s">
        <v>1796</v>
      </c>
      <c r="AI36" s="432" t="s">
        <v>1797</v>
      </c>
    </row>
    <row r="37" spans="1:35" ht="28.5" x14ac:dyDescent="0.45">
      <c r="A37" s="14" t="s">
        <v>3997</v>
      </c>
      <c r="B37" s="48" t="s">
        <v>1804</v>
      </c>
      <c r="C37" s="677"/>
      <c r="D37" s="48"/>
      <c r="E37" s="48" t="s">
        <v>94</v>
      </c>
      <c r="F37" s="48" t="s">
        <v>3775</v>
      </c>
      <c r="G37" s="677" t="s">
        <v>3775</v>
      </c>
      <c r="H37" s="48" t="s">
        <v>94</v>
      </c>
      <c r="I37" s="677" t="s">
        <v>94</v>
      </c>
      <c r="J37" s="23">
        <v>43957</v>
      </c>
      <c r="K37" s="676">
        <v>43588</v>
      </c>
      <c r="L37" s="23">
        <v>43957</v>
      </c>
      <c r="M37" s="676">
        <v>43983</v>
      </c>
      <c r="N37" s="23">
        <v>43982</v>
      </c>
      <c r="O37" s="23" t="s">
        <v>1757</v>
      </c>
      <c r="P37" s="676" t="s">
        <v>1757</v>
      </c>
      <c r="Q37" s="677" t="s">
        <v>1747</v>
      </c>
      <c r="R37" s="677" t="s">
        <v>1747</v>
      </c>
      <c r="S37" s="676">
        <v>43979</v>
      </c>
      <c r="T37" s="689" t="s">
        <v>4212</v>
      </c>
      <c r="U37" s="677" t="s">
        <v>1748</v>
      </c>
      <c r="V37" s="23">
        <v>43985</v>
      </c>
      <c r="W37" s="48" t="s">
        <v>3862</v>
      </c>
      <c r="X37" s="23" t="s">
        <v>47</v>
      </c>
      <c r="Y37" s="676" t="s">
        <v>47</v>
      </c>
      <c r="Z37" s="23" t="s">
        <v>47</v>
      </c>
      <c r="AA37" s="676"/>
      <c r="AB37" s="147"/>
      <c r="AC37" s="676"/>
      <c r="AD37" s="473">
        <v>494155.36</v>
      </c>
      <c r="AE37" s="568">
        <v>716359</v>
      </c>
      <c r="AF37" s="430">
        <v>557806</v>
      </c>
      <c r="AG37" s="430">
        <v>596428.35000000068</v>
      </c>
      <c r="AH37" s="432" t="s">
        <v>1805</v>
      </c>
      <c r="AI37" s="432" t="s">
        <v>1806</v>
      </c>
    </row>
    <row r="38" spans="1:35" ht="28.5" x14ac:dyDescent="0.45">
      <c r="A38" s="14" t="s">
        <v>3998</v>
      </c>
      <c r="B38" s="48" t="s">
        <v>1807</v>
      </c>
      <c r="C38" s="677"/>
      <c r="D38" s="48"/>
      <c r="E38" s="48" t="s">
        <v>94</v>
      </c>
      <c r="F38" s="48" t="s">
        <v>3775</v>
      </c>
      <c r="G38" s="677" t="s">
        <v>3775</v>
      </c>
      <c r="H38" s="48" t="s">
        <v>94</v>
      </c>
      <c r="I38" s="677" t="s">
        <v>94</v>
      </c>
      <c r="J38" s="23">
        <v>43957</v>
      </c>
      <c r="K38" s="676">
        <v>43588</v>
      </c>
      <c r="L38" s="23">
        <v>43957</v>
      </c>
      <c r="M38" s="676">
        <v>43983</v>
      </c>
      <c r="N38" s="23">
        <v>43982</v>
      </c>
      <c r="O38" s="23" t="s">
        <v>1757</v>
      </c>
      <c r="P38" s="676" t="s">
        <v>1757</v>
      </c>
      <c r="Q38" s="677" t="s">
        <v>1747</v>
      </c>
      <c r="R38" s="677" t="s">
        <v>1747</v>
      </c>
      <c r="S38" s="676">
        <v>43979</v>
      </c>
      <c r="T38" s="689" t="s">
        <v>4212</v>
      </c>
      <c r="U38" s="677" t="s">
        <v>1748</v>
      </c>
      <c r="V38" s="23">
        <v>43985</v>
      </c>
      <c r="W38" s="48" t="s">
        <v>3862</v>
      </c>
      <c r="X38" s="23" t="s">
        <v>47</v>
      </c>
      <c r="Y38" s="676" t="s">
        <v>47</v>
      </c>
      <c r="Z38" s="23" t="s">
        <v>47</v>
      </c>
      <c r="AA38" s="676"/>
      <c r="AB38" s="147"/>
      <c r="AC38" s="676"/>
      <c r="AD38" s="473">
        <v>1219596.0900000001</v>
      </c>
      <c r="AE38" s="568">
        <v>1234622</v>
      </c>
      <c r="AF38" s="430">
        <v>1148827</v>
      </c>
      <c r="AG38" s="430">
        <v>1105079.0399999998</v>
      </c>
      <c r="AH38" s="432" t="s">
        <v>1808</v>
      </c>
      <c r="AI38" s="432" t="s">
        <v>1809</v>
      </c>
    </row>
    <row r="39" spans="1:35" ht="28.5" x14ac:dyDescent="0.45">
      <c r="A39" s="14" t="s">
        <v>3999</v>
      </c>
      <c r="B39" s="48" t="s">
        <v>1766</v>
      </c>
      <c r="C39" s="677"/>
      <c r="D39" s="48"/>
      <c r="E39" s="48" t="s">
        <v>94</v>
      </c>
      <c r="F39" s="48" t="s">
        <v>3775</v>
      </c>
      <c r="G39" s="677" t="s">
        <v>3775</v>
      </c>
      <c r="H39" s="48" t="s">
        <v>94</v>
      </c>
      <c r="I39" s="677" t="s">
        <v>94</v>
      </c>
      <c r="J39" s="23">
        <v>43957</v>
      </c>
      <c r="K39" s="676">
        <v>43598</v>
      </c>
      <c r="L39" s="23">
        <v>43957</v>
      </c>
      <c r="M39" s="676">
        <v>43983</v>
      </c>
      <c r="N39" s="23">
        <v>43982</v>
      </c>
      <c r="O39" s="23" t="s">
        <v>1757</v>
      </c>
      <c r="P39" s="676" t="s">
        <v>1757</v>
      </c>
      <c r="Q39" s="677" t="s">
        <v>1747</v>
      </c>
      <c r="R39" s="677" t="s">
        <v>1747</v>
      </c>
      <c r="S39" s="676">
        <v>43979</v>
      </c>
      <c r="T39" s="689" t="s">
        <v>4212</v>
      </c>
      <c r="U39" s="677" t="s">
        <v>1748</v>
      </c>
      <c r="V39" s="23">
        <v>43985</v>
      </c>
      <c r="W39" s="48" t="s">
        <v>3862</v>
      </c>
      <c r="X39" s="23" t="s">
        <v>47</v>
      </c>
      <c r="Y39" s="676" t="s">
        <v>47</v>
      </c>
      <c r="Z39" s="23" t="s">
        <v>47</v>
      </c>
      <c r="AA39" s="676"/>
      <c r="AB39" s="147"/>
      <c r="AC39" s="676"/>
      <c r="AD39" s="473">
        <v>2911277.2</v>
      </c>
      <c r="AE39" s="568">
        <v>3086552</v>
      </c>
      <c r="AF39" s="430">
        <v>2882871</v>
      </c>
      <c r="AG39" s="430">
        <v>2679679.9000000223</v>
      </c>
      <c r="AH39" s="432" t="s">
        <v>1768</v>
      </c>
      <c r="AI39" s="432" t="s">
        <v>1769</v>
      </c>
    </row>
    <row r="40" spans="1:35" x14ac:dyDescent="0.45">
      <c r="A40" s="681" t="s">
        <v>4000</v>
      </c>
      <c r="B40" s="677" t="s">
        <v>1925</v>
      </c>
      <c r="C40" s="677" t="s">
        <v>4226</v>
      </c>
      <c r="D40" s="48"/>
      <c r="E40" s="48" t="s">
        <v>95</v>
      </c>
      <c r="F40" s="216" t="s">
        <v>2012</v>
      </c>
      <c r="G40" s="677"/>
      <c r="H40" s="216"/>
      <c r="I40" s="677"/>
      <c r="J40" s="676">
        <v>43963</v>
      </c>
      <c r="K40" s="676"/>
      <c r="L40" s="676">
        <v>43963</v>
      </c>
      <c r="M40" s="676">
        <v>43983</v>
      </c>
      <c r="N40" s="676">
        <v>43982</v>
      </c>
      <c r="O40" s="676" t="s">
        <v>2001</v>
      </c>
      <c r="P40" s="676"/>
      <c r="Q40" s="677" t="s">
        <v>1747</v>
      </c>
      <c r="R40" s="677"/>
      <c r="S40" s="676">
        <v>43978</v>
      </c>
      <c r="T40" s="676">
        <v>43978</v>
      </c>
      <c r="U40" s="48" t="s">
        <v>4100</v>
      </c>
      <c r="V40" s="676">
        <v>43985</v>
      </c>
      <c r="W40" s="677" t="s">
        <v>335</v>
      </c>
      <c r="X40" s="676" t="s">
        <v>47</v>
      </c>
      <c r="Y40" s="676"/>
      <c r="Z40" s="676" t="s">
        <v>47</v>
      </c>
      <c r="AA40" s="676"/>
      <c r="AB40" s="676">
        <v>43997</v>
      </c>
      <c r="AC40" s="676"/>
      <c r="AD40" s="691">
        <v>14089794.503333412</v>
      </c>
      <c r="AE40" s="568">
        <v>0</v>
      </c>
      <c r="AF40" s="430">
        <v>0</v>
      </c>
      <c r="AG40" s="430">
        <v>11880036.070000047</v>
      </c>
      <c r="AH40" s="4" t="s">
        <v>4239</v>
      </c>
      <c r="AI40" s="432" t="s">
        <v>1927</v>
      </c>
    </row>
    <row r="41" spans="1:35" x14ac:dyDescent="0.45">
      <c r="A41" s="681" t="s">
        <v>4001</v>
      </c>
      <c r="B41" s="677" t="s">
        <v>1895</v>
      </c>
      <c r="C41" s="677"/>
      <c r="D41" s="48"/>
      <c r="E41" s="48" t="s">
        <v>94</v>
      </c>
      <c r="F41" s="216"/>
      <c r="G41" s="677" t="s">
        <v>1753</v>
      </c>
      <c r="H41" s="216"/>
      <c r="I41" s="677"/>
      <c r="J41" s="147"/>
      <c r="K41" s="676">
        <v>43593</v>
      </c>
      <c r="L41" s="676">
        <v>43957</v>
      </c>
      <c r="M41" s="147"/>
      <c r="N41" s="147"/>
      <c r="O41" s="676" t="s">
        <v>2014</v>
      </c>
      <c r="P41" s="676" t="s">
        <v>2014</v>
      </c>
      <c r="Q41" s="147"/>
      <c r="R41" s="677" t="s">
        <v>1747</v>
      </c>
      <c r="S41" s="147"/>
      <c r="T41" s="147"/>
      <c r="U41" s="216"/>
      <c r="V41" s="147"/>
      <c r="W41" s="216"/>
      <c r="X41" s="147"/>
      <c r="Y41" s="676" t="s">
        <v>47</v>
      </c>
      <c r="Z41" s="147"/>
      <c r="AA41" s="676"/>
      <c r="AB41" s="147"/>
      <c r="AC41" s="676"/>
      <c r="AD41" s="473">
        <v>98466321.599999994</v>
      </c>
      <c r="AE41" s="568">
        <v>100251857</v>
      </c>
      <c r="AF41" s="430">
        <v>99620902.139999926</v>
      </c>
      <c r="AG41" s="430">
        <v>85416384.499999255</v>
      </c>
      <c r="AH41" s="432" t="s">
        <v>1896</v>
      </c>
      <c r="AI41" s="432" t="s">
        <v>1897</v>
      </c>
    </row>
    <row r="42" spans="1:35" x14ac:dyDescent="0.45">
      <c r="A42" s="14" t="s">
        <v>4002</v>
      </c>
      <c r="B42" s="696" t="s">
        <v>1777</v>
      </c>
      <c r="C42" s="48"/>
      <c r="D42" s="48"/>
      <c r="E42" s="48" t="s">
        <v>94</v>
      </c>
      <c r="F42" s="48" t="s">
        <v>1738</v>
      </c>
      <c r="G42" s="677" t="s">
        <v>1738</v>
      </c>
      <c r="H42" s="48" t="s">
        <v>95</v>
      </c>
      <c r="I42" s="677" t="s">
        <v>95</v>
      </c>
      <c r="J42" s="23">
        <v>43959</v>
      </c>
      <c r="K42" s="676">
        <v>43594</v>
      </c>
      <c r="L42" s="23">
        <v>43959</v>
      </c>
      <c r="M42" s="676">
        <v>43983</v>
      </c>
      <c r="N42" s="676">
        <v>43982</v>
      </c>
      <c r="O42" s="676" t="s">
        <v>2014</v>
      </c>
      <c r="P42" s="676" t="s">
        <v>2014</v>
      </c>
      <c r="Q42" s="677" t="s">
        <v>1747</v>
      </c>
      <c r="R42" s="677" t="s">
        <v>1747</v>
      </c>
      <c r="S42" s="676">
        <v>43973</v>
      </c>
      <c r="T42" s="676">
        <v>43982</v>
      </c>
      <c r="U42" s="680" t="s">
        <v>4125</v>
      </c>
      <c r="V42" s="676">
        <v>43985</v>
      </c>
      <c r="W42" s="677" t="s">
        <v>4230</v>
      </c>
      <c r="X42" s="676">
        <f>M42-3</f>
        <v>43980</v>
      </c>
      <c r="Y42" s="676">
        <v>43614</v>
      </c>
      <c r="Z42" s="147"/>
      <c r="AA42" s="676"/>
      <c r="AB42" s="147"/>
      <c r="AC42" s="676"/>
      <c r="AD42" s="473">
        <v>6494618.7999999998</v>
      </c>
      <c r="AE42" s="568">
        <v>6459983</v>
      </c>
      <c r="AF42" s="430">
        <v>6781156</v>
      </c>
      <c r="AG42" s="430">
        <v>7060082.8700001724</v>
      </c>
      <c r="AH42" s="432" t="s">
        <v>1779</v>
      </c>
      <c r="AI42" s="432" t="s">
        <v>1780</v>
      </c>
    </row>
    <row r="43" spans="1:35" x14ac:dyDescent="0.45">
      <c r="A43" s="14" t="s">
        <v>4003</v>
      </c>
      <c r="B43" s="48" t="s">
        <v>1848</v>
      </c>
      <c r="C43" s="48"/>
      <c r="D43" s="48"/>
      <c r="E43" s="48" t="s">
        <v>94</v>
      </c>
      <c r="F43" s="677" t="s">
        <v>1738</v>
      </c>
      <c r="G43" s="677" t="s">
        <v>1738</v>
      </c>
      <c r="H43" s="48" t="s">
        <v>95</v>
      </c>
      <c r="I43" s="677"/>
      <c r="J43" s="23">
        <v>43959</v>
      </c>
      <c r="K43" s="676">
        <v>43596</v>
      </c>
      <c r="L43" s="23">
        <v>43959</v>
      </c>
      <c r="M43" s="676">
        <v>43983</v>
      </c>
      <c r="N43" s="676">
        <v>43982</v>
      </c>
      <c r="O43" s="23" t="s">
        <v>2001</v>
      </c>
      <c r="P43" s="676" t="s">
        <v>2001</v>
      </c>
      <c r="Q43" s="23" t="s">
        <v>1747</v>
      </c>
      <c r="R43" s="677" t="s">
        <v>1747</v>
      </c>
      <c r="S43" s="676">
        <v>43982</v>
      </c>
      <c r="T43" s="676">
        <v>43982</v>
      </c>
      <c r="U43" s="48" t="s">
        <v>4100</v>
      </c>
      <c r="V43" s="23">
        <v>43985</v>
      </c>
      <c r="W43" s="48" t="s">
        <v>335</v>
      </c>
      <c r="X43" s="676">
        <v>43980</v>
      </c>
      <c r="Y43" s="676">
        <v>43614</v>
      </c>
      <c r="Z43" s="676">
        <f>V43</f>
        <v>43985</v>
      </c>
      <c r="AA43" s="676"/>
      <c r="AB43" s="676">
        <v>43997</v>
      </c>
      <c r="AC43" s="676"/>
      <c r="AD43" s="473">
        <v>2331420.0099999998</v>
      </c>
      <c r="AE43" s="568">
        <v>2146539</v>
      </c>
      <c r="AF43" s="430">
        <v>2101436.6399999945</v>
      </c>
      <c r="AG43" s="430">
        <v>2123987.7699999935</v>
      </c>
      <c r="AH43" s="432" t="s">
        <v>1849</v>
      </c>
      <c r="AI43" s="432" t="s">
        <v>1850</v>
      </c>
    </row>
    <row r="44" spans="1:35" x14ac:dyDescent="0.45">
      <c r="A44" s="681" t="s">
        <v>4004</v>
      </c>
      <c r="B44" s="677" t="s">
        <v>1920</v>
      </c>
      <c r="C44" s="677"/>
      <c r="D44" s="48"/>
      <c r="E44" s="48" t="s">
        <v>94</v>
      </c>
      <c r="F44" s="677" t="s">
        <v>3775</v>
      </c>
      <c r="G44" s="677" t="s">
        <v>3775</v>
      </c>
      <c r="H44" s="677" t="s">
        <v>94</v>
      </c>
      <c r="I44" s="677"/>
      <c r="J44" s="23">
        <v>43955</v>
      </c>
      <c r="K44" s="676">
        <v>43587</v>
      </c>
      <c r="L44" s="23">
        <v>43955</v>
      </c>
      <c r="M44" s="676">
        <v>43983</v>
      </c>
      <c r="N44" s="676">
        <v>43979</v>
      </c>
      <c r="O44" s="676" t="s">
        <v>1921</v>
      </c>
      <c r="P44" s="676" t="s">
        <v>1921</v>
      </c>
      <c r="Q44" s="677" t="s">
        <v>1747</v>
      </c>
      <c r="R44" s="677" t="s">
        <v>1747</v>
      </c>
      <c r="S44" s="676">
        <v>43979</v>
      </c>
      <c r="T44" s="676">
        <v>43979</v>
      </c>
      <c r="U44" s="677" t="s">
        <v>4122</v>
      </c>
      <c r="V44" s="676">
        <v>43985</v>
      </c>
      <c r="W44" s="677" t="s">
        <v>335</v>
      </c>
      <c r="X44" s="676" t="s">
        <v>47</v>
      </c>
      <c r="Y44" s="676" t="s">
        <v>47</v>
      </c>
      <c r="Z44" s="147"/>
      <c r="AA44" s="676"/>
      <c r="AB44" s="676">
        <v>44007</v>
      </c>
      <c r="AC44" s="676"/>
      <c r="AD44" s="473">
        <v>9916857.5800000001</v>
      </c>
      <c r="AE44" s="568">
        <v>9558857</v>
      </c>
      <c r="AF44" s="430">
        <v>9288648</v>
      </c>
      <c r="AG44" s="430">
        <v>9731539.0499999486</v>
      </c>
      <c r="AH44" s="145" t="s">
        <v>4237</v>
      </c>
      <c r="AI44" s="432" t="s">
        <v>1924</v>
      </c>
    </row>
    <row r="45" spans="1:35" x14ac:dyDescent="0.45">
      <c r="A45" s="14" t="s">
        <v>4005</v>
      </c>
      <c r="B45" s="688" t="s">
        <v>1943</v>
      </c>
      <c r="C45" s="48" t="s">
        <v>4201</v>
      </c>
      <c r="D45" s="48"/>
      <c r="E45" s="48" t="s">
        <v>94</v>
      </c>
      <c r="F45" s="48" t="s">
        <v>3775</v>
      </c>
      <c r="G45" s="677" t="s">
        <v>3775</v>
      </c>
      <c r="H45" s="48" t="s">
        <v>94</v>
      </c>
      <c r="I45" s="677" t="s">
        <v>94</v>
      </c>
      <c r="J45" s="676">
        <v>43978</v>
      </c>
      <c r="K45" s="676">
        <v>43593</v>
      </c>
      <c r="L45" s="676">
        <v>43978</v>
      </c>
      <c r="M45" s="676">
        <v>43997</v>
      </c>
      <c r="N45" s="23">
        <v>43996</v>
      </c>
      <c r="O45" s="23" t="s">
        <v>2001</v>
      </c>
      <c r="P45" s="676" t="s">
        <v>1921</v>
      </c>
      <c r="Q45" s="23" t="s">
        <v>1747</v>
      </c>
      <c r="R45" s="677" t="s">
        <v>1747</v>
      </c>
      <c r="S45" s="676">
        <v>43992</v>
      </c>
      <c r="T45" s="676">
        <v>43992</v>
      </c>
      <c r="U45" s="48" t="s">
        <v>4100</v>
      </c>
      <c r="V45" s="23">
        <v>43999</v>
      </c>
      <c r="W45" s="48" t="s">
        <v>335</v>
      </c>
      <c r="X45" s="23" t="s">
        <v>47</v>
      </c>
      <c r="Y45" s="676" t="s">
        <v>47</v>
      </c>
      <c r="Z45" s="23" t="s">
        <v>47</v>
      </c>
      <c r="AA45" s="676"/>
      <c r="AB45" s="676">
        <v>44011</v>
      </c>
      <c r="AC45" s="676"/>
      <c r="AD45" s="473">
        <v>9426860.1699999999</v>
      </c>
      <c r="AE45" s="568">
        <v>7592933</v>
      </c>
      <c r="AF45" s="430">
        <v>7729715.2399996612</v>
      </c>
      <c r="AG45" s="430">
        <v>6858040.6700000139</v>
      </c>
      <c r="AH45" s="4" t="s">
        <v>4235</v>
      </c>
      <c r="AI45" s="432" t="s">
        <v>1946</v>
      </c>
    </row>
    <row r="46" spans="1:35" x14ac:dyDescent="0.45">
      <c r="A46" s="14" t="s">
        <v>4006</v>
      </c>
      <c r="B46" s="677" t="s">
        <v>1756</v>
      </c>
      <c r="C46" s="48" t="s">
        <v>4204</v>
      </c>
      <c r="D46" s="677"/>
      <c r="E46" s="48" t="s">
        <v>94</v>
      </c>
      <c r="F46" s="677" t="s">
        <v>1738</v>
      </c>
      <c r="G46" s="677" t="s">
        <v>1738</v>
      </c>
      <c r="H46" s="48" t="s">
        <v>95</v>
      </c>
      <c r="I46" s="677"/>
      <c r="J46" s="23">
        <v>43966</v>
      </c>
      <c r="K46" s="676">
        <v>43595</v>
      </c>
      <c r="L46" s="23">
        <v>43966</v>
      </c>
      <c r="M46" s="676">
        <v>43983</v>
      </c>
      <c r="N46" s="676">
        <v>43982</v>
      </c>
      <c r="O46" s="23" t="s">
        <v>2001</v>
      </c>
      <c r="P46" s="676" t="s">
        <v>2001</v>
      </c>
      <c r="Q46" s="23" t="s">
        <v>1747</v>
      </c>
      <c r="R46" s="677" t="s">
        <v>1747</v>
      </c>
      <c r="S46" s="676">
        <v>43982</v>
      </c>
      <c r="T46" s="676">
        <v>43982</v>
      </c>
      <c r="U46" s="48" t="s">
        <v>4233</v>
      </c>
      <c r="V46" s="23">
        <v>43985</v>
      </c>
      <c r="W46" s="48" t="s">
        <v>335</v>
      </c>
      <c r="X46" s="676">
        <v>43980</v>
      </c>
      <c r="Y46" s="676">
        <v>43613</v>
      </c>
      <c r="Z46" s="676">
        <f>V46</f>
        <v>43985</v>
      </c>
      <c r="AA46" s="676">
        <v>43620</v>
      </c>
      <c r="AB46" s="676">
        <v>43997</v>
      </c>
      <c r="AC46" s="676"/>
      <c r="AD46" s="473">
        <v>9231874.1099999994</v>
      </c>
      <c r="AE46" s="568">
        <v>8595796</v>
      </c>
      <c r="AF46" s="430">
        <v>8690581.6400000006</v>
      </c>
      <c r="AG46" s="430">
        <v>8090841.7299999939</v>
      </c>
      <c r="AH46" s="432" t="s">
        <v>3782</v>
      </c>
      <c r="AI46" s="432" t="s">
        <v>1761</v>
      </c>
    </row>
    <row r="47" spans="1:35" x14ac:dyDescent="0.45">
      <c r="A47" s="14" t="s">
        <v>4007</v>
      </c>
      <c r="B47" s="48" t="s">
        <v>1907</v>
      </c>
      <c r="C47" s="48" t="s">
        <v>4201</v>
      </c>
      <c r="D47" s="48"/>
      <c r="E47" s="48" t="s">
        <v>94</v>
      </c>
      <c r="F47" s="677" t="s">
        <v>1738</v>
      </c>
      <c r="G47" s="677" t="s">
        <v>1738</v>
      </c>
      <c r="H47" s="48" t="s">
        <v>95</v>
      </c>
      <c r="I47" s="677"/>
      <c r="J47" s="23">
        <v>43964</v>
      </c>
      <c r="K47" s="676">
        <v>43600</v>
      </c>
      <c r="L47" s="23">
        <v>43964</v>
      </c>
      <c r="M47" s="676">
        <v>43983</v>
      </c>
      <c r="N47" s="676">
        <v>43982</v>
      </c>
      <c r="O47" s="23" t="s">
        <v>2001</v>
      </c>
      <c r="P47" s="676" t="s">
        <v>2001</v>
      </c>
      <c r="Q47" s="23" t="s">
        <v>1747</v>
      </c>
      <c r="R47" s="677" t="s">
        <v>1747</v>
      </c>
      <c r="S47" s="676">
        <v>43982</v>
      </c>
      <c r="T47" s="676">
        <v>43982</v>
      </c>
      <c r="U47" s="48" t="s">
        <v>4099</v>
      </c>
      <c r="V47" s="23">
        <v>43985</v>
      </c>
      <c r="W47" s="48" t="s">
        <v>335</v>
      </c>
      <c r="X47" s="676">
        <v>43980</v>
      </c>
      <c r="Y47" s="676">
        <v>43614</v>
      </c>
      <c r="Z47" s="676">
        <f>V47</f>
        <v>43985</v>
      </c>
      <c r="AA47" s="676">
        <v>43620</v>
      </c>
      <c r="AB47" s="676">
        <v>43997</v>
      </c>
      <c r="AC47" s="676"/>
      <c r="AD47" s="473">
        <v>7083532.0499999998</v>
      </c>
      <c r="AE47" s="568">
        <v>7637331</v>
      </c>
      <c r="AF47" s="430">
        <v>6669566.0699999798</v>
      </c>
      <c r="AG47" s="430">
        <v>6346167.0599999474</v>
      </c>
      <c r="AH47" s="432" t="s">
        <v>1908</v>
      </c>
      <c r="AI47" s="432" t="s">
        <v>1909</v>
      </c>
    </row>
    <row r="48" spans="1:35" x14ac:dyDescent="0.45">
      <c r="A48" s="681" t="s">
        <v>4008</v>
      </c>
      <c r="B48" s="677" t="s">
        <v>1933</v>
      </c>
      <c r="C48" s="677"/>
      <c r="D48" s="48"/>
      <c r="E48" s="48" t="s">
        <v>94</v>
      </c>
      <c r="F48" s="677" t="s">
        <v>1738</v>
      </c>
      <c r="G48" s="677" t="s">
        <v>1738</v>
      </c>
      <c r="H48" s="48" t="s">
        <v>95</v>
      </c>
      <c r="I48" s="677"/>
      <c r="J48" s="676">
        <v>43966</v>
      </c>
      <c r="K48" s="676">
        <v>43595</v>
      </c>
      <c r="L48" s="676">
        <v>43966</v>
      </c>
      <c r="M48" s="676">
        <v>43981</v>
      </c>
      <c r="N48" s="676">
        <v>43980</v>
      </c>
      <c r="O48" s="676" t="s">
        <v>2001</v>
      </c>
      <c r="P48" s="676" t="s">
        <v>2001</v>
      </c>
      <c r="Q48" s="676" t="s">
        <v>1747</v>
      </c>
      <c r="R48" s="677" t="s">
        <v>1747</v>
      </c>
      <c r="S48" s="676">
        <v>43980</v>
      </c>
      <c r="T48" s="676">
        <v>43980</v>
      </c>
      <c r="U48" s="48" t="s">
        <v>4234</v>
      </c>
      <c r="V48" s="676">
        <v>43984</v>
      </c>
      <c r="W48" s="48" t="s">
        <v>335</v>
      </c>
      <c r="X48" s="676">
        <v>43978</v>
      </c>
      <c r="Y48" s="676">
        <v>43613</v>
      </c>
      <c r="Z48" s="676">
        <f>V48</f>
        <v>43984</v>
      </c>
      <c r="AA48" s="676">
        <v>43620</v>
      </c>
      <c r="AB48" s="676">
        <v>43995</v>
      </c>
      <c r="AC48" s="676"/>
      <c r="AD48" s="473">
        <v>47601192.68</v>
      </c>
      <c r="AE48" s="568">
        <v>44952805</v>
      </c>
      <c r="AF48" s="430">
        <v>44573082</v>
      </c>
      <c r="AG48" s="430">
        <v>42699871.709999837</v>
      </c>
      <c r="AH48" s="432" t="s">
        <v>1935</v>
      </c>
      <c r="AI48" s="432" t="s">
        <v>1936</v>
      </c>
    </row>
    <row r="49" spans="1:36" x14ac:dyDescent="0.45">
      <c r="A49" s="14" t="s">
        <v>4009</v>
      </c>
      <c r="B49" s="48" t="s">
        <v>1879</v>
      </c>
      <c r="C49" s="48" t="s">
        <v>4204</v>
      </c>
      <c r="D49" s="48"/>
      <c r="E49" s="48" t="s">
        <v>94</v>
      </c>
      <c r="F49" s="677" t="s">
        <v>1738</v>
      </c>
      <c r="G49" s="677" t="s">
        <v>1738</v>
      </c>
      <c r="H49" s="48" t="s">
        <v>95</v>
      </c>
      <c r="I49" s="677" t="s">
        <v>95</v>
      </c>
      <c r="J49" s="23">
        <v>43957</v>
      </c>
      <c r="K49" s="676">
        <v>43595</v>
      </c>
      <c r="L49" s="23">
        <v>43958</v>
      </c>
      <c r="M49" s="676">
        <v>43983</v>
      </c>
      <c r="N49" s="676">
        <v>43982</v>
      </c>
      <c r="O49" s="23" t="s">
        <v>2001</v>
      </c>
      <c r="P49" s="676" t="s">
        <v>2001</v>
      </c>
      <c r="Q49" s="23" t="s">
        <v>1747</v>
      </c>
      <c r="R49" s="677" t="s">
        <v>1747</v>
      </c>
      <c r="S49" s="676">
        <v>43982</v>
      </c>
      <c r="T49" s="676">
        <v>43982</v>
      </c>
      <c r="U49" s="216"/>
      <c r="V49" s="23">
        <v>43985</v>
      </c>
      <c r="W49" s="48" t="s">
        <v>335</v>
      </c>
      <c r="X49" s="676">
        <v>43980</v>
      </c>
      <c r="Y49" s="676">
        <v>43614</v>
      </c>
      <c r="Z49" s="676">
        <f>V49</f>
        <v>43985</v>
      </c>
      <c r="AA49" s="676">
        <v>43620</v>
      </c>
      <c r="AB49" s="676">
        <v>43997</v>
      </c>
      <c r="AC49" s="676"/>
      <c r="AD49" s="473">
        <v>4096453.25</v>
      </c>
      <c r="AE49" s="568">
        <v>4092622</v>
      </c>
      <c r="AF49" s="430">
        <v>3781068.3700000304</v>
      </c>
      <c r="AG49" s="430">
        <v>4562161.8100000024</v>
      </c>
      <c r="AH49" s="432" t="s">
        <v>4058</v>
      </c>
      <c r="AI49" s="432" t="s">
        <v>1881</v>
      </c>
    </row>
    <row r="50" spans="1:36" x14ac:dyDescent="0.45">
      <c r="A50" s="14" t="s">
        <v>4010</v>
      </c>
      <c r="B50" s="48" t="s">
        <v>1898</v>
      </c>
      <c r="C50" s="48" t="s">
        <v>4201</v>
      </c>
      <c r="D50" s="48"/>
      <c r="E50" s="48" t="s">
        <v>94</v>
      </c>
      <c r="F50" s="677" t="s">
        <v>1738</v>
      </c>
      <c r="G50" s="677" t="s">
        <v>1738</v>
      </c>
      <c r="H50" s="48" t="s">
        <v>95</v>
      </c>
      <c r="I50" s="677"/>
      <c r="J50" s="23">
        <v>43965</v>
      </c>
      <c r="K50" s="676">
        <v>43594</v>
      </c>
      <c r="L50" s="23">
        <v>43965</v>
      </c>
      <c r="M50" s="676">
        <v>43983</v>
      </c>
      <c r="N50" s="676">
        <v>43982</v>
      </c>
      <c r="O50" s="23" t="s">
        <v>2001</v>
      </c>
      <c r="P50" s="676" t="s">
        <v>2001</v>
      </c>
      <c r="Q50" s="23" t="s">
        <v>1747</v>
      </c>
      <c r="R50" s="677" t="s">
        <v>1747</v>
      </c>
      <c r="S50" s="676">
        <v>43982</v>
      </c>
      <c r="T50" s="676">
        <v>43982</v>
      </c>
      <c r="U50" s="48" t="s">
        <v>4099</v>
      </c>
      <c r="V50" s="23">
        <v>43985</v>
      </c>
      <c r="W50" s="48" t="s">
        <v>335</v>
      </c>
      <c r="X50" s="676">
        <v>43980</v>
      </c>
      <c r="Y50" s="676">
        <v>43614</v>
      </c>
      <c r="Z50" s="676">
        <f>V50</f>
        <v>43985</v>
      </c>
      <c r="AA50" s="676"/>
      <c r="AB50" s="676">
        <v>43997</v>
      </c>
      <c r="AC50" s="676"/>
      <c r="AD50" s="473">
        <v>10836776.35</v>
      </c>
      <c r="AE50" s="568">
        <v>9741112</v>
      </c>
      <c r="AF50" s="430">
        <v>9184175.5599999893</v>
      </c>
      <c r="AG50" s="430">
        <v>10183205.669999989</v>
      </c>
      <c r="AH50" s="432" t="s">
        <v>1899</v>
      </c>
      <c r="AI50" s="432" t="s">
        <v>1900</v>
      </c>
    </row>
    <row r="51" spans="1:36" x14ac:dyDescent="0.45">
      <c r="A51" s="14" t="s">
        <v>4011</v>
      </c>
      <c r="B51" s="688" t="s">
        <v>1787</v>
      </c>
      <c r="C51" s="475" t="s">
        <v>4201</v>
      </c>
      <c r="D51" s="48"/>
      <c r="E51" s="48" t="s">
        <v>94</v>
      </c>
      <c r="F51" s="48" t="s">
        <v>1738</v>
      </c>
      <c r="G51" s="677" t="s">
        <v>1738</v>
      </c>
      <c r="H51" s="48" t="s">
        <v>4105</v>
      </c>
      <c r="I51" s="677" t="s">
        <v>4105</v>
      </c>
      <c r="J51" s="676">
        <v>43952</v>
      </c>
      <c r="K51" s="676">
        <v>43586</v>
      </c>
      <c r="L51" s="676">
        <v>43952</v>
      </c>
      <c r="M51" s="676">
        <v>43997</v>
      </c>
      <c r="N51" s="676">
        <v>43996</v>
      </c>
      <c r="O51" s="23" t="s">
        <v>2014</v>
      </c>
      <c r="P51" s="676" t="s">
        <v>2014</v>
      </c>
      <c r="Q51" s="676" t="s">
        <v>1747</v>
      </c>
      <c r="R51" s="677" t="s">
        <v>1747</v>
      </c>
      <c r="S51" s="676">
        <v>43990</v>
      </c>
      <c r="T51" s="676">
        <v>43990</v>
      </c>
      <c r="U51" s="677" t="s">
        <v>4128</v>
      </c>
      <c r="V51" s="676">
        <v>44000</v>
      </c>
      <c r="W51" s="677" t="s">
        <v>335</v>
      </c>
      <c r="X51" s="676">
        <f>M51-3</f>
        <v>43994</v>
      </c>
      <c r="Y51" s="676">
        <v>43614</v>
      </c>
      <c r="Z51" s="147"/>
      <c r="AA51" s="676"/>
      <c r="AB51" s="147"/>
      <c r="AC51" s="676"/>
      <c r="AD51" s="473">
        <v>30322195.559999999</v>
      </c>
      <c r="AE51" s="568">
        <v>28677430</v>
      </c>
      <c r="AF51" s="430">
        <v>28854558.009998385</v>
      </c>
      <c r="AG51" s="430">
        <v>28754572.149999697</v>
      </c>
      <c r="AH51" s="432" t="s">
        <v>1789</v>
      </c>
      <c r="AI51" s="432" t="s">
        <v>1790</v>
      </c>
    </row>
    <row r="52" spans="1:36" x14ac:dyDescent="0.45">
      <c r="A52" s="681" t="s">
        <v>4012</v>
      </c>
      <c r="B52" s="677" t="s">
        <v>1876</v>
      </c>
      <c r="C52" s="677"/>
      <c r="D52" s="48"/>
      <c r="E52" s="48" t="s">
        <v>94</v>
      </c>
      <c r="F52" s="677" t="s">
        <v>1738</v>
      </c>
      <c r="G52" s="677" t="s">
        <v>1738</v>
      </c>
      <c r="H52" s="48" t="s">
        <v>95</v>
      </c>
      <c r="I52" s="677" t="s">
        <v>95</v>
      </c>
      <c r="J52" s="23">
        <v>43956</v>
      </c>
      <c r="K52" s="676">
        <v>43588</v>
      </c>
      <c r="L52" s="23">
        <v>43956</v>
      </c>
      <c r="M52" s="676">
        <v>43983</v>
      </c>
      <c r="N52" s="676">
        <v>43982</v>
      </c>
      <c r="O52" s="676" t="s">
        <v>2001</v>
      </c>
      <c r="P52" s="676" t="s">
        <v>2001</v>
      </c>
      <c r="Q52" s="23" t="s">
        <v>1747</v>
      </c>
      <c r="R52" s="677" t="s">
        <v>1747</v>
      </c>
      <c r="S52" s="676">
        <v>43982</v>
      </c>
      <c r="T52" s="676">
        <v>43982</v>
      </c>
      <c r="U52" s="48" t="s">
        <v>4100</v>
      </c>
      <c r="V52" s="23">
        <v>43985</v>
      </c>
      <c r="W52" s="48" t="s">
        <v>335</v>
      </c>
      <c r="X52" s="676">
        <v>43980</v>
      </c>
      <c r="Y52" s="676">
        <v>43614</v>
      </c>
      <c r="Z52" s="676">
        <f>V52</f>
        <v>43985</v>
      </c>
      <c r="AA52" s="676">
        <v>43620</v>
      </c>
      <c r="AB52" s="676">
        <v>43997</v>
      </c>
      <c r="AC52" s="676"/>
      <c r="AD52" s="473">
        <v>11924850.09</v>
      </c>
      <c r="AE52" s="568">
        <v>11165626</v>
      </c>
      <c r="AF52" s="430">
        <v>11037477.059999796</v>
      </c>
      <c r="AG52" s="430">
        <v>14753765.930000145</v>
      </c>
      <c r="AH52" s="432" t="s">
        <v>3282</v>
      </c>
      <c r="AI52" s="432" t="s">
        <v>1878</v>
      </c>
    </row>
    <row r="53" spans="1:36" x14ac:dyDescent="0.45">
      <c r="A53" s="14" t="s">
        <v>4013</v>
      </c>
      <c r="B53" s="48" t="s">
        <v>1858</v>
      </c>
      <c r="C53" s="677" t="s">
        <v>4229</v>
      </c>
      <c r="D53" s="48"/>
      <c r="E53" s="48" t="s">
        <v>94</v>
      </c>
      <c r="F53" s="48" t="s">
        <v>1738</v>
      </c>
      <c r="G53" s="677" t="s">
        <v>1738</v>
      </c>
      <c r="H53" s="48" t="s">
        <v>95</v>
      </c>
      <c r="I53" s="677" t="s">
        <v>95</v>
      </c>
      <c r="J53" s="23">
        <v>43957</v>
      </c>
      <c r="K53" s="676">
        <v>43593</v>
      </c>
      <c r="L53" s="23">
        <v>43957</v>
      </c>
      <c r="M53" s="676">
        <v>43983</v>
      </c>
      <c r="N53" s="676">
        <v>43982</v>
      </c>
      <c r="O53" s="676" t="s">
        <v>2001</v>
      </c>
      <c r="P53" s="676" t="s">
        <v>2001</v>
      </c>
      <c r="Q53" s="23" t="s">
        <v>1747</v>
      </c>
      <c r="R53" s="677" t="s">
        <v>1747</v>
      </c>
      <c r="S53" s="676">
        <v>43982</v>
      </c>
      <c r="T53" s="676">
        <v>43982</v>
      </c>
      <c r="U53" s="48" t="s">
        <v>4100</v>
      </c>
      <c r="V53" s="23">
        <v>43985</v>
      </c>
      <c r="W53" s="48" t="s">
        <v>335</v>
      </c>
      <c r="X53" s="676">
        <v>43980</v>
      </c>
      <c r="Y53" s="676">
        <v>43614</v>
      </c>
      <c r="Z53" s="676">
        <f>V53</f>
        <v>43985</v>
      </c>
      <c r="AA53" s="676">
        <v>43620</v>
      </c>
      <c r="AB53" s="676">
        <v>43997</v>
      </c>
      <c r="AC53" s="676"/>
      <c r="AD53" s="473">
        <v>6712528.3899999997</v>
      </c>
      <c r="AE53" s="568">
        <v>6121664</v>
      </c>
      <c r="AF53" s="430">
        <v>6646185</v>
      </c>
      <c r="AG53" s="430">
        <v>8327434.8699999927</v>
      </c>
      <c r="AH53" s="432" t="s">
        <v>1860</v>
      </c>
      <c r="AI53" s="432" t="s">
        <v>1861</v>
      </c>
      <c r="AJ53" t="s">
        <v>4202</v>
      </c>
    </row>
    <row r="54" spans="1:36" ht="28.5" x14ac:dyDescent="0.45">
      <c r="A54" s="14" t="s">
        <v>4014</v>
      </c>
      <c r="B54" s="48" t="s">
        <v>1818</v>
      </c>
      <c r="C54" s="475" t="s">
        <v>4203</v>
      </c>
      <c r="D54" s="48"/>
      <c r="E54" s="48" t="s">
        <v>94</v>
      </c>
      <c r="F54" s="48" t="s">
        <v>1738</v>
      </c>
      <c r="G54" s="677" t="s">
        <v>1738</v>
      </c>
      <c r="H54" s="48" t="s">
        <v>95</v>
      </c>
      <c r="I54" s="677"/>
      <c r="J54" s="23">
        <v>43964</v>
      </c>
      <c r="K54" s="676">
        <v>43594</v>
      </c>
      <c r="L54" s="23">
        <v>43964</v>
      </c>
      <c r="M54" s="676">
        <v>43983</v>
      </c>
      <c r="N54" s="676">
        <v>43982</v>
      </c>
      <c r="O54" s="23" t="s">
        <v>2001</v>
      </c>
      <c r="P54" s="676" t="s">
        <v>2001</v>
      </c>
      <c r="Q54" s="23" t="s">
        <v>1740</v>
      </c>
      <c r="R54" s="677" t="s">
        <v>1747</v>
      </c>
      <c r="S54" s="676">
        <v>43982</v>
      </c>
      <c r="T54" s="676">
        <v>43982</v>
      </c>
      <c r="U54" s="48" t="s">
        <v>4099</v>
      </c>
      <c r="V54" s="23">
        <v>43985</v>
      </c>
      <c r="W54" s="48" t="s">
        <v>335</v>
      </c>
      <c r="X54" s="676">
        <v>43980</v>
      </c>
      <c r="Y54" s="676">
        <v>43614</v>
      </c>
      <c r="Z54" s="676">
        <f>V54</f>
        <v>43985</v>
      </c>
      <c r="AA54" s="676"/>
      <c r="AB54" s="676">
        <v>43997</v>
      </c>
      <c r="AC54" s="676"/>
      <c r="AD54" s="473">
        <v>8551380.3000000007</v>
      </c>
      <c r="AE54" s="568">
        <v>8394405</v>
      </c>
      <c r="AF54" s="430">
        <v>7875383</v>
      </c>
      <c r="AG54" s="430">
        <v>7928052.2699999949</v>
      </c>
      <c r="AH54" s="432" t="s">
        <v>1819</v>
      </c>
      <c r="AI54" s="432" t="s">
        <v>1820</v>
      </c>
    </row>
    <row r="55" spans="1:36" x14ac:dyDescent="0.45">
      <c r="A55" s="14" t="s">
        <v>4015</v>
      </c>
      <c r="B55" s="48" t="s">
        <v>1882</v>
      </c>
      <c r="C55" s="475" t="s">
        <v>4201</v>
      </c>
      <c r="D55" s="48"/>
      <c r="E55" s="48" t="s">
        <v>94</v>
      </c>
      <c r="F55" s="48" t="s">
        <v>3775</v>
      </c>
      <c r="G55" s="677" t="s">
        <v>3775</v>
      </c>
      <c r="H55" s="48" t="s">
        <v>3460</v>
      </c>
      <c r="I55" s="677" t="s">
        <v>3460</v>
      </c>
      <c r="J55" s="676">
        <v>43952</v>
      </c>
      <c r="K55" s="676">
        <v>43592</v>
      </c>
      <c r="L55" s="676">
        <v>43952</v>
      </c>
      <c r="M55" s="676">
        <v>43983</v>
      </c>
      <c r="N55" s="147"/>
      <c r="O55" s="676" t="s">
        <v>2014</v>
      </c>
      <c r="P55" s="676" t="s">
        <v>2014</v>
      </c>
      <c r="Q55" s="147"/>
      <c r="R55" s="677" t="s">
        <v>1747</v>
      </c>
      <c r="S55" s="147"/>
      <c r="T55" s="147"/>
      <c r="U55" s="704"/>
      <c r="V55" s="147"/>
      <c r="W55" s="216"/>
      <c r="X55" s="147"/>
      <c r="Y55" s="676" t="s">
        <v>47</v>
      </c>
      <c r="Z55" s="147"/>
      <c r="AA55" s="676"/>
      <c r="AB55" s="147"/>
      <c r="AC55" s="676"/>
      <c r="AD55" s="473">
        <v>22705923.489999998</v>
      </c>
      <c r="AE55" s="568">
        <v>22539940</v>
      </c>
      <c r="AF55" s="430">
        <v>23135047.959999751</v>
      </c>
      <c r="AG55" s="430">
        <v>21983912.530000746</v>
      </c>
      <c r="AH55" s="432" t="s">
        <v>1884</v>
      </c>
      <c r="AI55" s="432" t="s">
        <v>1885</v>
      </c>
      <c r="AJ55" s="698"/>
    </row>
    <row r="56" spans="1:36" x14ac:dyDescent="0.45">
      <c r="A56" s="14" t="s">
        <v>4016</v>
      </c>
      <c r="B56" s="48" t="s">
        <v>1824</v>
      </c>
      <c r="C56" s="475" t="s">
        <v>4201</v>
      </c>
      <c r="D56" s="48"/>
      <c r="E56" s="48" t="s">
        <v>94</v>
      </c>
      <c r="F56" s="677" t="s">
        <v>1738</v>
      </c>
      <c r="G56" s="677" t="s">
        <v>1738</v>
      </c>
      <c r="H56" s="216"/>
      <c r="I56" s="677"/>
      <c r="J56" s="676">
        <v>43962</v>
      </c>
      <c r="K56" s="676">
        <v>43591</v>
      </c>
      <c r="L56" s="676">
        <v>43962</v>
      </c>
      <c r="M56" s="676">
        <v>43983</v>
      </c>
      <c r="N56" s="147"/>
      <c r="O56" s="676" t="s">
        <v>2014</v>
      </c>
      <c r="P56" s="676" t="s">
        <v>2014</v>
      </c>
      <c r="Q56" s="147"/>
      <c r="R56" s="677" t="s">
        <v>1747</v>
      </c>
      <c r="S56" s="147"/>
      <c r="T56" s="147"/>
      <c r="U56" s="704"/>
      <c r="V56" s="147"/>
      <c r="W56" s="216"/>
      <c r="X56" s="147"/>
      <c r="Y56" s="676">
        <v>43613</v>
      </c>
      <c r="Z56" s="147"/>
      <c r="AA56" s="676"/>
      <c r="AB56" s="147"/>
      <c r="AC56" s="676"/>
      <c r="AD56" s="473">
        <v>15317712.439999999</v>
      </c>
      <c r="AE56" s="568">
        <v>14247291</v>
      </c>
      <c r="AF56" s="430">
        <v>15059467.66</v>
      </c>
      <c r="AG56" s="430">
        <v>15596243.369999992</v>
      </c>
      <c r="AH56" s="432" t="s">
        <v>1825</v>
      </c>
      <c r="AI56" s="432" t="s">
        <v>1826</v>
      </c>
      <c r="AJ56" s="698"/>
    </row>
    <row r="57" spans="1:36" x14ac:dyDescent="0.45">
      <c r="A57" s="14" t="s">
        <v>4017</v>
      </c>
      <c r="B57" s="48" t="s">
        <v>1937</v>
      </c>
      <c r="C57" s="48" t="s">
        <v>4204</v>
      </c>
      <c r="D57" s="48"/>
      <c r="E57" s="48" t="s">
        <v>94</v>
      </c>
      <c r="F57" s="677" t="s">
        <v>1753</v>
      </c>
      <c r="G57" s="677" t="s">
        <v>1753</v>
      </c>
      <c r="H57" s="216"/>
      <c r="I57" s="677"/>
      <c r="J57" s="23">
        <v>43957</v>
      </c>
      <c r="K57" s="676">
        <v>43593</v>
      </c>
      <c r="L57" s="23">
        <v>43957</v>
      </c>
      <c r="M57" s="676">
        <v>43983</v>
      </c>
      <c r="N57" s="676">
        <v>43982</v>
      </c>
      <c r="O57" s="23" t="s">
        <v>2001</v>
      </c>
      <c r="P57" s="676" t="s">
        <v>2001</v>
      </c>
      <c r="Q57" s="23" t="s">
        <v>1747</v>
      </c>
      <c r="R57" s="677" t="s">
        <v>1747</v>
      </c>
      <c r="S57" s="676">
        <v>43973</v>
      </c>
      <c r="T57" s="676">
        <v>43973</v>
      </c>
      <c r="U57" s="48" t="s">
        <v>4233</v>
      </c>
      <c r="V57" s="23">
        <v>43985</v>
      </c>
      <c r="W57" s="48" t="s">
        <v>335</v>
      </c>
      <c r="X57" s="23" t="s">
        <v>47</v>
      </c>
      <c r="Y57" s="676" t="s">
        <v>47</v>
      </c>
      <c r="Z57" s="23" t="s">
        <v>47</v>
      </c>
      <c r="AA57" s="676"/>
      <c r="AB57" s="676">
        <v>43997</v>
      </c>
      <c r="AC57" s="676"/>
      <c r="AD57" s="473">
        <v>5893644.5899999999</v>
      </c>
      <c r="AE57" s="568">
        <v>4831282</v>
      </c>
      <c r="AF57" s="430">
        <v>5699464.3199999686</v>
      </c>
      <c r="AG57" s="430">
        <v>5535423.8899999773</v>
      </c>
      <c r="AH57" s="432" t="s">
        <v>1938</v>
      </c>
      <c r="AI57" s="432" t="s">
        <v>1939</v>
      </c>
      <c r="AJ57" s="698"/>
    </row>
    <row r="58" spans="1:36" x14ac:dyDescent="0.45">
      <c r="A58" s="14" t="s">
        <v>4018</v>
      </c>
      <c r="B58" s="696" t="s">
        <v>1904</v>
      </c>
      <c r="C58" s="48" t="s">
        <v>4204</v>
      </c>
      <c r="D58" s="48"/>
      <c r="E58" s="48" t="s">
        <v>94</v>
      </c>
      <c r="F58" s="48" t="s">
        <v>1738</v>
      </c>
      <c r="G58" s="677" t="s">
        <v>1738</v>
      </c>
      <c r="H58" s="48" t="s">
        <v>95</v>
      </c>
      <c r="I58" s="677" t="s">
        <v>95</v>
      </c>
      <c r="J58" s="23">
        <v>43957</v>
      </c>
      <c r="K58" s="676">
        <v>43594</v>
      </c>
      <c r="L58" s="23">
        <v>43957</v>
      </c>
      <c r="M58" s="676">
        <v>43983</v>
      </c>
      <c r="N58" s="676">
        <v>43982</v>
      </c>
      <c r="O58" s="676" t="s">
        <v>2014</v>
      </c>
      <c r="P58" s="676" t="s">
        <v>2014</v>
      </c>
      <c r="Q58" s="677" t="s">
        <v>1747</v>
      </c>
      <c r="R58" s="677" t="s">
        <v>1747</v>
      </c>
      <c r="S58" s="676">
        <v>43982</v>
      </c>
      <c r="T58" s="676">
        <v>43982</v>
      </c>
      <c r="U58" s="677" t="s">
        <v>4231</v>
      </c>
      <c r="V58" s="676">
        <v>43985</v>
      </c>
      <c r="W58" s="677" t="s">
        <v>335</v>
      </c>
      <c r="X58" s="676">
        <f>M58-3</f>
        <v>43980</v>
      </c>
      <c r="Y58" s="676">
        <v>43614</v>
      </c>
      <c r="Z58" s="147"/>
      <c r="AA58" s="676"/>
      <c r="AB58" s="147"/>
      <c r="AC58" s="676"/>
      <c r="AD58" s="473">
        <v>4559988.49</v>
      </c>
      <c r="AE58" s="568">
        <v>4817803</v>
      </c>
      <c r="AF58" s="430">
        <v>4637306.1699998975</v>
      </c>
      <c r="AG58" s="430">
        <v>4477579.4800000712</v>
      </c>
      <c r="AH58" s="432" t="s">
        <v>4059</v>
      </c>
      <c r="AI58" s="432" t="s">
        <v>1906</v>
      </c>
      <c r="AJ58" s="698"/>
    </row>
    <row r="59" spans="1:36" x14ac:dyDescent="0.45">
      <c r="A59" s="14" t="s">
        <v>4019</v>
      </c>
      <c r="B59" s="48" t="s">
        <v>1947</v>
      </c>
      <c r="C59" s="475" t="s">
        <v>4201</v>
      </c>
      <c r="D59" s="48"/>
      <c r="E59" s="48" t="s">
        <v>94</v>
      </c>
      <c r="F59" s="677" t="s">
        <v>1753</v>
      </c>
      <c r="G59" s="677" t="s">
        <v>1753</v>
      </c>
      <c r="H59" s="48" t="s">
        <v>94</v>
      </c>
      <c r="I59" s="677" t="s">
        <v>94</v>
      </c>
      <c r="J59" s="23">
        <v>43955</v>
      </c>
      <c r="K59" s="676">
        <v>43589</v>
      </c>
      <c r="L59" s="23">
        <v>43955</v>
      </c>
      <c r="M59" s="676">
        <v>43983</v>
      </c>
      <c r="N59" s="676">
        <v>43980</v>
      </c>
      <c r="O59" s="23" t="s">
        <v>1921</v>
      </c>
      <c r="P59" s="676" t="s">
        <v>1921</v>
      </c>
      <c r="Q59" s="677" t="s">
        <v>1747</v>
      </c>
      <c r="R59" s="677" t="s">
        <v>1747</v>
      </c>
      <c r="S59" s="676">
        <v>43980</v>
      </c>
      <c r="T59" s="676">
        <v>43980</v>
      </c>
      <c r="U59" s="677" t="s">
        <v>4128</v>
      </c>
      <c r="V59" s="676">
        <v>43988</v>
      </c>
      <c r="W59" s="677" t="s">
        <v>335</v>
      </c>
      <c r="X59" s="676" t="s">
        <v>47</v>
      </c>
      <c r="Y59" s="676" t="s">
        <v>47</v>
      </c>
      <c r="Z59" s="147"/>
      <c r="AA59" s="676"/>
      <c r="AB59" s="676">
        <v>44001</v>
      </c>
      <c r="AC59" s="676"/>
      <c r="AD59" s="473">
        <v>18295688.07</v>
      </c>
      <c r="AE59" s="568">
        <v>18425795</v>
      </c>
      <c r="AF59" s="430">
        <v>19643459</v>
      </c>
      <c r="AG59" s="430"/>
      <c r="AH59" s="145" t="s">
        <v>4238</v>
      </c>
      <c r="AI59" s="432" t="s">
        <v>3309</v>
      </c>
      <c r="AJ59" s="698"/>
    </row>
    <row r="60" spans="1:36" x14ac:dyDescent="0.45">
      <c r="A60" s="14" t="s">
        <v>4020</v>
      </c>
      <c r="B60" s="48" t="s">
        <v>1774</v>
      </c>
      <c r="C60" s="48" t="s">
        <v>4204</v>
      </c>
      <c r="D60" s="48"/>
      <c r="E60" s="48" t="s">
        <v>94</v>
      </c>
      <c r="F60" s="677" t="s">
        <v>1738</v>
      </c>
      <c r="G60" s="677" t="s">
        <v>1738</v>
      </c>
      <c r="H60" s="48" t="s">
        <v>95</v>
      </c>
      <c r="I60" s="677" t="s">
        <v>95</v>
      </c>
      <c r="J60" s="23">
        <v>43952</v>
      </c>
      <c r="K60" s="676">
        <v>43588</v>
      </c>
      <c r="L60" s="23">
        <v>43952</v>
      </c>
      <c r="M60" s="676">
        <v>43983</v>
      </c>
      <c r="N60" s="676">
        <v>43982</v>
      </c>
      <c r="O60" s="23" t="s">
        <v>2001</v>
      </c>
      <c r="P60" s="676" t="s">
        <v>2001</v>
      </c>
      <c r="Q60" s="23" t="s">
        <v>1747</v>
      </c>
      <c r="R60" s="677" t="s">
        <v>1747</v>
      </c>
      <c r="S60" s="676">
        <v>43982</v>
      </c>
      <c r="T60" s="676">
        <v>43982</v>
      </c>
      <c r="U60" s="48" t="s">
        <v>4100</v>
      </c>
      <c r="V60" s="23">
        <v>43987</v>
      </c>
      <c r="W60" s="48" t="s">
        <v>335</v>
      </c>
      <c r="X60" s="676">
        <v>43980</v>
      </c>
      <c r="Y60" s="676">
        <v>43614</v>
      </c>
      <c r="Z60" s="676">
        <f>V60</f>
        <v>43987</v>
      </c>
      <c r="AA60" s="676">
        <v>43621</v>
      </c>
      <c r="AB60" s="676">
        <v>43999</v>
      </c>
      <c r="AC60" s="676"/>
      <c r="AD60" s="473">
        <v>7644583.3899999997</v>
      </c>
      <c r="AE60" s="568">
        <v>7622387</v>
      </c>
      <c r="AF60" s="430">
        <v>7558591.4100000719</v>
      </c>
      <c r="AG60" s="430">
        <v>7836088.7500001993</v>
      </c>
      <c r="AH60" s="707" t="s">
        <v>1775</v>
      </c>
      <c r="AI60" s="432" t="s">
        <v>1776</v>
      </c>
      <c r="AJ60" s="698"/>
    </row>
    <row r="61" spans="1:36" x14ac:dyDescent="0.45">
      <c r="A61" s="14" t="s">
        <v>4054</v>
      </c>
      <c r="B61" s="688" t="s">
        <v>1854</v>
      </c>
      <c r="C61" s="475" t="s">
        <v>4201</v>
      </c>
      <c r="D61" s="48"/>
      <c r="E61" s="48" t="s">
        <v>94</v>
      </c>
      <c r="F61" s="677" t="s">
        <v>4103</v>
      </c>
      <c r="G61" s="677" t="s">
        <v>4103</v>
      </c>
      <c r="H61" s="677" t="s">
        <v>4105</v>
      </c>
      <c r="I61" s="677" t="s">
        <v>4105</v>
      </c>
      <c r="J61" s="676">
        <v>43973</v>
      </c>
      <c r="K61" s="676">
        <v>43595</v>
      </c>
      <c r="L61" s="676">
        <v>43973</v>
      </c>
      <c r="M61" s="676">
        <v>43997</v>
      </c>
      <c r="N61" s="676">
        <v>43996</v>
      </c>
      <c r="O61" s="676" t="s">
        <v>2001</v>
      </c>
      <c r="P61" s="676" t="s">
        <v>2001</v>
      </c>
      <c r="Q61" s="676" t="s">
        <v>1747</v>
      </c>
      <c r="R61" s="677" t="s">
        <v>1747</v>
      </c>
      <c r="S61" s="676">
        <v>43993</v>
      </c>
      <c r="T61" s="676">
        <v>43993</v>
      </c>
      <c r="U61" s="677" t="s">
        <v>4126</v>
      </c>
      <c r="V61" s="676">
        <v>43999</v>
      </c>
      <c r="W61" s="677" t="s">
        <v>2002</v>
      </c>
      <c r="X61" s="676">
        <v>43994</v>
      </c>
      <c r="Y61" s="676">
        <v>43614</v>
      </c>
      <c r="Z61" s="676">
        <f>V61</f>
        <v>43999</v>
      </c>
      <c r="AA61" s="676">
        <v>43621</v>
      </c>
      <c r="AB61" s="676">
        <v>44001</v>
      </c>
      <c r="AC61" s="676"/>
      <c r="AD61" s="473">
        <v>242405923.09999999</v>
      </c>
      <c r="AE61" s="568">
        <v>193015660</v>
      </c>
      <c r="AF61" s="430">
        <v>203515242.89000297</v>
      </c>
      <c r="AG61" s="430">
        <v>205165541.63999707</v>
      </c>
      <c r="AH61" s="432" t="s">
        <v>1856</v>
      </c>
      <c r="AI61" s="432" t="s">
        <v>1857</v>
      </c>
      <c r="AJ61" s="699" t="s">
        <v>4208</v>
      </c>
    </row>
    <row r="62" spans="1:36" x14ac:dyDescent="0.45">
      <c r="A62" s="681" t="s">
        <v>3988</v>
      </c>
      <c r="B62" s="677" t="s">
        <v>1798</v>
      </c>
      <c r="C62" s="677"/>
      <c r="D62" s="48"/>
      <c r="E62" s="48" t="s">
        <v>94</v>
      </c>
      <c r="F62" s="216"/>
      <c r="G62" s="677"/>
      <c r="H62" s="216"/>
      <c r="I62" s="677" t="s">
        <v>4105</v>
      </c>
      <c r="J62" s="147"/>
      <c r="K62" s="676">
        <v>43594</v>
      </c>
      <c r="L62" s="676">
        <v>43958</v>
      </c>
      <c r="M62" s="147"/>
      <c r="N62" s="147"/>
      <c r="O62" s="676" t="s">
        <v>2014</v>
      </c>
      <c r="P62" s="676" t="s">
        <v>2014</v>
      </c>
      <c r="Q62" s="147"/>
      <c r="R62" s="677" t="s">
        <v>1747</v>
      </c>
      <c r="S62" s="147"/>
      <c r="T62" s="147"/>
      <c r="U62" s="216"/>
      <c r="V62" s="147"/>
      <c r="W62" s="216"/>
      <c r="X62" s="147"/>
      <c r="Y62" s="676" t="s">
        <v>47</v>
      </c>
      <c r="Z62" s="147"/>
      <c r="AA62" s="676"/>
      <c r="AB62" s="147"/>
      <c r="AC62" s="676"/>
      <c r="AD62" s="473">
        <v>1445965.33</v>
      </c>
      <c r="AE62" s="568">
        <v>1324492</v>
      </c>
      <c r="AF62" s="430">
        <v>1308749.010000004</v>
      </c>
      <c r="AG62" s="430">
        <v>1478824.9499999827</v>
      </c>
      <c r="AH62" s="697" t="s">
        <v>1799</v>
      </c>
      <c r="AI62" s="432" t="s">
        <v>1800</v>
      </c>
      <c r="AJ62" s="698"/>
    </row>
    <row r="63" spans="1:36" ht="28.5" x14ac:dyDescent="0.45">
      <c r="A63" s="14" t="s">
        <v>4210</v>
      </c>
      <c r="B63" s="677" t="s">
        <v>1950</v>
      </c>
      <c r="C63" s="48" t="s">
        <v>4204</v>
      </c>
      <c r="D63" s="14"/>
      <c r="E63" s="14" t="s">
        <v>95</v>
      </c>
      <c r="F63" s="48" t="s">
        <v>3775</v>
      </c>
      <c r="G63" s="677"/>
      <c r="H63" s="14" t="s">
        <v>94</v>
      </c>
      <c r="I63" s="681"/>
      <c r="J63" s="23">
        <v>43957</v>
      </c>
      <c r="K63" s="676"/>
      <c r="L63" s="23">
        <v>43957</v>
      </c>
      <c r="M63" s="676">
        <v>43983</v>
      </c>
      <c r="N63" s="23">
        <v>43982</v>
      </c>
      <c r="O63" s="14" t="s">
        <v>1757</v>
      </c>
      <c r="P63" s="681"/>
      <c r="Q63" s="677" t="s">
        <v>1747</v>
      </c>
      <c r="R63" s="677" t="s">
        <v>1747</v>
      </c>
      <c r="S63" s="682">
        <v>43979</v>
      </c>
      <c r="T63" s="689" t="s">
        <v>4212</v>
      </c>
      <c r="U63" s="677" t="s">
        <v>1748</v>
      </c>
      <c r="V63" s="676">
        <v>43985</v>
      </c>
      <c r="W63" s="48" t="s">
        <v>3862</v>
      </c>
      <c r="X63" s="23" t="s">
        <v>47</v>
      </c>
      <c r="Y63" s="676"/>
      <c r="Z63" s="23" t="s">
        <v>47</v>
      </c>
      <c r="AA63" s="681"/>
      <c r="AB63" s="93"/>
      <c r="AC63" s="681"/>
      <c r="AD63" s="473">
        <v>933632.7</v>
      </c>
      <c r="AE63" s="14"/>
      <c r="AF63" s="14"/>
      <c r="AG63" s="14"/>
      <c r="AH63" s="145" t="s">
        <v>4217</v>
      </c>
      <c r="AI63" s="14"/>
      <c r="AJ63" s="700" t="s">
        <v>4209</v>
      </c>
    </row>
    <row r="64" spans="1:36" ht="28.5" x14ac:dyDescent="0.45">
      <c r="A64" s="14" t="s">
        <v>4205</v>
      </c>
      <c r="B64" s="677" t="s">
        <v>1951</v>
      </c>
      <c r="C64" s="48" t="s">
        <v>4204</v>
      </c>
      <c r="D64" s="14"/>
      <c r="E64" s="14" t="s">
        <v>95</v>
      </c>
      <c r="F64" s="48" t="s">
        <v>3775</v>
      </c>
      <c r="G64" s="677"/>
      <c r="H64" s="14" t="s">
        <v>94</v>
      </c>
      <c r="I64" s="681"/>
      <c r="J64" s="23">
        <v>43957</v>
      </c>
      <c r="K64" s="676"/>
      <c r="L64" s="23">
        <v>43957</v>
      </c>
      <c r="M64" s="676">
        <v>43980</v>
      </c>
      <c r="N64" s="23">
        <v>43979</v>
      </c>
      <c r="O64" s="14" t="s">
        <v>1757</v>
      </c>
      <c r="P64" s="681"/>
      <c r="Q64" s="677" t="s">
        <v>1747</v>
      </c>
      <c r="R64" s="677" t="s">
        <v>1747</v>
      </c>
      <c r="S64" s="682">
        <v>43978</v>
      </c>
      <c r="T64" s="689" t="s">
        <v>4213</v>
      </c>
      <c r="U64" s="677" t="s">
        <v>1748</v>
      </c>
      <c r="V64" s="676">
        <v>43984</v>
      </c>
      <c r="W64" s="48" t="s">
        <v>3862</v>
      </c>
      <c r="X64" s="23" t="s">
        <v>47</v>
      </c>
      <c r="Y64" s="676"/>
      <c r="Z64" s="23" t="s">
        <v>47</v>
      </c>
      <c r="AA64" s="681"/>
      <c r="AB64" s="93"/>
      <c r="AC64" s="681"/>
      <c r="AD64" s="216"/>
      <c r="AE64" s="14"/>
      <c r="AF64" s="14"/>
      <c r="AG64" s="14"/>
      <c r="AH64" s="145" t="s">
        <v>4218</v>
      </c>
      <c r="AI64" s="14"/>
      <c r="AJ64" s="698"/>
    </row>
    <row r="65" spans="1:36" ht="28.5" x14ac:dyDescent="0.45">
      <c r="A65" s="14" t="s">
        <v>4206</v>
      </c>
      <c r="B65" s="677" t="s">
        <v>1953</v>
      </c>
      <c r="C65" s="48" t="s">
        <v>4204</v>
      </c>
      <c r="D65" s="14"/>
      <c r="E65" s="14" t="s">
        <v>95</v>
      </c>
      <c r="F65" s="48" t="s">
        <v>3775</v>
      </c>
      <c r="G65" s="677"/>
      <c r="H65" s="14" t="s">
        <v>94</v>
      </c>
      <c r="I65" s="681"/>
      <c r="J65" s="23">
        <v>43957</v>
      </c>
      <c r="K65" s="676"/>
      <c r="L65" s="23">
        <v>43957</v>
      </c>
      <c r="M65" s="676">
        <v>43980</v>
      </c>
      <c r="N65" s="23">
        <v>43979</v>
      </c>
      <c r="O65" s="14" t="s">
        <v>1757</v>
      </c>
      <c r="P65" s="681"/>
      <c r="Q65" s="677" t="s">
        <v>1747</v>
      </c>
      <c r="R65" s="677" t="s">
        <v>1747</v>
      </c>
      <c r="S65" s="682">
        <v>43978</v>
      </c>
      <c r="T65" s="689" t="s">
        <v>4213</v>
      </c>
      <c r="U65" s="677" t="s">
        <v>1748</v>
      </c>
      <c r="V65" s="676">
        <v>43984</v>
      </c>
      <c r="W65" s="48" t="s">
        <v>3862</v>
      </c>
      <c r="X65" s="23" t="s">
        <v>47</v>
      </c>
      <c r="Y65" s="676"/>
      <c r="Z65" s="23" t="s">
        <v>47</v>
      </c>
      <c r="AA65" s="681"/>
      <c r="AB65" s="93"/>
      <c r="AC65" s="681"/>
      <c r="AD65" s="473">
        <v>705128.34</v>
      </c>
      <c r="AE65" s="14"/>
      <c r="AF65" s="14"/>
      <c r="AG65" s="14"/>
      <c r="AH65" s="145" t="s">
        <v>4219</v>
      </c>
      <c r="AI65" s="14"/>
      <c r="AJ65" s="698"/>
    </row>
    <row r="66" spans="1:36" ht="28.5" x14ac:dyDescent="0.45">
      <c r="A66" s="14" t="s">
        <v>4207</v>
      </c>
      <c r="B66" s="677" t="s">
        <v>1956</v>
      </c>
      <c r="C66" s="48" t="s">
        <v>4204</v>
      </c>
      <c r="D66" s="14"/>
      <c r="E66" s="14" t="s">
        <v>95</v>
      </c>
      <c r="F66" s="48" t="s">
        <v>3775</v>
      </c>
      <c r="G66" s="677"/>
      <c r="H66" s="14" t="s">
        <v>94</v>
      </c>
      <c r="I66" s="681"/>
      <c r="J66" s="23">
        <v>43957</v>
      </c>
      <c r="K66" s="676"/>
      <c r="L66" s="23">
        <v>43957</v>
      </c>
      <c r="M66" s="676">
        <v>43980</v>
      </c>
      <c r="N66" s="23">
        <v>43979</v>
      </c>
      <c r="O66" s="14" t="s">
        <v>1757</v>
      </c>
      <c r="P66" s="681"/>
      <c r="Q66" s="677" t="s">
        <v>1747</v>
      </c>
      <c r="R66" s="677" t="s">
        <v>1747</v>
      </c>
      <c r="S66" s="682">
        <v>43978</v>
      </c>
      <c r="T66" s="689" t="s">
        <v>4213</v>
      </c>
      <c r="U66" s="677" t="s">
        <v>1748</v>
      </c>
      <c r="V66" s="676">
        <v>43984</v>
      </c>
      <c r="W66" s="48" t="s">
        <v>3862</v>
      </c>
      <c r="X66" s="23" t="s">
        <v>47</v>
      </c>
      <c r="Y66" s="676"/>
      <c r="Z66" s="23" t="s">
        <v>47</v>
      </c>
      <c r="AA66" s="681"/>
      <c r="AB66" s="93"/>
      <c r="AC66" s="681"/>
      <c r="AD66" s="473">
        <v>91308.47</v>
      </c>
      <c r="AE66" s="14"/>
      <c r="AF66" s="14"/>
      <c r="AG66" s="14"/>
      <c r="AH66" s="145" t="s">
        <v>4220</v>
      </c>
      <c r="AI66" s="14"/>
      <c r="AJ66" s="698"/>
    </row>
    <row r="1048576" spans="17:17" x14ac:dyDescent="0.45">
      <c r="Q1048576" s="677"/>
    </row>
  </sheetData>
  <autoFilter ref="A3:AM66" xr:uid="{00000000-0009-0000-0000-000000000000}"/>
  <mergeCells count="1">
    <mergeCell ref="M1:N1"/>
  </mergeCells>
  <hyperlinks>
    <hyperlink ref="AH50" r:id="rId1" xr:uid="{00000000-0004-0000-0000-000000000000}"/>
    <hyperlink ref="AH35" r:id="rId2" xr:uid="{00000000-0004-0000-0000-000001000000}"/>
    <hyperlink ref="AH20" r:id="rId3" xr:uid="{00000000-0004-0000-0000-000002000000}"/>
    <hyperlink ref="AH11" r:id="rId4" xr:uid="{00000000-0004-0000-0000-000003000000}"/>
    <hyperlink ref="AH60" r:id="rId5" xr:uid="{00000000-0004-0000-0000-000004000000}"/>
    <hyperlink ref="AH26" r:id="rId6" xr:uid="{00000000-0004-0000-0000-000005000000}"/>
    <hyperlink ref="AH21" r:id="rId7" xr:uid="{00000000-0004-0000-0000-000006000000}"/>
    <hyperlink ref="AH29" r:id="rId8" xr:uid="{00000000-0004-0000-0000-000007000000}"/>
    <hyperlink ref="AH36" r:id="rId9" xr:uid="{00000000-0004-0000-0000-000008000000}"/>
    <hyperlink ref="AH17" r:id="rId10" xr:uid="{00000000-0004-0000-0000-000009000000}"/>
    <hyperlink ref="AH5" r:id="rId11" xr:uid="{00000000-0004-0000-0000-00000A000000}"/>
    <hyperlink ref="AH62" r:id="rId12" xr:uid="{00000000-0004-0000-0000-00000B000000}"/>
    <hyperlink ref="AH12" r:id="rId13" xr:uid="{00000000-0004-0000-0000-00000C000000}"/>
    <hyperlink ref="AH18" r:id="rId14" xr:uid="{00000000-0004-0000-0000-00000D000000}"/>
    <hyperlink ref="AH37" r:id="rId15" xr:uid="{00000000-0004-0000-0000-00000E000000}"/>
    <hyperlink ref="AH38" r:id="rId16" xr:uid="{00000000-0004-0000-0000-00000F000000}"/>
    <hyperlink ref="AH10" r:id="rId17" xr:uid="{00000000-0004-0000-0000-000010000000}"/>
    <hyperlink ref="AH19" r:id="rId18" xr:uid="{00000000-0004-0000-0000-000011000000}"/>
    <hyperlink ref="AH47" r:id="rId19" xr:uid="{00000000-0004-0000-0000-000012000000}"/>
    <hyperlink ref="AH28" r:id="rId20" xr:uid="{00000000-0004-0000-0000-000013000000}"/>
    <hyperlink ref="AH4" r:id="rId21" xr:uid="{00000000-0004-0000-0000-000014000000}"/>
    <hyperlink ref="AH7" r:id="rId22" xr:uid="{00000000-0004-0000-0000-000015000000}"/>
    <hyperlink ref="AH22" r:id="rId23" xr:uid="{00000000-0004-0000-0000-000016000000}"/>
    <hyperlink ref="AH61" r:id="rId24" xr:uid="{00000000-0004-0000-0000-000019000000}"/>
    <hyperlink ref="AH6" r:id="rId25" xr:uid="{00000000-0004-0000-0000-00001A000000}"/>
    <hyperlink ref="AH53" r:id="rId26" xr:uid="{00000000-0004-0000-0000-00001B000000}"/>
    <hyperlink ref="AH39" r:id="rId27" xr:uid="{00000000-0004-0000-0000-00001C000000}"/>
    <hyperlink ref="AH30" r:id="rId28" xr:uid="{00000000-0004-0000-0000-00001D000000}"/>
    <hyperlink ref="AH33" r:id="rId29" xr:uid="{00000000-0004-0000-0000-00001E000000}"/>
    <hyperlink ref="AH41" r:id="rId30" xr:uid="{00000000-0004-0000-0000-00001F000000}"/>
    <hyperlink ref="AH48" r:id="rId31" xr:uid="{00000000-0004-0000-0000-000020000000}"/>
    <hyperlink ref="AH51" r:id="rId32" xr:uid="{00000000-0004-0000-0000-000021000000}"/>
    <hyperlink ref="AH42" r:id="rId33" xr:uid="{00000000-0004-0000-0000-000022000000}"/>
    <hyperlink ref="AH31" r:id="rId34" xr:uid="{00000000-0004-0000-0000-000023000000}"/>
    <hyperlink ref="AH55" r:id="rId35" xr:uid="{00000000-0004-0000-0000-000024000000}"/>
    <hyperlink ref="AH56" r:id="rId36" xr:uid="{00000000-0004-0000-0000-000025000000}"/>
    <hyperlink ref="AH13" r:id="rId37" xr:uid="{00000000-0004-0000-0000-000026000000}"/>
    <hyperlink ref="AH43" r:id="rId38" xr:uid="{00000000-0004-0000-0000-000027000000}"/>
    <hyperlink ref="AH27" r:id="rId39" xr:uid="{00000000-0004-0000-0000-000028000000}"/>
    <hyperlink ref="AH24" r:id="rId40" xr:uid="{00000000-0004-0000-0000-000029000000}"/>
    <hyperlink ref="AH23" r:id="rId41" xr:uid="{00000000-0004-0000-0000-00002A000000}"/>
    <hyperlink ref="AH57" r:id="rId42" xr:uid="{00000000-0004-0000-0000-00002B000000}"/>
    <hyperlink ref="AH25" r:id="rId43" xr:uid="{00000000-0004-0000-0000-00002C000000}"/>
    <hyperlink ref="AH54" r:id="rId44" xr:uid="{00000000-0004-0000-0000-00002D000000}"/>
    <hyperlink ref="AH15" r:id="rId45" xr:uid="{00000000-0004-0000-0000-00002F000000}"/>
    <hyperlink ref="AH16" r:id="rId46" xr:uid="{00000000-0004-0000-0000-000030000000}"/>
    <hyperlink ref="AH52" r:id="rId47" xr:uid="{00000000-0004-0000-0000-000031000000}"/>
    <hyperlink ref="AH9" r:id="rId48" xr:uid="{00000000-0004-0000-0000-000032000000}"/>
    <hyperlink ref="AH14" r:id="rId49" xr:uid="{00000000-0004-0000-0000-000033000000}"/>
    <hyperlink ref="AI9" r:id="rId50" xr:uid="{00000000-0004-0000-0000-000034000000}"/>
    <hyperlink ref="AI46" r:id="rId51" xr:uid="{00000000-0004-0000-0000-000035000000}"/>
    <hyperlink ref="AI5" r:id="rId52" xr:uid="{00000000-0004-0000-0000-000036000000}"/>
    <hyperlink ref="AI35" r:id="rId53" xr:uid="{00000000-0004-0000-0000-000037000000}"/>
    <hyperlink ref="AI17" r:id="rId54" xr:uid="{00000000-0004-0000-0000-000038000000}"/>
    <hyperlink ref="AI6" r:id="rId55" xr:uid="{00000000-0004-0000-0000-000039000000}"/>
    <hyperlink ref="AI14" r:id="rId56" xr:uid="{00000000-0004-0000-0000-00003A000000}"/>
    <hyperlink ref="AI10" r:id="rId57" xr:uid="{00000000-0004-0000-0000-00003B000000}"/>
    <hyperlink ref="AI15" r:id="rId58" xr:uid="{00000000-0004-0000-0000-00003C000000}"/>
    <hyperlink ref="AI11" r:id="rId59" xr:uid="{00000000-0004-0000-0000-00003D000000}"/>
    <hyperlink ref="AI26" r:id="rId60" xr:uid="{00000000-0004-0000-0000-00003E000000}"/>
    <hyperlink ref="AI36" r:id="rId61" xr:uid="{00000000-0004-0000-0000-00003F000000}"/>
    <hyperlink ref="AI62" r:id="rId62" xr:uid="{00000000-0004-0000-0000-000040000000}"/>
    <hyperlink ref="AI40" r:id="rId63" xr:uid="{00000000-0004-0000-0000-000041000000}"/>
    <hyperlink ref="AI21" r:id="rId64" xr:uid="{00000000-0004-0000-0000-000042000000}"/>
    <hyperlink ref="AI47" r:id="rId65" xr:uid="{00000000-0004-0000-0000-000043000000}"/>
    <hyperlink ref="AI33" r:id="rId66" xr:uid="{00000000-0004-0000-0000-000044000000}"/>
    <hyperlink ref="AI12" r:id="rId67" xr:uid="{00000000-0004-0000-0000-000045000000}"/>
    <hyperlink ref="AI34" r:id="rId68" xr:uid="{00000000-0004-0000-0000-000046000000}"/>
    <hyperlink ref="AI27" r:id="rId69" xr:uid="{00000000-0004-0000-0000-000047000000}"/>
    <hyperlink ref="AI48" r:id="rId70" xr:uid="{00000000-0004-0000-0000-000048000000}"/>
    <hyperlink ref="AI43" r:id="rId71" xr:uid="{00000000-0004-0000-0000-000049000000}"/>
    <hyperlink ref="AI18" r:id="rId72" xr:uid="{00000000-0004-0000-0000-00004A000000}"/>
    <hyperlink ref="AI49" r:id="rId73" xr:uid="{00000000-0004-0000-0000-00004B000000}"/>
    <hyperlink ref="AI37" r:id="rId74" xr:uid="{00000000-0004-0000-0000-00004C000000}"/>
    <hyperlink ref="AI38" r:id="rId75" xr:uid="{00000000-0004-0000-0000-00004D000000}"/>
    <hyperlink ref="AI19" r:id="rId76" xr:uid="{00000000-0004-0000-0000-00004E000000}"/>
    <hyperlink ref="AI28" r:id="rId77" xr:uid="{00000000-0004-0000-0000-00004F000000}"/>
    <hyperlink ref="AI4" r:id="rId78" xr:uid="{00000000-0004-0000-0000-000050000000}"/>
    <hyperlink ref="AI44" r:id="rId79" xr:uid="{00000000-0004-0000-0000-000051000000}"/>
    <hyperlink ref="AI7" r:id="rId80" xr:uid="{00000000-0004-0000-0000-000052000000}"/>
    <hyperlink ref="AI24" r:id="rId81" xr:uid="{00000000-0004-0000-0000-000053000000}"/>
    <hyperlink ref="AI29" r:id="rId82" xr:uid="{00000000-0004-0000-0000-000054000000}"/>
    <hyperlink ref="AI13" r:id="rId83" xr:uid="{00000000-0004-0000-0000-000055000000}"/>
    <hyperlink ref="AI50" r:id="rId84" xr:uid="{00000000-0004-0000-0000-000056000000}"/>
    <hyperlink ref="AI51" r:id="rId85" xr:uid="{00000000-0004-0000-0000-000057000000}"/>
    <hyperlink ref="AI16" r:id="rId86" xr:uid="{00000000-0004-0000-0000-000058000000}"/>
    <hyperlink ref="AI45" r:id="rId87" xr:uid="{00000000-0004-0000-0000-000059000000}"/>
    <hyperlink ref="AI52" r:id="rId88" xr:uid="{00000000-0004-0000-0000-00005A000000}"/>
    <hyperlink ref="AI53" r:id="rId89" xr:uid="{00000000-0004-0000-0000-00005B000000}"/>
    <hyperlink ref="AI20" r:id="rId90" xr:uid="{00000000-0004-0000-0000-00005C000000}"/>
    <hyperlink ref="AI39" r:id="rId91" xr:uid="{00000000-0004-0000-0000-00005D000000}"/>
    <hyperlink ref="AI54" r:id="rId92" xr:uid="{00000000-0004-0000-0000-00005E000000}"/>
    <hyperlink ref="AI30" r:id="rId93" xr:uid="{00000000-0004-0000-0000-00005F000000}"/>
    <hyperlink ref="AI41" r:id="rId94" xr:uid="{00000000-0004-0000-0000-000060000000}"/>
    <hyperlink ref="AI31" r:id="rId95" xr:uid="{00000000-0004-0000-0000-000061000000}"/>
    <hyperlink ref="AI22" r:id="rId96" xr:uid="{00000000-0004-0000-0000-000062000000}"/>
    <hyperlink ref="AI55" r:id="rId97" xr:uid="{00000000-0004-0000-0000-000063000000}"/>
    <hyperlink ref="AI56" r:id="rId98" xr:uid="{00000000-0004-0000-0000-000064000000}"/>
    <hyperlink ref="AI23" r:id="rId99" xr:uid="{00000000-0004-0000-0000-000065000000}"/>
    <hyperlink ref="AI32" r:id="rId100" xr:uid="{00000000-0004-0000-0000-000066000000}"/>
    <hyperlink ref="AI58" r:id="rId101" xr:uid="{00000000-0004-0000-0000-000067000000}"/>
    <hyperlink ref="AI57" r:id="rId102" xr:uid="{00000000-0004-0000-0000-000068000000}"/>
    <hyperlink ref="AI25" r:id="rId103" xr:uid="{00000000-0004-0000-0000-000069000000}"/>
    <hyperlink ref="AI60" r:id="rId104" xr:uid="{00000000-0004-0000-0000-00006A000000}"/>
    <hyperlink ref="AI61" r:id="rId105" location="/" xr:uid="{00000000-0004-0000-0000-00006B000000}"/>
    <hyperlink ref="AI42" r:id="rId106" xr:uid="{00000000-0004-0000-0000-00006C000000}"/>
    <hyperlink ref="AH32" r:id="rId107" xr:uid="{00000000-0004-0000-0000-00006D000000}"/>
    <hyperlink ref="AI59" r:id="rId108" xr:uid="{00000000-0004-0000-0000-00006E000000}"/>
    <hyperlink ref="AI8" r:id="rId109" xr:uid="{00000000-0004-0000-0000-00006F000000}"/>
    <hyperlink ref="AH34" r:id="rId110" xr:uid="{00000000-0004-0000-0000-000070000000}"/>
    <hyperlink ref="AH46" r:id="rId111" xr:uid="{00000000-0004-0000-0000-000071000000}"/>
    <hyperlink ref="AH49" r:id="rId112" xr:uid="{00000000-0004-0000-0000-000072000000}"/>
    <hyperlink ref="AH58" r:id="rId113" xr:uid="{00000000-0004-0000-0000-000073000000}"/>
    <hyperlink ref="AJ63" r:id="rId114" xr:uid="{55A10CD6-8338-4974-977C-9CF75393D9B4}"/>
    <hyperlink ref="AH63" r:id="rId115" xr:uid="{E5318F64-C508-4FD5-8D22-14DF20D7951E}"/>
    <hyperlink ref="AH64" r:id="rId116" xr:uid="{0680E80A-4748-40E5-B4B2-B9BDB0976805}"/>
    <hyperlink ref="AH65" r:id="rId117" xr:uid="{B2C51BAE-8E94-4A9D-AC8A-C9022F08A75C}"/>
    <hyperlink ref="AH66" r:id="rId118" xr:uid="{3B5B4CD4-DDAE-4E72-B764-4343D704B39A}"/>
    <hyperlink ref="AH45" r:id="rId119" xr:uid="{3C7ADA06-42FC-4128-9B09-020EEF93399B}"/>
    <hyperlink ref="AH44" r:id="rId120" xr:uid="{AD9533C5-0E97-44AB-82D7-ACB19309A395}"/>
    <hyperlink ref="AH59" r:id="rId121" xr:uid="{C63BFFFE-08C9-41E6-A5E8-A9CEB39A89E8}"/>
    <hyperlink ref="AH40" r:id="rId122" xr:uid="{54409A0F-7727-42DF-AD49-63B93CA19856}"/>
  </hyperlinks>
  <pageMargins left="0.7" right="0.7" top="0.75" bottom="0.75" header="0.3" footer="0.3"/>
  <pageSetup orientation="portrait" horizontalDpi="1200" verticalDpi="1200" r:id="rId123"/>
  <legacyDrawing r:id="rId12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R182"/>
  <sheetViews>
    <sheetView workbookViewId="0"/>
  </sheetViews>
  <sheetFormatPr defaultColWidth="9.06640625" defaultRowHeight="13.15" x14ac:dyDescent="0.4"/>
  <cols>
    <col min="1" max="1" width="29.265625" style="112" customWidth="1"/>
    <col min="2" max="2" width="10.59765625" style="112" bestFit="1" customWidth="1"/>
    <col min="3" max="3" width="15.33203125" style="112" bestFit="1" customWidth="1"/>
    <col min="4" max="7" width="14.265625" style="112" bestFit="1" customWidth="1"/>
    <col min="8" max="8" width="12" style="112" customWidth="1"/>
    <col min="9" max="9" width="15.265625" style="112" bestFit="1" customWidth="1"/>
    <col min="10" max="10" width="15.33203125" style="112" customWidth="1"/>
    <col min="11" max="11" width="22.59765625" style="112" bestFit="1" customWidth="1"/>
    <col min="12" max="12" width="76.33203125" style="112" customWidth="1"/>
    <col min="13" max="14" width="9.06640625" style="112"/>
    <col min="15" max="15" width="13.796875" style="112" bestFit="1" customWidth="1"/>
    <col min="16" max="16" width="11.265625" style="112" bestFit="1" customWidth="1"/>
    <col min="17" max="16384" width="9.06640625" style="112"/>
  </cols>
  <sheetData>
    <row r="1" spans="1:12" x14ac:dyDescent="0.4">
      <c r="A1" s="92"/>
      <c r="B1" s="92"/>
      <c r="C1" s="255" t="s">
        <v>1729</v>
      </c>
      <c r="D1" s="255" t="s">
        <v>489</v>
      </c>
      <c r="E1" s="255" t="s">
        <v>2860</v>
      </c>
      <c r="F1" s="255" t="s">
        <v>2861</v>
      </c>
      <c r="G1" s="255" t="s">
        <v>2860</v>
      </c>
      <c r="H1" s="255" t="s">
        <v>2860</v>
      </c>
      <c r="I1" s="255" t="s">
        <v>2861</v>
      </c>
      <c r="J1" s="255" t="s">
        <v>2860</v>
      </c>
      <c r="K1" s="255" t="s">
        <v>2862</v>
      </c>
    </row>
    <row r="2" spans="1:12" x14ac:dyDescent="0.4">
      <c r="A2" s="92" t="s">
        <v>1975</v>
      </c>
      <c r="B2" s="92" t="s">
        <v>2</v>
      </c>
      <c r="C2" s="256" t="s">
        <v>2863</v>
      </c>
      <c r="D2" s="256" t="s">
        <v>2864</v>
      </c>
      <c r="E2" s="256" t="s">
        <v>2865</v>
      </c>
      <c r="F2" s="256" t="s">
        <v>2866</v>
      </c>
      <c r="G2" s="256" t="s">
        <v>2867</v>
      </c>
      <c r="H2" s="256" t="s">
        <v>2868</v>
      </c>
      <c r="I2" s="256" t="s">
        <v>2869</v>
      </c>
      <c r="J2" s="256" t="s">
        <v>2870</v>
      </c>
      <c r="K2" s="257" t="s">
        <v>2871</v>
      </c>
      <c r="L2" s="256" t="s">
        <v>214</v>
      </c>
    </row>
    <row r="3" spans="1:12" x14ac:dyDescent="0.4">
      <c r="A3" s="112" t="s">
        <v>2872</v>
      </c>
      <c r="C3" s="86">
        <v>2450000</v>
      </c>
      <c r="D3" s="86">
        <v>498000</v>
      </c>
      <c r="E3" s="258">
        <f>+D3/C3</f>
        <v>0.20326530612244897</v>
      </c>
      <c r="F3" s="86">
        <v>192000</v>
      </c>
      <c r="G3" s="258">
        <f>+F3/C3</f>
        <v>7.8367346938775506E-2</v>
      </c>
      <c r="H3" s="258">
        <f>+F3/D3</f>
        <v>0.38554216867469882</v>
      </c>
      <c r="I3" s="86">
        <v>457000</v>
      </c>
      <c r="J3" s="259">
        <f>+I3/F3</f>
        <v>2.3802083333333335</v>
      </c>
      <c r="K3" s="111" t="s">
        <v>2873</v>
      </c>
    </row>
    <row r="4" spans="1:12" x14ac:dyDescent="0.4">
      <c r="A4" s="112" t="s">
        <v>2874</v>
      </c>
      <c r="C4" s="86">
        <v>1500000</v>
      </c>
      <c r="D4" s="86">
        <v>503000</v>
      </c>
      <c r="E4" s="258">
        <f t="shared" ref="E4:E136" si="0">+D4/C4</f>
        <v>0.33533333333333332</v>
      </c>
      <c r="F4" s="86">
        <v>4500</v>
      </c>
      <c r="G4" s="258">
        <f t="shared" ref="G4:G130" si="1">+F4/C4</f>
        <v>3.0000000000000001E-3</v>
      </c>
      <c r="H4" s="258">
        <f t="shared" ref="H4:H130" si="2">+F4/D4</f>
        <v>8.9463220675944331E-3</v>
      </c>
      <c r="I4" s="86">
        <v>17000</v>
      </c>
      <c r="J4" s="259">
        <f t="shared" ref="J4:J67" si="3">+I4/F4</f>
        <v>3.7777777777777777</v>
      </c>
      <c r="K4" s="111" t="s">
        <v>2873</v>
      </c>
    </row>
    <row r="5" spans="1:12" x14ac:dyDescent="0.4">
      <c r="A5" s="112" t="s">
        <v>2875</v>
      </c>
      <c r="C5" s="86">
        <v>3800000</v>
      </c>
      <c r="D5" s="86">
        <v>1000000</v>
      </c>
      <c r="E5" s="258">
        <f t="shared" si="0"/>
        <v>0.26315789473684209</v>
      </c>
      <c r="F5" s="86">
        <v>78000</v>
      </c>
      <c r="G5" s="258">
        <f t="shared" si="1"/>
        <v>2.0526315789473684E-2</v>
      </c>
      <c r="H5" s="258">
        <f t="shared" si="2"/>
        <v>7.8E-2</v>
      </c>
      <c r="I5" s="86">
        <v>172000</v>
      </c>
      <c r="J5" s="259">
        <f t="shared" si="3"/>
        <v>2.2051282051282053</v>
      </c>
      <c r="K5" s="111" t="s">
        <v>428</v>
      </c>
    </row>
    <row r="6" spans="1:12" x14ac:dyDescent="0.4">
      <c r="A6" s="112" t="s">
        <v>2876</v>
      </c>
      <c r="C6" s="86">
        <v>686000</v>
      </c>
      <c r="D6" s="86">
        <v>236000</v>
      </c>
      <c r="E6" s="258">
        <f t="shared" si="0"/>
        <v>0.34402332361516036</v>
      </c>
      <c r="F6" s="86">
        <v>10000</v>
      </c>
      <c r="G6" s="258">
        <f t="shared" si="1"/>
        <v>1.4577259475218658E-2</v>
      </c>
      <c r="H6" s="258">
        <f t="shared" si="2"/>
        <v>4.2372881355932202E-2</v>
      </c>
      <c r="I6" s="86">
        <v>27000</v>
      </c>
      <c r="J6" s="259">
        <f t="shared" si="3"/>
        <v>2.7</v>
      </c>
      <c r="K6" s="111" t="s">
        <v>420</v>
      </c>
    </row>
    <row r="7" spans="1:12" x14ac:dyDescent="0.4">
      <c r="A7" s="112" t="s">
        <v>2877</v>
      </c>
      <c r="C7" s="86">
        <v>887000</v>
      </c>
      <c r="D7" s="86">
        <v>536000</v>
      </c>
      <c r="E7" s="258">
        <f t="shared" si="0"/>
        <v>0.60428410372040586</v>
      </c>
      <c r="F7" s="86">
        <v>15000</v>
      </c>
      <c r="G7" s="258">
        <f t="shared" si="1"/>
        <v>1.6910935738444193E-2</v>
      </c>
      <c r="H7" s="258">
        <f t="shared" si="2"/>
        <v>2.7985074626865673E-2</v>
      </c>
      <c r="I7" s="86">
        <v>54000</v>
      </c>
      <c r="J7" s="259">
        <f t="shared" si="3"/>
        <v>3.6</v>
      </c>
      <c r="K7" s="111" t="s">
        <v>428</v>
      </c>
    </row>
    <row r="8" spans="1:12" x14ac:dyDescent="0.4">
      <c r="A8" s="112" t="s">
        <v>2878</v>
      </c>
      <c r="C8" s="86">
        <v>13400000</v>
      </c>
      <c r="D8" s="86">
        <v>2900000</v>
      </c>
      <c r="E8" s="258">
        <f t="shared" si="0"/>
        <v>0.21641791044776118</v>
      </c>
      <c r="F8" s="86">
        <v>659000</v>
      </c>
      <c r="G8" s="258">
        <f t="shared" si="1"/>
        <v>4.9179104477611937E-2</v>
      </c>
      <c r="H8" s="258">
        <f t="shared" si="2"/>
        <v>0.22724137931034483</v>
      </c>
      <c r="I8" s="86">
        <v>253000</v>
      </c>
      <c r="J8" s="259">
        <f t="shared" si="3"/>
        <v>0.38391502276176026</v>
      </c>
      <c r="K8" s="111" t="s">
        <v>428</v>
      </c>
    </row>
    <row r="9" spans="1:12" x14ac:dyDescent="0.4">
      <c r="A9" s="112" t="s">
        <v>2879</v>
      </c>
      <c r="C9" s="86">
        <v>6200000</v>
      </c>
      <c r="D9" s="86">
        <v>153000</v>
      </c>
      <c r="E9" s="258">
        <f t="shared" si="0"/>
        <v>2.467741935483871E-2</v>
      </c>
      <c r="F9" s="86">
        <v>57000</v>
      </c>
      <c r="G9" s="258">
        <f t="shared" si="1"/>
        <v>9.1935483870967741E-3</v>
      </c>
      <c r="H9" s="258">
        <f t="shared" si="2"/>
        <v>0.37254901960784315</v>
      </c>
      <c r="I9" s="86">
        <v>75000</v>
      </c>
      <c r="J9" s="259">
        <f t="shared" si="3"/>
        <v>1.3157894736842106</v>
      </c>
      <c r="K9" s="111" t="s">
        <v>428</v>
      </c>
    </row>
    <row r="10" spans="1:12" x14ac:dyDescent="0.4">
      <c r="A10" s="112" t="s">
        <v>2880</v>
      </c>
      <c r="C10" s="86">
        <v>3700000</v>
      </c>
      <c r="D10" s="86">
        <v>650000</v>
      </c>
      <c r="E10" s="258">
        <f t="shared" si="0"/>
        <v>0.17567567567567569</v>
      </c>
      <c r="F10" s="86">
        <v>233000</v>
      </c>
      <c r="G10" s="258">
        <f t="shared" si="1"/>
        <v>6.2972972972972968E-2</v>
      </c>
      <c r="H10" s="258">
        <f t="shared" si="2"/>
        <v>0.35846153846153844</v>
      </c>
      <c r="I10" s="86">
        <v>1000000</v>
      </c>
      <c r="J10" s="259">
        <f t="shared" si="3"/>
        <v>4.2918454935622314</v>
      </c>
      <c r="K10" s="111" t="s">
        <v>420</v>
      </c>
    </row>
    <row r="11" spans="1:12" x14ac:dyDescent="0.4">
      <c r="A11" s="112" t="s">
        <v>2881</v>
      </c>
      <c r="C11" s="86">
        <v>5970000</v>
      </c>
      <c r="D11" s="86">
        <v>1100000</v>
      </c>
      <c r="E11" s="258">
        <f t="shared" si="0"/>
        <v>0.18425460636515914</v>
      </c>
      <c r="F11" s="86">
        <v>29000</v>
      </c>
      <c r="G11" s="258">
        <f t="shared" si="1"/>
        <v>4.8576214405360134E-3</v>
      </c>
      <c r="H11" s="258">
        <f t="shared" si="2"/>
        <v>2.6363636363636363E-2</v>
      </c>
      <c r="I11" s="86">
        <v>94000</v>
      </c>
      <c r="J11" s="259">
        <f t="shared" si="3"/>
        <v>3.2413793103448274</v>
      </c>
      <c r="K11" s="111" t="s">
        <v>428</v>
      </c>
    </row>
    <row r="12" spans="1:12" x14ac:dyDescent="0.4">
      <c r="A12" s="87" t="s">
        <v>2882</v>
      </c>
      <c r="B12" s="87"/>
      <c r="C12" s="260">
        <v>478000</v>
      </c>
      <c r="D12" s="260">
        <v>190000</v>
      </c>
      <c r="E12" s="261">
        <f t="shared" si="0"/>
        <v>0.39748953974895396</v>
      </c>
      <c r="F12" s="260">
        <v>45000</v>
      </c>
      <c r="G12" s="261">
        <f t="shared" si="1"/>
        <v>9.4142259414225937E-2</v>
      </c>
      <c r="H12" s="261">
        <f t="shared" si="2"/>
        <v>0.23684210526315788</v>
      </c>
      <c r="I12" s="260">
        <v>85000</v>
      </c>
      <c r="J12" s="262">
        <f t="shared" si="3"/>
        <v>1.8888888888888888</v>
      </c>
      <c r="K12" s="263" t="s">
        <v>420</v>
      </c>
      <c r="L12" s="87"/>
    </row>
    <row r="13" spans="1:12" x14ac:dyDescent="0.4">
      <c r="A13" s="87" t="s">
        <v>2883</v>
      </c>
      <c r="B13" s="87"/>
      <c r="C13" s="260">
        <v>954000</v>
      </c>
      <c r="D13" s="260">
        <v>296000</v>
      </c>
      <c r="E13" s="261">
        <f t="shared" si="0"/>
        <v>0.31027253668763105</v>
      </c>
      <c r="F13" s="260">
        <v>152000</v>
      </c>
      <c r="G13" s="261">
        <f t="shared" si="1"/>
        <v>0.15932914046121593</v>
      </c>
      <c r="H13" s="261">
        <f t="shared" si="2"/>
        <v>0.51351351351351349</v>
      </c>
      <c r="I13" s="260">
        <v>252000</v>
      </c>
      <c r="J13" s="262">
        <f t="shared" si="3"/>
        <v>1.6578947368421053</v>
      </c>
      <c r="K13" s="263" t="s">
        <v>2873</v>
      </c>
      <c r="L13" s="87"/>
    </row>
    <row r="14" spans="1:12" x14ac:dyDescent="0.4">
      <c r="A14" s="87" t="s">
        <v>2884</v>
      </c>
      <c r="B14" s="87"/>
      <c r="C14" s="260">
        <v>1299540.1000000001</v>
      </c>
      <c r="D14" s="260">
        <v>348231.41</v>
      </c>
      <c r="E14" s="261">
        <f t="shared" si="0"/>
        <v>0.26796511319658389</v>
      </c>
      <c r="F14" s="260">
        <v>22394.959999999999</v>
      </c>
      <c r="G14" s="261">
        <f t="shared" si="1"/>
        <v>1.723298880888708E-2</v>
      </c>
      <c r="H14" s="261">
        <f t="shared" si="2"/>
        <v>6.4310568653183811E-2</v>
      </c>
      <c r="I14" s="260">
        <v>160800</v>
      </c>
      <c r="J14" s="262">
        <f t="shared" si="3"/>
        <v>7.1801869706398227</v>
      </c>
      <c r="K14" s="263" t="s">
        <v>420</v>
      </c>
      <c r="L14" s="87"/>
    </row>
    <row r="15" spans="1:12" x14ac:dyDescent="0.4">
      <c r="A15" s="87" t="s">
        <v>2885</v>
      </c>
      <c r="B15" s="87"/>
      <c r="C15" s="260">
        <v>1173553.8999999999</v>
      </c>
      <c r="D15" s="260">
        <v>204570.45999999903</v>
      </c>
      <c r="E15" s="261">
        <f t="shared" si="0"/>
        <v>0.17431705522856603</v>
      </c>
      <c r="F15" s="260">
        <v>165136.34000000017</v>
      </c>
      <c r="G15" s="261">
        <f t="shared" si="1"/>
        <v>0.14071474688976807</v>
      </c>
      <c r="H15" s="261">
        <f t="shared" si="2"/>
        <v>0.80723453425289726</v>
      </c>
      <c r="I15" s="260">
        <v>1285900</v>
      </c>
      <c r="J15" s="262">
        <f t="shared" si="3"/>
        <v>7.7868989950970127</v>
      </c>
      <c r="K15" s="263" t="s">
        <v>420</v>
      </c>
      <c r="L15" s="87"/>
    </row>
    <row r="16" spans="1:12" x14ac:dyDescent="0.4">
      <c r="A16" s="87" t="s">
        <v>2886</v>
      </c>
      <c r="B16" s="87"/>
      <c r="C16" s="260">
        <v>3343641.2</v>
      </c>
      <c r="D16" s="260">
        <v>481499.71000000008</v>
      </c>
      <c r="E16" s="261">
        <f t="shared" si="0"/>
        <v>0.14400459893842679</v>
      </c>
      <c r="F16" s="260">
        <v>239826.73000000004</v>
      </c>
      <c r="G16" s="261">
        <f t="shared" si="1"/>
        <v>7.1726215719557479E-2</v>
      </c>
      <c r="H16" s="261">
        <f t="shared" si="2"/>
        <v>0.49808281296784168</v>
      </c>
      <c r="I16" s="260">
        <v>643600</v>
      </c>
      <c r="J16" s="262">
        <f t="shared" si="3"/>
        <v>2.6836041170223179</v>
      </c>
      <c r="K16" s="263" t="s">
        <v>420</v>
      </c>
      <c r="L16" s="87"/>
    </row>
    <row r="17" spans="1:16" x14ac:dyDescent="0.4">
      <c r="A17" s="87" t="s">
        <v>2887</v>
      </c>
      <c r="B17" s="87"/>
      <c r="C17" s="260">
        <v>1036739.11</v>
      </c>
      <c r="D17" s="260">
        <v>163692.48000000004</v>
      </c>
      <c r="E17" s="261">
        <f t="shared" si="0"/>
        <v>0.1578916801932938</v>
      </c>
      <c r="F17" s="260">
        <v>77604.03</v>
      </c>
      <c r="G17" s="261">
        <f t="shared" si="1"/>
        <v>7.4853962054156523E-2</v>
      </c>
      <c r="H17" s="261">
        <f t="shared" si="2"/>
        <v>0.47408427070076758</v>
      </c>
      <c r="I17" s="260">
        <v>577400</v>
      </c>
      <c r="J17" s="262">
        <f t="shared" si="3"/>
        <v>7.4403352506306693</v>
      </c>
      <c r="K17" s="263" t="s">
        <v>420</v>
      </c>
      <c r="L17" s="87"/>
    </row>
    <row r="18" spans="1:16" x14ac:dyDescent="0.4">
      <c r="A18" s="87" t="s">
        <v>2888</v>
      </c>
      <c r="B18" s="87"/>
      <c r="C18" s="260">
        <v>1035390.21</v>
      </c>
      <c r="D18" s="260">
        <v>400356.53</v>
      </c>
      <c r="E18" s="261">
        <f t="shared" si="0"/>
        <v>0.38667212238755866</v>
      </c>
      <c r="F18" s="260">
        <v>110282.15</v>
      </c>
      <c r="G18" s="261">
        <f t="shared" si="1"/>
        <v>0.10651264512149482</v>
      </c>
      <c r="H18" s="261">
        <f t="shared" si="2"/>
        <v>0.27545985074853152</v>
      </c>
      <c r="I18" s="260">
        <v>475900</v>
      </c>
      <c r="J18" s="262">
        <f t="shared" si="3"/>
        <v>4.3152949049324851</v>
      </c>
      <c r="K18" s="263" t="s">
        <v>420</v>
      </c>
      <c r="L18" s="87"/>
      <c r="M18" s="264"/>
    </row>
    <row r="19" spans="1:16" x14ac:dyDescent="0.4">
      <c r="A19" s="87" t="s">
        <v>2889</v>
      </c>
      <c r="B19" s="87"/>
      <c r="C19" s="260">
        <v>2273108.819999998</v>
      </c>
      <c r="D19" s="260">
        <v>1766791.02</v>
      </c>
      <c r="E19" s="261">
        <f t="shared" si="0"/>
        <v>0.77725756217865605</v>
      </c>
      <c r="F19" s="260">
        <v>586537.69999999937</v>
      </c>
      <c r="G19" s="261">
        <f t="shared" si="1"/>
        <v>0.25803326916834535</v>
      </c>
      <c r="H19" s="261">
        <f t="shared" si="2"/>
        <v>0.33197910412743631</v>
      </c>
      <c r="I19" s="260">
        <v>2675900</v>
      </c>
      <c r="J19" s="262">
        <f t="shared" si="3"/>
        <v>4.5621960873103342</v>
      </c>
      <c r="K19" s="263" t="s">
        <v>428</v>
      </c>
      <c r="L19" s="87"/>
      <c r="M19" s="264"/>
    </row>
    <row r="20" spans="1:16" x14ac:dyDescent="0.4">
      <c r="A20" s="87" t="s">
        <v>2890</v>
      </c>
      <c r="B20" s="87"/>
      <c r="C20" s="260">
        <v>1011848.82</v>
      </c>
      <c r="D20" s="260">
        <v>210217.55999999997</v>
      </c>
      <c r="E20" s="261">
        <f t="shared" si="0"/>
        <v>0.20775589776346232</v>
      </c>
      <c r="F20" s="260">
        <v>162404.97999999995</v>
      </c>
      <c r="G20" s="261">
        <f t="shared" si="1"/>
        <v>0.16050320639796758</v>
      </c>
      <c r="H20" s="261">
        <f t="shared" si="2"/>
        <v>0.77255667889970736</v>
      </c>
      <c r="I20" s="260">
        <v>1143600</v>
      </c>
      <c r="J20" s="262">
        <f t="shared" si="3"/>
        <v>7.0416559886279373</v>
      </c>
      <c r="K20" s="263" t="s">
        <v>428</v>
      </c>
      <c r="L20" s="87"/>
      <c r="M20" s="264"/>
    </row>
    <row r="21" spans="1:16" x14ac:dyDescent="0.4">
      <c r="A21" s="87" t="s">
        <v>2891</v>
      </c>
      <c r="B21" s="87"/>
      <c r="C21" s="260">
        <v>1614188.5000000172</v>
      </c>
      <c r="D21" s="260">
        <v>553437.80000000005</v>
      </c>
      <c r="E21" s="261">
        <f t="shared" si="0"/>
        <v>0.34285822256817844</v>
      </c>
      <c r="F21" s="260">
        <v>205005.60000000003</v>
      </c>
      <c r="G21" s="261">
        <f t="shared" si="1"/>
        <v>0.12700226770293424</v>
      </c>
      <c r="H21" s="261">
        <f t="shared" si="2"/>
        <v>0.37042211428276134</v>
      </c>
      <c r="I21" s="260">
        <v>646900</v>
      </c>
      <c r="J21" s="262">
        <f t="shared" si="3"/>
        <v>3.1555235564296775</v>
      </c>
      <c r="K21" s="263" t="s">
        <v>428</v>
      </c>
      <c r="L21" s="87"/>
      <c r="M21" s="264"/>
    </row>
    <row r="22" spans="1:16" x14ac:dyDescent="0.4">
      <c r="A22" s="87" t="s">
        <v>2892</v>
      </c>
      <c r="B22" s="87"/>
      <c r="C22" s="260">
        <v>2163835.759999983</v>
      </c>
      <c r="D22" s="260">
        <v>310524</v>
      </c>
      <c r="E22" s="261">
        <f t="shared" si="0"/>
        <v>0.14350627054985099</v>
      </c>
      <c r="F22" s="260">
        <v>123271.68000000001</v>
      </c>
      <c r="G22" s="261">
        <f t="shared" si="1"/>
        <v>5.6969055729072973E-2</v>
      </c>
      <c r="H22" s="261">
        <f t="shared" si="2"/>
        <v>0.39697955713568034</v>
      </c>
      <c r="I22" s="260">
        <v>349900</v>
      </c>
      <c r="J22" s="262">
        <f t="shared" si="3"/>
        <v>2.8384459431395759</v>
      </c>
      <c r="K22" s="263" t="s">
        <v>428</v>
      </c>
      <c r="L22" s="87"/>
      <c r="M22" s="264"/>
    </row>
    <row r="23" spans="1:16" x14ac:dyDescent="0.4">
      <c r="A23" s="87" t="s">
        <v>2893</v>
      </c>
      <c r="B23" s="87"/>
      <c r="C23" s="260">
        <v>2305390.7499999963</v>
      </c>
      <c r="D23" s="260">
        <v>344872</v>
      </c>
      <c r="E23" s="261">
        <f t="shared" si="0"/>
        <v>0.149593729392729</v>
      </c>
      <c r="F23" s="260">
        <v>269550.57</v>
      </c>
      <c r="G23" s="261">
        <f t="shared" si="1"/>
        <v>0.11692185804076834</v>
      </c>
      <c r="H23" s="261">
        <f t="shared" si="2"/>
        <v>0.78159598343733327</v>
      </c>
      <c r="I23" s="260">
        <v>714500</v>
      </c>
      <c r="J23" s="262">
        <f t="shared" si="3"/>
        <v>2.6507085479359214</v>
      </c>
      <c r="K23" s="263" t="s">
        <v>428</v>
      </c>
      <c r="L23" s="87"/>
      <c r="M23" s="264"/>
    </row>
    <row r="24" spans="1:16" x14ac:dyDescent="0.4">
      <c r="A24" s="87" t="s">
        <v>1804</v>
      </c>
      <c r="B24" s="87"/>
      <c r="C24" s="260">
        <v>6331289.5599999707</v>
      </c>
      <c r="D24" s="260">
        <v>1045378.0899999993</v>
      </c>
      <c r="E24" s="261">
        <f t="shared" si="0"/>
        <v>0.16511298055368109</v>
      </c>
      <c r="F24" s="260">
        <v>594574.65</v>
      </c>
      <c r="G24" s="261">
        <f t="shared" si="1"/>
        <v>9.3910512916108482E-2</v>
      </c>
      <c r="H24" s="261">
        <f t="shared" si="2"/>
        <v>0.56876517279982441</v>
      </c>
      <c r="I24" s="260">
        <v>1293300</v>
      </c>
      <c r="J24" s="262">
        <f t="shared" si="3"/>
        <v>2.1751684166151382</v>
      </c>
      <c r="K24" s="263" t="s">
        <v>428</v>
      </c>
      <c r="L24" s="87"/>
      <c r="M24" s="264"/>
    </row>
    <row r="25" spans="1:16" x14ac:dyDescent="0.4">
      <c r="A25" s="87" t="s">
        <v>2894</v>
      </c>
      <c r="B25" s="87"/>
      <c r="C25" s="260">
        <v>2995009.8800000092</v>
      </c>
      <c r="D25" s="260">
        <v>517320.5</v>
      </c>
      <c r="E25" s="261">
        <f t="shared" si="0"/>
        <v>0.17272747694575163</v>
      </c>
      <c r="F25" s="260">
        <v>329450.47000000003</v>
      </c>
      <c r="G25" s="261">
        <f t="shared" si="1"/>
        <v>0.10999979405744031</v>
      </c>
      <c r="H25" s="261">
        <f t="shared" si="2"/>
        <v>0.63684016001685617</v>
      </c>
      <c r="I25" s="260">
        <v>1075150</v>
      </c>
      <c r="J25" s="262">
        <f t="shared" si="3"/>
        <v>3.2634647630036766</v>
      </c>
      <c r="K25" s="263" t="s">
        <v>428</v>
      </c>
      <c r="L25" s="87"/>
      <c r="M25" s="264"/>
    </row>
    <row r="26" spans="1:16" x14ac:dyDescent="0.4">
      <c r="A26" s="87" t="s">
        <v>2895</v>
      </c>
      <c r="B26" s="87"/>
      <c r="C26" s="260">
        <v>25576965.740000021</v>
      </c>
      <c r="D26" s="260">
        <v>1537100.97</v>
      </c>
      <c r="E26" s="261">
        <f t="shared" si="0"/>
        <v>6.0097080538217065E-2</v>
      </c>
      <c r="F26" s="260">
        <v>897468.26000000071</v>
      </c>
      <c r="G26" s="261">
        <f t="shared" si="1"/>
        <v>3.5088926072119761E-2</v>
      </c>
      <c r="H26" s="261">
        <f t="shared" si="2"/>
        <v>0.58387072646242666</v>
      </c>
      <c r="I26" s="260">
        <v>3301200</v>
      </c>
      <c r="J26" s="262">
        <f t="shared" si="3"/>
        <v>3.6783473545905649</v>
      </c>
      <c r="K26" s="263" t="s">
        <v>428</v>
      </c>
      <c r="L26" s="87"/>
      <c r="M26" s="264"/>
    </row>
    <row r="27" spans="1:16" x14ac:dyDescent="0.4">
      <c r="A27" s="87" t="s">
        <v>2896</v>
      </c>
      <c r="B27" s="87"/>
      <c r="C27" s="260">
        <v>2747871.6100000124</v>
      </c>
      <c r="D27" s="260">
        <v>470321.73999999993</v>
      </c>
      <c r="E27" s="261">
        <f t="shared" si="0"/>
        <v>0.171158557149618</v>
      </c>
      <c r="F27" s="260">
        <v>373203.92000000004</v>
      </c>
      <c r="G27" s="261">
        <f t="shared" si="1"/>
        <v>0.13581563223035678</v>
      </c>
      <c r="H27" s="261">
        <f t="shared" si="2"/>
        <v>0.79350769539166977</v>
      </c>
      <c r="I27" s="260">
        <v>654100</v>
      </c>
      <c r="J27" s="262">
        <f t="shared" si="3"/>
        <v>1.7526611188864252</v>
      </c>
      <c r="K27" s="263" t="s">
        <v>428</v>
      </c>
      <c r="L27" s="87"/>
      <c r="M27" s="264"/>
    </row>
    <row r="28" spans="1:16" x14ac:dyDescent="0.4">
      <c r="A28" s="87" t="s">
        <v>2897</v>
      </c>
      <c r="B28" s="87"/>
      <c r="C28" s="260">
        <v>1120688.5800000022</v>
      </c>
      <c r="D28" s="260">
        <v>403500.19</v>
      </c>
      <c r="E28" s="261">
        <f t="shared" si="0"/>
        <v>0.36004666880784958</v>
      </c>
      <c r="F28" s="260">
        <v>209280.37999999998</v>
      </c>
      <c r="G28" s="261">
        <f t="shared" si="1"/>
        <v>0.18674267208112316</v>
      </c>
      <c r="H28" s="261">
        <f t="shared" si="2"/>
        <v>0.51866240756912652</v>
      </c>
      <c r="I28" s="260">
        <v>603000</v>
      </c>
      <c r="J28" s="262">
        <f t="shared" si="3"/>
        <v>2.8813021077274423</v>
      </c>
      <c r="K28" s="263" t="s">
        <v>428</v>
      </c>
      <c r="L28" s="87"/>
      <c r="M28" s="264"/>
    </row>
    <row r="29" spans="1:16" x14ac:dyDescent="0.4">
      <c r="A29" s="87" t="s">
        <v>2898</v>
      </c>
      <c r="B29" s="87"/>
      <c r="C29" s="260">
        <v>1455512.57</v>
      </c>
      <c r="D29" s="260">
        <v>273770.55</v>
      </c>
      <c r="E29" s="261">
        <f t="shared" si="0"/>
        <v>0.18809219215468539</v>
      </c>
      <c r="F29" s="260">
        <v>217709.4</v>
      </c>
      <c r="G29" s="261">
        <f t="shared" si="1"/>
        <v>0.14957576079195248</v>
      </c>
      <c r="H29" s="261">
        <f t="shared" si="2"/>
        <v>0.7952257830508066</v>
      </c>
      <c r="I29" s="260">
        <v>635100</v>
      </c>
      <c r="J29" s="262">
        <f t="shared" si="3"/>
        <v>2.9171914487844806</v>
      </c>
      <c r="K29" s="263" t="s">
        <v>428</v>
      </c>
      <c r="L29" s="87"/>
      <c r="M29" s="264"/>
    </row>
    <row r="30" spans="1:16" x14ac:dyDescent="0.4">
      <c r="A30" s="87" t="s">
        <v>2899</v>
      </c>
      <c r="B30" s="87"/>
      <c r="C30" s="260">
        <v>1330290.4300000002</v>
      </c>
      <c r="D30" s="260">
        <v>397921.56</v>
      </c>
      <c r="E30" s="261">
        <f t="shared" si="0"/>
        <v>0.29912382366007095</v>
      </c>
      <c r="F30" s="260">
        <v>302801.65000000008</v>
      </c>
      <c r="G30" s="261">
        <f t="shared" si="1"/>
        <v>0.22762070835915135</v>
      </c>
      <c r="H30" s="261">
        <f t="shared" si="2"/>
        <v>0.76095813958911918</v>
      </c>
      <c r="I30" s="260">
        <v>955100</v>
      </c>
      <c r="J30" s="262">
        <f t="shared" si="3"/>
        <v>3.1542100249453719</v>
      </c>
      <c r="K30" s="263" t="s">
        <v>428</v>
      </c>
      <c r="L30" s="87"/>
      <c r="M30" s="264"/>
    </row>
    <row r="31" spans="1:16" ht="13.5" thickBot="1" x14ac:dyDescent="0.45">
      <c r="A31" s="265" t="s">
        <v>2900</v>
      </c>
      <c r="B31" s="265"/>
      <c r="C31" s="266">
        <v>2569681.1200000015</v>
      </c>
      <c r="D31" s="266">
        <v>460841.93</v>
      </c>
      <c r="E31" s="267">
        <f t="shared" si="0"/>
        <v>0.17933817796038434</v>
      </c>
      <c r="F31" s="266">
        <v>392300.87999999989</v>
      </c>
      <c r="G31" s="267">
        <f t="shared" si="1"/>
        <v>0.15266519917459628</v>
      </c>
      <c r="H31" s="267">
        <f t="shared" si="2"/>
        <v>0.85126993544185503</v>
      </c>
      <c r="I31" s="266">
        <v>1679300</v>
      </c>
      <c r="J31" s="268">
        <f t="shared" si="3"/>
        <v>4.2806429595569613</v>
      </c>
      <c r="K31" s="269" t="s">
        <v>428</v>
      </c>
      <c r="L31" s="269"/>
      <c r="M31" s="270"/>
    </row>
    <row r="32" spans="1:16" x14ac:dyDescent="0.4">
      <c r="A32" s="87" t="s">
        <v>2874</v>
      </c>
      <c r="B32" s="271">
        <v>41711</v>
      </c>
      <c r="C32" s="260">
        <v>1197031.5299999998</v>
      </c>
      <c r="D32" s="260">
        <v>338184.19</v>
      </c>
      <c r="E32" s="261">
        <f t="shared" si="0"/>
        <v>0.2825190327275674</v>
      </c>
      <c r="F32" s="260">
        <v>229507.94999999995</v>
      </c>
      <c r="G32" s="261">
        <f t="shared" si="1"/>
        <v>0.19173091455661154</v>
      </c>
      <c r="H32" s="261">
        <f t="shared" si="2"/>
        <v>0.67864778066650588</v>
      </c>
      <c r="I32" s="260">
        <v>1027000</v>
      </c>
      <c r="J32" s="262">
        <f t="shared" si="3"/>
        <v>4.4747905246855293</v>
      </c>
      <c r="K32" s="263" t="s">
        <v>420</v>
      </c>
      <c r="L32" s="87"/>
      <c r="M32" s="264"/>
      <c r="P32" s="85"/>
    </row>
    <row r="33" spans="1:13" x14ac:dyDescent="0.4">
      <c r="A33" s="87" t="s">
        <v>2901</v>
      </c>
      <c r="B33" s="271">
        <v>41716</v>
      </c>
      <c r="C33" s="260">
        <v>601444.18000000028</v>
      </c>
      <c r="D33" s="260">
        <v>154912</v>
      </c>
      <c r="E33" s="261">
        <f t="shared" si="0"/>
        <v>0.25756671217601596</v>
      </c>
      <c r="F33" s="260">
        <v>76716.640000000014</v>
      </c>
      <c r="G33" s="261">
        <f t="shared" si="1"/>
        <v>0.12755404832415201</v>
      </c>
      <c r="H33" s="261">
        <f t="shared" si="2"/>
        <v>0.49522722577979766</v>
      </c>
      <c r="I33" s="260">
        <v>432100</v>
      </c>
      <c r="J33" s="262">
        <f t="shared" si="3"/>
        <v>5.6324156011003597</v>
      </c>
      <c r="K33" s="263" t="s">
        <v>420</v>
      </c>
      <c r="L33" s="87"/>
      <c r="M33" s="264"/>
    </row>
    <row r="34" spans="1:13" x14ac:dyDescent="0.4">
      <c r="A34" s="87" t="s">
        <v>2872</v>
      </c>
      <c r="B34" s="271">
        <v>41723</v>
      </c>
      <c r="C34" s="260">
        <v>2368579.1699999971</v>
      </c>
      <c r="D34" s="260">
        <v>1010569.2799999998</v>
      </c>
      <c r="E34" s="261">
        <f t="shared" si="0"/>
        <v>0.42665632325053376</v>
      </c>
      <c r="F34" s="260">
        <v>404489.7300000001</v>
      </c>
      <c r="G34" s="261">
        <f t="shared" si="1"/>
        <v>0.17077315173720817</v>
      </c>
      <c r="H34" s="261">
        <f t="shared" si="2"/>
        <v>0.40025927762221325</v>
      </c>
      <c r="I34" s="260">
        <v>2349900</v>
      </c>
      <c r="J34" s="262">
        <f t="shared" si="3"/>
        <v>5.8095418145721514</v>
      </c>
      <c r="K34" s="263" t="s">
        <v>420</v>
      </c>
      <c r="L34" s="87"/>
      <c r="M34" s="264"/>
    </row>
    <row r="35" spans="1:13" x14ac:dyDescent="0.4">
      <c r="A35" s="87" t="s">
        <v>2902</v>
      </c>
      <c r="B35" s="271">
        <v>41725</v>
      </c>
      <c r="C35" s="260">
        <v>1001713.6300000023</v>
      </c>
      <c r="D35" s="260">
        <v>148604.72</v>
      </c>
      <c r="E35" s="261">
        <f t="shared" si="0"/>
        <v>0.14835050212903628</v>
      </c>
      <c r="F35" s="260">
        <v>95176.090000000011</v>
      </c>
      <c r="G35" s="261">
        <f t="shared" si="1"/>
        <v>9.5013272406006682E-2</v>
      </c>
      <c r="H35" s="261">
        <f t="shared" si="2"/>
        <v>0.64046478469862878</v>
      </c>
      <c r="I35" s="260">
        <v>653200</v>
      </c>
      <c r="J35" s="262">
        <f t="shared" si="3"/>
        <v>6.8630682348896652</v>
      </c>
      <c r="K35" s="263" t="s">
        <v>420</v>
      </c>
      <c r="L35" s="87"/>
      <c r="M35" s="264"/>
    </row>
    <row r="36" spans="1:13" x14ac:dyDescent="0.4">
      <c r="A36" s="87" t="s">
        <v>488</v>
      </c>
      <c r="B36" s="271">
        <v>41800</v>
      </c>
      <c r="C36" s="260">
        <v>2482627.0899999989</v>
      </c>
      <c r="D36" s="260">
        <v>797374.19</v>
      </c>
      <c r="E36" s="261">
        <f t="shared" si="0"/>
        <v>0.3211816197494245</v>
      </c>
      <c r="F36" s="260">
        <v>146896.13</v>
      </c>
      <c r="G36" s="261">
        <f t="shared" si="1"/>
        <v>5.9169631472924943E-2</v>
      </c>
      <c r="H36" s="261">
        <f t="shared" si="2"/>
        <v>0.18422483677330967</v>
      </c>
      <c r="I36" s="260">
        <v>581700</v>
      </c>
      <c r="J36" s="262">
        <f t="shared" si="3"/>
        <v>3.9599409460276456</v>
      </c>
      <c r="K36" s="263" t="s">
        <v>428</v>
      </c>
      <c r="L36" s="87"/>
      <c r="M36" s="264"/>
    </row>
    <row r="37" spans="1:13" x14ac:dyDescent="0.4">
      <c r="A37" s="87" t="s">
        <v>483</v>
      </c>
      <c r="B37" s="271">
        <v>41800</v>
      </c>
      <c r="C37" s="260">
        <v>572470</v>
      </c>
      <c r="D37" s="260">
        <v>305494.09000000003</v>
      </c>
      <c r="E37" s="261">
        <f t="shared" si="0"/>
        <v>0.53364209478225932</v>
      </c>
      <c r="F37" s="260">
        <v>78244.240000000005</v>
      </c>
      <c r="G37" s="261">
        <f t="shared" si="1"/>
        <v>0.13667832375495659</v>
      </c>
      <c r="H37" s="261">
        <f t="shared" si="2"/>
        <v>0.25612358000117119</v>
      </c>
      <c r="I37" s="260">
        <v>142300</v>
      </c>
      <c r="J37" s="262">
        <f t="shared" si="3"/>
        <v>1.8186642237179373</v>
      </c>
      <c r="K37" s="263" t="s">
        <v>420</v>
      </c>
      <c r="L37" s="87"/>
      <c r="M37" s="264"/>
    </row>
    <row r="38" spans="1:13" x14ac:dyDescent="0.4">
      <c r="A38" s="87" t="s">
        <v>477</v>
      </c>
      <c r="B38" s="271">
        <v>41801</v>
      </c>
      <c r="C38" s="260">
        <v>1617669.7500000002</v>
      </c>
      <c r="D38" s="260">
        <v>595254.1599999998</v>
      </c>
      <c r="E38" s="261">
        <f t="shared" si="0"/>
        <v>0.36797013729161943</v>
      </c>
      <c r="F38" s="260">
        <v>88940.13</v>
      </c>
      <c r="G38" s="261">
        <f t="shared" si="1"/>
        <v>5.4980400047661145E-2</v>
      </c>
      <c r="H38" s="261">
        <f t="shared" si="2"/>
        <v>0.14941538585803421</v>
      </c>
      <c r="I38" s="260">
        <v>512000</v>
      </c>
      <c r="J38" s="262">
        <f t="shared" si="3"/>
        <v>5.7566814889971489</v>
      </c>
      <c r="K38" s="263" t="s">
        <v>420</v>
      </c>
      <c r="L38" s="87"/>
      <c r="M38" s="264"/>
    </row>
    <row r="39" spans="1:13" x14ac:dyDescent="0.4">
      <c r="A39" s="87" t="s">
        <v>471</v>
      </c>
      <c r="B39" s="271">
        <v>41801</v>
      </c>
      <c r="C39" s="260">
        <v>519050</v>
      </c>
      <c r="D39" s="260">
        <v>326263.24000000005</v>
      </c>
      <c r="E39" s="261">
        <f t="shared" si="0"/>
        <v>0.62857767074462967</v>
      </c>
      <c r="F39" s="260">
        <v>26670.670000000006</v>
      </c>
      <c r="G39" s="261">
        <f t="shared" si="1"/>
        <v>5.1383623928330617E-2</v>
      </c>
      <c r="H39" s="261">
        <f t="shared" si="2"/>
        <v>8.1745862635337035E-2</v>
      </c>
      <c r="I39" s="260">
        <v>60000</v>
      </c>
      <c r="J39" s="262">
        <f t="shared" si="3"/>
        <v>2.249662269451798</v>
      </c>
      <c r="K39" s="263" t="s">
        <v>420</v>
      </c>
      <c r="L39" s="87"/>
      <c r="M39" s="264"/>
    </row>
    <row r="40" spans="1:13" x14ac:dyDescent="0.4">
      <c r="A40" s="87" t="s">
        <v>465</v>
      </c>
      <c r="B40" s="271">
        <v>41813</v>
      </c>
      <c r="C40" s="260">
        <v>1302634.6000000001</v>
      </c>
      <c r="D40" s="260">
        <v>285444.63</v>
      </c>
      <c r="E40" s="261">
        <f t="shared" si="0"/>
        <v>0.21912870270757431</v>
      </c>
      <c r="F40" s="260">
        <v>83028</v>
      </c>
      <c r="G40" s="261">
        <f t="shared" si="1"/>
        <v>6.3738518844808814E-2</v>
      </c>
      <c r="H40" s="261">
        <f t="shared" si="2"/>
        <v>0.29087252403382047</v>
      </c>
      <c r="I40" s="260">
        <v>183900</v>
      </c>
      <c r="J40" s="262">
        <f t="shared" si="3"/>
        <v>2.2149154502095678</v>
      </c>
      <c r="K40" s="263" t="s">
        <v>428</v>
      </c>
      <c r="L40" s="87"/>
      <c r="M40" s="264"/>
    </row>
    <row r="41" spans="1:13" x14ac:dyDescent="0.4">
      <c r="A41" s="87" t="s">
        <v>460</v>
      </c>
      <c r="B41" s="271">
        <v>41813</v>
      </c>
      <c r="C41" s="260">
        <v>5515022.9899999257</v>
      </c>
      <c r="D41" s="260">
        <v>2746121.61</v>
      </c>
      <c r="E41" s="261">
        <f t="shared" si="0"/>
        <v>0.49793475294289513</v>
      </c>
      <c r="F41" s="260">
        <v>894293.91000000073</v>
      </c>
      <c r="G41" s="261">
        <f t="shared" si="1"/>
        <v>0.16215597135706822</v>
      </c>
      <c r="H41" s="261">
        <f t="shared" si="2"/>
        <v>0.32565706731392741</v>
      </c>
      <c r="I41" s="260">
        <v>3649100</v>
      </c>
      <c r="J41" s="262">
        <f t="shared" si="3"/>
        <v>4.0804258635731925</v>
      </c>
      <c r="K41" s="263" t="s">
        <v>428</v>
      </c>
      <c r="L41" s="87"/>
      <c r="M41" s="264"/>
    </row>
    <row r="42" spans="1:13" x14ac:dyDescent="0.4">
      <c r="A42" s="87" t="s">
        <v>453</v>
      </c>
      <c r="B42" s="271">
        <v>41814</v>
      </c>
      <c r="C42" s="260">
        <v>4128521.6799999336</v>
      </c>
      <c r="D42" s="260">
        <v>794484.93</v>
      </c>
      <c r="E42" s="261">
        <f t="shared" si="0"/>
        <v>0.19243811503976718</v>
      </c>
      <c r="F42" s="260">
        <v>355957.51</v>
      </c>
      <c r="G42" s="261">
        <f t="shared" si="1"/>
        <v>8.6219120932412241E-2</v>
      </c>
      <c r="H42" s="261">
        <f t="shared" si="2"/>
        <v>0.44803557192708487</v>
      </c>
      <c r="I42" s="260">
        <v>1542300</v>
      </c>
      <c r="J42" s="262">
        <f t="shared" si="3"/>
        <v>4.3328205099535611</v>
      </c>
      <c r="K42" s="263" t="s">
        <v>428</v>
      </c>
      <c r="L42" s="87"/>
      <c r="M42" s="264"/>
    </row>
    <row r="43" spans="1:13" x14ac:dyDescent="0.4">
      <c r="A43" s="87" t="s">
        <v>448</v>
      </c>
      <c r="B43" s="271">
        <v>41814</v>
      </c>
      <c r="C43" s="260">
        <v>1138572.49</v>
      </c>
      <c r="D43" s="260">
        <v>316168.84000000003</v>
      </c>
      <c r="E43" s="261">
        <f t="shared" si="0"/>
        <v>0.27768881013452207</v>
      </c>
      <c r="F43" s="260">
        <v>130874.65</v>
      </c>
      <c r="G43" s="261">
        <f t="shared" si="1"/>
        <v>0.11494626047042468</v>
      </c>
      <c r="H43" s="261">
        <f t="shared" si="2"/>
        <v>0.41393911556875745</v>
      </c>
      <c r="I43" s="260">
        <v>424000</v>
      </c>
      <c r="J43" s="262">
        <f t="shared" si="3"/>
        <v>3.2397412333098887</v>
      </c>
      <c r="K43" s="263" t="s">
        <v>428</v>
      </c>
      <c r="L43" s="87"/>
      <c r="M43" s="264"/>
    </row>
    <row r="44" spans="1:13" x14ac:dyDescent="0.4">
      <c r="A44" s="87" t="s">
        <v>443</v>
      </c>
      <c r="B44" s="271">
        <v>41815</v>
      </c>
      <c r="C44" s="260">
        <v>6524608.8699999964</v>
      </c>
      <c r="D44" s="260">
        <v>999993.11</v>
      </c>
      <c r="E44" s="261">
        <f t="shared" si="0"/>
        <v>0.15326483624144055</v>
      </c>
      <c r="F44" s="260">
        <v>338904.02</v>
      </c>
      <c r="G44" s="261">
        <f t="shared" si="1"/>
        <v>5.1942427010188003E-2</v>
      </c>
      <c r="H44" s="261">
        <f t="shared" si="2"/>
        <v>0.33890635506478645</v>
      </c>
      <c r="I44" s="260">
        <v>621000</v>
      </c>
      <c r="J44" s="262">
        <f t="shared" si="3"/>
        <v>1.8323772022533105</v>
      </c>
      <c r="K44" s="263" t="s">
        <v>428</v>
      </c>
      <c r="L44" s="87"/>
      <c r="M44" s="264"/>
    </row>
    <row r="45" spans="1:13" x14ac:dyDescent="0.4">
      <c r="A45" s="87" t="s">
        <v>441</v>
      </c>
      <c r="B45" s="271">
        <v>41816</v>
      </c>
      <c r="C45" s="260">
        <v>14960987.130000001</v>
      </c>
      <c r="D45" s="260">
        <v>4388712.5999999996</v>
      </c>
      <c r="E45" s="261">
        <f t="shared" si="0"/>
        <v>0.29334378553134943</v>
      </c>
      <c r="F45" s="260">
        <v>485249.94</v>
      </c>
      <c r="G45" s="261">
        <f t="shared" si="1"/>
        <v>3.2434353146856824E-2</v>
      </c>
      <c r="H45" s="261">
        <f t="shared" si="2"/>
        <v>0.11056771865170666</v>
      </c>
      <c r="I45" s="260">
        <v>592400</v>
      </c>
      <c r="J45" s="262">
        <f t="shared" si="3"/>
        <v>1.2208141643459038</v>
      </c>
      <c r="K45" s="263" t="s">
        <v>428</v>
      </c>
      <c r="L45" s="87"/>
      <c r="M45" s="264"/>
    </row>
    <row r="46" spans="1:13" x14ac:dyDescent="0.4">
      <c r="A46" s="87" t="s">
        <v>435</v>
      </c>
      <c r="B46" s="271">
        <v>41817</v>
      </c>
      <c r="C46" s="260">
        <v>1514466.71</v>
      </c>
      <c r="D46" s="260">
        <v>484621.07</v>
      </c>
      <c r="E46" s="261">
        <f t="shared" si="0"/>
        <v>0.31999453457778548</v>
      </c>
      <c r="F46" s="260">
        <v>160671.48000000001</v>
      </c>
      <c r="G46" s="261">
        <f t="shared" si="1"/>
        <v>0.10609112695517751</v>
      </c>
      <c r="H46" s="261">
        <f t="shared" si="2"/>
        <v>0.33154043426134983</v>
      </c>
      <c r="I46" s="260">
        <v>575600</v>
      </c>
      <c r="J46" s="262">
        <f t="shared" si="3"/>
        <v>3.5824652887992317</v>
      </c>
      <c r="K46" s="263" t="s">
        <v>420</v>
      </c>
      <c r="L46" s="87"/>
      <c r="M46" s="264"/>
    </row>
    <row r="47" spans="1:13" x14ac:dyDescent="0.4">
      <c r="A47" s="87" t="s">
        <v>431</v>
      </c>
      <c r="B47" s="271">
        <v>41817</v>
      </c>
      <c r="C47" s="260">
        <v>4566472.5500000082</v>
      </c>
      <c r="D47" s="260">
        <v>1373105.59</v>
      </c>
      <c r="E47" s="261">
        <f t="shared" si="0"/>
        <v>0.3006928378448257</v>
      </c>
      <c r="F47" s="260">
        <v>380513.77</v>
      </c>
      <c r="G47" s="261">
        <f t="shared" si="1"/>
        <v>8.3327725248233314E-2</v>
      </c>
      <c r="H47" s="261">
        <f t="shared" si="2"/>
        <v>0.27711908885317404</v>
      </c>
      <c r="I47" s="260">
        <v>1240200</v>
      </c>
      <c r="J47" s="262">
        <f t="shared" si="3"/>
        <v>3.2592775814657111</v>
      </c>
      <c r="K47" s="263" t="s">
        <v>428</v>
      </c>
      <c r="L47" s="87"/>
      <c r="M47" s="264"/>
    </row>
    <row r="48" spans="1:13" x14ac:dyDescent="0.4">
      <c r="A48" s="87" t="s">
        <v>422</v>
      </c>
      <c r="B48" s="271">
        <v>41830</v>
      </c>
      <c r="C48" s="260">
        <v>2832107.63</v>
      </c>
      <c r="D48" s="260">
        <v>587095.11</v>
      </c>
      <c r="E48" s="261">
        <f t="shared" si="0"/>
        <v>0.20729971692495316</v>
      </c>
      <c r="F48" s="260">
        <v>161086.16</v>
      </c>
      <c r="G48" s="261">
        <f t="shared" si="1"/>
        <v>5.6878544548817168E-2</v>
      </c>
      <c r="H48" s="261">
        <f t="shared" si="2"/>
        <v>0.27437830303168426</v>
      </c>
      <c r="I48" s="260">
        <v>797100</v>
      </c>
      <c r="J48" s="262">
        <f t="shared" si="3"/>
        <v>4.948283576937957</v>
      </c>
      <c r="K48" s="263" t="s">
        <v>420</v>
      </c>
      <c r="L48" s="87"/>
      <c r="M48" s="264"/>
    </row>
    <row r="49" spans="1:15" x14ac:dyDescent="0.4">
      <c r="A49" s="87" t="s">
        <v>2884</v>
      </c>
      <c r="B49" s="271">
        <v>41899</v>
      </c>
      <c r="C49" s="260">
        <v>1227061.9100000018</v>
      </c>
      <c r="D49" s="260">
        <v>241215.09999999995</v>
      </c>
      <c r="E49" s="261">
        <f t="shared" si="0"/>
        <v>0.19657940486474687</v>
      </c>
      <c r="F49" s="260">
        <v>93289.719999999972</v>
      </c>
      <c r="G49" s="261">
        <f t="shared" si="1"/>
        <v>7.6026905602505288E-2</v>
      </c>
      <c r="H49" s="261">
        <f t="shared" si="2"/>
        <v>0.38674908826188736</v>
      </c>
      <c r="I49" s="260">
        <v>499100</v>
      </c>
      <c r="J49" s="262">
        <f t="shared" si="3"/>
        <v>5.3499999785614119</v>
      </c>
      <c r="K49" s="263" t="s">
        <v>420</v>
      </c>
      <c r="L49" s="87"/>
      <c r="M49" s="264"/>
    </row>
    <row r="50" spans="1:15" x14ac:dyDescent="0.4">
      <c r="A50" s="87" t="s">
        <v>2886</v>
      </c>
      <c r="B50" s="271">
        <v>41921</v>
      </c>
      <c r="C50" s="260">
        <v>3984849.8</v>
      </c>
      <c r="D50" s="260">
        <v>1025904.19</v>
      </c>
      <c r="E50" s="261">
        <f t="shared" si="0"/>
        <v>0.25745115662828749</v>
      </c>
      <c r="F50" s="260">
        <v>532842.66</v>
      </c>
      <c r="G50" s="261">
        <f t="shared" si="1"/>
        <v>0.13371712529792215</v>
      </c>
      <c r="H50" s="261">
        <f t="shared" si="2"/>
        <v>0.51938832611649632</v>
      </c>
      <c r="I50" s="260">
        <v>1483500</v>
      </c>
      <c r="J50" s="262">
        <f t="shared" si="3"/>
        <v>2.7841239288160597</v>
      </c>
      <c r="K50" s="263" t="s">
        <v>420</v>
      </c>
      <c r="L50" s="87"/>
      <c r="M50" s="264"/>
      <c r="O50" s="272"/>
    </row>
    <row r="51" spans="1:15" x14ac:dyDescent="0.4">
      <c r="A51" s="87" t="s">
        <v>2903</v>
      </c>
      <c r="B51" s="271">
        <v>41974</v>
      </c>
      <c r="C51" s="260">
        <v>1075020.9499999986</v>
      </c>
      <c r="D51" s="260">
        <v>317979</v>
      </c>
      <c r="E51" s="261">
        <f t="shared" si="0"/>
        <v>0.29578865416529831</v>
      </c>
      <c r="F51" s="260">
        <v>242552.52</v>
      </c>
      <c r="G51" s="261">
        <f t="shared" si="1"/>
        <v>0.22562585408219282</v>
      </c>
      <c r="H51" s="261">
        <f t="shared" si="2"/>
        <v>0.76279414678327806</v>
      </c>
      <c r="I51" s="260">
        <v>864700</v>
      </c>
      <c r="J51" s="262">
        <f t="shared" si="3"/>
        <v>3.5650010974942665</v>
      </c>
      <c r="K51" s="263" t="s">
        <v>420</v>
      </c>
      <c r="L51" s="87"/>
      <c r="M51" s="264"/>
      <c r="O51" s="272"/>
    </row>
    <row r="52" spans="1:15" x14ac:dyDescent="0.4">
      <c r="A52" s="87" t="s">
        <v>173</v>
      </c>
      <c r="B52" s="271">
        <v>41984</v>
      </c>
      <c r="C52" s="260">
        <v>1420569</v>
      </c>
      <c r="D52" s="260">
        <v>704046</v>
      </c>
      <c r="E52" s="261">
        <f t="shared" si="0"/>
        <v>0.49560844985354457</v>
      </c>
      <c r="F52" s="260">
        <v>426809.97</v>
      </c>
      <c r="G52" s="261">
        <f t="shared" si="1"/>
        <v>0.30045000982000875</v>
      </c>
      <c r="H52" s="261">
        <f t="shared" si="2"/>
        <v>0.60622455066856418</v>
      </c>
      <c r="I52" s="260">
        <v>1703300</v>
      </c>
      <c r="J52" s="262">
        <f t="shared" si="3"/>
        <v>3.9907690066377786</v>
      </c>
      <c r="K52" s="263" t="s">
        <v>428</v>
      </c>
      <c r="L52" s="87"/>
      <c r="M52" s="264"/>
      <c r="O52" s="272"/>
    </row>
    <row r="53" spans="1:15" x14ac:dyDescent="0.4">
      <c r="A53" s="87" t="s">
        <v>166</v>
      </c>
      <c r="B53" s="271">
        <v>41984</v>
      </c>
      <c r="C53" s="260">
        <f>46235178.36-31053936</f>
        <v>15181242.359999999</v>
      </c>
      <c r="D53" s="260">
        <v>1094527.1599999999</v>
      </c>
      <c r="E53" s="261">
        <f t="shared" si="0"/>
        <v>7.209733788875497E-2</v>
      </c>
      <c r="F53" s="260">
        <v>743463.94</v>
      </c>
      <c r="G53" s="261">
        <f t="shared" si="1"/>
        <v>4.897253613175305E-2</v>
      </c>
      <c r="H53" s="261">
        <f t="shared" si="2"/>
        <v>0.67925581673094348</v>
      </c>
      <c r="I53" s="260">
        <v>744100</v>
      </c>
      <c r="J53" s="262">
        <f t="shared" si="3"/>
        <v>1.0008555357775659</v>
      </c>
      <c r="K53" s="263" t="s">
        <v>428</v>
      </c>
      <c r="L53" s="87"/>
      <c r="M53" s="264"/>
      <c r="O53" s="272"/>
    </row>
    <row r="54" spans="1:15" x14ac:dyDescent="0.4">
      <c r="A54" s="87" t="s">
        <v>171</v>
      </c>
      <c r="B54" s="271">
        <v>41988</v>
      </c>
      <c r="C54" s="260">
        <v>4819431.49</v>
      </c>
      <c r="D54" s="260">
        <v>312538</v>
      </c>
      <c r="E54" s="261">
        <f t="shared" si="0"/>
        <v>6.4849557597923227E-2</v>
      </c>
      <c r="F54" s="260">
        <v>239792.47</v>
      </c>
      <c r="G54" s="261">
        <f t="shared" si="1"/>
        <v>4.9755343653614212E-2</v>
      </c>
      <c r="H54" s="261">
        <f t="shared" si="2"/>
        <v>0.76724260729895244</v>
      </c>
      <c r="I54" s="260">
        <v>1002300</v>
      </c>
      <c r="J54" s="262">
        <f t="shared" si="3"/>
        <v>4.1798643635473622</v>
      </c>
      <c r="K54" s="263" t="s">
        <v>428</v>
      </c>
      <c r="L54" s="87"/>
      <c r="M54" s="264"/>
      <c r="O54" s="272"/>
    </row>
    <row r="55" spans="1:15" x14ac:dyDescent="0.4">
      <c r="A55" s="87" t="s">
        <v>181</v>
      </c>
      <c r="B55" s="271">
        <v>41988</v>
      </c>
      <c r="C55" s="260">
        <v>895541.29</v>
      </c>
      <c r="D55" s="260">
        <v>232798.47999999998</v>
      </c>
      <c r="E55" s="261">
        <f t="shared" si="0"/>
        <v>0.25995281579925811</v>
      </c>
      <c r="F55" s="260">
        <v>125492.96</v>
      </c>
      <c r="G55" s="261">
        <f t="shared" si="1"/>
        <v>0.14013084756817856</v>
      </c>
      <c r="H55" s="261">
        <f t="shared" si="2"/>
        <v>0.53906262618209544</v>
      </c>
      <c r="I55" s="260">
        <v>921900</v>
      </c>
      <c r="J55" s="262">
        <f t="shared" si="3"/>
        <v>7.3462288243101446</v>
      </c>
      <c r="K55" s="263" t="s">
        <v>428</v>
      </c>
      <c r="L55" s="87"/>
      <c r="M55" s="264"/>
      <c r="O55" s="272"/>
    </row>
    <row r="56" spans="1:15" x14ac:dyDescent="0.4">
      <c r="A56" s="87" t="s">
        <v>183</v>
      </c>
      <c r="B56" s="271">
        <v>41989</v>
      </c>
      <c r="C56" s="260">
        <v>2138484.25</v>
      </c>
      <c r="D56" s="260">
        <v>487669</v>
      </c>
      <c r="E56" s="261">
        <f t="shared" si="0"/>
        <v>0.22804423273166496</v>
      </c>
      <c r="F56" s="260">
        <v>354559</v>
      </c>
      <c r="G56" s="261">
        <f t="shared" si="1"/>
        <v>0.16579921035191164</v>
      </c>
      <c r="H56" s="261">
        <f t="shared" si="2"/>
        <v>0.72704846935113776</v>
      </c>
      <c r="I56" s="260">
        <v>870400</v>
      </c>
      <c r="J56" s="262">
        <f t="shared" si="3"/>
        <v>2.4548805699474561</v>
      </c>
      <c r="K56" s="263" t="s">
        <v>428</v>
      </c>
      <c r="L56" s="87"/>
      <c r="M56" s="264"/>
      <c r="O56" s="272"/>
    </row>
    <row r="57" spans="1:15" x14ac:dyDescent="0.4">
      <c r="A57" s="87" t="s">
        <v>193</v>
      </c>
      <c r="B57" s="271">
        <v>41989</v>
      </c>
      <c r="C57" s="260">
        <v>2989083.49</v>
      </c>
      <c r="D57" s="260">
        <v>598693.94999999995</v>
      </c>
      <c r="E57" s="261">
        <f t="shared" si="0"/>
        <v>0.20029348527832519</v>
      </c>
      <c r="F57" s="260">
        <v>258453.85</v>
      </c>
      <c r="G57" s="261">
        <f t="shared" si="1"/>
        <v>8.6465918688674703E-2</v>
      </c>
      <c r="H57" s="261">
        <f t="shared" si="2"/>
        <v>0.43169611117667051</v>
      </c>
      <c r="I57" s="260">
        <v>968200</v>
      </c>
      <c r="J57" s="262">
        <f t="shared" si="3"/>
        <v>3.7461233407821162</v>
      </c>
      <c r="K57" s="263" t="s">
        <v>428</v>
      </c>
      <c r="L57" s="87"/>
      <c r="M57" s="264"/>
      <c r="O57" s="272"/>
    </row>
    <row r="58" spans="1:15" x14ac:dyDescent="0.4">
      <c r="A58" s="87" t="s">
        <v>179</v>
      </c>
      <c r="B58" s="271">
        <v>41990</v>
      </c>
      <c r="C58" s="260">
        <v>6991508.8499998115</v>
      </c>
      <c r="D58" s="260">
        <v>713885</v>
      </c>
      <c r="E58" s="261">
        <f t="shared" si="0"/>
        <v>0.10210742992909452</v>
      </c>
      <c r="F58" s="260">
        <v>527107.31000000006</v>
      </c>
      <c r="G58" s="261">
        <f t="shared" si="1"/>
        <v>7.5392497000130995E-2</v>
      </c>
      <c r="H58" s="261">
        <f t="shared" si="2"/>
        <v>0.7383644564600742</v>
      </c>
      <c r="I58" s="260">
        <v>1152300</v>
      </c>
      <c r="J58" s="262">
        <f t="shared" si="3"/>
        <v>2.1860823747634992</v>
      </c>
      <c r="K58" s="263" t="s">
        <v>428</v>
      </c>
      <c r="L58" s="87"/>
      <c r="M58" s="264"/>
      <c r="O58" s="272"/>
    </row>
    <row r="59" spans="1:15" x14ac:dyDescent="0.4">
      <c r="A59" s="87" t="s">
        <v>172</v>
      </c>
      <c r="B59" s="271">
        <v>41990</v>
      </c>
      <c r="C59" s="260">
        <v>2973143.61</v>
      </c>
      <c r="D59" s="260">
        <v>514734.02</v>
      </c>
      <c r="E59" s="261">
        <f t="shared" si="0"/>
        <v>0.17312786986431511</v>
      </c>
      <c r="F59" s="260">
        <v>395268.09</v>
      </c>
      <c r="G59" s="261">
        <f t="shared" si="1"/>
        <v>0.13294618149978973</v>
      </c>
      <c r="H59" s="261">
        <f t="shared" si="2"/>
        <v>0.76790745247419245</v>
      </c>
      <c r="I59" s="260">
        <v>939400</v>
      </c>
      <c r="J59" s="262">
        <f t="shared" si="3"/>
        <v>2.3766148185652929</v>
      </c>
      <c r="K59" s="263" t="s">
        <v>428</v>
      </c>
      <c r="L59" s="87"/>
      <c r="M59" s="264"/>
      <c r="O59" s="272"/>
    </row>
    <row r="60" spans="1:15" x14ac:dyDescent="0.4">
      <c r="A60" s="87" t="s">
        <v>174</v>
      </c>
      <c r="B60" s="271">
        <v>41990</v>
      </c>
      <c r="C60" s="260">
        <v>1805694.97</v>
      </c>
      <c r="D60" s="260">
        <v>243542</v>
      </c>
      <c r="E60" s="261">
        <f t="shared" si="0"/>
        <v>0.13487438578842584</v>
      </c>
      <c r="F60" s="260">
        <v>140626.76999999999</v>
      </c>
      <c r="G60" s="261">
        <f t="shared" si="1"/>
        <v>7.787958228625956E-2</v>
      </c>
      <c r="H60" s="261">
        <f t="shared" si="2"/>
        <v>0.57742307281700889</v>
      </c>
      <c r="I60" s="260">
        <v>351700</v>
      </c>
      <c r="J60" s="262">
        <f t="shared" si="3"/>
        <v>2.5009462992003586</v>
      </c>
      <c r="K60" s="263" t="s">
        <v>428</v>
      </c>
      <c r="L60" s="87"/>
      <c r="M60" s="264"/>
      <c r="O60" s="272"/>
    </row>
    <row r="61" spans="1:15" x14ac:dyDescent="0.4">
      <c r="A61" s="87" t="s">
        <v>194</v>
      </c>
      <c r="B61" s="271">
        <v>41990</v>
      </c>
      <c r="C61" s="260">
        <v>3992069.5299999956</v>
      </c>
      <c r="D61" s="260">
        <v>181408.93999999992</v>
      </c>
      <c r="E61" s="261">
        <f t="shared" si="0"/>
        <v>4.5442329758219442E-2</v>
      </c>
      <c r="F61" s="260">
        <v>101880.8</v>
      </c>
      <c r="G61" s="261">
        <f t="shared" si="1"/>
        <v>2.5520797980690509E-2</v>
      </c>
      <c r="H61" s="261">
        <f t="shared" si="2"/>
        <v>0.56160848522680329</v>
      </c>
      <c r="I61" s="260">
        <v>340600</v>
      </c>
      <c r="J61" s="262">
        <f t="shared" si="3"/>
        <v>3.3431225510596696</v>
      </c>
      <c r="K61" s="263"/>
      <c r="L61" s="87" t="s">
        <v>2904</v>
      </c>
      <c r="M61" s="264"/>
      <c r="O61" s="272"/>
    </row>
    <row r="62" spans="1:15" x14ac:dyDescent="0.4">
      <c r="A62" s="87" t="s">
        <v>519</v>
      </c>
      <c r="B62" s="271">
        <v>41990</v>
      </c>
      <c r="C62" s="260">
        <v>622963.68999999913</v>
      </c>
      <c r="D62" s="260">
        <v>167571.63000000003</v>
      </c>
      <c r="E62" s="261">
        <f t="shared" si="0"/>
        <v>0.268991006522387</v>
      </c>
      <c r="F62" s="260">
        <v>74226.16</v>
      </c>
      <c r="G62" s="261">
        <f t="shared" si="1"/>
        <v>0.11915005832843983</v>
      </c>
      <c r="H62" s="261">
        <f t="shared" si="2"/>
        <v>0.44295182901783547</v>
      </c>
      <c r="I62" s="260">
        <v>136000</v>
      </c>
      <c r="J62" s="262">
        <f t="shared" si="3"/>
        <v>1.8322381219774806</v>
      </c>
      <c r="K62" s="263"/>
      <c r="L62" s="87"/>
      <c r="M62" s="264"/>
      <c r="O62" s="272"/>
    </row>
    <row r="63" spans="1:15" x14ac:dyDescent="0.4">
      <c r="A63" s="87" t="s">
        <v>188</v>
      </c>
      <c r="B63" s="271">
        <v>41990</v>
      </c>
      <c r="C63" s="260">
        <v>2716346.9500000039</v>
      </c>
      <c r="D63" s="260">
        <v>744561.27999999991</v>
      </c>
      <c r="E63" s="261">
        <f t="shared" si="0"/>
        <v>0.27410389530689327</v>
      </c>
      <c r="F63" s="260">
        <v>563341.36</v>
      </c>
      <c r="G63" s="261">
        <f t="shared" si="1"/>
        <v>0.20738932484305775</v>
      </c>
      <c r="H63" s="261">
        <f t="shared" si="2"/>
        <v>0.75660845538462607</v>
      </c>
      <c r="I63" s="260">
        <v>1514700</v>
      </c>
      <c r="J63" s="262">
        <f t="shared" si="3"/>
        <v>2.6887782569346586</v>
      </c>
      <c r="K63" s="263"/>
      <c r="L63" s="87"/>
      <c r="M63" s="264"/>
      <c r="O63" s="272"/>
    </row>
    <row r="64" spans="1:15" x14ac:dyDescent="0.4">
      <c r="A64" s="87" t="s">
        <v>186</v>
      </c>
      <c r="B64" s="271">
        <v>41991</v>
      </c>
      <c r="C64" s="260">
        <v>2751372.3499999992</v>
      </c>
      <c r="D64" s="260">
        <v>748350.33000000007</v>
      </c>
      <c r="E64" s="261">
        <f t="shared" si="0"/>
        <v>0.27199165899882666</v>
      </c>
      <c r="F64" s="260">
        <v>460473.74</v>
      </c>
      <c r="G64" s="261">
        <f t="shared" si="1"/>
        <v>0.16736147690079103</v>
      </c>
      <c r="H64" s="261">
        <f t="shared" si="2"/>
        <v>0.61531841644273733</v>
      </c>
      <c r="I64" s="260">
        <v>922800</v>
      </c>
      <c r="J64" s="262">
        <f t="shared" si="3"/>
        <v>2.004023074149679</v>
      </c>
      <c r="K64" s="263"/>
      <c r="L64" s="87"/>
      <c r="M64" s="264"/>
      <c r="O64" s="272"/>
    </row>
    <row r="65" spans="1:18" x14ac:dyDescent="0.4">
      <c r="A65" s="87" t="s">
        <v>170</v>
      </c>
      <c r="B65" s="271">
        <v>41991</v>
      </c>
      <c r="C65" s="260">
        <v>1373134.1000000006</v>
      </c>
      <c r="D65" s="260">
        <v>235786</v>
      </c>
      <c r="E65" s="261">
        <f t="shared" si="0"/>
        <v>0.17171374594804681</v>
      </c>
      <c r="F65" s="260">
        <v>138606.87</v>
      </c>
      <c r="G65" s="261">
        <f t="shared" si="1"/>
        <v>0.10094197646100256</v>
      </c>
      <c r="H65" s="261">
        <f t="shared" si="2"/>
        <v>0.58785029645526021</v>
      </c>
      <c r="I65" s="260">
        <v>504500</v>
      </c>
      <c r="J65" s="262">
        <f t="shared" si="3"/>
        <v>3.6397907261018161</v>
      </c>
      <c r="K65" s="263"/>
      <c r="L65" s="87"/>
      <c r="M65" s="264"/>
      <c r="O65" s="272"/>
    </row>
    <row r="66" spans="1:18" x14ac:dyDescent="0.4">
      <c r="A66" s="87" t="s">
        <v>520</v>
      </c>
      <c r="B66" s="271">
        <v>41991</v>
      </c>
      <c r="C66" s="260">
        <v>1537744.240000003</v>
      </c>
      <c r="D66" s="260">
        <v>498681.50999999995</v>
      </c>
      <c r="E66" s="261">
        <f t="shared" si="0"/>
        <v>0.32429418171645952</v>
      </c>
      <c r="F66" s="260">
        <v>254196</v>
      </c>
      <c r="G66" s="261">
        <f t="shared" si="1"/>
        <v>0.16530447221834466</v>
      </c>
      <c r="H66" s="261">
        <f t="shared" si="2"/>
        <v>0.50973616406992917</v>
      </c>
      <c r="I66" s="260">
        <v>1075900</v>
      </c>
      <c r="J66" s="262">
        <f t="shared" si="3"/>
        <v>4.2325607011912068</v>
      </c>
      <c r="K66" s="263"/>
      <c r="L66" s="87"/>
      <c r="M66" s="264"/>
      <c r="O66" s="272"/>
    </row>
    <row r="67" spans="1:18" x14ac:dyDescent="0.4">
      <c r="A67" s="87" t="s">
        <v>182</v>
      </c>
      <c r="B67" s="271">
        <v>41991</v>
      </c>
      <c r="C67" s="260">
        <v>22040468.010000166</v>
      </c>
      <c r="D67" s="260">
        <v>1649346</v>
      </c>
      <c r="E67" s="261">
        <f t="shared" si="0"/>
        <v>7.4832621487513851E-2</v>
      </c>
      <c r="F67" s="260">
        <v>1101500.3900000001</v>
      </c>
      <c r="G67" s="261">
        <f t="shared" si="1"/>
        <v>4.9976270444902944E-2</v>
      </c>
      <c r="H67" s="261">
        <f t="shared" si="2"/>
        <v>0.66784070170843479</v>
      </c>
      <c r="I67" s="260">
        <v>2893800</v>
      </c>
      <c r="J67" s="262">
        <f t="shared" si="3"/>
        <v>2.6271438723684879</v>
      </c>
      <c r="K67" s="263"/>
      <c r="L67" s="87" t="s">
        <v>2905</v>
      </c>
      <c r="M67" s="264"/>
      <c r="O67" s="272"/>
    </row>
    <row r="68" spans="1:18" x14ac:dyDescent="0.4">
      <c r="A68" s="87" t="s">
        <v>184</v>
      </c>
      <c r="B68" s="271">
        <v>41992</v>
      </c>
      <c r="C68" s="260">
        <v>2007299.5000000009</v>
      </c>
      <c r="D68" s="260">
        <v>130379</v>
      </c>
      <c r="E68" s="261">
        <f t="shared" si="0"/>
        <v>6.4952439832720504E-2</v>
      </c>
      <c r="F68" s="260">
        <v>103916.74</v>
      </c>
      <c r="G68" s="261">
        <f t="shared" si="1"/>
        <v>5.1769424542774986E-2</v>
      </c>
      <c r="H68" s="261">
        <f t="shared" si="2"/>
        <v>0.79703587234140472</v>
      </c>
      <c r="I68" s="260">
        <v>445000</v>
      </c>
      <c r="J68" s="262">
        <f t="shared" ref="J68:J90" si="4">+I68/F68</f>
        <v>4.2822744439442575</v>
      </c>
      <c r="K68" s="263"/>
      <c r="L68" s="87"/>
      <c r="M68" s="264"/>
      <c r="O68" s="272"/>
    </row>
    <row r="69" spans="1:18" x14ac:dyDescent="0.4">
      <c r="A69" s="87" t="s">
        <v>176</v>
      </c>
      <c r="B69" s="271">
        <v>41992</v>
      </c>
      <c r="C69" s="260">
        <v>2191366.5700000473</v>
      </c>
      <c r="D69" s="260">
        <v>284087</v>
      </c>
      <c r="E69" s="261">
        <f t="shared" si="0"/>
        <v>0.12963919587401293</v>
      </c>
      <c r="F69" s="260">
        <v>167244.63</v>
      </c>
      <c r="G69" s="261">
        <f t="shared" si="1"/>
        <v>7.6319787063282796E-2</v>
      </c>
      <c r="H69" s="261">
        <f t="shared" si="2"/>
        <v>0.58870919823856782</v>
      </c>
      <c r="I69" s="260">
        <v>353900</v>
      </c>
      <c r="J69" s="262">
        <f t="shared" si="4"/>
        <v>2.1160619626471715</v>
      </c>
      <c r="K69" s="263"/>
      <c r="L69" s="87"/>
      <c r="M69" s="264"/>
      <c r="O69" s="272"/>
    </row>
    <row r="70" spans="1:18" x14ac:dyDescent="0.4">
      <c r="A70" s="87" t="s">
        <v>191</v>
      </c>
      <c r="B70" s="271">
        <v>41992</v>
      </c>
      <c r="C70" s="260">
        <v>3047146.7100000051</v>
      </c>
      <c r="D70" s="260">
        <v>448084</v>
      </c>
      <c r="E70" s="261">
        <f t="shared" si="0"/>
        <v>0.14705035321387569</v>
      </c>
      <c r="F70" s="260">
        <v>330565.28999999998</v>
      </c>
      <c r="G70" s="261">
        <f t="shared" si="1"/>
        <v>0.10848354918887362</v>
      </c>
      <c r="H70" s="261">
        <f t="shared" si="2"/>
        <v>0.73773062640040699</v>
      </c>
      <c r="I70" s="260">
        <v>679700</v>
      </c>
      <c r="J70" s="262">
        <f t="shared" si="4"/>
        <v>2.0561747423633014</v>
      </c>
      <c r="K70" s="263"/>
      <c r="L70" s="87"/>
      <c r="M70" s="264"/>
      <c r="O70" s="272"/>
      <c r="R70" s="112">
        <f>592000/274065</f>
        <v>2.1600715158812691</v>
      </c>
    </row>
    <row r="71" spans="1:18" x14ac:dyDescent="0.4">
      <c r="A71" s="87" t="s">
        <v>178</v>
      </c>
      <c r="B71" s="271">
        <v>41992</v>
      </c>
      <c r="C71" s="260">
        <v>1313349.4200000004</v>
      </c>
      <c r="D71" s="260">
        <v>258887.21000000008</v>
      </c>
      <c r="E71" s="261">
        <f t="shared" si="0"/>
        <v>0.19711982664902689</v>
      </c>
      <c r="F71" s="260">
        <v>122585</v>
      </c>
      <c r="G71" s="261">
        <f t="shared" si="1"/>
        <v>9.3337689219065531E-2</v>
      </c>
      <c r="H71" s="261">
        <f t="shared" si="2"/>
        <v>0.47350736253057835</v>
      </c>
      <c r="I71" s="260">
        <v>435600</v>
      </c>
      <c r="J71" s="262">
        <f t="shared" si="4"/>
        <v>3.5534527062854346</v>
      </c>
      <c r="K71" s="263"/>
      <c r="L71" s="87"/>
      <c r="M71" s="264"/>
      <c r="O71" s="272">
        <f>SUM(C51:C75)</f>
        <v>92687299.929999992</v>
      </c>
    </row>
    <row r="72" spans="1:18" x14ac:dyDescent="0.4">
      <c r="A72" s="87" t="s">
        <v>180</v>
      </c>
      <c r="B72" s="271">
        <v>41992</v>
      </c>
      <c r="C72" s="260">
        <v>1079854.410000002</v>
      </c>
      <c r="D72" s="260">
        <v>251675.70999999996</v>
      </c>
      <c r="E72" s="261">
        <f t="shared" si="0"/>
        <v>0.23306448320195267</v>
      </c>
      <c r="F72" s="260">
        <v>158705.64000000001</v>
      </c>
      <c r="G72" s="261">
        <f t="shared" si="1"/>
        <v>0.14696947896892854</v>
      </c>
      <c r="H72" s="261">
        <f t="shared" si="2"/>
        <v>0.6305957773994163</v>
      </c>
      <c r="I72" s="260">
        <v>446900</v>
      </c>
      <c r="J72" s="262">
        <f t="shared" si="4"/>
        <v>2.8159049672084744</v>
      </c>
      <c r="K72" s="263"/>
      <c r="L72" s="87"/>
      <c r="M72" s="264"/>
      <c r="O72" s="272"/>
    </row>
    <row r="73" spans="1:18" x14ac:dyDescent="0.4">
      <c r="A73" s="87" t="s">
        <v>167</v>
      </c>
      <c r="B73" s="271">
        <v>42002</v>
      </c>
      <c r="C73" s="260">
        <v>1584714.91</v>
      </c>
      <c r="D73" s="260">
        <v>584739.98</v>
      </c>
      <c r="E73" s="261">
        <f t="shared" si="0"/>
        <v>0.36898749188899854</v>
      </c>
      <c r="F73" s="260">
        <v>174962</v>
      </c>
      <c r="G73" s="261">
        <f t="shared" si="1"/>
        <v>0.11040597832199359</v>
      </c>
      <c r="H73" s="261">
        <f t="shared" si="2"/>
        <v>0.29921333581466414</v>
      </c>
      <c r="I73" s="260">
        <v>628200</v>
      </c>
      <c r="J73" s="262">
        <f t="shared" si="4"/>
        <v>3.590493935826065</v>
      </c>
      <c r="K73" s="263"/>
      <c r="L73" s="87"/>
      <c r="M73" s="264"/>
      <c r="O73" s="272"/>
    </row>
    <row r="74" spans="1:18" x14ac:dyDescent="0.4">
      <c r="A74" s="87" t="s">
        <v>189</v>
      </c>
      <c r="B74" s="271">
        <v>41992</v>
      </c>
      <c r="C74" s="260">
        <v>1893536.8299999996</v>
      </c>
      <c r="D74" s="260">
        <v>416781.4599999999</v>
      </c>
      <c r="E74" s="261">
        <f t="shared" si="0"/>
        <v>0.22010739553452466</v>
      </c>
      <c r="F74" s="260">
        <v>217858.98</v>
      </c>
      <c r="G74" s="261">
        <f t="shared" si="1"/>
        <v>0.11505399659958029</v>
      </c>
      <c r="H74" s="261">
        <f t="shared" si="2"/>
        <v>0.52271754122652203</v>
      </c>
      <c r="I74" s="260">
        <v>653300</v>
      </c>
      <c r="J74" s="262">
        <f t="shared" si="4"/>
        <v>2.9987288107196681</v>
      </c>
      <c r="K74" s="263"/>
      <c r="L74" s="87"/>
      <c r="M74" s="264"/>
      <c r="O74" s="272"/>
    </row>
    <row r="75" spans="1:18" ht="13.5" thickBot="1" x14ac:dyDescent="0.45">
      <c r="A75" s="265" t="s">
        <v>177</v>
      </c>
      <c r="B75" s="273">
        <v>42003</v>
      </c>
      <c r="C75" s="266">
        <v>4246212.4499999573</v>
      </c>
      <c r="D75" s="266">
        <v>1152920.29</v>
      </c>
      <c r="E75" s="267">
        <f t="shared" si="0"/>
        <v>0.27151733540793788</v>
      </c>
      <c r="F75" s="266">
        <v>799153.44</v>
      </c>
      <c r="G75" s="267">
        <f t="shared" si="1"/>
        <v>0.18820382856727011</v>
      </c>
      <c r="H75" s="267">
        <f t="shared" si="2"/>
        <v>0.69315584687992604</v>
      </c>
      <c r="I75" s="266">
        <v>1880400</v>
      </c>
      <c r="J75" s="268">
        <f t="shared" si="4"/>
        <v>2.3529899339481042</v>
      </c>
      <c r="K75" s="269"/>
      <c r="L75" s="269"/>
      <c r="M75" s="270"/>
    </row>
    <row r="76" spans="1:18" x14ac:dyDescent="0.4">
      <c r="A76" s="87" t="s">
        <v>1962</v>
      </c>
      <c r="B76" s="274">
        <v>42080</v>
      </c>
      <c r="C76" s="260">
        <v>992695.27000000083</v>
      </c>
      <c r="D76" s="260">
        <v>400580.38999999996</v>
      </c>
      <c r="E76" s="261">
        <f t="shared" si="0"/>
        <v>0.40352805347808257</v>
      </c>
      <c r="F76" s="260">
        <v>162859.57</v>
      </c>
      <c r="G76" s="261">
        <f t="shared" si="1"/>
        <v>0.16405796916912868</v>
      </c>
      <c r="H76" s="261">
        <f t="shared" si="2"/>
        <v>0.40655901802881572</v>
      </c>
      <c r="I76" s="260">
        <v>792100</v>
      </c>
      <c r="J76" s="262">
        <f t="shared" si="4"/>
        <v>4.8636994436372385</v>
      </c>
      <c r="K76" s="263" t="s">
        <v>420</v>
      </c>
      <c r="L76" s="87"/>
      <c r="M76" s="264"/>
      <c r="O76" s="272"/>
      <c r="P76" s="85">
        <f>C33</f>
        <v>601444.18000000028</v>
      </c>
      <c r="Q76" s="275">
        <f>C76/P76</f>
        <v>1.6505193715566429</v>
      </c>
    </row>
    <row r="77" spans="1:18" x14ac:dyDescent="0.4">
      <c r="A77" s="87" t="s">
        <v>1959</v>
      </c>
      <c r="B77" s="274">
        <v>42082</v>
      </c>
      <c r="C77" s="260">
        <v>1230593.0800000092</v>
      </c>
      <c r="D77" s="260">
        <v>364137.25999999937</v>
      </c>
      <c r="E77" s="261">
        <f t="shared" si="0"/>
        <v>0.29590387425223996</v>
      </c>
      <c r="F77" s="260">
        <v>233296.41</v>
      </c>
      <c r="G77" s="261">
        <f t="shared" si="1"/>
        <v>0.18958046635529452</v>
      </c>
      <c r="H77" s="261">
        <f t="shared" si="2"/>
        <v>0.64068260962912837</v>
      </c>
      <c r="I77" s="260">
        <v>1269200</v>
      </c>
      <c r="J77" s="262">
        <f t="shared" si="4"/>
        <v>5.4402894583761485</v>
      </c>
      <c r="K77" s="263" t="s">
        <v>420</v>
      </c>
      <c r="L77" s="87"/>
      <c r="M77" s="264"/>
      <c r="O77" s="272"/>
      <c r="P77" s="85">
        <f>C32</f>
        <v>1197031.5299999998</v>
      </c>
      <c r="Q77" s="275">
        <f t="shared" ref="Q77:Q78" si="5">C77/P77</f>
        <v>1.0280373149402418</v>
      </c>
    </row>
    <row r="78" spans="1:18" x14ac:dyDescent="0.4">
      <c r="A78" s="87" t="s">
        <v>1178</v>
      </c>
      <c r="B78" s="274">
        <v>42110</v>
      </c>
      <c r="C78" s="260">
        <v>1833861.57</v>
      </c>
      <c r="D78" s="260">
        <v>407814.19999999995</v>
      </c>
      <c r="E78" s="261">
        <f t="shared" si="0"/>
        <v>0.22238003493360731</v>
      </c>
      <c r="F78" s="260">
        <v>284904.6599999998</v>
      </c>
      <c r="G78" s="261">
        <f t="shared" si="1"/>
        <v>0.15535777872263271</v>
      </c>
      <c r="H78" s="261">
        <f t="shared" si="2"/>
        <v>0.69861387857509583</v>
      </c>
      <c r="I78" s="260">
        <v>1657600</v>
      </c>
      <c r="J78" s="262">
        <f t="shared" si="4"/>
        <v>5.8180866539704938</v>
      </c>
      <c r="K78" s="263" t="s">
        <v>420</v>
      </c>
      <c r="L78" s="87"/>
      <c r="M78" s="264"/>
      <c r="O78" s="272"/>
      <c r="P78" s="85">
        <f>C34</f>
        <v>2368579.1699999971</v>
      </c>
      <c r="Q78" s="275">
        <f t="shared" si="5"/>
        <v>0.77424541819305215</v>
      </c>
    </row>
    <row r="79" spans="1:18" x14ac:dyDescent="0.4">
      <c r="A79" s="87" t="s">
        <v>515</v>
      </c>
      <c r="B79" s="274">
        <v>42130</v>
      </c>
      <c r="C79" s="260">
        <v>707683.81</v>
      </c>
      <c r="D79" s="260">
        <v>128584.44000000002</v>
      </c>
      <c r="E79" s="261">
        <f t="shared" si="0"/>
        <v>0.18169758610134096</v>
      </c>
      <c r="F79" s="260">
        <v>73042.52</v>
      </c>
      <c r="G79" s="261">
        <f t="shared" si="1"/>
        <v>0.10321349586900963</v>
      </c>
      <c r="H79" s="261">
        <f t="shared" si="2"/>
        <v>0.5680510021274735</v>
      </c>
      <c r="I79" s="260">
        <v>288300</v>
      </c>
      <c r="J79" s="262">
        <f t="shared" si="4"/>
        <v>3.947016066806019</v>
      </c>
      <c r="K79" s="263" t="s">
        <v>420</v>
      </c>
      <c r="L79" s="87"/>
      <c r="M79" s="264"/>
      <c r="O79" s="272"/>
      <c r="P79" s="112" t="s">
        <v>2906</v>
      </c>
    </row>
    <row r="80" spans="1:18" x14ac:dyDescent="0.4">
      <c r="A80" s="87" t="s">
        <v>435</v>
      </c>
      <c r="B80" s="274">
        <v>42160</v>
      </c>
      <c r="C80" s="260">
        <v>1147941.1200000001</v>
      </c>
      <c r="D80" s="260">
        <v>413505.4599999999</v>
      </c>
      <c r="E80" s="261">
        <f t="shared" si="0"/>
        <v>0.36021486886017279</v>
      </c>
      <c r="F80" s="260">
        <v>186475.14</v>
      </c>
      <c r="G80" s="261">
        <f t="shared" si="1"/>
        <v>0.16244312251833962</v>
      </c>
      <c r="H80" s="261">
        <f t="shared" si="2"/>
        <v>0.4509617357894139</v>
      </c>
      <c r="I80" s="260">
        <v>525400</v>
      </c>
      <c r="J80" s="262">
        <f t="shared" si="4"/>
        <v>2.8175337473938882</v>
      </c>
      <c r="K80" s="263" t="s">
        <v>420</v>
      </c>
      <c r="L80" s="87"/>
      <c r="M80" s="264"/>
      <c r="O80" s="272"/>
      <c r="P80" s="85">
        <f>C46</f>
        <v>1514466.71</v>
      </c>
      <c r="Q80" s="275">
        <f>C80/P80</f>
        <v>0.75798372616589249</v>
      </c>
    </row>
    <row r="81" spans="1:17" x14ac:dyDescent="0.4">
      <c r="A81" s="87" t="s">
        <v>1215</v>
      </c>
      <c r="B81" s="274">
        <v>42163</v>
      </c>
      <c r="C81" s="260">
        <v>3165304.97</v>
      </c>
      <c r="D81" s="260">
        <v>831112.22999999963</v>
      </c>
      <c r="E81" s="261">
        <f t="shared" si="0"/>
        <v>0.26256940101414605</v>
      </c>
      <c r="F81" s="260">
        <v>281082.15999999997</v>
      </c>
      <c r="G81" s="261">
        <f t="shared" si="1"/>
        <v>8.8800972627923414E-2</v>
      </c>
      <c r="H81" s="261">
        <f t="shared" si="2"/>
        <v>0.33820000458903138</v>
      </c>
      <c r="I81" s="260">
        <v>678100</v>
      </c>
      <c r="J81" s="262">
        <f t="shared" si="4"/>
        <v>2.4124618937039619</v>
      </c>
      <c r="K81" s="263" t="s">
        <v>420</v>
      </c>
      <c r="L81" s="87"/>
      <c r="M81" s="264"/>
      <c r="O81" s="272"/>
      <c r="P81" s="112" t="s">
        <v>2906</v>
      </c>
    </row>
    <row r="82" spans="1:17" x14ac:dyDescent="0.4">
      <c r="A82" s="87" t="s">
        <v>488</v>
      </c>
      <c r="B82" s="274">
        <v>42164</v>
      </c>
      <c r="C82" s="260">
        <v>2149737.4500000002</v>
      </c>
      <c r="D82" s="260">
        <v>437516.80000000028</v>
      </c>
      <c r="E82" s="261">
        <f t="shared" si="0"/>
        <v>0.20352103927854084</v>
      </c>
      <c r="F82" s="260">
        <v>219931.51999999996</v>
      </c>
      <c r="G82" s="261">
        <f t="shared" si="1"/>
        <v>0.10230622348789613</v>
      </c>
      <c r="H82" s="261">
        <f t="shared" si="2"/>
        <v>0.50268131418039219</v>
      </c>
      <c r="I82" s="260">
        <v>1004300</v>
      </c>
      <c r="J82" s="262">
        <f t="shared" si="4"/>
        <v>4.5664214024438161</v>
      </c>
      <c r="K82" s="263" t="s">
        <v>428</v>
      </c>
      <c r="L82" s="87"/>
      <c r="M82" s="264"/>
      <c r="O82" s="272"/>
      <c r="P82" s="85">
        <f>C36</f>
        <v>2482627.0899999989</v>
      </c>
      <c r="Q82" s="275">
        <f t="shared" ref="Q82:Q90" si="6">C82/P82</f>
        <v>0.86591234690829111</v>
      </c>
    </row>
    <row r="83" spans="1:17" x14ac:dyDescent="0.4">
      <c r="A83" s="87" t="s">
        <v>431</v>
      </c>
      <c r="B83" s="274">
        <v>42167</v>
      </c>
      <c r="C83" s="260">
        <v>5067308.32</v>
      </c>
      <c r="D83" s="260">
        <v>989508.24000000046</v>
      </c>
      <c r="E83" s="261">
        <f t="shared" si="0"/>
        <v>0.19527294916998467</v>
      </c>
      <c r="F83" s="260">
        <v>564465.53</v>
      </c>
      <c r="G83" s="261">
        <f t="shared" si="1"/>
        <v>0.11139356327937038</v>
      </c>
      <c r="H83" s="261">
        <f t="shared" si="2"/>
        <v>0.57045056037128072</v>
      </c>
      <c r="I83" s="260">
        <v>2091000</v>
      </c>
      <c r="J83" s="262">
        <f t="shared" si="4"/>
        <v>3.70438917678463</v>
      </c>
      <c r="K83" s="263" t="s">
        <v>428</v>
      </c>
      <c r="L83" s="87"/>
      <c r="M83" s="264"/>
      <c r="O83" s="272"/>
      <c r="P83" s="85">
        <f>C47</f>
        <v>4566472.5500000082</v>
      </c>
      <c r="Q83" s="275">
        <f t="shared" si="6"/>
        <v>1.1096767284848763</v>
      </c>
    </row>
    <row r="84" spans="1:17" x14ac:dyDescent="0.4">
      <c r="A84" s="87" t="s">
        <v>465</v>
      </c>
      <c r="B84" s="274">
        <v>42177</v>
      </c>
      <c r="C84" s="260">
        <v>1445612.79</v>
      </c>
      <c r="D84" s="260">
        <v>173056.60999999993</v>
      </c>
      <c r="E84" s="261">
        <f t="shared" si="0"/>
        <v>0.11971159303315235</v>
      </c>
      <c r="F84" s="260">
        <v>132369.01</v>
      </c>
      <c r="G84" s="261">
        <f t="shared" si="1"/>
        <v>9.1566020248063804E-2</v>
      </c>
      <c r="H84" s="261">
        <f t="shared" si="2"/>
        <v>0.76488849515774093</v>
      </c>
      <c r="I84" s="260">
        <v>177100</v>
      </c>
      <c r="J84" s="262">
        <f t="shared" si="4"/>
        <v>1.3379264527248484</v>
      </c>
      <c r="K84" s="263" t="s">
        <v>428</v>
      </c>
      <c r="L84" s="87"/>
      <c r="M84" s="264"/>
      <c r="O84" s="272"/>
      <c r="P84" s="85">
        <f>C40</f>
        <v>1302634.6000000001</v>
      </c>
      <c r="Q84" s="275">
        <f t="shared" si="6"/>
        <v>1.1097607801911602</v>
      </c>
    </row>
    <row r="85" spans="1:17" x14ac:dyDescent="0.4">
      <c r="A85" s="87" t="s">
        <v>1250</v>
      </c>
      <c r="B85" s="274">
        <v>42178</v>
      </c>
      <c r="C85" s="260">
        <v>875634.53</v>
      </c>
      <c r="D85" s="260">
        <v>144866.23999999999</v>
      </c>
      <c r="E85" s="261">
        <f t="shared" si="0"/>
        <v>0.16544144279006445</v>
      </c>
      <c r="F85" s="260">
        <v>59453.99</v>
      </c>
      <c r="G85" s="261">
        <f t="shared" si="1"/>
        <v>6.7898178935451525E-2</v>
      </c>
      <c r="H85" s="261">
        <f t="shared" si="2"/>
        <v>0.410406109801704</v>
      </c>
      <c r="I85" s="260">
        <v>319200</v>
      </c>
      <c r="J85" s="262">
        <f t="shared" si="4"/>
        <v>5.3688574980417636</v>
      </c>
      <c r="K85" s="263" t="s">
        <v>428</v>
      </c>
      <c r="L85" s="87"/>
      <c r="M85" s="264"/>
      <c r="O85" s="272"/>
      <c r="P85" s="85">
        <f>C43</f>
        <v>1138572.49</v>
      </c>
      <c r="Q85" s="275">
        <f t="shared" si="6"/>
        <v>0.76906348756063836</v>
      </c>
    </row>
    <row r="86" spans="1:17" x14ac:dyDescent="0.4">
      <c r="A86" s="87" t="s">
        <v>443</v>
      </c>
      <c r="B86" s="274">
        <v>42179</v>
      </c>
      <c r="C86" s="260">
        <v>7380933.6999999965</v>
      </c>
      <c r="D86" s="260">
        <v>469863.34999999957</v>
      </c>
      <c r="E86" s="261">
        <f t="shared" si="0"/>
        <v>6.3659066602914996E-2</v>
      </c>
      <c r="F86" s="260">
        <v>234115.45</v>
      </c>
      <c r="G86" s="261">
        <f t="shared" si="1"/>
        <v>3.1718947698988288E-2</v>
      </c>
      <c r="H86" s="261">
        <f t="shared" si="2"/>
        <v>0.49826284599554366</v>
      </c>
      <c r="I86" s="260">
        <v>429100</v>
      </c>
      <c r="J86" s="262">
        <f t="shared" si="4"/>
        <v>1.83285639627799</v>
      </c>
      <c r="K86" s="263" t="s">
        <v>428</v>
      </c>
      <c r="L86" s="87" t="s">
        <v>2907</v>
      </c>
      <c r="M86" s="264"/>
      <c r="O86" s="272"/>
      <c r="P86" s="85">
        <f>C44</f>
        <v>6524608.8699999964</v>
      </c>
      <c r="Q86" s="275">
        <f t="shared" si="6"/>
        <v>1.1312453891201604</v>
      </c>
    </row>
    <row r="87" spans="1:17" x14ac:dyDescent="0.4">
      <c r="A87" s="87" t="s">
        <v>471</v>
      </c>
      <c r="B87" s="274">
        <v>42179</v>
      </c>
      <c r="C87" s="260">
        <v>534735.69999999995</v>
      </c>
      <c r="D87" s="260">
        <v>144179.45000000004</v>
      </c>
      <c r="E87" s="261">
        <f t="shared" si="0"/>
        <v>0.26962750009023156</v>
      </c>
      <c r="F87" s="260">
        <v>50300.99</v>
      </c>
      <c r="G87" s="261">
        <f t="shared" si="1"/>
        <v>9.4067012918718537E-2</v>
      </c>
      <c r="H87" s="261">
        <f t="shared" si="2"/>
        <v>0.34887766599192871</v>
      </c>
      <c r="I87" s="260">
        <v>125300</v>
      </c>
      <c r="J87" s="262">
        <f t="shared" si="4"/>
        <v>2.491004650206686</v>
      </c>
      <c r="K87" s="263" t="s">
        <v>420</v>
      </c>
      <c r="L87" s="87" t="s">
        <v>2908</v>
      </c>
      <c r="M87" s="264"/>
      <c r="O87" s="272"/>
      <c r="P87" s="85">
        <f>C39</f>
        <v>519050</v>
      </c>
      <c r="Q87" s="275">
        <f t="shared" si="6"/>
        <v>1.0302200173393699</v>
      </c>
    </row>
    <row r="88" spans="1:17" x14ac:dyDescent="0.4">
      <c r="A88" s="87" t="s">
        <v>460</v>
      </c>
      <c r="B88" s="274">
        <v>42180</v>
      </c>
      <c r="C88" s="260">
        <v>5447731.8300000001</v>
      </c>
      <c r="D88" s="260">
        <v>1036130.25</v>
      </c>
      <c r="E88" s="261">
        <f t="shared" si="0"/>
        <v>0.19019479708860779</v>
      </c>
      <c r="F88" s="260">
        <v>695608.77</v>
      </c>
      <c r="G88" s="261">
        <f t="shared" si="1"/>
        <v>0.12768777753878535</v>
      </c>
      <c r="H88" s="261">
        <f t="shared" si="2"/>
        <v>0.67135263158275715</v>
      </c>
      <c r="I88" s="260">
        <v>2940800</v>
      </c>
      <c r="J88" s="262">
        <f t="shared" si="4"/>
        <v>4.2276637771545058</v>
      </c>
      <c r="K88" s="263" t="s">
        <v>428</v>
      </c>
      <c r="L88" s="87"/>
      <c r="M88" s="264"/>
      <c r="O88" s="272"/>
      <c r="P88" s="85">
        <f>C41</f>
        <v>5515022.9899999257</v>
      </c>
      <c r="Q88" s="275">
        <f t="shared" si="6"/>
        <v>0.98779857126217951</v>
      </c>
    </row>
    <row r="89" spans="1:17" x14ac:dyDescent="0.4">
      <c r="A89" s="87" t="s">
        <v>453</v>
      </c>
      <c r="B89" s="274">
        <v>42180</v>
      </c>
      <c r="C89" s="260">
        <v>4506100.5199999996</v>
      </c>
      <c r="D89" s="260">
        <v>779713.2300000001</v>
      </c>
      <c r="E89" s="261">
        <f t="shared" si="0"/>
        <v>0.1730350280778912</v>
      </c>
      <c r="F89" s="260">
        <v>359141.56</v>
      </c>
      <c r="G89" s="261">
        <f t="shared" si="1"/>
        <v>7.9701186958874154E-2</v>
      </c>
      <c r="H89" s="261">
        <f t="shared" si="2"/>
        <v>0.46060724145978638</v>
      </c>
      <c r="I89" s="260">
        <v>1522100</v>
      </c>
      <c r="J89" s="262">
        <f t="shared" si="4"/>
        <v>4.2381616875529531</v>
      </c>
      <c r="K89" s="263" t="s">
        <v>428</v>
      </c>
      <c r="L89" s="87"/>
      <c r="M89" s="264"/>
      <c r="O89" s="272"/>
      <c r="P89" s="85">
        <f>C42</f>
        <v>4128521.6799999336</v>
      </c>
      <c r="Q89" s="275">
        <f t="shared" si="6"/>
        <v>1.0914561843841575</v>
      </c>
    </row>
    <row r="90" spans="1:17" x14ac:dyDescent="0.4">
      <c r="A90" s="87" t="s">
        <v>441</v>
      </c>
      <c r="B90" s="274">
        <v>42180</v>
      </c>
      <c r="C90" s="260">
        <v>13893832.390000001</v>
      </c>
      <c r="D90" s="260">
        <v>3150502.0100000012</v>
      </c>
      <c r="E90" s="261">
        <f t="shared" si="0"/>
        <v>0.22675543518630289</v>
      </c>
      <c r="F90" s="260">
        <v>838729.09</v>
      </c>
      <c r="G90" s="261">
        <f t="shared" si="1"/>
        <v>6.0367007925305763E-2</v>
      </c>
      <c r="H90" s="261">
        <f t="shared" si="2"/>
        <v>0.2662207760343564</v>
      </c>
      <c r="I90" s="260">
        <v>929500</v>
      </c>
      <c r="J90" s="262">
        <f t="shared" si="4"/>
        <v>1.1082243492949553</v>
      </c>
      <c r="K90" s="263" t="s">
        <v>428</v>
      </c>
      <c r="L90" s="87" t="s">
        <v>2909</v>
      </c>
      <c r="M90" s="264"/>
      <c r="O90" s="272"/>
      <c r="P90" s="85">
        <f>C45</f>
        <v>14960987.130000001</v>
      </c>
      <c r="Q90" s="275">
        <f t="shared" si="6"/>
        <v>0.92867083363368952</v>
      </c>
    </row>
    <row r="91" spans="1:17" x14ac:dyDescent="0.4">
      <c r="A91" s="87" t="s">
        <v>1409</v>
      </c>
      <c r="B91" s="274">
        <v>42269</v>
      </c>
      <c r="C91" s="260"/>
      <c r="D91" s="260"/>
      <c r="E91" s="261"/>
      <c r="F91" s="260">
        <v>49811.95</v>
      </c>
      <c r="G91" s="261"/>
      <c r="H91" s="261"/>
      <c r="I91" s="260">
        <v>312300</v>
      </c>
      <c r="J91" s="262">
        <f t="shared" ref="J91:J111" si="7">I91/F91</f>
        <v>6.2695798899661632</v>
      </c>
      <c r="K91" s="263"/>
      <c r="L91" s="87"/>
      <c r="M91" s="264"/>
      <c r="O91" s="272"/>
      <c r="P91" s="85"/>
      <c r="Q91" s="275"/>
    </row>
    <row r="92" spans="1:17" x14ac:dyDescent="0.4">
      <c r="A92" s="87" t="s">
        <v>1612</v>
      </c>
      <c r="B92" s="274">
        <v>42270</v>
      </c>
      <c r="C92" s="260"/>
      <c r="D92" s="260"/>
      <c r="E92" s="261"/>
      <c r="F92" s="260">
        <v>64179.94</v>
      </c>
      <c r="G92" s="261"/>
      <c r="H92" s="261"/>
      <c r="I92" s="260">
        <v>196300</v>
      </c>
      <c r="J92" s="262">
        <f t="shared" si="7"/>
        <v>3.05858808842763</v>
      </c>
      <c r="K92" s="263"/>
      <c r="L92" s="87"/>
      <c r="M92" s="264"/>
      <c r="O92" s="272"/>
      <c r="P92" s="85"/>
      <c r="Q92" s="275"/>
    </row>
    <row r="93" spans="1:17" x14ac:dyDescent="0.4">
      <c r="A93" s="87" t="s">
        <v>169</v>
      </c>
      <c r="B93" s="274">
        <v>42271</v>
      </c>
      <c r="C93" s="260"/>
      <c r="D93" s="260"/>
      <c r="E93" s="261"/>
      <c r="F93" s="260">
        <v>72525.13</v>
      </c>
      <c r="G93" s="261"/>
      <c r="H93" s="261"/>
      <c r="I93" s="260">
        <v>401500</v>
      </c>
      <c r="J93" s="262">
        <f t="shared" si="7"/>
        <v>5.5360121381374974</v>
      </c>
      <c r="K93" s="263"/>
      <c r="L93" s="87"/>
      <c r="M93" s="264"/>
      <c r="O93" s="272"/>
      <c r="P93" s="85"/>
      <c r="Q93" s="275"/>
    </row>
    <row r="94" spans="1:17" x14ac:dyDescent="0.4">
      <c r="A94" s="87" t="s">
        <v>1190</v>
      </c>
      <c r="B94" s="274">
        <v>42277</v>
      </c>
      <c r="C94" s="260"/>
      <c r="D94" s="260"/>
      <c r="E94" s="261"/>
      <c r="F94" s="260">
        <v>188672.45</v>
      </c>
      <c r="G94" s="261"/>
      <c r="H94" s="261"/>
      <c r="I94" s="260">
        <v>543600</v>
      </c>
      <c r="J94" s="262">
        <f t="shared" si="7"/>
        <v>2.8811837658333261</v>
      </c>
      <c r="K94" s="263"/>
      <c r="L94" s="87"/>
      <c r="M94" s="264"/>
      <c r="O94" s="272"/>
      <c r="P94" s="85"/>
      <c r="Q94" s="275"/>
    </row>
    <row r="95" spans="1:17" x14ac:dyDescent="0.4">
      <c r="A95" s="87" t="s">
        <v>168</v>
      </c>
      <c r="B95" s="274">
        <v>42283</v>
      </c>
      <c r="C95" s="260"/>
      <c r="D95" s="260"/>
      <c r="E95" s="261"/>
      <c r="F95" s="260">
        <v>151559.15</v>
      </c>
      <c r="G95" s="261"/>
      <c r="H95" s="261"/>
      <c r="I95" s="260">
        <v>621500</v>
      </c>
      <c r="J95" s="262">
        <f t="shared" si="7"/>
        <v>4.1007091950568473</v>
      </c>
      <c r="K95" s="263"/>
      <c r="L95" s="87"/>
      <c r="M95" s="264"/>
      <c r="O95" s="272"/>
      <c r="P95" s="85"/>
      <c r="Q95" s="275"/>
    </row>
    <row r="96" spans="1:17" x14ac:dyDescent="0.4">
      <c r="A96" s="87" t="s">
        <v>1268</v>
      </c>
      <c r="B96" s="274">
        <v>42284</v>
      </c>
      <c r="C96" s="260"/>
      <c r="D96" s="260"/>
      <c r="E96" s="261"/>
      <c r="F96" s="260">
        <v>162347.04</v>
      </c>
      <c r="G96" s="261"/>
      <c r="H96" s="261"/>
      <c r="I96" s="260">
        <v>818000</v>
      </c>
      <c r="J96" s="262">
        <f t="shared" si="7"/>
        <v>5.0385889388559226</v>
      </c>
      <c r="K96" s="263"/>
      <c r="L96" s="87"/>
      <c r="M96" s="264"/>
      <c r="O96" s="272"/>
      <c r="P96" s="85"/>
      <c r="Q96" s="275"/>
    </row>
    <row r="97" spans="1:17" x14ac:dyDescent="0.4">
      <c r="A97" s="87" t="s">
        <v>483</v>
      </c>
      <c r="B97" s="274">
        <v>42284</v>
      </c>
      <c r="C97" s="260"/>
      <c r="D97" s="260"/>
      <c r="E97" s="261"/>
      <c r="F97" s="260">
        <v>73428.92</v>
      </c>
      <c r="G97" s="261"/>
      <c r="H97" s="261"/>
      <c r="I97" s="260">
        <v>206900</v>
      </c>
      <c r="J97" s="262">
        <f t="shared" si="7"/>
        <v>2.81769090434668</v>
      </c>
      <c r="K97" s="263"/>
      <c r="L97" s="87"/>
      <c r="M97" s="264"/>
      <c r="O97" s="272"/>
      <c r="P97" s="85"/>
      <c r="Q97" s="275"/>
    </row>
    <row r="98" spans="1:17" x14ac:dyDescent="0.4">
      <c r="A98" s="87" t="s">
        <v>1615</v>
      </c>
      <c r="B98" s="274">
        <v>42284</v>
      </c>
      <c r="C98" s="260"/>
      <c r="D98" s="260"/>
      <c r="E98" s="261"/>
      <c r="F98" s="260">
        <v>20012.080000000002</v>
      </c>
      <c r="G98" s="261"/>
      <c r="H98" s="261"/>
      <c r="I98" s="260">
        <v>70100</v>
      </c>
      <c r="J98" s="262">
        <f t="shared" si="7"/>
        <v>3.5028842579082231</v>
      </c>
      <c r="K98" s="263"/>
      <c r="L98" s="87"/>
      <c r="M98" s="264"/>
      <c r="O98" s="272"/>
      <c r="P98" s="85"/>
      <c r="Q98" s="275"/>
    </row>
    <row r="99" spans="1:17" x14ac:dyDescent="0.4">
      <c r="A99" s="87" t="s">
        <v>190</v>
      </c>
      <c r="B99" s="274">
        <v>42285</v>
      </c>
      <c r="C99" s="260"/>
      <c r="D99" s="260"/>
      <c r="E99" s="261"/>
      <c r="F99" s="260">
        <v>560365.31999999995</v>
      </c>
      <c r="G99" s="261"/>
      <c r="H99" s="261"/>
      <c r="I99" s="260">
        <v>1726800</v>
      </c>
      <c r="J99" s="262">
        <f t="shared" si="7"/>
        <v>3.0815611501439815</v>
      </c>
      <c r="K99" s="263"/>
      <c r="L99" s="87"/>
      <c r="M99" s="264"/>
      <c r="O99" s="272"/>
      <c r="P99" s="85"/>
      <c r="Q99" s="275"/>
    </row>
    <row r="100" spans="1:17" x14ac:dyDescent="0.4">
      <c r="A100" s="87" t="s">
        <v>197</v>
      </c>
      <c r="B100" s="274">
        <v>42285</v>
      </c>
      <c r="C100" s="260"/>
      <c r="D100" s="260"/>
      <c r="E100" s="261"/>
      <c r="F100" s="110">
        <v>600000</v>
      </c>
      <c r="G100" s="261"/>
      <c r="H100" s="261"/>
      <c r="I100" s="260"/>
      <c r="J100" s="262">
        <f t="shared" si="7"/>
        <v>0</v>
      </c>
      <c r="K100" s="263"/>
      <c r="L100" s="87"/>
      <c r="M100" s="264"/>
      <c r="O100" s="272"/>
      <c r="P100" s="85"/>
      <c r="Q100" s="275"/>
    </row>
    <row r="101" spans="1:17" x14ac:dyDescent="0.4">
      <c r="A101" s="87" t="s">
        <v>1351</v>
      </c>
      <c r="B101" s="274">
        <v>42285</v>
      </c>
      <c r="C101" s="260"/>
      <c r="D101" s="260"/>
      <c r="E101" s="261"/>
      <c r="F101" s="260">
        <v>200387.37000000005</v>
      </c>
      <c r="G101" s="261"/>
      <c r="H101" s="261"/>
      <c r="I101" s="260">
        <v>762300</v>
      </c>
      <c r="J101" s="262">
        <f t="shared" si="7"/>
        <v>3.8041319669997158</v>
      </c>
      <c r="K101" s="263"/>
      <c r="L101" s="87"/>
      <c r="M101" s="264"/>
      <c r="O101" s="272"/>
      <c r="P101" s="85"/>
      <c r="Q101" s="275"/>
    </row>
    <row r="102" spans="1:17" x14ac:dyDescent="0.4">
      <c r="A102" s="87" t="s">
        <v>1320</v>
      </c>
      <c r="B102" s="274">
        <v>42292</v>
      </c>
      <c r="C102" s="260"/>
      <c r="D102" s="260"/>
      <c r="E102" s="261"/>
      <c r="F102" s="260">
        <v>75162.350000000006</v>
      </c>
      <c r="G102" s="261"/>
      <c r="H102" s="261"/>
      <c r="I102" s="260">
        <v>263600</v>
      </c>
      <c r="J102" s="262">
        <f t="shared" si="7"/>
        <v>3.5070750182771024</v>
      </c>
      <c r="K102" s="263"/>
      <c r="L102" s="87"/>
      <c r="M102" s="264"/>
      <c r="O102" s="272"/>
      <c r="P102" s="85"/>
      <c r="Q102" s="275"/>
    </row>
    <row r="103" spans="1:17" x14ac:dyDescent="0.4">
      <c r="A103" s="87" t="s">
        <v>1418</v>
      </c>
      <c r="B103" s="274">
        <v>42292</v>
      </c>
      <c r="C103" s="260"/>
      <c r="D103" s="260"/>
      <c r="E103" s="261"/>
      <c r="F103" s="260">
        <v>37181.06</v>
      </c>
      <c r="G103" s="261"/>
      <c r="H103" s="261"/>
      <c r="I103" s="260">
        <v>112400</v>
      </c>
      <c r="J103" s="262">
        <f t="shared" si="7"/>
        <v>3.023044528585253</v>
      </c>
      <c r="K103" s="263"/>
      <c r="L103" s="87"/>
      <c r="M103" s="264"/>
      <c r="O103" s="272"/>
      <c r="P103" s="85"/>
      <c r="Q103" s="275"/>
    </row>
    <row r="104" spans="1:17" x14ac:dyDescent="0.4">
      <c r="A104" s="87" t="s">
        <v>1387</v>
      </c>
      <c r="B104" s="274">
        <v>42292</v>
      </c>
      <c r="C104" s="260"/>
      <c r="D104" s="260"/>
      <c r="E104" s="261"/>
      <c r="F104" s="260">
        <v>31389.97</v>
      </c>
      <c r="G104" s="261"/>
      <c r="H104" s="261"/>
      <c r="I104" s="260">
        <v>242100</v>
      </c>
      <c r="J104" s="262">
        <f t="shared" si="7"/>
        <v>7.7126547110430499</v>
      </c>
      <c r="K104" s="263"/>
      <c r="L104" s="87"/>
      <c r="M104" s="264"/>
      <c r="O104" s="272"/>
      <c r="P104" s="85"/>
      <c r="Q104" s="275"/>
    </row>
    <row r="105" spans="1:17" x14ac:dyDescent="0.4">
      <c r="A105" s="87" t="s">
        <v>1443</v>
      </c>
      <c r="B105" s="274">
        <v>42292</v>
      </c>
      <c r="C105" s="260"/>
      <c r="D105" s="260"/>
      <c r="E105" s="261"/>
      <c r="F105" s="260">
        <v>9334.32</v>
      </c>
      <c r="G105" s="261"/>
      <c r="H105" s="261"/>
      <c r="I105" s="260">
        <v>73300</v>
      </c>
      <c r="J105" s="262">
        <f t="shared" si="7"/>
        <v>7.8527412816359412</v>
      </c>
      <c r="K105" s="263"/>
      <c r="L105" s="87"/>
      <c r="M105" s="264"/>
      <c r="O105" s="272"/>
      <c r="P105" s="85"/>
      <c r="Q105" s="275"/>
    </row>
    <row r="106" spans="1:17" x14ac:dyDescent="0.4">
      <c r="A106" s="87" t="s">
        <v>477</v>
      </c>
      <c r="B106" s="274">
        <v>42300</v>
      </c>
      <c r="C106" s="260"/>
      <c r="D106" s="260"/>
      <c r="E106" s="261"/>
      <c r="F106" s="260">
        <v>34497.629999999997</v>
      </c>
      <c r="G106" s="261"/>
      <c r="H106" s="261"/>
      <c r="I106" s="260">
        <v>222200</v>
      </c>
      <c r="J106" s="262">
        <f t="shared" si="7"/>
        <v>6.4410221803642749</v>
      </c>
      <c r="K106" s="263"/>
      <c r="L106" s="87"/>
      <c r="M106" s="264"/>
      <c r="O106" s="272"/>
      <c r="P106" s="85"/>
      <c r="Q106" s="275"/>
    </row>
    <row r="107" spans="1:17" x14ac:dyDescent="0.4">
      <c r="A107" s="87" t="s">
        <v>2903</v>
      </c>
      <c r="B107" s="274">
        <v>42339</v>
      </c>
      <c r="C107" s="260"/>
      <c r="D107" s="260"/>
      <c r="E107" s="261"/>
      <c r="F107" s="260">
        <v>220902.85</v>
      </c>
      <c r="G107" s="261"/>
      <c r="H107" s="261"/>
      <c r="I107" s="260">
        <v>876200</v>
      </c>
      <c r="J107" s="262">
        <f t="shared" si="7"/>
        <v>3.9664495048388919</v>
      </c>
      <c r="K107" s="263"/>
      <c r="L107" s="87"/>
      <c r="M107" s="264"/>
      <c r="O107" s="272"/>
      <c r="P107" s="85"/>
      <c r="Q107" s="275"/>
    </row>
    <row r="108" spans="1:17" x14ac:dyDescent="0.4">
      <c r="A108" s="87" t="s">
        <v>2939</v>
      </c>
      <c r="B108" s="274">
        <v>42352</v>
      </c>
      <c r="C108" s="260"/>
      <c r="D108" s="260"/>
      <c r="E108" s="261"/>
      <c r="F108" s="260">
        <f>397425.02+29071.58</f>
        <v>426496.60000000003</v>
      </c>
      <c r="G108" s="261"/>
      <c r="H108" s="261"/>
      <c r="I108" s="260">
        <v>1853600</v>
      </c>
      <c r="J108" s="262">
        <f t="shared" si="7"/>
        <v>4.346107331219053</v>
      </c>
      <c r="K108" s="263"/>
      <c r="L108" s="87"/>
      <c r="M108" s="264"/>
      <c r="O108" s="272"/>
      <c r="P108" s="85"/>
      <c r="Q108" s="275"/>
    </row>
    <row r="109" spans="1:17" x14ac:dyDescent="0.4">
      <c r="A109" s="87" t="s">
        <v>166</v>
      </c>
      <c r="B109" s="274">
        <v>42352</v>
      </c>
      <c r="C109" s="260"/>
      <c r="D109" s="260"/>
      <c r="E109" s="261"/>
      <c r="F109" s="260">
        <v>661067.05000000005</v>
      </c>
      <c r="G109" s="261"/>
      <c r="H109" s="261"/>
      <c r="I109" s="260">
        <v>1432400</v>
      </c>
      <c r="J109" s="262">
        <f t="shared" si="7"/>
        <v>2.1667998730234701</v>
      </c>
      <c r="K109" s="263"/>
      <c r="L109" s="87"/>
      <c r="M109" s="264"/>
      <c r="O109" s="272"/>
      <c r="P109" s="85"/>
      <c r="Q109" s="275"/>
    </row>
    <row r="110" spans="1:17" x14ac:dyDescent="0.4">
      <c r="A110" s="87" t="s">
        <v>181</v>
      </c>
      <c r="B110" s="274">
        <v>42353</v>
      </c>
      <c r="C110" s="260"/>
      <c r="D110" s="260"/>
      <c r="E110" s="261"/>
      <c r="F110" s="260">
        <v>95506.11</v>
      </c>
      <c r="G110" s="261"/>
      <c r="H110" s="261"/>
      <c r="I110" s="260">
        <v>607500</v>
      </c>
      <c r="J110" s="262">
        <f t="shared" si="7"/>
        <v>6.3608495833407934</v>
      </c>
      <c r="K110" s="263"/>
      <c r="L110" s="87"/>
      <c r="M110" s="264"/>
      <c r="O110" s="272"/>
      <c r="P110" s="85"/>
      <c r="Q110" s="275"/>
    </row>
    <row r="111" spans="1:17" x14ac:dyDescent="0.4">
      <c r="A111" s="87" t="s">
        <v>172</v>
      </c>
      <c r="B111" s="274">
        <v>42354</v>
      </c>
      <c r="C111" s="260"/>
      <c r="D111" s="260"/>
      <c r="E111" s="261"/>
      <c r="F111" s="260">
        <v>274065.43</v>
      </c>
      <c r="G111" s="261"/>
      <c r="H111" s="261"/>
      <c r="I111" s="260">
        <v>592000</v>
      </c>
      <c r="J111" s="262">
        <f t="shared" si="7"/>
        <v>2.1600681267973125</v>
      </c>
      <c r="K111" s="263"/>
      <c r="L111" s="87"/>
      <c r="M111" s="264"/>
      <c r="O111" s="272"/>
      <c r="P111" s="85"/>
      <c r="Q111" s="275"/>
    </row>
    <row r="112" spans="1:17" x14ac:dyDescent="0.4">
      <c r="A112" s="87" t="s">
        <v>2942</v>
      </c>
      <c r="B112" s="274">
        <v>42354</v>
      </c>
      <c r="C112" s="260"/>
      <c r="D112" s="260"/>
      <c r="E112" s="261"/>
      <c r="F112" s="260">
        <v>572749.74</v>
      </c>
      <c r="G112" s="261"/>
      <c r="H112" s="261"/>
      <c r="I112" s="260">
        <v>1207600</v>
      </c>
      <c r="J112" s="262">
        <f>I112/F112</f>
        <v>2.1084252259983565</v>
      </c>
      <c r="K112" s="263"/>
      <c r="L112" s="87"/>
      <c r="M112" s="264"/>
      <c r="O112" s="272"/>
      <c r="P112" s="85"/>
      <c r="Q112" s="275"/>
    </row>
    <row r="113" spans="1:17" x14ac:dyDescent="0.4">
      <c r="A113" s="87" t="s">
        <v>2961</v>
      </c>
      <c r="B113" s="274">
        <v>42354</v>
      </c>
      <c r="C113" s="260"/>
      <c r="D113" s="260"/>
      <c r="E113" s="261"/>
      <c r="F113" s="260">
        <v>122040</v>
      </c>
      <c r="G113" s="261"/>
      <c r="H113" s="261"/>
      <c r="I113" s="260">
        <v>379400</v>
      </c>
      <c r="J113" s="262">
        <f t="shared" ref="J113:J129" si="8">I113/F113</f>
        <v>3.1088167813831529</v>
      </c>
      <c r="K113" s="263"/>
      <c r="L113" s="87"/>
      <c r="M113" s="264"/>
      <c r="O113" s="272"/>
      <c r="P113" s="85"/>
      <c r="Q113" s="275"/>
    </row>
    <row r="114" spans="1:17" x14ac:dyDescent="0.4">
      <c r="A114" s="87" t="s">
        <v>2962</v>
      </c>
      <c r="B114" s="274">
        <v>42354</v>
      </c>
      <c r="C114" s="260"/>
      <c r="D114" s="260"/>
      <c r="E114" s="261"/>
      <c r="F114" s="260">
        <v>498026.75</v>
      </c>
      <c r="G114" s="261"/>
      <c r="H114" s="261"/>
      <c r="I114" s="260">
        <v>2200700</v>
      </c>
      <c r="J114" s="262">
        <f t="shared" si="8"/>
        <v>4.4188389479079184</v>
      </c>
      <c r="K114" s="263"/>
      <c r="L114" s="87"/>
      <c r="M114" s="264"/>
      <c r="O114" s="272"/>
      <c r="P114" s="85"/>
      <c r="Q114" s="275"/>
    </row>
    <row r="115" spans="1:17" x14ac:dyDescent="0.4">
      <c r="A115" s="87" t="s">
        <v>2963</v>
      </c>
      <c r="B115" s="274">
        <v>42354</v>
      </c>
      <c r="C115" s="260"/>
      <c r="D115" s="260"/>
      <c r="E115" s="261"/>
      <c r="F115" s="260">
        <v>570596.29</v>
      </c>
      <c r="G115" s="261"/>
      <c r="H115" s="261"/>
      <c r="I115" s="260">
        <v>1509300</v>
      </c>
      <c r="J115" s="262">
        <f t="shared" si="8"/>
        <v>2.645127608523357</v>
      </c>
      <c r="K115" s="263"/>
      <c r="L115" s="87"/>
      <c r="M115" s="264"/>
      <c r="O115" s="272"/>
      <c r="P115" s="85"/>
      <c r="Q115" s="275"/>
    </row>
    <row r="116" spans="1:17" x14ac:dyDescent="0.4">
      <c r="A116" s="87" t="s">
        <v>2964</v>
      </c>
      <c r="B116" s="274">
        <v>42354</v>
      </c>
      <c r="C116" s="260"/>
      <c r="D116" s="260"/>
      <c r="E116" s="261"/>
      <c r="F116" s="260">
        <v>1786328.07</v>
      </c>
      <c r="G116" s="261"/>
      <c r="H116" s="261"/>
      <c r="I116" s="260"/>
      <c r="J116" s="262">
        <f t="shared" si="8"/>
        <v>0</v>
      </c>
      <c r="K116" s="263"/>
      <c r="L116" s="87"/>
      <c r="M116" s="264"/>
      <c r="O116" s="272"/>
      <c r="P116" s="85"/>
      <c r="Q116" s="275"/>
    </row>
    <row r="117" spans="1:17" x14ac:dyDescent="0.4">
      <c r="A117" s="87" t="s">
        <v>2940</v>
      </c>
      <c r="B117" s="274">
        <v>42355</v>
      </c>
      <c r="C117" s="260"/>
      <c r="D117" s="260"/>
      <c r="E117" s="261"/>
      <c r="F117" s="260">
        <v>169805.98</v>
      </c>
      <c r="G117" s="261"/>
      <c r="H117" s="261"/>
      <c r="I117" s="260">
        <v>375600</v>
      </c>
      <c r="J117" s="262">
        <f t="shared" si="8"/>
        <v>2.2119362345189493</v>
      </c>
      <c r="K117" s="263"/>
      <c r="L117" s="87"/>
      <c r="M117" s="264"/>
      <c r="O117" s="272"/>
      <c r="P117" s="85"/>
      <c r="Q117" s="275"/>
    </row>
    <row r="118" spans="1:17" x14ac:dyDescent="0.4">
      <c r="A118" s="87" t="s">
        <v>2960</v>
      </c>
      <c r="B118" s="274">
        <v>42355</v>
      </c>
      <c r="C118" s="260"/>
      <c r="D118" s="260"/>
      <c r="E118" s="261"/>
      <c r="F118" s="260">
        <v>295897.28000000003</v>
      </c>
      <c r="G118" s="261"/>
      <c r="H118" s="261"/>
      <c r="I118" s="260">
        <v>709000</v>
      </c>
      <c r="J118" s="262">
        <f t="shared" si="8"/>
        <v>2.3961017823482527</v>
      </c>
      <c r="K118" s="263"/>
      <c r="L118" s="87"/>
      <c r="M118" s="264"/>
      <c r="O118" s="272"/>
      <c r="P118" s="85"/>
      <c r="Q118" s="275"/>
    </row>
    <row r="119" spans="1:17" x14ac:dyDescent="0.4">
      <c r="A119" s="87" t="s">
        <v>173</v>
      </c>
      <c r="B119" s="274">
        <v>42355</v>
      </c>
      <c r="C119" s="260"/>
      <c r="D119" s="260"/>
      <c r="E119" s="261"/>
      <c r="F119" s="260"/>
      <c r="G119" s="261"/>
      <c r="H119" s="261"/>
      <c r="I119" s="260"/>
      <c r="J119" s="262" t="e">
        <f t="shared" si="8"/>
        <v>#DIV/0!</v>
      </c>
      <c r="K119" s="263"/>
      <c r="L119" s="87"/>
      <c r="M119" s="264"/>
      <c r="O119" s="272"/>
      <c r="P119" s="85"/>
      <c r="Q119" s="275"/>
    </row>
    <row r="120" spans="1:17" x14ac:dyDescent="0.4">
      <c r="A120" s="87" t="s">
        <v>2965</v>
      </c>
      <c r="B120" s="274">
        <v>42355</v>
      </c>
      <c r="C120" s="260"/>
      <c r="D120" s="260"/>
      <c r="E120" s="261"/>
      <c r="F120" s="260">
        <v>37441.53</v>
      </c>
      <c r="G120" s="261"/>
      <c r="H120" s="261"/>
      <c r="I120" s="260">
        <v>125600</v>
      </c>
      <c r="J120" s="262">
        <f t="shared" si="8"/>
        <v>3.354563769162211</v>
      </c>
      <c r="K120" s="263"/>
      <c r="L120" s="87"/>
      <c r="M120" s="264"/>
      <c r="O120" s="272"/>
      <c r="P120" s="85"/>
      <c r="Q120" s="275"/>
    </row>
    <row r="121" spans="1:17" x14ac:dyDescent="0.4">
      <c r="A121" s="87" t="s">
        <v>182</v>
      </c>
      <c r="B121" s="274">
        <v>42355</v>
      </c>
      <c r="C121" s="260"/>
      <c r="D121" s="260"/>
      <c r="E121" s="261"/>
      <c r="F121" s="260">
        <v>1961499.63</v>
      </c>
      <c r="G121" s="261"/>
      <c r="H121" s="261"/>
      <c r="I121" s="260">
        <v>8479300</v>
      </c>
      <c r="J121" s="262">
        <f t="shared" si="8"/>
        <v>4.3228659696458882</v>
      </c>
      <c r="K121" s="263"/>
      <c r="L121" s="87"/>
      <c r="M121" s="264"/>
      <c r="O121" s="272"/>
      <c r="P121" s="85"/>
      <c r="Q121" s="275"/>
    </row>
    <row r="122" spans="1:17" x14ac:dyDescent="0.4">
      <c r="A122" s="87" t="s">
        <v>2941</v>
      </c>
      <c r="B122" s="274">
        <v>42356</v>
      </c>
      <c r="C122" s="260"/>
      <c r="D122" s="260"/>
      <c r="E122" s="261"/>
      <c r="F122" s="260">
        <v>182902.03</v>
      </c>
      <c r="G122" s="261"/>
      <c r="H122" s="261"/>
      <c r="I122" s="260">
        <v>374400</v>
      </c>
      <c r="J122" s="262">
        <f t="shared" si="8"/>
        <v>2.0469975100877775</v>
      </c>
      <c r="K122" s="263"/>
      <c r="L122" s="87"/>
      <c r="M122" s="264"/>
      <c r="O122" s="272"/>
      <c r="P122" s="85"/>
      <c r="Q122" s="275"/>
    </row>
    <row r="123" spans="1:17" x14ac:dyDescent="0.4">
      <c r="A123" s="87" t="s">
        <v>2943</v>
      </c>
      <c r="B123" s="274">
        <v>42356</v>
      </c>
      <c r="C123" s="260"/>
      <c r="D123" s="260"/>
      <c r="E123" s="261"/>
      <c r="F123" s="260">
        <v>130808.02</v>
      </c>
      <c r="G123" s="261"/>
      <c r="H123" s="261"/>
      <c r="I123" s="260">
        <v>741900</v>
      </c>
      <c r="J123" s="262">
        <f t="shared" si="8"/>
        <v>5.6716705902283362</v>
      </c>
      <c r="K123" s="263"/>
      <c r="L123" s="87"/>
      <c r="M123" s="264"/>
      <c r="O123" s="272"/>
      <c r="P123" s="85"/>
      <c r="Q123" s="275"/>
    </row>
    <row r="124" spans="1:17" x14ac:dyDescent="0.4">
      <c r="A124" s="87" t="s">
        <v>2944</v>
      </c>
      <c r="B124" s="274">
        <v>42356</v>
      </c>
      <c r="C124" s="260"/>
      <c r="D124" s="260"/>
      <c r="E124" s="261"/>
      <c r="F124" s="260">
        <v>411055.79</v>
      </c>
      <c r="G124" s="261"/>
      <c r="H124" s="261"/>
      <c r="I124" s="260">
        <v>540100</v>
      </c>
      <c r="J124" s="262">
        <f t="shared" si="8"/>
        <v>1.3139335660495137</v>
      </c>
      <c r="K124" s="263"/>
      <c r="L124" s="87"/>
      <c r="M124" s="264"/>
      <c r="O124" s="272"/>
      <c r="P124" s="85"/>
      <c r="Q124" s="275"/>
    </row>
    <row r="125" spans="1:17" x14ac:dyDescent="0.4">
      <c r="A125" s="87" t="s">
        <v>2967</v>
      </c>
      <c r="B125" s="274">
        <v>42356</v>
      </c>
      <c r="C125" s="260"/>
      <c r="D125" s="260"/>
      <c r="E125" s="261"/>
      <c r="F125" s="260"/>
      <c r="G125" s="261"/>
      <c r="H125" s="261"/>
      <c r="I125" s="260"/>
      <c r="J125" s="262" t="e">
        <f t="shared" si="8"/>
        <v>#DIV/0!</v>
      </c>
      <c r="K125" s="263"/>
      <c r="L125" s="87"/>
      <c r="M125" s="264"/>
      <c r="O125" s="272"/>
      <c r="P125" s="85"/>
      <c r="Q125" s="275"/>
    </row>
    <row r="126" spans="1:17" x14ac:dyDescent="0.4">
      <c r="A126" s="87" t="s">
        <v>2966</v>
      </c>
      <c r="B126" s="274">
        <v>42360</v>
      </c>
      <c r="C126" s="260"/>
      <c r="D126" s="260"/>
      <c r="E126" s="261"/>
      <c r="F126" s="260"/>
      <c r="G126" s="261"/>
      <c r="H126" s="261"/>
      <c r="I126" s="260"/>
      <c r="J126" s="262" t="e">
        <f t="shared" si="8"/>
        <v>#DIV/0!</v>
      </c>
      <c r="K126" s="263"/>
      <c r="L126" s="87"/>
      <c r="M126" s="264"/>
      <c r="O126" s="272"/>
      <c r="P126" s="85"/>
      <c r="Q126" s="275"/>
    </row>
    <row r="127" spans="1:17" x14ac:dyDescent="0.4">
      <c r="A127" s="87" t="s">
        <v>180</v>
      </c>
      <c r="B127" s="274">
        <v>42366</v>
      </c>
      <c r="C127" s="260"/>
      <c r="D127" s="260"/>
      <c r="E127" s="261"/>
      <c r="F127" s="260"/>
      <c r="G127" s="261"/>
      <c r="H127" s="261"/>
      <c r="I127" s="260"/>
      <c r="J127" s="262" t="e">
        <f t="shared" si="8"/>
        <v>#DIV/0!</v>
      </c>
      <c r="K127" s="263"/>
      <c r="L127" s="87"/>
      <c r="M127" s="264"/>
      <c r="O127" s="272"/>
      <c r="P127" s="85"/>
      <c r="Q127" s="275"/>
    </row>
    <row r="128" spans="1:17" x14ac:dyDescent="0.4">
      <c r="A128" s="87" t="s">
        <v>2969</v>
      </c>
      <c r="B128" s="274">
        <v>42367</v>
      </c>
      <c r="C128" s="260"/>
      <c r="D128" s="260"/>
      <c r="E128" s="261"/>
      <c r="F128" s="260"/>
      <c r="G128" s="261"/>
      <c r="H128" s="261"/>
      <c r="I128" s="260"/>
      <c r="J128" s="262" t="e">
        <f t="shared" si="8"/>
        <v>#DIV/0!</v>
      </c>
      <c r="K128" s="263"/>
      <c r="L128" s="87"/>
      <c r="M128" s="264"/>
      <c r="O128" s="272"/>
      <c r="P128" s="85"/>
      <c r="Q128" s="275"/>
    </row>
    <row r="129" spans="1:17" x14ac:dyDescent="0.4">
      <c r="A129" s="87" t="s">
        <v>2970</v>
      </c>
      <c r="B129" s="274">
        <v>42367</v>
      </c>
      <c r="C129" s="260"/>
      <c r="D129" s="260"/>
      <c r="E129" s="261"/>
      <c r="F129" s="260"/>
      <c r="G129" s="261"/>
      <c r="H129" s="261"/>
      <c r="I129" s="260"/>
      <c r="J129" s="262" t="e">
        <f t="shared" si="8"/>
        <v>#DIV/0!</v>
      </c>
      <c r="K129" s="263"/>
      <c r="L129" s="87"/>
      <c r="M129" s="264"/>
      <c r="O129" s="272"/>
      <c r="P129" s="85"/>
      <c r="Q129" s="275"/>
    </row>
    <row r="130" spans="1:17" x14ac:dyDescent="0.4">
      <c r="A130" s="92" t="s">
        <v>305</v>
      </c>
      <c r="B130" s="92"/>
      <c r="C130" s="276">
        <f>+SUM(C3:C50)</f>
        <v>159465438.36999989</v>
      </c>
      <c r="D130" s="276">
        <f>+SUM(D3:D50)</f>
        <v>34871871.149999999</v>
      </c>
      <c r="E130" s="277">
        <f t="shared" si="0"/>
        <v>0.21867980614763993</v>
      </c>
      <c r="F130" s="276">
        <f>+SUM(F3:F50)</f>
        <v>11516657.750000002</v>
      </c>
      <c r="G130" s="277">
        <f t="shared" si="1"/>
        <v>7.2220400029744766E-2</v>
      </c>
      <c r="H130" s="277">
        <f t="shared" si="2"/>
        <v>0.33025637484325249</v>
      </c>
      <c r="I130" s="276">
        <f>+SUM(I3:I50)</f>
        <v>38723050</v>
      </c>
      <c r="J130" s="278">
        <f>+I130/F130</f>
        <v>3.3623513731664025</v>
      </c>
      <c r="K130" s="92"/>
      <c r="P130" s="85">
        <f>SUM(P76:P90)</f>
        <v>46820018.989999861</v>
      </c>
    </row>
    <row r="131" spans="1:17" x14ac:dyDescent="0.4">
      <c r="A131" s="92"/>
      <c r="B131" s="92"/>
      <c r="C131" s="276"/>
      <c r="D131" s="276"/>
      <c r="E131" s="277"/>
      <c r="F131" s="276"/>
      <c r="G131" s="277"/>
      <c r="H131" s="277"/>
      <c r="I131" s="276"/>
      <c r="J131" s="278"/>
      <c r="K131" s="92"/>
      <c r="P131" s="85"/>
    </row>
    <row r="132" spans="1:17" x14ac:dyDescent="0.4">
      <c r="A132" s="92" t="s">
        <v>2910</v>
      </c>
      <c r="B132" s="92"/>
      <c r="C132" s="276">
        <f>SUM(C76:C90)</f>
        <v>50379707.050000012</v>
      </c>
      <c r="D132" s="276">
        <f>SUM(D76:D90)</f>
        <v>9871070.1600000001</v>
      </c>
      <c r="E132" s="277">
        <f t="shared" si="0"/>
        <v>0.19593345690167124</v>
      </c>
      <c r="F132" s="276">
        <f>SUM(F76:F90)</f>
        <v>4375776.37</v>
      </c>
      <c r="G132" s="277">
        <f t="shared" ref="G132" si="9">+F132/C132</f>
        <v>8.6855931211692092E-2</v>
      </c>
      <c r="H132" s="277">
        <f t="shared" ref="H132" si="10">+F132/D132</f>
        <v>0.44329300664194654</v>
      </c>
      <c r="I132" s="276">
        <f>SUM(I76:I90)</f>
        <v>14749100</v>
      </c>
      <c r="J132" s="278">
        <f>+I132/F132</f>
        <v>3.3706247195626222</v>
      </c>
      <c r="K132" s="92"/>
      <c r="P132" s="85"/>
    </row>
    <row r="134" spans="1:17" x14ac:dyDescent="0.4">
      <c r="A134" s="279" t="s">
        <v>2911</v>
      </c>
      <c r="B134" s="279"/>
      <c r="C134" s="280">
        <f>+SUM(C12:C50)</f>
        <v>120872438.36999984</v>
      </c>
      <c r="D134" s="280">
        <f>+SUM(D12:D50)</f>
        <v>27295871.149999999</v>
      </c>
      <c r="E134" s="281">
        <f>+D134/C134</f>
        <v>0.2258237818157125</v>
      </c>
      <c r="F134" s="280">
        <f>+SUM(F12:F50)</f>
        <v>10239157.750000004</v>
      </c>
      <c r="G134" s="281">
        <f t="shared" ref="G134" si="11">+F134/C134</f>
        <v>8.4710442579615658E-2</v>
      </c>
      <c r="H134" s="281">
        <f t="shared" ref="H134" si="12">+F134/D134</f>
        <v>0.37511745617981512</v>
      </c>
      <c r="I134" s="280">
        <f>+SUM(I12:I50)</f>
        <v>36574050</v>
      </c>
      <c r="J134" s="282">
        <f>+I134/F134</f>
        <v>3.5719783690216107</v>
      </c>
      <c r="P134" s="85">
        <f>SUM(C76:C90)-C81-C79</f>
        <v>46506718.270000011</v>
      </c>
    </row>
    <row r="135" spans="1:17" x14ac:dyDescent="0.4">
      <c r="I135" s="275"/>
      <c r="J135" s="283"/>
      <c r="P135" s="85">
        <f>P130-P134</f>
        <v>313300.7199998498</v>
      </c>
    </row>
    <row r="136" spans="1:17" x14ac:dyDescent="0.4">
      <c r="A136" s="284" t="s">
        <v>2912</v>
      </c>
      <c r="B136" s="284"/>
      <c r="C136" s="285">
        <v>1299540.1000000001</v>
      </c>
      <c r="D136" s="285">
        <v>348231.41</v>
      </c>
      <c r="E136" s="286">
        <f t="shared" si="0"/>
        <v>0.26796511319658389</v>
      </c>
      <c r="F136" s="287">
        <f>+F14+155611.75</f>
        <v>178006.71</v>
      </c>
      <c r="G136" s="286">
        <f t="shared" ref="G136" si="13">+F136/C136</f>
        <v>0.13697669660212869</v>
      </c>
      <c r="H136" s="286">
        <f t="shared" ref="H136" si="14">+F136/D136</f>
        <v>0.51117361871521017</v>
      </c>
      <c r="I136" s="287">
        <f>+I14+912200</f>
        <v>1073000</v>
      </c>
      <c r="J136" s="288">
        <f>+I136/F136</f>
        <v>6.0278626575368985</v>
      </c>
      <c r="P136" s="289">
        <f>P135/P130</f>
        <v>6.691597456779475E-3</v>
      </c>
    </row>
    <row r="137" spans="1:17" x14ac:dyDescent="0.4">
      <c r="J137" s="283"/>
    </row>
    <row r="138" spans="1:17" x14ac:dyDescent="0.4">
      <c r="A138" s="279" t="s">
        <v>2913</v>
      </c>
      <c r="B138" s="279"/>
      <c r="C138" s="280">
        <f>+AVERAGE(C136,C13,C12,C15,C16,C18,C17,C19,C20,C21,C22,C23,C24,C25,C26,C27,C28,C29,C30,C31,C32,C33,C34,C35,C36,C37,C38,C39,C40,C41,C42,C43,C44,C45,C46,C47,C48,C49,C50)</f>
        <v>3099293.2915384574</v>
      </c>
      <c r="D138" s="280">
        <f>+AVERAGE(D136,D13,D12,D15,D16,D18,D17,D19,D20,D21,D22,D23,D24,D25,D26,D27,D28,D29,D30,D31,D32,D33,D34,D35,D36,D37,D38,D39,D40,D41,D42,D43,D44,D45,D46,D47,D48,D49,D50)</f>
        <v>699894.13205128198</v>
      </c>
      <c r="E138" s="281">
        <f>+D138/C138</f>
        <v>0.22582378181571247</v>
      </c>
      <c r="F138" s="280">
        <f>+AVERAGE(F136,F13,F12,F15,F16,F18,F17,F19,F20,F21,F22,F23,F24,F25,F26,F27,F28,F29,F30,F31,F32,F33,F34,F35,F36,F37,F38,F39,F40,F41,F42,F43,F44,F45,F46,F47,F48,F49,F50)</f>
        <v>266532.55128205137</v>
      </c>
      <c r="G138" s="281">
        <f t="shared" ref="G138" si="15">+F138/C138</f>
        <v>8.5997847318847118E-2</v>
      </c>
      <c r="H138" s="281">
        <f t="shared" ref="H138" si="16">+F138/D138</f>
        <v>0.38081838249005673</v>
      </c>
      <c r="I138" s="280">
        <f>+AVERAGE(I136,I13,I12,I15,I16,I18,I17,I19,I20,I21,I22,I23,I24,I25,I26,I27,I28,I29,I30,I31,I32,I33,I34,I35,I36,I37,I38,I39,I40,I41,I42,I43,I44,I45,I46,I47,I48,I49,I50)</f>
        <v>961185.89743589738</v>
      </c>
      <c r="J138" s="282">
        <f>+I138/F138</f>
        <v>3.6062608218489101</v>
      </c>
    </row>
    <row r="152" spans="1:12" x14ac:dyDescent="0.4">
      <c r="A152" s="112" t="s">
        <v>2914</v>
      </c>
      <c r="F152" s="85">
        <f>SUM(F76:F90)+SUM(I76:I90)</f>
        <v>19124876.370000001</v>
      </c>
    </row>
    <row r="153" spans="1:12" x14ac:dyDescent="0.4">
      <c r="A153" s="290">
        <v>25000</v>
      </c>
      <c r="B153" s="290"/>
      <c r="C153" s="259" t="e">
        <f>+A153/#REF!</f>
        <v>#REF!</v>
      </c>
      <c r="G153" s="90"/>
      <c r="H153" s="90"/>
      <c r="I153" s="85"/>
    </row>
    <row r="154" spans="1:12" x14ac:dyDescent="0.4">
      <c r="A154" s="290">
        <v>50000</v>
      </c>
      <c r="B154" s="290"/>
      <c r="C154" s="259" t="e">
        <f>+A154/#REF!</f>
        <v>#REF!</v>
      </c>
      <c r="I154" s="112" t="s">
        <v>2915</v>
      </c>
      <c r="J154" s="112" t="s">
        <v>2916</v>
      </c>
    </row>
    <row r="155" spans="1:12" x14ac:dyDescent="0.4">
      <c r="A155" s="290">
        <v>75000</v>
      </c>
      <c r="B155" s="290"/>
      <c r="C155" s="259" t="e">
        <f>+A155/#REF!</f>
        <v>#REF!</v>
      </c>
      <c r="E155" s="281">
        <v>0.17692965988201942</v>
      </c>
      <c r="H155" s="112" t="s">
        <v>2917</v>
      </c>
      <c r="K155" s="112" t="s">
        <v>2918</v>
      </c>
    </row>
    <row r="156" spans="1:12" x14ac:dyDescent="0.4">
      <c r="A156" s="290">
        <v>100000</v>
      </c>
      <c r="B156" s="290"/>
      <c r="C156" s="259" t="e">
        <f>+A156/#REF!</f>
        <v>#REF!</v>
      </c>
      <c r="H156" s="112" t="s">
        <v>2919</v>
      </c>
      <c r="K156" s="112" t="s">
        <v>2920</v>
      </c>
      <c r="L156" s="85"/>
    </row>
    <row r="157" spans="1:12" x14ac:dyDescent="0.4">
      <c r="H157" s="112" t="s">
        <v>633</v>
      </c>
      <c r="I157" s="291">
        <v>221550123.15000001</v>
      </c>
      <c r="J157" s="272">
        <v>148432847.41999999</v>
      </c>
    </row>
    <row r="158" spans="1:12" x14ac:dyDescent="0.4">
      <c r="H158" s="112" t="s">
        <v>2921</v>
      </c>
      <c r="I158" s="155">
        <v>59</v>
      </c>
      <c r="J158" s="112">
        <v>37</v>
      </c>
    </row>
    <row r="159" spans="1:12" x14ac:dyDescent="0.4">
      <c r="H159" s="112" t="s">
        <v>2922</v>
      </c>
      <c r="I159" s="272">
        <f>+I157*E134</f>
        <v>50031286.671469837</v>
      </c>
      <c r="J159" s="272">
        <f>+J157*E134</f>
        <v>33519666.950059023</v>
      </c>
    </row>
    <row r="160" spans="1:12" x14ac:dyDescent="0.4">
      <c r="C160" s="85">
        <f>SUM(C76:C90)</f>
        <v>50379707.050000012</v>
      </c>
      <c r="F160" s="85">
        <f>SUM(F76:F90)</f>
        <v>4375776.37</v>
      </c>
      <c r="G160" s="112">
        <f>F160/C160</f>
        <v>8.6855931211692092E-2</v>
      </c>
      <c r="H160" s="112" t="s">
        <v>2923</v>
      </c>
      <c r="I160" s="272">
        <f>+I159*0.35</f>
        <v>17510950.335014444</v>
      </c>
      <c r="J160" s="272">
        <f>+J159*0.35</f>
        <v>11731883.432520658</v>
      </c>
    </row>
    <row r="161" spans="1:10" x14ac:dyDescent="0.4">
      <c r="I161" s="90">
        <f>+I160/I159</f>
        <v>0.35000000000000003</v>
      </c>
      <c r="J161" s="90">
        <f>+J160/J159</f>
        <v>0.35</v>
      </c>
    </row>
    <row r="162" spans="1:10" x14ac:dyDescent="0.4">
      <c r="E162" s="85">
        <f>SUM(F76:F89)</f>
        <v>3537047.2800000003</v>
      </c>
      <c r="F162" s="85">
        <f>SUM(I76:I89)</f>
        <v>13819600</v>
      </c>
      <c r="H162" s="112" t="s">
        <v>302</v>
      </c>
      <c r="I162" s="272">
        <f>+I160*4</f>
        <v>70043801.340057775</v>
      </c>
      <c r="J162" s="272">
        <f>+J160*4</f>
        <v>46927533.730082631</v>
      </c>
    </row>
    <row r="163" spans="1:10" x14ac:dyDescent="0.4">
      <c r="H163" s="112" t="s">
        <v>2924</v>
      </c>
      <c r="I163" s="275">
        <f>+I162+I160</f>
        <v>87554751.675072223</v>
      </c>
      <c r="J163" s="275">
        <f>+J162+J160</f>
        <v>58659417.162603289</v>
      </c>
    </row>
    <row r="164" spans="1:10" x14ac:dyDescent="0.4">
      <c r="F164" s="112">
        <f>F162/E162</f>
        <v>3.9071007272484066</v>
      </c>
      <c r="H164" s="112" t="s">
        <v>2925</v>
      </c>
      <c r="I164" s="275" t="e">
        <f>+#REF!*I160</f>
        <v>#REF!</v>
      </c>
      <c r="J164" s="275" t="e">
        <f>+#REF!*J160</f>
        <v>#REF!</v>
      </c>
    </row>
    <row r="165" spans="1:10" x14ac:dyDescent="0.4">
      <c r="I165" s="258" t="e">
        <f>+I164/I163</f>
        <v>#REF!</v>
      </c>
      <c r="J165" s="258" t="e">
        <f>+J164/J163</f>
        <v>#REF!</v>
      </c>
    </row>
    <row r="166" spans="1:10" x14ac:dyDescent="0.4">
      <c r="H166" s="112" t="s">
        <v>2926</v>
      </c>
    </row>
    <row r="167" spans="1:10" x14ac:dyDescent="0.4">
      <c r="H167" s="112" t="s">
        <v>2927</v>
      </c>
      <c r="I167" s="114">
        <v>0.53</v>
      </c>
    </row>
    <row r="168" spans="1:10" x14ac:dyDescent="0.4">
      <c r="H168" s="112" t="s">
        <v>2928</v>
      </c>
      <c r="I168" s="114">
        <v>0.86</v>
      </c>
      <c r="J168" s="114">
        <f>+I168-I167</f>
        <v>0.32999999999999996</v>
      </c>
    </row>
    <row r="169" spans="1:10" x14ac:dyDescent="0.4">
      <c r="H169" s="112" t="s">
        <v>2929</v>
      </c>
      <c r="I169" s="114">
        <v>0.94</v>
      </c>
      <c r="J169" s="114">
        <f>+I169-I168</f>
        <v>7.999999999999996E-2</v>
      </c>
    </row>
    <row r="171" spans="1:10" x14ac:dyDescent="0.4">
      <c r="C171" s="112">
        <v>2013</v>
      </c>
      <c r="D171" s="112">
        <v>2014</v>
      </c>
      <c r="E171" s="112">
        <v>2015</v>
      </c>
      <c r="F171" s="112">
        <v>2016</v>
      </c>
      <c r="G171" s="112">
        <v>2017</v>
      </c>
      <c r="H171" s="112">
        <v>2018</v>
      </c>
      <c r="I171" s="112">
        <v>2019</v>
      </c>
    </row>
    <row r="172" spans="1:10" x14ac:dyDescent="0.4">
      <c r="A172" s="112" t="s">
        <v>2930</v>
      </c>
      <c r="C172" s="272">
        <f>+I163</f>
        <v>87554751.675072223</v>
      </c>
      <c r="D172" s="272">
        <f>+C172*(1-I167)</f>
        <v>41150733.287283942</v>
      </c>
      <c r="E172" s="272">
        <f>+C172*(1-I168)</f>
        <v>12257665.234510113</v>
      </c>
      <c r="F172" s="272">
        <f>+C172*(1-I169)</f>
        <v>5253285.1005043378</v>
      </c>
      <c r="G172" s="272">
        <v>0</v>
      </c>
      <c r="I172" s="275"/>
    </row>
    <row r="173" spans="1:10" x14ac:dyDescent="0.4">
      <c r="A173" s="112" t="s">
        <v>2931</v>
      </c>
      <c r="D173" s="272">
        <f>+C172-D172</f>
        <v>46404018.387788281</v>
      </c>
      <c r="E173" s="272">
        <f>+D173*(1-$I$167)</f>
        <v>21809888.642260492</v>
      </c>
      <c r="F173" s="272">
        <f>+D173*(1-$I$168)</f>
        <v>6496562.5742903603</v>
      </c>
      <c r="G173" s="272">
        <f>+D173*(1-$I$169)</f>
        <v>2784241.1032672995</v>
      </c>
      <c r="I173" s="275"/>
    </row>
    <row r="174" spans="1:10" x14ac:dyDescent="0.4">
      <c r="A174" s="112" t="s">
        <v>2932</v>
      </c>
      <c r="E174" s="275">
        <f>+D172-E172+D173-E173</f>
        <v>53487197.798301622</v>
      </c>
      <c r="F174" s="272">
        <f>+E174*(1-$I$167)</f>
        <v>25138982.965201762</v>
      </c>
      <c r="G174" s="272">
        <f>+E174*(1-$I$168)</f>
        <v>7488207.6917622276</v>
      </c>
      <c r="H174" s="272">
        <f>+E174*(1-$I$169)</f>
        <v>3209231.8678981001</v>
      </c>
    </row>
    <row r="175" spans="1:10" x14ac:dyDescent="0.4">
      <c r="A175" s="112" t="s">
        <v>2933</v>
      </c>
      <c r="F175" s="275">
        <f>+E172-F172+E173-F173+E174-F174</f>
        <v>50665921.035075754</v>
      </c>
      <c r="G175" s="272">
        <f>+F175*(1-$I$167)</f>
        <v>23812982.886485603</v>
      </c>
      <c r="H175" s="272">
        <f>+F175*(1-$I$168)</f>
        <v>7093228.9449106064</v>
      </c>
      <c r="I175" s="272">
        <f>+F175*(1-$I$169)</f>
        <v>3039955.262104548</v>
      </c>
    </row>
    <row r="176" spans="1:10" x14ac:dyDescent="0.4">
      <c r="A176" s="112" t="s">
        <v>2934</v>
      </c>
      <c r="G176" s="275">
        <f>+F172-G172+F173-G173+F174-G174+F175-G175</f>
        <v>53469319.993557081</v>
      </c>
      <c r="H176" s="272">
        <f>+G176*(1-$I$167)</f>
        <v>25130580.396971826</v>
      </c>
      <c r="I176" s="272">
        <f>+G176*(1-$I$168)</f>
        <v>7485704.7990979915</v>
      </c>
      <c r="J176" s="272">
        <f>+G176*(1-$I$169)</f>
        <v>3208159.1996134277</v>
      </c>
    </row>
    <row r="177" spans="1:7" x14ac:dyDescent="0.4">
      <c r="A177" s="112" t="s">
        <v>2935</v>
      </c>
      <c r="C177" s="275">
        <f>+SUM(C172:C176)</f>
        <v>87554751.675072223</v>
      </c>
      <c r="D177" s="275">
        <f>+SUM(D172:D176)</f>
        <v>87554751.675072223</v>
      </c>
      <c r="E177" s="275">
        <f>+SUM(E172:E176)</f>
        <v>87554751.675072223</v>
      </c>
      <c r="F177" s="275">
        <f>+SUM(F172:F176)</f>
        <v>87554751.675072223</v>
      </c>
      <c r="G177" s="275">
        <f>+SUM(G172:G176)</f>
        <v>87554751.675072208</v>
      </c>
    </row>
    <row r="179" spans="1:7" x14ac:dyDescent="0.4">
      <c r="A179" s="112" t="s">
        <v>2936</v>
      </c>
      <c r="C179" s="275">
        <f>+C172+D173+E174+F175+G176</f>
        <v>291581208.88979495</v>
      </c>
    </row>
    <row r="180" spans="1:7" x14ac:dyDescent="0.4">
      <c r="C180" s="272" t="e">
        <f>+C179*I165</f>
        <v>#REF!</v>
      </c>
    </row>
    <row r="181" spans="1:7" x14ac:dyDescent="0.4">
      <c r="A181" s="112" t="s">
        <v>2937</v>
      </c>
      <c r="C181" s="112">
        <v>5</v>
      </c>
    </row>
    <row r="182" spans="1:7" x14ac:dyDescent="0.4">
      <c r="A182" s="112" t="s">
        <v>2938</v>
      </c>
      <c r="C182" s="272" t="e">
        <f>+C180/C181</f>
        <v>#REF!</v>
      </c>
    </row>
  </sheetData>
  <pageMargins left="0.25" right="0.25" top="0.75" bottom="0.75" header="0.3" footer="0.3"/>
  <pageSetup scale="29"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32"/>
  <sheetViews>
    <sheetView workbookViewId="0"/>
  </sheetViews>
  <sheetFormatPr defaultColWidth="9.06640625" defaultRowHeight="13.15" x14ac:dyDescent="0.4"/>
  <cols>
    <col min="1" max="1" width="17.33203125" style="112" customWidth="1"/>
    <col min="2" max="2" width="9.06640625" style="112"/>
    <col min="3" max="3" width="33" style="112" customWidth="1"/>
    <col min="4" max="4" width="10.33203125" style="112" bestFit="1" customWidth="1"/>
    <col min="5" max="7" width="13.796875" style="112" customWidth="1"/>
    <col min="8" max="8" width="3.59765625" style="112" customWidth="1"/>
    <col min="9" max="9" width="10.59765625" style="112" bestFit="1" customWidth="1"/>
    <col min="10" max="16384" width="9.06640625" style="112"/>
  </cols>
  <sheetData>
    <row r="1" spans="1:9" x14ac:dyDescent="0.4">
      <c r="C1" s="363" t="s">
        <v>3055</v>
      </c>
    </row>
    <row r="3" spans="1:9" x14ac:dyDescent="0.4">
      <c r="A3" s="359" t="s">
        <v>2546</v>
      </c>
      <c r="C3" s="356" t="s">
        <v>3050</v>
      </c>
      <c r="D3" s="356" t="s">
        <v>3051</v>
      </c>
      <c r="E3" s="356" t="s">
        <v>633</v>
      </c>
      <c r="F3" s="356" t="s">
        <v>3052</v>
      </c>
      <c r="G3" s="356" t="s">
        <v>305</v>
      </c>
      <c r="I3" s="357" t="s">
        <v>3053</v>
      </c>
    </row>
    <row r="4" spans="1:9" x14ac:dyDescent="0.4">
      <c r="A4" s="320"/>
      <c r="C4" s="292" t="s">
        <v>2903</v>
      </c>
      <c r="D4" s="298">
        <v>42339</v>
      </c>
      <c r="E4" s="294">
        <v>220902.85</v>
      </c>
      <c r="F4" s="294">
        <v>876200</v>
      </c>
      <c r="G4" s="294">
        <f t="shared" ref="G4:G12" si="0">SUM(E4:F4)</f>
        <v>1097102.8500000001</v>
      </c>
      <c r="I4" s="358">
        <f>F4/E4</f>
        <v>3.9664495048388919</v>
      </c>
    </row>
    <row r="5" spans="1:9" x14ac:dyDescent="0.4">
      <c r="A5" s="320"/>
      <c r="C5" s="292" t="s">
        <v>2939</v>
      </c>
      <c r="D5" s="298">
        <v>42352</v>
      </c>
      <c r="E5" s="294">
        <f>397425.02+29071.58</f>
        <v>426496.60000000003</v>
      </c>
      <c r="F5" s="294">
        <v>1853600</v>
      </c>
      <c r="G5" s="294">
        <f t="shared" si="0"/>
        <v>2280096.6</v>
      </c>
      <c r="I5" s="358">
        <f t="shared" ref="I5:I26" si="1">F5/E5</f>
        <v>4.346107331219053</v>
      </c>
    </row>
    <row r="6" spans="1:9" x14ac:dyDescent="0.4">
      <c r="A6" s="320"/>
      <c r="C6" s="292" t="s">
        <v>166</v>
      </c>
      <c r="D6" s="298">
        <v>42352</v>
      </c>
      <c r="E6" s="294">
        <v>661067.05000000005</v>
      </c>
      <c r="F6" s="294">
        <v>1432400</v>
      </c>
      <c r="G6" s="294">
        <f t="shared" si="0"/>
        <v>2093467.05</v>
      </c>
      <c r="I6" s="358">
        <f t="shared" si="1"/>
        <v>2.1667998730234701</v>
      </c>
    </row>
    <row r="7" spans="1:9" x14ac:dyDescent="0.4">
      <c r="A7" s="320"/>
      <c r="C7" s="292" t="s">
        <v>181</v>
      </c>
      <c r="D7" s="298">
        <v>42353</v>
      </c>
      <c r="E7" s="294">
        <v>95506.11</v>
      </c>
      <c r="F7" s="294">
        <v>607500</v>
      </c>
      <c r="G7" s="294">
        <f t="shared" si="0"/>
        <v>703006.11</v>
      </c>
      <c r="I7" s="358">
        <f t="shared" si="1"/>
        <v>6.3608495833407934</v>
      </c>
    </row>
    <row r="8" spans="1:9" x14ac:dyDescent="0.4">
      <c r="A8" s="320"/>
      <c r="C8" s="292" t="s">
        <v>172</v>
      </c>
      <c r="D8" s="298">
        <v>42354</v>
      </c>
      <c r="E8" s="294">
        <v>274065.43</v>
      </c>
      <c r="F8" s="294">
        <v>592000</v>
      </c>
      <c r="G8" s="294">
        <f t="shared" si="0"/>
        <v>866065.42999999993</v>
      </c>
      <c r="I8" s="358">
        <f t="shared" si="1"/>
        <v>2.1600681267973125</v>
      </c>
    </row>
    <row r="9" spans="1:9" x14ac:dyDescent="0.4">
      <c r="A9" s="320"/>
      <c r="C9" s="292" t="s">
        <v>2942</v>
      </c>
      <c r="D9" s="298">
        <v>42354</v>
      </c>
      <c r="E9" s="294">
        <v>572749.74</v>
      </c>
      <c r="F9" s="294">
        <v>1207600</v>
      </c>
      <c r="G9" s="294">
        <f t="shared" si="0"/>
        <v>1780349.74</v>
      </c>
      <c r="I9" s="358">
        <f t="shared" si="1"/>
        <v>2.1084252259983565</v>
      </c>
    </row>
    <row r="10" spans="1:9" x14ac:dyDescent="0.4">
      <c r="A10" s="320"/>
      <c r="C10" s="292" t="s">
        <v>2961</v>
      </c>
      <c r="D10" s="298">
        <v>42354</v>
      </c>
      <c r="E10" s="294">
        <v>122040</v>
      </c>
      <c r="F10" s="294">
        <v>379400</v>
      </c>
      <c r="G10" s="294">
        <f t="shared" si="0"/>
        <v>501440</v>
      </c>
      <c r="I10" s="358">
        <f t="shared" si="1"/>
        <v>3.1088167813831529</v>
      </c>
    </row>
    <row r="11" spans="1:9" x14ac:dyDescent="0.4">
      <c r="A11" s="320"/>
      <c r="C11" s="292" t="s">
        <v>2962</v>
      </c>
      <c r="D11" s="298">
        <v>42354</v>
      </c>
      <c r="E11" s="294">
        <v>498026.75</v>
      </c>
      <c r="F11" s="294">
        <v>2200700</v>
      </c>
      <c r="G11" s="294">
        <f t="shared" si="0"/>
        <v>2698726.75</v>
      </c>
      <c r="I11" s="358">
        <f t="shared" si="1"/>
        <v>4.4188389479079184</v>
      </c>
    </row>
    <row r="12" spans="1:9" x14ac:dyDescent="0.4">
      <c r="A12" s="320"/>
      <c r="C12" s="292" t="s">
        <v>2963</v>
      </c>
      <c r="D12" s="298">
        <v>42354</v>
      </c>
      <c r="E12" s="294">
        <v>570596.29</v>
      </c>
      <c r="F12" s="294">
        <v>1509300</v>
      </c>
      <c r="G12" s="294">
        <f t="shared" si="0"/>
        <v>2079896.29</v>
      </c>
      <c r="I12" s="358">
        <f t="shared" si="1"/>
        <v>2.645127608523357</v>
      </c>
    </row>
    <row r="13" spans="1:9" x14ac:dyDescent="0.4">
      <c r="A13" s="320"/>
      <c r="C13" s="292" t="s">
        <v>2964</v>
      </c>
      <c r="D13" s="298">
        <v>42354</v>
      </c>
      <c r="E13" s="294">
        <v>465328.07</v>
      </c>
      <c r="F13" s="294">
        <v>1321000</v>
      </c>
      <c r="G13" s="294">
        <f>SUM(E13:F13)</f>
        <v>1786328.07</v>
      </c>
      <c r="I13" s="358">
        <f t="shared" si="1"/>
        <v>2.8388573248976789</v>
      </c>
    </row>
    <row r="14" spans="1:9" x14ac:dyDescent="0.4">
      <c r="A14" s="320"/>
      <c r="C14" s="292" t="s">
        <v>2940</v>
      </c>
      <c r="D14" s="298">
        <v>42355</v>
      </c>
      <c r="E14" s="294">
        <v>169805.98</v>
      </c>
      <c r="F14" s="294">
        <v>375600</v>
      </c>
      <c r="G14" s="294">
        <f t="shared" ref="G14:G26" si="2">SUM(E14:F14)</f>
        <v>545405.98</v>
      </c>
      <c r="I14" s="358">
        <f t="shared" si="1"/>
        <v>2.2119362345189493</v>
      </c>
    </row>
    <row r="15" spans="1:9" x14ac:dyDescent="0.4">
      <c r="A15" s="320"/>
      <c r="C15" s="292" t="s">
        <v>2960</v>
      </c>
      <c r="D15" s="298">
        <v>42355</v>
      </c>
      <c r="E15" s="294">
        <v>295897.28000000003</v>
      </c>
      <c r="F15" s="294">
        <v>709000</v>
      </c>
      <c r="G15" s="294">
        <f t="shared" si="2"/>
        <v>1004897.28</v>
      </c>
      <c r="I15" s="358">
        <f t="shared" si="1"/>
        <v>2.3961017823482527</v>
      </c>
    </row>
    <row r="16" spans="1:9" x14ac:dyDescent="0.4">
      <c r="A16" s="320">
        <v>1292842.1499999992</v>
      </c>
      <c r="C16" s="292" t="s">
        <v>173</v>
      </c>
      <c r="D16" s="298">
        <v>42355</v>
      </c>
      <c r="E16" s="294">
        <v>116973.53</v>
      </c>
      <c r="F16" s="294">
        <v>608800</v>
      </c>
      <c r="G16" s="294">
        <f t="shared" si="2"/>
        <v>725773.53</v>
      </c>
      <c r="I16" s="358">
        <f t="shared" si="1"/>
        <v>5.2045962877242395</v>
      </c>
    </row>
    <row r="17" spans="1:12" x14ac:dyDescent="0.4">
      <c r="A17" s="320"/>
      <c r="C17" s="292" t="s">
        <v>2965</v>
      </c>
      <c r="D17" s="298">
        <v>42355</v>
      </c>
      <c r="E17" s="294">
        <v>37441.53</v>
      </c>
      <c r="F17" s="294">
        <v>125600</v>
      </c>
      <c r="G17" s="294">
        <f t="shared" si="2"/>
        <v>163041.53</v>
      </c>
      <c r="I17" s="358">
        <f t="shared" si="1"/>
        <v>3.354563769162211</v>
      </c>
    </row>
    <row r="18" spans="1:12" x14ac:dyDescent="0.4">
      <c r="A18" s="320"/>
      <c r="C18" s="292" t="s">
        <v>182</v>
      </c>
      <c r="D18" s="298">
        <v>42355</v>
      </c>
      <c r="E18" s="294">
        <v>1961499.63</v>
      </c>
      <c r="F18" s="294">
        <v>8479300</v>
      </c>
      <c r="G18" s="294">
        <f t="shared" si="2"/>
        <v>10440799.629999999</v>
      </c>
      <c r="I18" s="358">
        <f t="shared" si="1"/>
        <v>4.3228659696458882</v>
      </c>
      <c r="J18" s="258"/>
      <c r="K18" s="258"/>
      <c r="L18" s="86"/>
    </row>
    <row r="19" spans="1:12" x14ac:dyDescent="0.4">
      <c r="A19" s="320"/>
      <c r="C19" s="292" t="s">
        <v>2941</v>
      </c>
      <c r="D19" s="298">
        <v>42356</v>
      </c>
      <c r="E19" s="294">
        <v>182902.03</v>
      </c>
      <c r="F19" s="294">
        <v>374400</v>
      </c>
      <c r="G19" s="294">
        <f t="shared" si="2"/>
        <v>557302.03</v>
      </c>
      <c r="I19" s="358">
        <f t="shared" si="1"/>
        <v>2.0469975100877775</v>
      </c>
    </row>
    <row r="20" spans="1:12" x14ac:dyDescent="0.4">
      <c r="A20" s="320"/>
      <c r="C20" s="292" t="s">
        <v>2943</v>
      </c>
      <c r="D20" s="298">
        <v>42356</v>
      </c>
      <c r="E20" s="294">
        <v>130808.02</v>
      </c>
      <c r="F20" s="294">
        <v>741900</v>
      </c>
      <c r="G20" s="294">
        <f t="shared" si="2"/>
        <v>872708.02</v>
      </c>
      <c r="I20" s="358">
        <f t="shared" si="1"/>
        <v>5.6716705902283362</v>
      </c>
    </row>
    <row r="21" spans="1:12" x14ac:dyDescent="0.4">
      <c r="A21" s="320"/>
      <c r="C21" s="292" t="s">
        <v>2944</v>
      </c>
      <c r="D21" s="298">
        <v>42356</v>
      </c>
      <c r="E21" s="294">
        <v>411055.79</v>
      </c>
      <c r="F21" s="294">
        <v>540100</v>
      </c>
      <c r="G21" s="294">
        <f t="shared" si="2"/>
        <v>951155.79</v>
      </c>
      <c r="I21" s="358">
        <f t="shared" si="1"/>
        <v>1.3139335660495137</v>
      </c>
    </row>
    <row r="22" spans="1:12" x14ac:dyDescent="0.4">
      <c r="A22" s="320">
        <v>999124.76999999944</v>
      </c>
      <c r="C22" s="292" t="s">
        <v>2967</v>
      </c>
      <c r="D22" s="298">
        <v>42356</v>
      </c>
      <c r="E22" s="294">
        <v>133249.85</v>
      </c>
      <c r="F22" s="294">
        <v>452500</v>
      </c>
      <c r="G22" s="294">
        <f t="shared" si="2"/>
        <v>585749.85</v>
      </c>
      <c r="I22" s="358">
        <f t="shared" si="1"/>
        <v>3.3958762430126561</v>
      </c>
    </row>
    <row r="23" spans="1:12" x14ac:dyDescent="0.4">
      <c r="A23" s="320">
        <v>1089619.4099999999</v>
      </c>
      <c r="C23" s="292" t="s">
        <v>2966</v>
      </c>
      <c r="D23" s="298">
        <v>42360</v>
      </c>
      <c r="E23" s="294">
        <v>163408.76</v>
      </c>
      <c r="F23" s="294">
        <v>536700</v>
      </c>
      <c r="G23" s="294">
        <f t="shared" si="2"/>
        <v>700108.76</v>
      </c>
      <c r="I23" s="358">
        <f t="shared" si="1"/>
        <v>3.2844016440734265</v>
      </c>
    </row>
    <row r="24" spans="1:12" x14ac:dyDescent="0.4">
      <c r="A24" s="320">
        <v>1399869.8900000011</v>
      </c>
      <c r="C24" s="292" t="s">
        <v>180</v>
      </c>
      <c r="D24" s="298">
        <v>42366</v>
      </c>
      <c r="E24" s="294">
        <v>201124.93</v>
      </c>
      <c r="F24" s="294">
        <v>457200</v>
      </c>
      <c r="G24" s="294">
        <f t="shared" si="2"/>
        <v>658324.92999999993</v>
      </c>
      <c r="I24" s="358">
        <f t="shared" si="1"/>
        <v>2.2732139670601752</v>
      </c>
    </row>
    <row r="25" spans="1:12" x14ac:dyDescent="0.4">
      <c r="A25" s="320">
        <v>1848470.7299999993</v>
      </c>
      <c r="C25" s="292" t="s">
        <v>2969</v>
      </c>
      <c r="D25" s="298">
        <v>42367</v>
      </c>
      <c r="E25" s="294">
        <f>945785.54-751900</f>
        <v>193885.54000000004</v>
      </c>
      <c r="F25" s="294">
        <v>751900</v>
      </c>
      <c r="G25" s="294">
        <f t="shared" si="2"/>
        <v>945785.54</v>
      </c>
      <c r="I25" s="358">
        <f t="shared" si="1"/>
        <v>3.8780612520149766</v>
      </c>
    </row>
    <row r="26" spans="1:12" x14ac:dyDescent="0.4">
      <c r="A26" s="320">
        <v>4445941.5500000222</v>
      </c>
      <c r="C26" s="364" t="s">
        <v>2970</v>
      </c>
      <c r="D26" s="365">
        <v>42367</v>
      </c>
      <c r="E26" s="366">
        <v>672663.7</v>
      </c>
      <c r="F26" s="294">
        <v>1756800</v>
      </c>
      <c r="G26" s="294">
        <f t="shared" si="2"/>
        <v>2429463.7000000002</v>
      </c>
      <c r="I26" s="358">
        <f t="shared" si="1"/>
        <v>2.6117062657015686</v>
      </c>
    </row>
    <row r="27" spans="1:12" x14ac:dyDescent="0.4">
      <c r="C27" s="360" t="s">
        <v>3056</v>
      </c>
      <c r="D27" s="360"/>
      <c r="E27" s="362">
        <f>SUM(E4:E26)</f>
        <v>8577495.459999999</v>
      </c>
      <c r="F27" s="362">
        <f>SUM(F4:F26)</f>
        <v>27889500</v>
      </c>
      <c r="G27" s="362">
        <f>F27+E27</f>
        <v>36466995.460000001</v>
      </c>
      <c r="H27" s="92"/>
      <c r="I27" s="361">
        <f t="shared" ref="I27:I30" si="3">F27/E27</f>
        <v>3.2514735950673419</v>
      </c>
    </row>
    <row r="28" spans="1:12" x14ac:dyDescent="0.4">
      <c r="C28" s="360" t="s">
        <v>3057</v>
      </c>
      <c r="D28" s="360"/>
      <c r="E28" s="362">
        <f>E27-E18</f>
        <v>6615995.8299999991</v>
      </c>
      <c r="F28" s="362">
        <f>F27-F18</f>
        <v>19410200</v>
      </c>
      <c r="G28" s="362">
        <f>F28+E28</f>
        <v>26026195.829999998</v>
      </c>
      <c r="H28" s="92"/>
      <c r="I28" s="361">
        <f t="shared" si="3"/>
        <v>2.933828935016122</v>
      </c>
    </row>
    <row r="29" spans="1:12" x14ac:dyDescent="0.4">
      <c r="E29" s="115"/>
      <c r="F29" s="115"/>
      <c r="G29" s="115"/>
    </row>
    <row r="30" spans="1:12" x14ac:dyDescent="0.4">
      <c r="C30" s="360" t="s">
        <v>3054</v>
      </c>
      <c r="D30" s="360"/>
      <c r="E30" s="362">
        <f>SUM('NJ Win Analysis'!F51:F75)</f>
        <v>8223343.9199999999</v>
      </c>
      <c r="F30" s="362">
        <f>SUM('NJ Win Analysis'!I51:I75)</f>
        <v>22429600</v>
      </c>
      <c r="G30" s="362">
        <f>F30+E30</f>
        <v>30652943.920000002</v>
      </c>
      <c r="H30" s="92"/>
      <c r="I30" s="361">
        <f t="shared" si="3"/>
        <v>2.7275522242781256</v>
      </c>
    </row>
    <row r="32" spans="1:12" x14ac:dyDescent="0.4">
      <c r="C32" s="112" t="s">
        <v>3058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rgb="FF00B050"/>
    <pageSetUpPr fitToPage="1"/>
  </sheetPr>
  <dimension ref="A1:AT53"/>
  <sheetViews>
    <sheetView workbookViewId="0">
      <selection activeCell="D31" activeCellId="3" sqref="D18:D20 D22:D24 D26:D27 D31"/>
    </sheetView>
  </sheetViews>
  <sheetFormatPr defaultRowHeight="14.25" outlineLevelCol="1" x14ac:dyDescent="0.45"/>
  <cols>
    <col min="1" max="3" width="12.33203125" customWidth="1"/>
    <col min="4" max="4" width="13.06640625" customWidth="1"/>
    <col min="5" max="6" width="12.33203125" customWidth="1"/>
    <col min="7" max="7" width="14.33203125" customWidth="1"/>
    <col min="8" max="8" width="12.796875" bestFit="1" customWidth="1"/>
    <col min="9" max="9" width="16.796875" customWidth="1"/>
    <col min="10" max="10" width="16.796875" bestFit="1" customWidth="1"/>
    <col min="11" max="13" width="12.33203125" customWidth="1"/>
    <col min="14" max="14" width="15.06640625" customWidth="1"/>
    <col min="15" max="15" width="12.33203125" customWidth="1"/>
    <col min="16" max="16" width="17.06640625" customWidth="1"/>
    <col min="17" max="17" width="12.33203125" customWidth="1"/>
    <col min="18" max="18" width="13.33203125" style="10" customWidth="1"/>
    <col min="19" max="19" width="15.796875" customWidth="1"/>
    <col min="20" max="20" width="13.73046875" hidden="1" customWidth="1"/>
    <col min="21" max="21" width="34.33203125" customWidth="1"/>
    <col min="22" max="22" width="12.33203125" customWidth="1"/>
    <col min="23" max="23" width="12.33203125" hidden="1" customWidth="1"/>
    <col min="24" max="28" width="12.33203125" customWidth="1"/>
    <col min="29" max="39" width="12.33203125" customWidth="1" outlineLevel="1"/>
    <col min="40" max="40" width="38.59765625" customWidth="1"/>
    <col min="41" max="41" width="11.33203125" customWidth="1"/>
    <col min="42" max="42" width="14.796875" customWidth="1"/>
    <col min="43" max="43" width="12.59765625" customWidth="1"/>
    <col min="44" max="44" width="14" customWidth="1"/>
    <col min="45" max="45" width="14.265625" customWidth="1"/>
    <col min="46" max="46" width="18.73046875" customWidth="1"/>
  </cols>
  <sheetData>
    <row r="1" spans="1:46" ht="42.75" x14ac:dyDescent="0.45">
      <c r="A1" s="73" t="s">
        <v>0</v>
      </c>
      <c r="B1" s="73" t="s">
        <v>11</v>
      </c>
      <c r="C1" s="73" t="s">
        <v>3195</v>
      </c>
      <c r="D1" s="73" t="s">
        <v>2403</v>
      </c>
      <c r="E1" s="73" t="s">
        <v>388</v>
      </c>
      <c r="F1" s="73" t="s">
        <v>132</v>
      </c>
      <c r="G1" s="73" t="s">
        <v>201</v>
      </c>
      <c r="H1" s="509" t="s">
        <v>2</v>
      </c>
      <c r="I1" s="509" t="s">
        <v>12</v>
      </c>
      <c r="J1" s="509" t="s">
        <v>1</v>
      </c>
      <c r="K1" s="509" t="s">
        <v>13</v>
      </c>
      <c r="L1" s="74" t="s">
        <v>3248</v>
      </c>
      <c r="M1" s="75" t="s">
        <v>3247</v>
      </c>
      <c r="N1" s="74" t="s">
        <v>2455</v>
      </c>
      <c r="O1" s="75" t="s">
        <v>2456</v>
      </c>
      <c r="P1" s="74" t="s">
        <v>120</v>
      </c>
      <c r="Q1" s="75" t="s">
        <v>123</v>
      </c>
      <c r="R1" s="74" t="s">
        <v>2635</v>
      </c>
      <c r="S1" s="510" t="s">
        <v>3</v>
      </c>
      <c r="T1" s="76" t="s">
        <v>384</v>
      </c>
      <c r="U1" s="510" t="s">
        <v>4</v>
      </c>
      <c r="V1" s="509" t="s">
        <v>5</v>
      </c>
      <c r="W1" s="73" t="s">
        <v>387</v>
      </c>
      <c r="X1" s="510" t="s">
        <v>6</v>
      </c>
      <c r="Y1" s="509" t="s">
        <v>7</v>
      </c>
      <c r="Z1" s="510" t="s">
        <v>8</v>
      </c>
      <c r="AA1" s="510" t="s">
        <v>9</v>
      </c>
      <c r="AB1" s="73" t="s">
        <v>10</v>
      </c>
      <c r="AC1" s="73" t="s">
        <v>53</v>
      </c>
      <c r="AD1" s="73" t="s">
        <v>229</v>
      </c>
      <c r="AE1" s="73" t="s">
        <v>230</v>
      </c>
      <c r="AF1" s="510" t="s">
        <v>231</v>
      </c>
      <c r="AG1" s="73" t="s">
        <v>255</v>
      </c>
      <c r="AH1" s="73" t="s">
        <v>256</v>
      </c>
      <c r="AI1" s="73" t="s">
        <v>257</v>
      </c>
      <c r="AJ1" s="73" t="s">
        <v>274</v>
      </c>
      <c r="AK1" s="73" t="s">
        <v>275</v>
      </c>
      <c r="AL1" s="73" t="s">
        <v>257</v>
      </c>
      <c r="AM1" s="73" t="s">
        <v>288</v>
      </c>
      <c r="AN1" s="73" t="s">
        <v>2811</v>
      </c>
      <c r="AO1" s="99" t="s">
        <v>2807</v>
      </c>
      <c r="AP1" s="99" t="s">
        <v>2808</v>
      </c>
      <c r="AQ1" s="99" t="s">
        <v>2809</v>
      </c>
      <c r="AR1" s="99" t="s">
        <v>384</v>
      </c>
      <c r="AS1" s="99" t="s">
        <v>2563</v>
      </c>
      <c r="AT1" s="99" t="s">
        <v>2810</v>
      </c>
    </row>
    <row r="2" spans="1:46" x14ac:dyDescent="0.45">
      <c r="A2" s="14" t="s">
        <v>163</v>
      </c>
      <c r="B2" s="14" t="s">
        <v>165</v>
      </c>
      <c r="C2" s="14"/>
      <c r="D2" s="14"/>
      <c r="E2" s="14" t="s">
        <v>94</v>
      </c>
      <c r="F2" s="14"/>
      <c r="G2" s="14"/>
      <c r="H2" s="27">
        <v>41934</v>
      </c>
      <c r="I2" s="79" t="s">
        <v>322</v>
      </c>
      <c r="J2" s="14" t="s">
        <v>223</v>
      </c>
      <c r="K2" s="14" t="s">
        <v>338</v>
      </c>
      <c r="L2" s="14"/>
      <c r="M2" s="14"/>
      <c r="N2" s="152"/>
      <c r="O2" s="152"/>
      <c r="P2" s="16">
        <v>1969654.7100000074</v>
      </c>
      <c r="Q2" s="17">
        <v>3231</v>
      </c>
      <c r="R2" s="17">
        <v>271174.7900000001</v>
      </c>
      <c r="S2" s="67">
        <v>41926</v>
      </c>
      <c r="T2" s="67" t="s">
        <v>94</v>
      </c>
      <c r="U2" s="67" t="s">
        <v>47</v>
      </c>
      <c r="V2" s="67" t="s">
        <v>332</v>
      </c>
      <c r="W2" s="67" t="s">
        <v>47</v>
      </c>
      <c r="X2" s="15"/>
      <c r="Y2" s="14"/>
      <c r="Z2" s="67">
        <v>41920</v>
      </c>
      <c r="AA2" s="14"/>
      <c r="AB2" s="14"/>
      <c r="AC2" s="14"/>
      <c r="AD2" s="41"/>
      <c r="AE2" s="41"/>
      <c r="AF2" s="41"/>
      <c r="AG2" s="41"/>
      <c r="AH2" s="41"/>
      <c r="AI2" s="41"/>
      <c r="AJ2" s="41"/>
      <c r="AK2" s="41"/>
      <c r="AL2" s="46"/>
      <c r="AM2" s="235"/>
      <c r="AN2" s="235"/>
      <c r="AO2" s="14"/>
      <c r="AP2" s="14"/>
      <c r="AQ2" s="14"/>
      <c r="AR2" s="14"/>
      <c r="AS2" s="14"/>
      <c r="AT2" s="14"/>
    </row>
    <row r="3" spans="1:46" x14ac:dyDescent="0.45">
      <c r="A3" s="14" t="s">
        <v>316</v>
      </c>
      <c r="B3" s="14" t="s">
        <v>165</v>
      </c>
      <c r="C3" s="14"/>
      <c r="D3" s="14"/>
      <c r="E3" s="14" t="s">
        <v>94</v>
      </c>
      <c r="F3" s="14"/>
      <c r="G3" s="14"/>
      <c r="H3" s="27">
        <v>41934</v>
      </c>
      <c r="I3" s="79" t="s">
        <v>324</v>
      </c>
      <c r="J3" s="14" t="s">
        <v>40</v>
      </c>
      <c r="K3" s="14" t="s">
        <v>326</v>
      </c>
      <c r="L3" s="14"/>
      <c r="M3" s="14"/>
      <c r="N3" s="152"/>
      <c r="O3" s="152"/>
      <c r="P3" s="16">
        <v>4088712.49</v>
      </c>
      <c r="Q3" s="17">
        <v>2593</v>
      </c>
      <c r="R3" s="17">
        <v>810992.14</v>
      </c>
      <c r="S3" s="67">
        <v>41932</v>
      </c>
      <c r="T3" s="67" t="s">
        <v>385</v>
      </c>
      <c r="U3" s="67">
        <v>41932</v>
      </c>
      <c r="V3" s="30" t="s">
        <v>336</v>
      </c>
      <c r="W3" s="30" t="s">
        <v>385</v>
      </c>
      <c r="X3" s="15"/>
      <c r="Y3" s="14" t="s">
        <v>353</v>
      </c>
      <c r="Z3" s="67"/>
      <c r="AA3" s="14" t="s">
        <v>351</v>
      </c>
      <c r="AB3" s="14"/>
      <c r="AC3" s="14" t="s">
        <v>352</v>
      </c>
      <c r="AD3" s="14" t="s">
        <v>246</v>
      </c>
      <c r="AE3" s="42" t="s">
        <v>245</v>
      </c>
      <c r="AF3" s="14"/>
      <c r="AG3" s="14" t="s">
        <v>261</v>
      </c>
      <c r="AH3" s="14" t="s">
        <v>279</v>
      </c>
      <c r="AI3" s="14" t="s">
        <v>280</v>
      </c>
      <c r="AJ3" s="14" t="s">
        <v>276</v>
      </c>
      <c r="AK3" s="14" t="s">
        <v>278</v>
      </c>
      <c r="AL3" s="45"/>
      <c r="AM3" s="235" t="s">
        <v>290</v>
      </c>
      <c r="AN3" s="235"/>
      <c r="AO3" s="14"/>
      <c r="AP3" s="14"/>
      <c r="AQ3" s="14"/>
      <c r="AR3" s="14"/>
      <c r="AS3" s="14"/>
      <c r="AT3" s="14"/>
    </row>
    <row r="4" spans="1:46" x14ac:dyDescent="0.45">
      <c r="A4" s="14" t="s">
        <v>156</v>
      </c>
      <c r="B4" s="14" t="s">
        <v>165</v>
      </c>
      <c r="C4" s="14"/>
      <c r="D4" s="14"/>
      <c r="E4" s="14" t="s">
        <v>94</v>
      </c>
      <c r="F4" s="14"/>
      <c r="G4" s="14"/>
      <c r="H4" s="27">
        <v>41936</v>
      </c>
      <c r="I4" s="79" t="s">
        <v>322</v>
      </c>
      <c r="J4" s="14" t="s">
        <v>223</v>
      </c>
      <c r="K4" s="14" t="s">
        <v>338</v>
      </c>
      <c r="L4" s="14"/>
      <c r="M4" s="14"/>
      <c r="N4" s="152"/>
      <c r="O4" s="152"/>
      <c r="P4" s="16">
        <v>5242279.6900000004</v>
      </c>
      <c r="Q4" s="17">
        <v>1597</v>
      </c>
      <c r="R4" s="17">
        <v>1558794.4099999985</v>
      </c>
      <c r="S4" s="67">
        <v>41933</v>
      </c>
      <c r="T4" s="67" t="s">
        <v>94</v>
      </c>
      <c r="U4" s="67" t="s">
        <v>47</v>
      </c>
      <c r="V4" s="67" t="s">
        <v>332</v>
      </c>
      <c r="W4" s="67" t="s">
        <v>47</v>
      </c>
      <c r="X4" s="67">
        <v>41939</v>
      </c>
      <c r="Y4" s="14"/>
      <c r="Z4" s="67"/>
      <c r="AA4" s="14"/>
      <c r="AB4" s="14"/>
      <c r="AC4" s="14"/>
      <c r="AD4" s="14" t="s">
        <v>286</v>
      </c>
      <c r="AE4" s="42" t="s">
        <v>245</v>
      </c>
      <c r="AF4" s="14" t="s">
        <v>244</v>
      </c>
      <c r="AG4" s="14" t="s">
        <v>261</v>
      </c>
      <c r="AH4" s="14" t="s">
        <v>264</v>
      </c>
      <c r="AI4" s="14" t="s">
        <v>47</v>
      </c>
      <c r="AJ4" s="14" t="s">
        <v>276</v>
      </c>
      <c r="AK4" s="14" t="s">
        <v>284</v>
      </c>
      <c r="AL4" s="45" t="s">
        <v>287</v>
      </c>
      <c r="AM4" s="235" t="s">
        <v>292</v>
      </c>
      <c r="AN4" s="235"/>
      <c r="AO4" s="14"/>
      <c r="AP4" s="14"/>
      <c r="AQ4" s="14"/>
      <c r="AR4" s="14"/>
      <c r="AS4" s="14"/>
      <c r="AT4" s="14"/>
    </row>
    <row r="5" spans="1:46" x14ac:dyDescent="0.45">
      <c r="A5" s="14" t="s">
        <v>162</v>
      </c>
      <c r="B5" s="14" t="s">
        <v>165</v>
      </c>
      <c r="C5" s="14"/>
      <c r="D5" s="14"/>
      <c r="E5" s="14" t="s">
        <v>94</v>
      </c>
      <c r="F5" s="30"/>
      <c r="G5" s="14"/>
      <c r="H5" s="27">
        <v>41943</v>
      </c>
      <c r="I5" s="79" t="s">
        <v>323</v>
      </c>
      <c r="J5" s="14" t="s">
        <v>327</v>
      </c>
      <c r="K5" s="14" t="s">
        <v>47</v>
      </c>
      <c r="L5" s="14"/>
      <c r="M5" s="14"/>
      <c r="N5" s="152"/>
      <c r="O5" s="152"/>
      <c r="P5" s="16">
        <v>1822343.72</v>
      </c>
      <c r="Q5" s="17">
        <v>1434</v>
      </c>
      <c r="R5" s="17">
        <v>758289.53</v>
      </c>
      <c r="S5" s="67">
        <v>41940</v>
      </c>
      <c r="T5" s="67" t="s">
        <v>94</v>
      </c>
      <c r="U5" s="67">
        <v>41941</v>
      </c>
      <c r="V5" s="30" t="s">
        <v>410</v>
      </c>
      <c r="W5" s="30" t="s">
        <v>94</v>
      </c>
      <c r="X5" s="67">
        <v>41947</v>
      </c>
      <c r="Y5" s="14" t="s">
        <v>334</v>
      </c>
      <c r="Z5" s="67"/>
      <c r="AA5" s="14"/>
      <c r="AB5" s="14"/>
      <c r="AC5" s="14"/>
      <c r="AD5" s="14" t="s">
        <v>272</v>
      </c>
      <c r="AE5" s="14" t="s">
        <v>233</v>
      </c>
      <c r="AF5" s="14" t="s">
        <v>232</v>
      </c>
      <c r="AG5" s="14" t="s">
        <v>261</v>
      </c>
      <c r="AH5" s="14" t="s">
        <v>262</v>
      </c>
      <c r="AI5" s="14" t="s">
        <v>265</v>
      </c>
      <c r="AJ5" s="14"/>
      <c r="AK5" s="14"/>
      <c r="AL5" s="45"/>
      <c r="AM5" s="235">
        <v>80430.095000000001</v>
      </c>
      <c r="AN5" s="235"/>
      <c r="AO5" s="14"/>
      <c r="AP5" s="14"/>
      <c r="AQ5" s="14"/>
      <c r="AR5" s="14"/>
      <c r="AS5" s="14"/>
      <c r="AT5" s="14"/>
    </row>
    <row r="6" spans="1:46" x14ac:dyDescent="0.45">
      <c r="A6" s="14" t="s">
        <v>159</v>
      </c>
      <c r="B6" s="14" t="s">
        <v>165</v>
      </c>
      <c r="C6" s="14"/>
      <c r="D6" s="14"/>
      <c r="E6" s="14" t="s">
        <v>94</v>
      </c>
      <c r="F6" s="30"/>
      <c r="G6" s="14"/>
      <c r="H6" s="28">
        <v>41946</v>
      </c>
      <c r="I6" s="79" t="s">
        <v>323</v>
      </c>
      <c r="J6" s="23" t="s">
        <v>327</v>
      </c>
      <c r="K6" s="14" t="s">
        <v>47</v>
      </c>
      <c r="L6" s="14"/>
      <c r="M6" s="14"/>
      <c r="N6" s="152"/>
      <c r="O6" s="152"/>
      <c r="P6" s="16">
        <v>4187691</v>
      </c>
      <c r="Q6" s="17">
        <v>3142</v>
      </c>
      <c r="R6" s="17">
        <v>1653865.99</v>
      </c>
      <c r="S6" s="67">
        <v>41942</v>
      </c>
      <c r="T6" s="67" t="s">
        <v>94</v>
      </c>
      <c r="U6" s="67">
        <v>41940</v>
      </c>
      <c r="V6" s="30" t="s">
        <v>410</v>
      </c>
      <c r="W6" s="30" t="s">
        <v>94</v>
      </c>
      <c r="X6" s="67">
        <v>41949</v>
      </c>
      <c r="Y6" s="14" t="s">
        <v>335</v>
      </c>
      <c r="Z6" s="67">
        <v>41920</v>
      </c>
      <c r="AA6" s="14"/>
      <c r="AB6" s="14"/>
      <c r="AC6" s="14"/>
      <c r="AD6" s="14" t="s">
        <v>282</v>
      </c>
      <c r="AE6" s="14" t="s">
        <v>235</v>
      </c>
      <c r="AF6" s="14" t="s">
        <v>234</v>
      </c>
      <c r="AG6" s="14" t="s">
        <v>261</v>
      </c>
      <c r="AH6" s="14" t="s">
        <v>266</v>
      </c>
      <c r="AI6" s="14" t="s">
        <v>267</v>
      </c>
      <c r="AJ6" s="14" t="s">
        <v>276</v>
      </c>
      <c r="AK6" s="14" t="s">
        <v>281</v>
      </c>
      <c r="AL6" s="45"/>
      <c r="AM6" s="235" t="s">
        <v>293</v>
      </c>
      <c r="AN6" s="235"/>
      <c r="AO6" s="14"/>
      <c r="AP6" s="14"/>
      <c r="AQ6" s="14"/>
      <c r="AR6" s="14"/>
      <c r="AS6" s="14"/>
      <c r="AT6" s="14"/>
    </row>
    <row r="7" spans="1:46" x14ac:dyDescent="0.45">
      <c r="A7" s="14" t="s">
        <v>164</v>
      </c>
      <c r="B7" s="14" t="s">
        <v>165</v>
      </c>
      <c r="C7" s="14"/>
      <c r="D7" s="14"/>
      <c r="E7" s="14" t="s">
        <v>94</v>
      </c>
      <c r="F7" s="30"/>
      <c r="G7" s="14"/>
      <c r="H7" s="28">
        <v>41948</v>
      </c>
      <c r="I7" s="79" t="s">
        <v>323</v>
      </c>
      <c r="J7" s="14" t="s">
        <v>327</v>
      </c>
      <c r="K7" s="14" t="s">
        <v>47</v>
      </c>
      <c r="L7" s="14"/>
      <c r="M7" s="14"/>
      <c r="N7" s="152"/>
      <c r="O7" s="152"/>
      <c r="P7" s="16">
        <v>1126639.77</v>
      </c>
      <c r="Q7" s="17">
        <v>786</v>
      </c>
      <c r="R7" s="17">
        <v>394154.94</v>
      </c>
      <c r="S7" s="67">
        <v>41943</v>
      </c>
      <c r="T7" s="67" t="s">
        <v>94</v>
      </c>
      <c r="U7" s="67">
        <v>41943</v>
      </c>
      <c r="V7" s="30" t="s">
        <v>410</v>
      </c>
      <c r="W7" s="30" t="s">
        <v>94</v>
      </c>
      <c r="X7" s="67">
        <v>41949</v>
      </c>
      <c r="Y7" s="14" t="s">
        <v>335</v>
      </c>
      <c r="Z7" s="67">
        <v>41927</v>
      </c>
      <c r="AA7" s="14"/>
      <c r="AB7" s="14"/>
      <c r="AC7" s="14"/>
      <c r="AD7" s="14" t="s">
        <v>237</v>
      </c>
      <c r="AE7" s="14" t="s">
        <v>235</v>
      </c>
      <c r="AF7" s="14" t="s">
        <v>236</v>
      </c>
      <c r="AG7" s="14" t="s">
        <v>261</v>
      </c>
      <c r="AH7" s="14" t="s">
        <v>268</v>
      </c>
      <c r="AI7" s="14" t="s">
        <v>310</v>
      </c>
      <c r="AJ7" s="14" t="s">
        <v>276</v>
      </c>
      <c r="AK7" s="14" t="s">
        <v>281</v>
      </c>
      <c r="AL7" s="45"/>
      <c r="AM7" s="235" t="s">
        <v>294</v>
      </c>
      <c r="AN7" s="235"/>
      <c r="AO7" s="14"/>
      <c r="AP7" s="14"/>
      <c r="AQ7" s="14"/>
      <c r="AR7" s="14"/>
      <c r="AS7" s="14"/>
      <c r="AT7" s="14"/>
    </row>
    <row r="8" spans="1:46" x14ac:dyDescent="0.45">
      <c r="A8" s="14" t="s">
        <v>158</v>
      </c>
      <c r="B8" s="14" t="s">
        <v>165</v>
      </c>
      <c r="C8" s="14"/>
      <c r="D8" s="14"/>
      <c r="E8" s="14" t="s">
        <v>94</v>
      </c>
      <c r="F8" s="30" t="s">
        <v>47</v>
      </c>
      <c r="G8" s="14"/>
      <c r="H8" s="28">
        <v>41949</v>
      </c>
      <c r="I8" s="79" t="s">
        <v>322</v>
      </c>
      <c r="J8" s="14" t="s">
        <v>223</v>
      </c>
      <c r="K8" s="14" t="s">
        <v>47</v>
      </c>
      <c r="L8" s="14"/>
      <c r="M8" s="14"/>
      <c r="N8" s="152"/>
      <c r="O8" s="152"/>
      <c r="P8" s="16">
        <v>2914681.39</v>
      </c>
      <c r="Q8" s="17">
        <v>797</v>
      </c>
      <c r="R8" s="17">
        <v>886342.29</v>
      </c>
      <c r="S8" s="67">
        <v>41948</v>
      </c>
      <c r="T8" s="67" t="s">
        <v>94</v>
      </c>
      <c r="U8" s="67" t="s">
        <v>47</v>
      </c>
      <c r="V8" s="67" t="s">
        <v>332</v>
      </c>
      <c r="W8" s="67" t="s">
        <v>47</v>
      </c>
      <c r="X8" s="15"/>
      <c r="Y8" s="14"/>
      <c r="Z8" s="67">
        <v>41939</v>
      </c>
      <c r="AA8" s="14"/>
      <c r="AB8" s="14"/>
      <c r="AC8" s="14"/>
      <c r="AD8" s="14" t="s">
        <v>239</v>
      </c>
      <c r="AE8" s="14" t="s">
        <v>235</v>
      </c>
      <c r="AF8" s="14" t="s">
        <v>238</v>
      </c>
      <c r="AG8" s="14" t="s">
        <v>261</v>
      </c>
      <c r="AH8" s="14" t="s">
        <v>269</v>
      </c>
      <c r="AI8" s="14" t="s">
        <v>270</v>
      </c>
      <c r="AJ8" s="14" t="s">
        <v>276</v>
      </c>
      <c r="AK8" s="14" t="s">
        <v>283</v>
      </c>
      <c r="AL8" s="45"/>
      <c r="AM8" s="235"/>
      <c r="AN8" s="235"/>
      <c r="AO8" s="14"/>
      <c r="AP8" s="14"/>
      <c r="AQ8" s="14"/>
      <c r="AR8" s="14"/>
      <c r="AS8" s="14"/>
      <c r="AT8" s="14"/>
    </row>
    <row r="9" spans="1:46" x14ac:dyDescent="0.45">
      <c r="A9" s="14" t="s">
        <v>155</v>
      </c>
      <c r="B9" s="14" t="s">
        <v>165</v>
      </c>
      <c r="C9" s="14"/>
      <c r="D9" s="14"/>
      <c r="E9" s="14" t="s">
        <v>94</v>
      </c>
      <c r="F9" s="30" t="s">
        <v>47</v>
      </c>
      <c r="G9" s="14"/>
      <c r="H9" s="28">
        <v>41950</v>
      </c>
      <c r="I9" s="79" t="s">
        <v>325</v>
      </c>
      <c r="J9" s="14" t="s">
        <v>327</v>
      </c>
      <c r="K9" s="14" t="s">
        <v>47</v>
      </c>
      <c r="L9" s="14"/>
      <c r="M9" s="14"/>
      <c r="N9" s="152"/>
      <c r="O9" s="152"/>
      <c r="P9" s="16">
        <v>7546144.5199999996</v>
      </c>
      <c r="Q9" s="17">
        <v>4205</v>
      </c>
      <c r="R9" s="17">
        <v>2168629.5499999998</v>
      </c>
      <c r="S9" s="67">
        <v>41949</v>
      </c>
      <c r="T9" s="67" t="s">
        <v>94</v>
      </c>
      <c r="U9" s="67">
        <v>41949</v>
      </c>
      <c r="V9" s="30" t="s">
        <v>410</v>
      </c>
      <c r="W9" s="67" t="s">
        <v>94</v>
      </c>
      <c r="X9" s="67">
        <v>41955</v>
      </c>
      <c r="Y9" s="14" t="s">
        <v>335</v>
      </c>
      <c r="Z9" s="15"/>
      <c r="AA9" s="14"/>
      <c r="AB9" s="14"/>
      <c r="AC9" s="14"/>
      <c r="AD9" s="14" t="s">
        <v>251</v>
      </c>
      <c r="AE9" s="14" t="s">
        <v>241</v>
      </c>
      <c r="AF9" s="14" t="s">
        <v>240</v>
      </c>
      <c r="AG9" s="14" t="s">
        <v>261</v>
      </c>
      <c r="AH9" s="14" t="s">
        <v>269</v>
      </c>
      <c r="AI9" s="14" t="s">
        <v>271</v>
      </c>
      <c r="AJ9" s="14" t="s">
        <v>276</v>
      </c>
      <c r="AK9" s="14" t="s">
        <v>281</v>
      </c>
      <c r="AL9" s="45" t="s">
        <v>285</v>
      </c>
      <c r="AM9" s="235" t="s">
        <v>295</v>
      </c>
      <c r="AN9" s="235"/>
      <c r="AO9" s="14"/>
      <c r="AP9" s="14"/>
      <c r="AQ9" s="14"/>
      <c r="AR9" s="14"/>
      <c r="AS9" s="14"/>
      <c r="AT9" s="14"/>
    </row>
    <row r="10" spans="1:46" x14ac:dyDescent="0.45">
      <c r="A10" s="14" t="s">
        <v>157</v>
      </c>
      <c r="B10" s="14" t="s">
        <v>165</v>
      </c>
      <c r="C10" s="14"/>
      <c r="D10" s="14"/>
      <c r="E10" s="14" t="s">
        <v>94</v>
      </c>
      <c r="F10" s="30" t="s">
        <v>47</v>
      </c>
      <c r="G10" s="14"/>
      <c r="H10" s="28">
        <v>41953</v>
      </c>
      <c r="I10" s="79" t="s">
        <v>322</v>
      </c>
      <c r="J10" s="14" t="s">
        <v>327</v>
      </c>
      <c r="K10" s="14" t="s">
        <v>47</v>
      </c>
      <c r="L10" s="14"/>
      <c r="M10" s="14"/>
      <c r="N10" s="152"/>
      <c r="O10" s="152"/>
      <c r="P10" s="16">
        <v>2585264.0300000194</v>
      </c>
      <c r="Q10" s="17">
        <v>1335</v>
      </c>
      <c r="R10" s="17">
        <v>1131584.71</v>
      </c>
      <c r="S10" s="67">
        <v>41942</v>
      </c>
      <c r="T10" s="67" t="s">
        <v>94</v>
      </c>
      <c r="U10" s="67">
        <v>41952</v>
      </c>
      <c r="V10" s="30" t="s">
        <v>410</v>
      </c>
      <c r="W10" s="30"/>
      <c r="X10" s="67">
        <v>41955</v>
      </c>
      <c r="Y10" s="14" t="s">
        <v>334</v>
      </c>
      <c r="Z10" s="67">
        <v>41918</v>
      </c>
      <c r="AA10" s="14"/>
      <c r="AB10" s="14"/>
      <c r="AC10" s="14"/>
      <c r="AD10" s="41"/>
      <c r="AE10" s="41"/>
      <c r="AF10" s="41"/>
      <c r="AG10" s="41"/>
      <c r="AH10" s="41"/>
      <c r="AI10" s="41"/>
      <c r="AJ10" s="41"/>
      <c r="AK10" s="41"/>
      <c r="AL10" s="46"/>
      <c r="AM10" s="235"/>
      <c r="AN10" s="235"/>
      <c r="AO10" s="14"/>
      <c r="AP10" s="14"/>
      <c r="AQ10" s="14"/>
      <c r="AR10" s="14"/>
      <c r="AS10" s="14"/>
      <c r="AT10" s="14"/>
    </row>
    <row r="11" spans="1:46" x14ac:dyDescent="0.45">
      <c r="A11" s="14" t="s">
        <v>317</v>
      </c>
      <c r="B11" s="14" t="s">
        <v>165</v>
      </c>
      <c r="C11" s="14"/>
      <c r="D11" s="14"/>
      <c r="E11" s="14" t="s">
        <v>95</v>
      </c>
      <c r="F11" s="14"/>
      <c r="G11" s="14"/>
      <c r="H11" s="27">
        <v>41930</v>
      </c>
      <c r="I11" s="79" t="s">
        <v>324</v>
      </c>
      <c r="J11" s="14" t="s">
        <v>327</v>
      </c>
      <c r="K11" s="14" t="s">
        <v>47</v>
      </c>
      <c r="L11" s="14"/>
      <c r="M11" s="14"/>
      <c r="N11" s="152"/>
      <c r="O11" s="152"/>
      <c r="P11" s="16">
        <v>579046</v>
      </c>
      <c r="Q11" s="17">
        <v>1507</v>
      </c>
      <c r="R11" s="17"/>
      <c r="S11" s="67">
        <v>41930</v>
      </c>
      <c r="T11" s="67"/>
      <c r="U11" s="67">
        <v>41930</v>
      </c>
      <c r="V11" s="30" t="s">
        <v>336</v>
      </c>
      <c r="W11" s="30"/>
      <c r="X11" s="15">
        <v>41932</v>
      </c>
      <c r="Y11" s="14" t="s">
        <v>335</v>
      </c>
      <c r="Z11" s="15">
        <v>41913</v>
      </c>
      <c r="AA11" s="14"/>
      <c r="AB11" s="14"/>
      <c r="AC11" s="14"/>
      <c r="AD11" s="14"/>
      <c r="AE11" s="14"/>
      <c r="AF11" s="14"/>
      <c r="AG11" s="14"/>
      <c r="AH11" s="14"/>
      <c r="AI11" s="14"/>
      <c r="AJ11" s="14"/>
      <c r="AK11" s="14"/>
      <c r="AL11" s="45"/>
      <c r="AM11" s="235"/>
      <c r="AN11" s="235"/>
      <c r="AO11" s="14"/>
      <c r="AP11" s="14"/>
      <c r="AQ11" s="14"/>
      <c r="AR11" s="14"/>
      <c r="AS11" s="14"/>
      <c r="AT11" s="14"/>
    </row>
    <row r="12" spans="1:46" x14ac:dyDescent="0.45">
      <c r="A12" s="14" t="s">
        <v>330</v>
      </c>
      <c r="B12" s="14" t="s">
        <v>165</v>
      </c>
      <c r="C12" s="14"/>
      <c r="D12" s="14"/>
      <c r="E12" s="14" t="s">
        <v>95</v>
      </c>
      <c r="F12" s="14"/>
      <c r="G12" s="14"/>
      <c r="H12" s="27">
        <v>41943</v>
      </c>
      <c r="I12" s="79" t="s">
        <v>323</v>
      </c>
      <c r="J12" s="23" t="s">
        <v>327</v>
      </c>
      <c r="K12" s="14" t="s">
        <v>47</v>
      </c>
      <c r="L12" s="14"/>
      <c r="M12" s="14"/>
      <c r="N12" s="152"/>
      <c r="O12" s="152"/>
      <c r="P12" s="16"/>
      <c r="Q12" s="17">
        <v>261</v>
      </c>
      <c r="R12" s="17"/>
      <c r="S12" s="67">
        <v>41943</v>
      </c>
      <c r="T12" s="67"/>
      <c r="U12" s="67">
        <v>41943</v>
      </c>
      <c r="V12" s="30" t="s">
        <v>336</v>
      </c>
      <c r="W12" s="30"/>
      <c r="X12" s="67">
        <v>41947</v>
      </c>
      <c r="Y12" s="14" t="s">
        <v>334</v>
      </c>
      <c r="Z12" s="67">
        <v>41913</v>
      </c>
      <c r="AA12" s="14"/>
      <c r="AB12" s="14"/>
      <c r="AC12" s="14"/>
      <c r="AD12" s="14"/>
      <c r="AE12" s="14"/>
      <c r="AF12" s="14"/>
      <c r="AG12" s="14"/>
      <c r="AH12" s="14"/>
      <c r="AI12" s="14"/>
      <c r="AJ12" s="14"/>
      <c r="AK12" s="14"/>
      <c r="AL12" s="45"/>
      <c r="AM12" s="235"/>
      <c r="AN12" s="235"/>
      <c r="AO12" s="14"/>
      <c r="AP12" s="14"/>
      <c r="AQ12" s="14"/>
      <c r="AR12" s="14"/>
      <c r="AS12" s="14"/>
      <c r="AT12" s="14"/>
    </row>
    <row r="13" spans="1:46" x14ac:dyDescent="0.45">
      <c r="A13" s="14" t="s">
        <v>329</v>
      </c>
      <c r="B13" s="14" t="s">
        <v>165</v>
      </c>
      <c r="C13" s="14"/>
      <c r="D13" s="14"/>
      <c r="E13" s="14" t="s">
        <v>95</v>
      </c>
      <c r="F13" s="14"/>
      <c r="G13" s="14"/>
      <c r="H13" s="28">
        <v>41949</v>
      </c>
      <c r="I13" s="79" t="s">
        <v>323</v>
      </c>
      <c r="J13" s="23" t="s">
        <v>327</v>
      </c>
      <c r="K13" s="14" t="s">
        <v>47</v>
      </c>
      <c r="L13" s="14"/>
      <c r="M13" s="14"/>
      <c r="N13" s="152"/>
      <c r="O13" s="152"/>
      <c r="P13" s="16"/>
      <c r="Q13" s="17">
        <v>323</v>
      </c>
      <c r="R13" s="17"/>
      <c r="S13" s="67">
        <v>41942</v>
      </c>
      <c r="T13" s="67"/>
      <c r="U13" s="67">
        <v>41942</v>
      </c>
      <c r="V13" s="30" t="s">
        <v>333</v>
      </c>
      <c r="W13" s="30"/>
      <c r="X13" s="67">
        <v>41950</v>
      </c>
      <c r="Y13" s="14" t="s">
        <v>335</v>
      </c>
      <c r="Z13" s="67">
        <v>41913</v>
      </c>
      <c r="AA13" s="14"/>
      <c r="AB13" s="14"/>
      <c r="AC13" s="14"/>
      <c r="AD13" s="14"/>
      <c r="AE13" s="14"/>
      <c r="AF13" s="14"/>
      <c r="AG13" s="14"/>
      <c r="AH13" s="14"/>
      <c r="AI13" s="14"/>
      <c r="AJ13" s="14"/>
      <c r="AK13" s="14"/>
      <c r="AL13" s="45"/>
      <c r="AM13" s="235"/>
      <c r="AN13" s="235"/>
      <c r="AO13" s="14"/>
      <c r="AP13" s="14"/>
      <c r="AQ13" s="14"/>
      <c r="AR13" s="14"/>
      <c r="AS13" s="14"/>
      <c r="AT13" s="14"/>
    </row>
    <row r="14" spans="1:46" x14ac:dyDescent="0.45">
      <c r="A14" s="14" t="s">
        <v>331</v>
      </c>
      <c r="B14" s="14" t="s">
        <v>165</v>
      </c>
      <c r="C14" s="14"/>
      <c r="D14" s="14"/>
      <c r="E14" s="14" t="s">
        <v>95</v>
      </c>
      <c r="F14" s="14"/>
      <c r="G14" s="14"/>
      <c r="H14" s="28">
        <v>41949</v>
      </c>
      <c r="I14" s="79" t="s">
        <v>322</v>
      </c>
      <c r="J14" s="23" t="s">
        <v>327</v>
      </c>
      <c r="K14" s="14" t="s">
        <v>47</v>
      </c>
      <c r="L14" s="14"/>
      <c r="M14" s="14"/>
      <c r="N14" s="152"/>
      <c r="O14" s="152"/>
      <c r="P14" s="16"/>
      <c r="Q14" s="17">
        <v>451</v>
      </c>
      <c r="R14" s="17"/>
      <c r="S14" s="67" t="s">
        <v>47</v>
      </c>
      <c r="T14" s="67"/>
      <c r="U14" s="67">
        <v>41949</v>
      </c>
      <c r="V14" s="30" t="s">
        <v>333</v>
      </c>
      <c r="W14" s="30"/>
      <c r="X14" s="67">
        <v>41950</v>
      </c>
      <c r="Y14" s="14" t="s">
        <v>334</v>
      </c>
      <c r="Z14" s="67">
        <v>41919</v>
      </c>
      <c r="AA14" s="14"/>
      <c r="AB14" s="14"/>
      <c r="AC14" s="14"/>
      <c r="AD14" s="14"/>
      <c r="AE14" s="14"/>
      <c r="AF14" s="14"/>
      <c r="AG14" s="14"/>
      <c r="AH14" s="14"/>
      <c r="AI14" s="14"/>
      <c r="AJ14" s="14"/>
      <c r="AK14" s="14"/>
      <c r="AL14" s="45"/>
      <c r="AM14" s="235"/>
      <c r="AN14" s="235"/>
      <c r="AO14" s="14"/>
      <c r="AP14" s="14"/>
      <c r="AQ14" s="14"/>
      <c r="AR14" s="14"/>
      <c r="AS14" s="14"/>
      <c r="AT14" s="14"/>
    </row>
    <row r="15" spans="1:46" x14ac:dyDescent="0.45">
      <c r="A15" s="14" t="s">
        <v>391</v>
      </c>
      <c r="B15" s="14" t="s">
        <v>165</v>
      </c>
      <c r="C15" s="14"/>
      <c r="D15" s="14"/>
      <c r="E15" s="14" t="s">
        <v>392</v>
      </c>
      <c r="F15" s="14"/>
      <c r="G15" s="14"/>
      <c r="H15" s="28">
        <v>41955</v>
      </c>
      <c r="I15" s="79" t="s">
        <v>324</v>
      </c>
      <c r="J15" s="14" t="s">
        <v>40</v>
      </c>
      <c r="K15" s="14" t="s">
        <v>341</v>
      </c>
      <c r="L15" s="14"/>
      <c r="M15" s="14"/>
      <c r="N15" s="152"/>
      <c r="O15" s="152"/>
      <c r="P15" s="16"/>
      <c r="Q15" s="17">
        <v>2196</v>
      </c>
      <c r="R15" s="17"/>
      <c r="S15" s="67" t="s">
        <v>47</v>
      </c>
      <c r="T15" s="15"/>
      <c r="U15" s="67" t="s">
        <v>47</v>
      </c>
      <c r="V15" s="67" t="s">
        <v>47</v>
      </c>
      <c r="W15" s="67" t="s">
        <v>47</v>
      </c>
      <c r="X15" s="15"/>
      <c r="Y15" s="14"/>
      <c r="Z15" s="67"/>
      <c r="AA15" s="14"/>
      <c r="AB15" s="14"/>
      <c r="AC15" s="14"/>
      <c r="AD15" s="14"/>
      <c r="AE15" s="14"/>
      <c r="AF15" s="14"/>
      <c r="AG15" s="14"/>
      <c r="AH15" s="14"/>
      <c r="AI15" s="14"/>
      <c r="AJ15" s="14"/>
      <c r="AK15" s="14"/>
      <c r="AL15" s="45"/>
      <c r="AM15" s="235"/>
      <c r="AN15" s="235"/>
      <c r="AO15" s="14"/>
      <c r="AP15" s="14"/>
      <c r="AQ15" s="14"/>
      <c r="AR15" s="14"/>
      <c r="AS15" s="14"/>
      <c r="AT15" s="14"/>
    </row>
    <row r="16" spans="1:46" x14ac:dyDescent="0.45">
      <c r="A16" s="14" t="s">
        <v>161</v>
      </c>
      <c r="B16" s="14" t="s">
        <v>165</v>
      </c>
      <c r="C16" s="14"/>
      <c r="D16" s="14"/>
      <c r="E16" s="14" t="s">
        <v>95</v>
      </c>
      <c r="F16" s="30"/>
      <c r="G16" s="14"/>
      <c r="H16" s="28">
        <v>41956</v>
      </c>
      <c r="I16" s="79" t="s">
        <v>328</v>
      </c>
      <c r="J16" s="14" t="s">
        <v>40</v>
      </c>
      <c r="K16" s="14" t="s">
        <v>341</v>
      </c>
      <c r="L16" s="14"/>
      <c r="M16" s="14"/>
      <c r="N16" s="152"/>
      <c r="O16" s="152"/>
      <c r="P16" s="16">
        <v>1999417.06</v>
      </c>
      <c r="Q16" s="17">
        <v>1810</v>
      </c>
      <c r="R16" s="17"/>
      <c r="S16" s="67">
        <v>41956</v>
      </c>
      <c r="T16" s="67" t="s">
        <v>385</v>
      </c>
      <c r="U16" s="67" t="s">
        <v>47</v>
      </c>
      <c r="V16" s="67" t="s">
        <v>332</v>
      </c>
      <c r="W16" s="67" t="s">
        <v>47</v>
      </c>
      <c r="X16" s="15" t="s">
        <v>362</v>
      </c>
      <c r="Y16" s="14" t="s">
        <v>363</v>
      </c>
      <c r="Z16" s="67"/>
      <c r="AA16" s="14" t="s">
        <v>364</v>
      </c>
      <c r="AB16" s="14"/>
      <c r="AC16" s="14"/>
      <c r="AD16" s="14"/>
      <c r="AE16" s="14"/>
      <c r="AF16" s="14"/>
      <c r="AG16" s="14"/>
      <c r="AH16" s="14"/>
      <c r="AI16" s="14"/>
      <c r="AJ16" s="14"/>
      <c r="AK16" s="14"/>
      <c r="AL16" s="45"/>
      <c r="AM16" s="235"/>
      <c r="AN16" s="235"/>
      <c r="AO16" s="14"/>
      <c r="AP16" s="14"/>
      <c r="AQ16" s="14"/>
      <c r="AR16" s="14"/>
      <c r="AS16" s="14"/>
      <c r="AT16" s="14"/>
    </row>
    <row r="17" spans="1:46" x14ac:dyDescent="0.45">
      <c r="A17" s="14" t="s">
        <v>160</v>
      </c>
      <c r="B17" s="14" t="s">
        <v>165</v>
      </c>
      <c r="C17" s="14"/>
      <c r="D17" s="14"/>
      <c r="E17" s="14" t="s">
        <v>94</v>
      </c>
      <c r="F17" s="30" t="s">
        <v>136</v>
      </c>
      <c r="G17" s="14"/>
      <c r="H17" s="28">
        <v>41964</v>
      </c>
      <c r="I17" s="79" t="s">
        <v>322</v>
      </c>
      <c r="J17" s="14" t="s">
        <v>40</v>
      </c>
      <c r="K17" s="14" t="s">
        <v>341</v>
      </c>
      <c r="L17" s="14"/>
      <c r="M17" s="14"/>
      <c r="N17" s="152"/>
      <c r="O17" s="152"/>
      <c r="P17" s="16">
        <v>2171732.48</v>
      </c>
      <c r="Q17" s="17">
        <v>710</v>
      </c>
      <c r="R17" s="17">
        <v>551442</v>
      </c>
      <c r="S17" s="67">
        <v>41964</v>
      </c>
      <c r="T17" s="67" t="s">
        <v>385</v>
      </c>
      <c r="U17" s="67">
        <v>41964</v>
      </c>
      <c r="V17" s="30" t="s">
        <v>336</v>
      </c>
      <c r="W17" s="67" t="s">
        <v>385</v>
      </c>
      <c r="X17" s="67">
        <v>41964</v>
      </c>
      <c r="Y17" s="93" t="s">
        <v>411</v>
      </c>
      <c r="Z17" s="67"/>
      <c r="AA17" s="14" t="s">
        <v>368</v>
      </c>
      <c r="AB17" s="14"/>
      <c r="AC17" s="14"/>
      <c r="AD17" s="14"/>
      <c r="AE17" s="14"/>
      <c r="AF17" s="14"/>
      <c r="AG17" s="14"/>
      <c r="AH17" s="14"/>
      <c r="AI17" s="14"/>
      <c r="AJ17" s="14"/>
      <c r="AK17" s="14"/>
      <c r="AL17" s="45"/>
      <c r="AM17" s="235"/>
      <c r="AN17" s="235"/>
      <c r="AO17" s="14"/>
      <c r="AP17" s="14"/>
      <c r="AQ17" s="14"/>
      <c r="AR17" s="14"/>
      <c r="AS17" s="14"/>
      <c r="AT17" s="14"/>
    </row>
    <row r="18" spans="1:46" x14ac:dyDescent="0.45">
      <c r="A18" s="14" t="s">
        <v>1954</v>
      </c>
      <c r="B18" s="14" t="s">
        <v>165</v>
      </c>
      <c r="C18" s="14"/>
      <c r="D18" s="14" t="s">
        <v>94</v>
      </c>
      <c r="E18" s="14" t="s">
        <v>94</v>
      </c>
      <c r="F18" s="14" t="s">
        <v>93</v>
      </c>
      <c r="G18" s="14"/>
      <c r="H18" s="15">
        <v>42291</v>
      </c>
      <c r="I18" s="223" t="s">
        <v>2666</v>
      </c>
      <c r="J18" s="14" t="s">
        <v>2667</v>
      </c>
      <c r="K18" s="14" t="s">
        <v>2668</v>
      </c>
      <c r="L18" s="14"/>
      <c r="M18" s="14"/>
      <c r="N18" s="16">
        <v>4314136.9800000004</v>
      </c>
      <c r="O18" s="152">
        <v>1639</v>
      </c>
      <c r="P18" s="16">
        <v>5242279.6900000004</v>
      </c>
      <c r="Q18" s="17">
        <v>1597</v>
      </c>
      <c r="R18" s="16">
        <v>1420097.4899999988</v>
      </c>
      <c r="S18" s="15">
        <v>42290</v>
      </c>
      <c r="T18" s="14" t="s">
        <v>496</v>
      </c>
      <c r="U18" s="67" t="s">
        <v>47</v>
      </c>
      <c r="V18" s="67" t="s">
        <v>47</v>
      </c>
      <c r="W18" s="14"/>
      <c r="X18" s="15">
        <v>42296</v>
      </c>
      <c r="Y18" s="14" t="s">
        <v>2773</v>
      </c>
      <c r="Z18" s="14" t="s">
        <v>2669</v>
      </c>
      <c r="AA18" s="145" t="s">
        <v>2774</v>
      </c>
      <c r="AB18" s="14"/>
      <c r="AC18" s="14"/>
      <c r="AD18" s="14"/>
      <c r="AE18" s="14"/>
      <c r="AF18" s="14"/>
      <c r="AG18" s="14"/>
      <c r="AH18" s="14"/>
      <c r="AI18" s="14"/>
      <c r="AJ18" s="14"/>
      <c r="AK18" s="14"/>
      <c r="AL18" s="14"/>
      <c r="AM18" s="45"/>
      <c r="AN18" s="45"/>
      <c r="AO18" s="245" t="s">
        <v>423</v>
      </c>
      <c r="AP18" s="245" t="s">
        <v>423</v>
      </c>
      <c r="AQ18" s="245" t="s">
        <v>423</v>
      </c>
      <c r="AR18" s="245" t="s">
        <v>423</v>
      </c>
      <c r="AS18" s="245" t="s">
        <v>47</v>
      </c>
      <c r="AT18" s="245" t="s">
        <v>423</v>
      </c>
    </row>
    <row r="19" spans="1:46" x14ac:dyDescent="0.45">
      <c r="A19" s="14" t="s">
        <v>3059</v>
      </c>
      <c r="B19" s="14" t="s">
        <v>165</v>
      </c>
      <c r="C19" s="14"/>
      <c r="D19" s="14" t="s">
        <v>94</v>
      </c>
      <c r="E19" s="14" t="s">
        <v>94</v>
      </c>
      <c r="F19" s="14" t="s">
        <v>93</v>
      </c>
      <c r="G19" s="14"/>
      <c r="H19" s="15">
        <v>42297</v>
      </c>
      <c r="I19" s="223" t="s">
        <v>2671</v>
      </c>
      <c r="J19" s="14" t="s">
        <v>2667</v>
      </c>
      <c r="K19" s="14" t="s">
        <v>71</v>
      </c>
      <c r="L19" s="14"/>
      <c r="M19" s="14"/>
      <c r="N19" s="16">
        <v>1659119.39</v>
      </c>
      <c r="O19" s="152">
        <v>2854</v>
      </c>
      <c r="P19" s="16">
        <v>1969654.71</v>
      </c>
      <c r="Q19" s="17">
        <v>3231</v>
      </c>
      <c r="R19" s="16">
        <v>247000.57000000004</v>
      </c>
      <c r="S19" s="15">
        <v>75162</v>
      </c>
      <c r="T19" s="14" t="s">
        <v>496</v>
      </c>
      <c r="U19" s="67" t="s">
        <v>47</v>
      </c>
      <c r="V19" s="67" t="s">
        <v>47</v>
      </c>
      <c r="W19" s="14"/>
      <c r="X19" s="14"/>
      <c r="Y19" s="14"/>
      <c r="Z19" s="14"/>
      <c r="AA19" s="14"/>
      <c r="AB19" s="14"/>
      <c r="AC19" s="14"/>
      <c r="AD19" s="14"/>
      <c r="AE19" s="14"/>
      <c r="AF19" s="14"/>
      <c r="AG19" s="14"/>
      <c r="AH19" s="14"/>
      <c r="AI19" s="14"/>
      <c r="AJ19" s="14"/>
      <c r="AK19" s="14"/>
      <c r="AL19" s="14"/>
      <c r="AM19" s="45"/>
      <c r="AN19" s="45"/>
      <c r="AO19" s="245" t="s">
        <v>423</v>
      </c>
      <c r="AP19" s="245" t="s">
        <v>423</v>
      </c>
      <c r="AQ19" s="245" t="s">
        <v>423</v>
      </c>
      <c r="AR19" s="245" t="s">
        <v>423</v>
      </c>
      <c r="AS19" s="245" t="s">
        <v>47</v>
      </c>
      <c r="AT19" s="245" t="s">
        <v>423</v>
      </c>
    </row>
    <row r="20" spans="1:46" x14ac:dyDescent="0.45">
      <c r="A20" s="14" t="s">
        <v>316</v>
      </c>
      <c r="B20" s="14" t="s">
        <v>165</v>
      </c>
      <c r="C20" s="14"/>
      <c r="D20" s="14" t="s">
        <v>94</v>
      </c>
      <c r="E20" s="14" t="s">
        <v>94</v>
      </c>
      <c r="F20" s="14" t="s">
        <v>136</v>
      </c>
      <c r="G20" s="14"/>
      <c r="H20" s="15">
        <v>42298</v>
      </c>
      <c r="I20" s="223" t="s">
        <v>2672</v>
      </c>
      <c r="J20" s="14" t="s">
        <v>40</v>
      </c>
      <c r="K20" s="14" t="s">
        <v>2673</v>
      </c>
      <c r="L20" s="14"/>
      <c r="M20" s="14"/>
      <c r="N20" s="16">
        <v>3453152.18</v>
      </c>
      <c r="O20" s="152">
        <v>2851</v>
      </c>
      <c r="P20" s="16">
        <v>4088712.49</v>
      </c>
      <c r="Q20" s="17">
        <v>2592</v>
      </c>
      <c r="R20" s="16">
        <v>741257.13999999978</v>
      </c>
      <c r="S20" s="14" t="s">
        <v>2674</v>
      </c>
      <c r="T20" s="14" t="s">
        <v>2790</v>
      </c>
      <c r="U20" s="15">
        <v>42294</v>
      </c>
      <c r="V20" s="14" t="s">
        <v>2675</v>
      </c>
      <c r="W20" s="14"/>
      <c r="X20" s="14" t="s">
        <v>47</v>
      </c>
      <c r="Y20" s="14" t="s">
        <v>47</v>
      </c>
      <c r="Z20" s="14" t="s">
        <v>2676</v>
      </c>
      <c r="AA20" s="14" t="s">
        <v>2677</v>
      </c>
      <c r="AB20" s="14"/>
      <c r="AC20" s="14" t="s">
        <v>2678</v>
      </c>
      <c r="AD20" s="14"/>
      <c r="AE20" s="14"/>
      <c r="AF20" s="14" t="s">
        <v>2679</v>
      </c>
      <c r="AG20" s="14"/>
      <c r="AH20" s="14"/>
      <c r="AI20" s="14"/>
      <c r="AJ20" s="14"/>
      <c r="AK20" s="14"/>
      <c r="AL20" s="14"/>
      <c r="AM20" s="45"/>
      <c r="AN20" s="45"/>
      <c r="AO20" s="245" t="s">
        <v>423</v>
      </c>
      <c r="AP20" s="245" t="s">
        <v>423</v>
      </c>
      <c r="AQ20" s="245" t="s">
        <v>423</v>
      </c>
      <c r="AR20" s="245" t="s">
        <v>423</v>
      </c>
      <c r="AS20" s="245" t="s">
        <v>423</v>
      </c>
      <c r="AT20" s="245" t="s">
        <v>423</v>
      </c>
    </row>
    <row r="21" spans="1:46" x14ac:dyDescent="0.45">
      <c r="A21" s="14" t="s">
        <v>679</v>
      </c>
      <c r="B21" s="14" t="s">
        <v>165</v>
      </c>
      <c r="C21" s="14"/>
      <c r="D21" s="14" t="s">
        <v>95</v>
      </c>
      <c r="E21" s="14" t="s">
        <v>95</v>
      </c>
      <c r="F21" s="14" t="s">
        <v>297</v>
      </c>
      <c r="G21" s="14"/>
      <c r="H21" s="15">
        <v>42306</v>
      </c>
      <c r="I21" s="223"/>
      <c r="J21" s="14" t="s">
        <v>40</v>
      </c>
      <c r="K21" s="14"/>
      <c r="L21" s="14"/>
      <c r="M21" s="14"/>
      <c r="N21" s="14"/>
      <c r="O21" s="152">
        <v>686</v>
      </c>
      <c r="P21" s="16"/>
      <c r="Q21" s="17"/>
      <c r="R21" s="29" t="s">
        <v>2543</v>
      </c>
      <c r="S21" s="14"/>
      <c r="T21" s="14"/>
      <c r="U21" s="15"/>
      <c r="V21" s="14"/>
      <c r="W21" s="14"/>
      <c r="X21" s="14"/>
      <c r="Y21" s="14"/>
      <c r="Z21" s="14"/>
      <c r="AA21" s="14"/>
      <c r="AB21" s="14"/>
      <c r="AC21" s="14"/>
      <c r="AD21" s="14"/>
      <c r="AE21" s="14"/>
      <c r="AF21" s="14"/>
      <c r="AG21" s="14"/>
      <c r="AH21" s="14"/>
      <c r="AI21" s="14"/>
      <c r="AJ21" s="14"/>
      <c r="AK21" s="14"/>
      <c r="AL21" s="14"/>
      <c r="AM21" s="45"/>
      <c r="AN21" s="45"/>
      <c r="AO21" s="14"/>
      <c r="AP21" s="14"/>
      <c r="AQ21" s="14"/>
      <c r="AR21" s="14"/>
      <c r="AS21" s="14"/>
      <c r="AT21" s="14"/>
    </row>
    <row r="22" spans="1:46" x14ac:dyDescent="0.45">
      <c r="A22" s="14" t="s">
        <v>3060</v>
      </c>
      <c r="B22" s="14" t="s">
        <v>165</v>
      </c>
      <c r="C22" s="14"/>
      <c r="D22" s="14" t="s">
        <v>94</v>
      </c>
      <c r="E22" s="14" t="s">
        <v>94</v>
      </c>
      <c r="F22" s="14" t="s">
        <v>93</v>
      </c>
      <c r="G22" s="14"/>
      <c r="H22" s="15">
        <v>42307</v>
      </c>
      <c r="I22" s="223" t="s">
        <v>2791</v>
      </c>
      <c r="J22" s="14" t="s">
        <v>327</v>
      </c>
      <c r="K22" s="14" t="s">
        <v>71</v>
      </c>
      <c r="L22" s="14"/>
      <c r="M22" s="14"/>
      <c r="N22" s="16">
        <v>1664229.68</v>
      </c>
      <c r="O22" s="152">
        <v>1725</v>
      </c>
      <c r="P22" s="16">
        <v>1822343.72</v>
      </c>
      <c r="Q22" s="17">
        <v>1434</v>
      </c>
      <c r="R22" s="16">
        <v>698816.5299999998</v>
      </c>
      <c r="S22" s="15">
        <v>42304</v>
      </c>
      <c r="T22" s="14"/>
      <c r="U22" s="15">
        <v>42303</v>
      </c>
      <c r="V22" s="14" t="s">
        <v>2778</v>
      </c>
      <c r="W22" s="14"/>
      <c r="X22" s="15">
        <v>42310</v>
      </c>
      <c r="Y22" s="14" t="s">
        <v>335</v>
      </c>
      <c r="Z22" s="14"/>
      <c r="AA22" s="14"/>
      <c r="AB22" s="14"/>
      <c r="AC22" s="14"/>
      <c r="AD22" s="14"/>
      <c r="AE22" s="14"/>
      <c r="AF22" s="14"/>
      <c r="AG22" s="14"/>
      <c r="AH22" s="14"/>
      <c r="AI22" s="14"/>
      <c r="AJ22" s="14"/>
      <c r="AK22" s="14"/>
      <c r="AL22" s="14"/>
      <c r="AM22" s="45"/>
      <c r="AN22" s="45"/>
      <c r="AO22" s="245" t="s">
        <v>423</v>
      </c>
      <c r="AP22" s="245" t="s">
        <v>423</v>
      </c>
      <c r="AQ22" s="245" t="s">
        <v>423</v>
      </c>
      <c r="AR22" s="245" t="s">
        <v>423</v>
      </c>
      <c r="AS22" s="245" t="s">
        <v>423</v>
      </c>
      <c r="AT22" s="245" t="s">
        <v>423</v>
      </c>
    </row>
    <row r="23" spans="1:46" x14ac:dyDescent="0.45">
      <c r="A23" s="14" t="s">
        <v>3061</v>
      </c>
      <c r="B23" s="14" t="s">
        <v>165</v>
      </c>
      <c r="C23" s="14"/>
      <c r="D23" s="14" t="s">
        <v>94</v>
      </c>
      <c r="E23" s="14" t="s">
        <v>94</v>
      </c>
      <c r="F23" s="14" t="s">
        <v>93</v>
      </c>
      <c r="G23" s="14" t="s">
        <v>2680</v>
      </c>
      <c r="H23" s="15">
        <v>42314</v>
      </c>
      <c r="I23" s="223" t="s">
        <v>2794</v>
      </c>
      <c r="J23" s="14" t="s">
        <v>327</v>
      </c>
      <c r="K23" s="14" t="s">
        <v>71</v>
      </c>
      <c r="L23" s="14"/>
      <c r="M23" s="14"/>
      <c r="N23" s="29">
        <v>6431948.7300000004</v>
      </c>
      <c r="O23" s="152">
        <v>2945</v>
      </c>
      <c r="P23" s="16">
        <v>7546144.5199999996</v>
      </c>
      <c r="Q23" s="17">
        <v>4205</v>
      </c>
      <c r="R23" s="16">
        <v>1963782.5499999991</v>
      </c>
      <c r="S23" s="15">
        <v>42313</v>
      </c>
      <c r="T23" s="14"/>
      <c r="U23" s="15">
        <v>42313</v>
      </c>
      <c r="V23" s="14" t="s">
        <v>2778</v>
      </c>
      <c r="W23" s="14"/>
      <c r="X23" s="15">
        <v>42318</v>
      </c>
      <c r="Y23" s="14" t="s">
        <v>335</v>
      </c>
      <c r="Z23" s="14"/>
      <c r="AA23" s="14"/>
      <c r="AB23" s="14"/>
      <c r="AC23" s="14"/>
      <c r="AD23" s="14"/>
      <c r="AE23" s="14"/>
      <c r="AF23" s="14"/>
      <c r="AG23" s="14"/>
      <c r="AH23" s="14"/>
      <c r="AI23" s="14"/>
      <c r="AJ23" s="14"/>
      <c r="AK23" s="14"/>
      <c r="AL23" s="14"/>
      <c r="AM23" s="45"/>
      <c r="AN23" s="45" t="s">
        <v>2812</v>
      </c>
      <c r="AO23" s="245" t="s">
        <v>423</v>
      </c>
      <c r="AP23" s="245" t="s">
        <v>423</v>
      </c>
      <c r="AQ23" s="245" t="s">
        <v>423</v>
      </c>
      <c r="AR23" s="245" t="s">
        <v>423</v>
      </c>
      <c r="AS23" s="245" t="s">
        <v>423</v>
      </c>
      <c r="AT23" s="245" t="s">
        <v>423</v>
      </c>
    </row>
    <row r="24" spans="1:46" x14ac:dyDescent="0.45">
      <c r="A24" s="14" t="s">
        <v>3062</v>
      </c>
      <c r="B24" s="14" t="s">
        <v>165</v>
      </c>
      <c r="C24" s="14"/>
      <c r="D24" s="14" t="s">
        <v>94</v>
      </c>
      <c r="E24" s="14" t="s">
        <v>94</v>
      </c>
      <c r="F24" s="14" t="s">
        <v>93</v>
      </c>
      <c r="G24" s="14"/>
      <c r="H24" s="15">
        <v>42312</v>
      </c>
      <c r="I24" s="223" t="s">
        <v>2791</v>
      </c>
      <c r="J24" s="14" t="s">
        <v>327</v>
      </c>
      <c r="K24" s="14" t="s">
        <v>71</v>
      </c>
      <c r="L24" s="14"/>
      <c r="M24" s="14"/>
      <c r="N24" s="16">
        <v>1095582.8899999999</v>
      </c>
      <c r="O24" s="152">
        <v>825</v>
      </c>
      <c r="P24" s="16">
        <v>1126639.77</v>
      </c>
      <c r="Q24" s="17">
        <v>786</v>
      </c>
      <c r="R24" s="16">
        <v>360614.93999999994</v>
      </c>
      <c r="S24" s="15">
        <v>42307</v>
      </c>
      <c r="T24" s="14"/>
      <c r="U24" s="15">
        <v>42307</v>
      </c>
      <c r="V24" s="14" t="s">
        <v>2670</v>
      </c>
      <c r="W24" s="14"/>
      <c r="X24" s="15">
        <v>42313</v>
      </c>
      <c r="Y24" s="14" t="s">
        <v>335</v>
      </c>
      <c r="Z24" s="14"/>
      <c r="AA24" s="14" t="s">
        <v>47</v>
      </c>
      <c r="AB24" s="14"/>
      <c r="AC24" s="14"/>
      <c r="AD24" s="14"/>
      <c r="AE24" s="14"/>
      <c r="AF24" s="14"/>
      <c r="AG24" s="14"/>
      <c r="AH24" s="14"/>
      <c r="AI24" s="14"/>
      <c r="AJ24" s="14"/>
      <c r="AK24" s="14"/>
      <c r="AL24" s="14"/>
      <c r="AM24" s="45"/>
      <c r="AN24" s="45"/>
      <c r="AO24" s="245" t="s">
        <v>423</v>
      </c>
      <c r="AP24" s="245" t="s">
        <v>423</v>
      </c>
      <c r="AQ24" s="245" t="s">
        <v>423</v>
      </c>
      <c r="AR24" s="245" t="s">
        <v>423</v>
      </c>
      <c r="AS24" s="245" t="s">
        <v>423</v>
      </c>
      <c r="AT24" s="245" t="s">
        <v>423</v>
      </c>
    </row>
    <row r="25" spans="1:46" x14ac:dyDescent="0.45">
      <c r="A25" s="14" t="s">
        <v>2696</v>
      </c>
      <c r="B25" s="14" t="s">
        <v>165</v>
      </c>
      <c r="C25" s="14"/>
      <c r="D25" s="14" t="s">
        <v>95</v>
      </c>
      <c r="E25" s="14" t="s">
        <v>95</v>
      </c>
      <c r="F25" s="14" t="s">
        <v>2543</v>
      </c>
      <c r="G25" s="14"/>
      <c r="H25" s="15">
        <v>42313</v>
      </c>
      <c r="I25" s="223"/>
      <c r="J25" s="14" t="s">
        <v>327</v>
      </c>
      <c r="K25" s="14"/>
      <c r="L25" s="14"/>
      <c r="M25" s="14"/>
      <c r="N25" s="152"/>
      <c r="O25" s="152"/>
      <c r="P25" s="16"/>
      <c r="Q25" s="17">
        <v>177</v>
      </c>
      <c r="R25" s="14"/>
      <c r="S25" s="15"/>
      <c r="T25" s="14"/>
      <c r="U25" s="15"/>
      <c r="V25" s="14"/>
      <c r="W25" s="14"/>
      <c r="X25" s="15"/>
      <c r="Y25" s="14"/>
      <c r="Z25" s="14"/>
      <c r="AA25" s="14"/>
      <c r="AB25" s="14"/>
      <c r="AC25" s="14"/>
      <c r="AD25" s="14"/>
      <c r="AE25" s="14"/>
      <c r="AF25" s="14"/>
      <c r="AG25" s="14"/>
      <c r="AH25" s="14"/>
      <c r="AI25" s="14"/>
      <c r="AJ25" s="14"/>
      <c r="AK25" s="14"/>
      <c r="AL25" s="14"/>
      <c r="AM25" s="45"/>
      <c r="AN25" s="45"/>
      <c r="AO25" s="14"/>
      <c r="AP25" s="14"/>
      <c r="AQ25" s="14"/>
      <c r="AR25" s="14"/>
      <c r="AS25" s="14"/>
      <c r="AT25" s="14"/>
    </row>
    <row r="26" spans="1:46" x14ac:dyDescent="0.45">
      <c r="A26" s="14" t="s">
        <v>3063</v>
      </c>
      <c r="B26" s="14" t="s">
        <v>165</v>
      </c>
      <c r="C26" s="14"/>
      <c r="D26" s="14" t="s">
        <v>94</v>
      </c>
      <c r="E26" s="14" t="s">
        <v>94</v>
      </c>
      <c r="F26" s="14" t="s">
        <v>93</v>
      </c>
      <c r="G26" s="14"/>
      <c r="H26" s="15">
        <v>42314</v>
      </c>
      <c r="I26" s="223" t="s">
        <v>2829</v>
      </c>
      <c r="J26" s="14" t="s">
        <v>2667</v>
      </c>
      <c r="K26" s="14" t="s">
        <v>71</v>
      </c>
      <c r="L26" s="14"/>
      <c r="M26" s="14"/>
      <c r="N26" s="16">
        <v>2994379.98</v>
      </c>
      <c r="O26" s="152">
        <v>947</v>
      </c>
      <c r="P26" s="16">
        <v>2914681.39</v>
      </c>
      <c r="Q26" s="17">
        <v>797</v>
      </c>
      <c r="R26" s="16">
        <v>809246.81000000017</v>
      </c>
      <c r="S26" s="15">
        <v>42312</v>
      </c>
      <c r="T26" s="14" t="s">
        <v>496</v>
      </c>
      <c r="U26" s="14" t="s">
        <v>47</v>
      </c>
      <c r="V26" s="14" t="s">
        <v>47</v>
      </c>
      <c r="W26" s="14"/>
      <c r="X26" s="15">
        <v>42314</v>
      </c>
      <c r="Y26" s="14" t="s">
        <v>335</v>
      </c>
      <c r="Z26" s="14"/>
      <c r="AA26" s="14"/>
      <c r="AB26" s="14"/>
      <c r="AC26" s="14"/>
      <c r="AD26" s="14"/>
      <c r="AE26" s="14"/>
      <c r="AF26" s="14"/>
      <c r="AG26" s="14"/>
      <c r="AH26" s="14"/>
      <c r="AI26" s="14"/>
      <c r="AJ26" s="14"/>
      <c r="AK26" s="14"/>
      <c r="AL26" s="14"/>
      <c r="AM26" s="45"/>
      <c r="AN26" s="45"/>
      <c r="AO26" s="245" t="s">
        <v>423</v>
      </c>
      <c r="AP26" s="245" t="s">
        <v>423</v>
      </c>
      <c r="AQ26" s="245" t="s">
        <v>423</v>
      </c>
      <c r="AR26" s="245" t="s">
        <v>423</v>
      </c>
      <c r="AS26" s="245" t="s">
        <v>47</v>
      </c>
      <c r="AT26" s="95"/>
    </row>
    <row r="27" spans="1:46" x14ac:dyDescent="0.45">
      <c r="A27" s="14" t="s">
        <v>3064</v>
      </c>
      <c r="B27" s="14" t="s">
        <v>165</v>
      </c>
      <c r="C27" s="14"/>
      <c r="D27" s="14" t="s">
        <v>94</v>
      </c>
      <c r="E27" s="14" t="s">
        <v>94</v>
      </c>
      <c r="F27" s="14" t="s">
        <v>93</v>
      </c>
      <c r="G27" s="14"/>
      <c r="H27" s="15">
        <v>42317</v>
      </c>
      <c r="I27" s="223" t="s">
        <v>2794</v>
      </c>
      <c r="J27" s="14" t="s">
        <v>327</v>
      </c>
      <c r="K27" s="14" t="s">
        <v>71</v>
      </c>
      <c r="L27" s="14"/>
      <c r="M27" s="14"/>
      <c r="N27" s="29">
        <v>4223733.66</v>
      </c>
      <c r="O27" s="152">
        <v>1780</v>
      </c>
      <c r="P27" s="16">
        <v>2585264.0300000194</v>
      </c>
      <c r="Q27" s="17">
        <v>1335</v>
      </c>
      <c r="R27" s="16">
        <v>1030256.7100000009</v>
      </c>
      <c r="S27" s="15">
        <v>42316</v>
      </c>
      <c r="T27" s="14"/>
      <c r="U27" s="15">
        <v>42316</v>
      </c>
      <c r="V27" s="14" t="s">
        <v>2670</v>
      </c>
      <c r="W27" s="14"/>
      <c r="X27" s="15">
        <v>42319</v>
      </c>
      <c r="Y27" s="14" t="s">
        <v>335</v>
      </c>
      <c r="Z27" s="14"/>
      <c r="AA27" s="14"/>
      <c r="AB27" s="14"/>
      <c r="AC27" s="14"/>
      <c r="AD27" s="14"/>
      <c r="AE27" s="14"/>
      <c r="AF27" s="14"/>
      <c r="AG27" s="14"/>
      <c r="AH27" s="14"/>
      <c r="AI27" s="14"/>
      <c r="AJ27" s="14"/>
      <c r="AK27" s="14"/>
      <c r="AL27" s="14"/>
      <c r="AM27" s="45"/>
      <c r="AN27" s="45"/>
      <c r="AO27" s="245" t="s">
        <v>423</v>
      </c>
      <c r="AP27" s="245" t="s">
        <v>423</v>
      </c>
      <c r="AQ27" s="95"/>
      <c r="AR27" s="245" t="s">
        <v>423</v>
      </c>
      <c r="AS27" s="245" t="s">
        <v>423</v>
      </c>
      <c r="AT27" s="95"/>
    </row>
    <row r="28" spans="1:46" x14ac:dyDescent="0.45">
      <c r="A28" s="14" t="s">
        <v>330</v>
      </c>
      <c r="B28" s="14" t="s">
        <v>165</v>
      </c>
      <c r="C28" s="14"/>
      <c r="D28" s="14" t="s">
        <v>95</v>
      </c>
      <c r="E28" s="14" t="s">
        <v>95</v>
      </c>
      <c r="F28" s="14" t="s">
        <v>2543</v>
      </c>
      <c r="G28" s="14"/>
      <c r="H28" s="134">
        <v>42313</v>
      </c>
      <c r="I28" s="222">
        <v>0</v>
      </c>
      <c r="J28" s="14" t="s">
        <v>2667</v>
      </c>
      <c r="K28" s="14"/>
      <c r="L28" s="14"/>
      <c r="M28" s="14"/>
      <c r="N28" s="14"/>
      <c r="O28" s="152"/>
      <c r="P28" s="16"/>
      <c r="Q28" s="17">
        <v>261</v>
      </c>
      <c r="R28" s="14"/>
      <c r="S28" s="14"/>
      <c r="T28" s="14"/>
      <c r="U28" s="14"/>
      <c r="V28" s="14"/>
      <c r="W28" s="14"/>
      <c r="X28" s="14"/>
      <c r="Y28" s="14"/>
      <c r="Z28" s="14"/>
      <c r="AA28" s="14"/>
      <c r="AB28" s="14"/>
      <c r="AC28" s="14"/>
      <c r="AD28" s="14"/>
      <c r="AE28" s="14"/>
      <c r="AF28" s="14"/>
      <c r="AG28" s="14"/>
      <c r="AH28" s="14"/>
      <c r="AI28" s="14"/>
      <c r="AJ28" s="14"/>
      <c r="AK28" s="14"/>
      <c r="AL28" s="14"/>
      <c r="AM28" s="45"/>
      <c r="AN28" s="45"/>
      <c r="AO28" s="14"/>
      <c r="AP28" s="14"/>
      <c r="AQ28" s="14"/>
      <c r="AR28" s="14"/>
      <c r="AS28" s="14"/>
      <c r="AT28" s="14"/>
    </row>
    <row r="29" spans="1:46" x14ac:dyDescent="0.45">
      <c r="A29" s="14" t="s">
        <v>329</v>
      </c>
      <c r="B29" s="14" t="s">
        <v>165</v>
      </c>
      <c r="C29" s="14"/>
      <c r="D29" s="14" t="s">
        <v>94</v>
      </c>
      <c r="E29" s="14" t="s">
        <v>95</v>
      </c>
      <c r="F29" s="14" t="s">
        <v>93</v>
      </c>
      <c r="G29" s="14"/>
      <c r="H29" s="15">
        <v>42313</v>
      </c>
      <c r="I29" s="223" t="s">
        <v>2791</v>
      </c>
      <c r="J29" s="14" t="s">
        <v>327</v>
      </c>
      <c r="K29" s="14" t="s">
        <v>71</v>
      </c>
      <c r="L29" s="14"/>
      <c r="M29" s="14"/>
      <c r="N29" s="16">
        <v>513588.3</v>
      </c>
      <c r="O29" s="152">
        <v>563</v>
      </c>
      <c r="P29" s="16"/>
      <c r="Q29" s="17">
        <v>323</v>
      </c>
      <c r="R29" s="29" t="s">
        <v>2543</v>
      </c>
      <c r="S29" s="15">
        <v>42306</v>
      </c>
      <c r="T29" s="14"/>
      <c r="U29" s="15">
        <v>42306</v>
      </c>
      <c r="V29" s="14" t="s">
        <v>306</v>
      </c>
      <c r="W29" s="14"/>
      <c r="X29" s="15">
        <v>42314</v>
      </c>
      <c r="Y29" s="14" t="s">
        <v>335</v>
      </c>
      <c r="Z29" s="14"/>
      <c r="AA29" s="14"/>
      <c r="AB29" s="14"/>
      <c r="AC29" s="14"/>
      <c r="AD29" s="14"/>
      <c r="AE29" s="14"/>
      <c r="AF29" s="14"/>
      <c r="AG29" s="14"/>
      <c r="AH29" s="14"/>
      <c r="AI29" s="14"/>
      <c r="AJ29" s="14"/>
      <c r="AK29" s="14"/>
      <c r="AL29" s="14"/>
      <c r="AM29" s="45"/>
      <c r="AN29" s="45" t="s">
        <v>2828</v>
      </c>
      <c r="AO29" s="245" t="s">
        <v>2830</v>
      </c>
      <c r="AP29" s="245" t="s">
        <v>423</v>
      </c>
      <c r="AQ29" s="245" t="s">
        <v>423</v>
      </c>
      <c r="AR29" s="245" t="s">
        <v>423</v>
      </c>
      <c r="AS29" s="245" t="s">
        <v>423</v>
      </c>
      <c r="AT29" s="245" t="s">
        <v>423</v>
      </c>
    </row>
    <row r="30" spans="1:46" x14ac:dyDescent="0.45">
      <c r="A30" s="14" t="s">
        <v>331</v>
      </c>
      <c r="B30" s="14" t="s">
        <v>165</v>
      </c>
      <c r="C30" s="14"/>
      <c r="D30" s="14" t="s">
        <v>95</v>
      </c>
      <c r="E30" s="14" t="s">
        <v>95</v>
      </c>
      <c r="F30" s="14" t="s">
        <v>93</v>
      </c>
      <c r="G30" s="14" t="s">
        <v>2680</v>
      </c>
      <c r="H30" s="15">
        <v>42313</v>
      </c>
      <c r="I30" s="222">
        <v>0.5</v>
      </c>
      <c r="J30" s="14" t="s">
        <v>327</v>
      </c>
      <c r="K30" s="14" t="s">
        <v>71</v>
      </c>
      <c r="L30" s="14"/>
      <c r="M30" s="14"/>
      <c r="N30" s="14"/>
      <c r="O30" s="152"/>
      <c r="P30" s="16"/>
      <c r="Q30" s="17">
        <v>451</v>
      </c>
      <c r="R30" s="29" t="s">
        <v>2543</v>
      </c>
      <c r="S30" s="134">
        <v>42313</v>
      </c>
      <c r="T30" s="14"/>
      <c r="U30" s="15">
        <v>42313</v>
      </c>
      <c r="V30" s="14" t="s">
        <v>306</v>
      </c>
      <c r="W30" s="14"/>
      <c r="X30" s="15">
        <v>42314</v>
      </c>
      <c r="Y30" s="14" t="s">
        <v>335</v>
      </c>
      <c r="Z30" s="14"/>
      <c r="AA30" s="14"/>
      <c r="AB30" s="14"/>
      <c r="AC30" s="14"/>
      <c r="AD30" s="14"/>
      <c r="AE30" s="14"/>
      <c r="AF30" s="14"/>
      <c r="AG30" s="14"/>
      <c r="AH30" s="14"/>
      <c r="AI30" s="14"/>
      <c r="AJ30" s="14"/>
      <c r="AK30" s="14"/>
      <c r="AL30" s="14"/>
      <c r="AM30" s="45"/>
      <c r="AN30" s="45"/>
      <c r="AO30" s="14"/>
      <c r="AP30" s="14"/>
      <c r="AQ30" s="14"/>
      <c r="AR30" s="14"/>
      <c r="AS30" s="14"/>
      <c r="AT30" s="14"/>
    </row>
    <row r="31" spans="1:46" x14ac:dyDescent="0.45">
      <c r="A31" s="14" t="s">
        <v>3065</v>
      </c>
      <c r="B31" s="14" t="s">
        <v>165</v>
      </c>
      <c r="C31" s="14"/>
      <c r="D31" s="14" t="s">
        <v>94</v>
      </c>
      <c r="E31" s="14" t="s">
        <v>94</v>
      </c>
      <c r="F31" s="14" t="s">
        <v>93</v>
      </c>
      <c r="G31" s="14"/>
      <c r="H31" s="15">
        <v>42314</v>
      </c>
      <c r="I31" s="223" t="s">
        <v>2791</v>
      </c>
      <c r="J31" s="14" t="s">
        <v>327</v>
      </c>
      <c r="K31" s="14" t="s">
        <v>71</v>
      </c>
      <c r="L31" s="14"/>
      <c r="M31" s="14"/>
      <c r="N31" s="29">
        <v>4429318.3099999996</v>
      </c>
      <c r="O31" s="152">
        <v>3363</v>
      </c>
      <c r="P31" s="16">
        <v>4187691.35</v>
      </c>
      <c r="Q31" s="17">
        <v>3142</v>
      </c>
      <c r="R31" s="16">
        <v>1522835.9899999998</v>
      </c>
      <c r="S31" s="15">
        <v>42313</v>
      </c>
      <c r="T31" s="14"/>
      <c r="U31" s="15">
        <v>42310</v>
      </c>
      <c r="V31" s="14" t="s">
        <v>306</v>
      </c>
      <c r="W31" s="14"/>
      <c r="X31" s="15">
        <v>42315</v>
      </c>
      <c r="Y31" s="14" t="s">
        <v>2780</v>
      </c>
      <c r="Z31" s="14"/>
      <c r="AA31" s="14"/>
      <c r="AB31" s="14"/>
      <c r="AC31" s="14"/>
      <c r="AD31" s="14"/>
      <c r="AE31" s="14"/>
      <c r="AF31" s="14"/>
      <c r="AG31" s="14"/>
      <c r="AH31" s="14"/>
      <c r="AI31" s="14"/>
      <c r="AJ31" s="14"/>
      <c r="AK31" s="14"/>
      <c r="AL31" s="14"/>
      <c r="AM31" s="45"/>
      <c r="AN31" s="45"/>
      <c r="AO31" s="245" t="s">
        <v>423</v>
      </c>
      <c r="AP31" s="245" t="s">
        <v>423</v>
      </c>
      <c r="AQ31" s="245" t="s">
        <v>423</v>
      </c>
      <c r="AR31" s="245" t="s">
        <v>423</v>
      </c>
      <c r="AS31" s="245" t="s">
        <v>423</v>
      </c>
      <c r="AT31" s="245" t="s">
        <v>423</v>
      </c>
    </row>
    <row r="32" spans="1:46" x14ac:dyDescent="0.45">
      <c r="A32" s="14" t="s">
        <v>317</v>
      </c>
      <c r="B32" s="14" t="s">
        <v>165</v>
      </c>
      <c r="C32" s="14"/>
      <c r="D32" s="14" t="s">
        <v>95</v>
      </c>
      <c r="E32" s="14" t="s">
        <v>95</v>
      </c>
      <c r="F32" s="14" t="s">
        <v>93</v>
      </c>
      <c r="G32" s="14"/>
      <c r="H32" s="15">
        <v>42321</v>
      </c>
      <c r="I32" s="223" t="s">
        <v>2792</v>
      </c>
      <c r="J32" s="14" t="s">
        <v>327</v>
      </c>
      <c r="K32" s="14" t="s">
        <v>71</v>
      </c>
      <c r="L32" s="14"/>
      <c r="M32" s="14"/>
      <c r="N32" s="29">
        <v>446989.6</v>
      </c>
      <c r="O32" s="152">
        <v>1021</v>
      </c>
      <c r="P32" s="16"/>
      <c r="Q32" s="17">
        <v>1507</v>
      </c>
      <c r="R32" s="29" t="s">
        <v>2543</v>
      </c>
      <c r="S32" s="15">
        <v>42324</v>
      </c>
      <c r="T32" s="14"/>
      <c r="U32" s="15">
        <v>42321</v>
      </c>
      <c r="V32" s="14" t="s">
        <v>2779</v>
      </c>
      <c r="W32" s="14"/>
      <c r="X32" s="15">
        <v>42324</v>
      </c>
      <c r="Y32" s="14" t="s">
        <v>335</v>
      </c>
      <c r="Z32" s="14"/>
      <c r="AA32" s="14"/>
      <c r="AB32" s="14"/>
      <c r="AC32" s="14"/>
      <c r="AD32" s="14"/>
      <c r="AE32" s="14"/>
      <c r="AF32" s="14"/>
      <c r="AG32" s="14"/>
      <c r="AH32" s="14"/>
      <c r="AI32" s="14"/>
      <c r="AJ32" s="14"/>
      <c r="AK32" s="14"/>
      <c r="AL32" s="14"/>
      <c r="AM32" s="45"/>
      <c r="AN32" s="45"/>
      <c r="AO32" s="14"/>
      <c r="AP32" s="14"/>
      <c r="AQ32" s="14"/>
      <c r="AR32" s="14"/>
      <c r="AS32" s="14"/>
      <c r="AT32" s="14"/>
    </row>
    <row r="33" spans="1:46" x14ac:dyDescent="0.45">
      <c r="A33" s="14" t="s">
        <v>2699</v>
      </c>
      <c r="B33" s="14" t="s">
        <v>165</v>
      </c>
      <c r="C33" s="14"/>
      <c r="D33" s="14" t="s">
        <v>95</v>
      </c>
      <c r="E33" s="14" t="s">
        <v>95</v>
      </c>
      <c r="F33" s="14" t="s">
        <v>2543</v>
      </c>
      <c r="G33" s="14"/>
      <c r="H33" s="15">
        <v>42320</v>
      </c>
      <c r="I33" s="222"/>
      <c r="J33" s="14" t="s">
        <v>327</v>
      </c>
      <c r="K33" s="14"/>
      <c r="L33" s="14"/>
      <c r="M33" s="14"/>
      <c r="N33" s="14"/>
      <c r="O33" s="152"/>
      <c r="P33" s="16"/>
      <c r="Q33" s="17">
        <v>146</v>
      </c>
      <c r="R33" s="14"/>
      <c r="S33" s="14"/>
      <c r="T33" s="14"/>
      <c r="U33" s="14"/>
      <c r="V33" s="14"/>
      <c r="W33" s="14"/>
      <c r="X33" s="14"/>
      <c r="Y33" s="14"/>
      <c r="Z33" s="14"/>
      <c r="AA33" s="14"/>
      <c r="AB33" s="14"/>
      <c r="AC33" s="14"/>
      <c r="AD33" s="14"/>
      <c r="AE33" s="14"/>
      <c r="AF33" s="14"/>
      <c r="AG33" s="14"/>
      <c r="AH33" s="14"/>
      <c r="AI33" s="14"/>
      <c r="AJ33" s="14"/>
      <c r="AK33" s="14"/>
      <c r="AL33" s="14"/>
      <c r="AM33" s="45"/>
      <c r="AN33" s="45"/>
      <c r="AO33" s="14"/>
      <c r="AP33" s="14"/>
      <c r="AQ33" s="14"/>
      <c r="AR33" s="14"/>
      <c r="AS33" s="14"/>
      <c r="AT33" s="14"/>
    </row>
    <row r="34" spans="1:46" x14ac:dyDescent="0.45">
      <c r="A34" s="14" t="s">
        <v>2700</v>
      </c>
      <c r="B34" s="14" t="s">
        <v>165</v>
      </c>
      <c r="C34" s="14"/>
      <c r="D34" s="14" t="s">
        <v>95</v>
      </c>
      <c r="E34" s="14" t="s">
        <v>95</v>
      </c>
      <c r="F34" s="14" t="s">
        <v>2543</v>
      </c>
      <c r="G34" s="14"/>
      <c r="H34" s="15">
        <v>42320</v>
      </c>
      <c r="I34" s="222"/>
      <c r="J34" s="14" t="s">
        <v>327</v>
      </c>
      <c r="K34" s="14"/>
      <c r="L34" s="14"/>
      <c r="M34" s="14"/>
      <c r="N34" s="14"/>
      <c r="O34" s="152"/>
      <c r="P34" s="16"/>
      <c r="Q34" s="17">
        <v>218</v>
      </c>
      <c r="R34" s="14"/>
      <c r="S34" s="14"/>
      <c r="T34" s="14"/>
      <c r="U34" s="14"/>
      <c r="V34" s="14"/>
      <c r="W34" s="14"/>
      <c r="X34" s="14"/>
      <c r="Y34" s="14"/>
      <c r="Z34" s="14"/>
      <c r="AA34" s="14"/>
      <c r="AB34" s="14"/>
      <c r="AC34" s="14"/>
      <c r="AD34" s="14"/>
      <c r="AE34" s="14"/>
      <c r="AF34" s="14"/>
      <c r="AG34" s="14"/>
      <c r="AH34" s="14"/>
      <c r="AI34" s="14"/>
      <c r="AJ34" s="14"/>
      <c r="AK34" s="14"/>
      <c r="AL34" s="14"/>
      <c r="AM34" s="45"/>
      <c r="AN34" s="45"/>
      <c r="AO34" s="14"/>
      <c r="AP34" s="14"/>
      <c r="AQ34" s="14"/>
      <c r="AR34" s="14"/>
      <c r="AS34" s="14"/>
      <c r="AT34" s="14"/>
    </row>
    <row r="35" spans="1:46" x14ac:dyDescent="0.45">
      <c r="A35" s="14" t="s">
        <v>2698</v>
      </c>
      <c r="B35" s="14" t="s">
        <v>165</v>
      </c>
      <c r="C35" s="14"/>
      <c r="D35" s="14" t="s">
        <v>94</v>
      </c>
      <c r="E35" s="14" t="s">
        <v>95</v>
      </c>
      <c r="F35" s="14" t="s">
        <v>93</v>
      </c>
      <c r="G35" s="14"/>
      <c r="H35" s="15">
        <v>42324</v>
      </c>
      <c r="I35" s="223" t="s">
        <v>2793</v>
      </c>
      <c r="J35" s="14" t="s">
        <v>327</v>
      </c>
      <c r="K35" s="14" t="s">
        <v>71</v>
      </c>
      <c r="L35" s="14"/>
      <c r="M35" s="14"/>
      <c r="N35" s="16">
        <v>755000.54</v>
      </c>
      <c r="O35" s="17">
        <v>795</v>
      </c>
      <c r="P35" s="16"/>
      <c r="Q35" s="17"/>
      <c r="R35" s="29" t="s">
        <v>2543</v>
      </c>
      <c r="S35" s="15">
        <v>42324</v>
      </c>
      <c r="T35" s="14"/>
      <c r="U35" s="15">
        <v>42317</v>
      </c>
      <c r="V35" s="14" t="s">
        <v>306</v>
      </c>
      <c r="W35" s="14"/>
      <c r="X35" s="15">
        <v>42325</v>
      </c>
      <c r="Y35" s="14" t="s">
        <v>335</v>
      </c>
      <c r="Z35" s="14"/>
      <c r="AA35" s="14"/>
      <c r="AB35" s="14"/>
      <c r="AC35" s="14"/>
      <c r="AD35" s="14"/>
      <c r="AE35" s="14"/>
      <c r="AF35" s="14"/>
      <c r="AG35" s="14"/>
      <c r="AH35" s="14"/>
      <c r="AI35" s="14"/>
      <c r="AJ35" s="14"/>
      <c r="AK35" s="14"/>
      <c r="AL35" s="14"/>
      <c r="AM35" s="45"/>
      <c r="AN35" s="45"/>
      <c r="AO35" s="245" t="s">
        <v>423</v>
      </c>
      <c r="AP35" s="245" t="s">
        <v>423</v>
      </c>
      <c r="AQ35" s="245" t="s">
        <v>423</v>
      </c>
      <c r="AR35" s="245" t="s">
        <v>423</v>
      </c>
      <c r="AS35" s="245" t="s">
        <v>423</v>
      </c>
      <c r="AT35" s="95"/>
    </row>
    <row r="36" spans="1:46" x14ac:dyDescent="0.45">
      <c r="A36" s="14" t="s">
        <v>3066</v>
      </c>
      <c r="B36" s="14" t="s">
        <v>165</v>
      </c>
      <c r="C36" s="14"/>
      <c r="D36" s="14" t="s">
        <v>94</v>
      </c>
      <c r="E36" s="14" t="s">
        <v>95</v>
      </c>
      <c r="F36" s="14" t="s">
        <v>136</v>
      </c>
      <c r="G36" s="14"/>
      <c r="H36" s="15">
        <v>42321</v>
      </c>
      <c r="I36" s="223">
        <v>0.35416666666666669</v>
      </c>
      <c r="J36" s="14" t="s">
        <v>40</v>
      </c>
      <c r="K36" s="14" t="s">
        <v>71</v>
      </c>
      <c r="L36" s="14"/>
      <c r="M36" s="14"/>
      <c r="N36" s="29">
        <v>1994394.39</v>
      </c>
      <c r="O36" s="152">
        <v>1684</v>
      </c>
      <c r="P36" s="16">
        <v>1999417.06</v>
      </c>
      <c r="Q36" s="17">
        <v>1810</v>
      </c>
      <c r="R36" s="29" t="s">
        <v>2543</v>
      </c>
      <c r="S36" s="14" t="s">
        <v>2682</v>
      </c>
      <c r="T36" s="14"/>
      <c r="U36" s="14" t="s">
        <v>47</v>
      </c>
      <c r="V36" s="14" t="s">
        <v>47</v>
      </c>
      <c r="W36" s="14" t="s">
        <v>47</v>
      </c>
      <c r="X36" s="14" t="s">
        <v>2683</v>
      </c>
      <c r="Y36" s="14" t="s">
        <v>2684</v>
      </c>
      <c r="Z36" s="14"/>
      <c r="AA36" s="14" t="s">
        <v>2685</v>
      </c>
      <c r="AB36" s="14"/>
      <c r="AC36" s="14" t="s">
        <v>2686</v>
      </c>
      <c r="AD36" s="14"/>
      <c r="AE36" s="14"/>
      <c r="AF36" s="14"/>
      <c r="AG36" s="14"/>
      <c r="AH36" s="14"/>
      <c r="AI36" s="14"/>
      <c r="AJ36" s="14"/>
      <c r="AK36" s="14"/>
      <c r="AL36" s="14"/>
      <c r="AM36" s="45"/>
      <c r="AN36" s="45"/>
      <c r="AO36" s="245" t="s">
        <v>423</v>
      </c>
      <c r="AP36" s="245" t="s">
        <v>423</v>
      </c>
      <c r="AQ36" s="245" t="s">
        <v>423</v>
      </c>
      <c r="AR36" s="245" t="s">
        <v>423</v>
      </c>
      <c r="AS36" s="245" t="s">
        <v>47</v>
      </c>
      <c r="AT36" s="95"/>
    </row>
    <row r="37" spans="1:46" x14ac:dyDescent="0.45">
      <c r="A37" s="14" t="s">
        <v>569</v>
      </c>
      <c r="B37" s="14" t="s">
        <v>165</v>
      </c>
      <c r="C37" s="14"/>
      <c r="D37" s="14" t="s">
        <v>94</v>
      </c>
      <c r="E37" s="14" t="s">
        <v>94</v>
      </c>
      <c r="F37" s="14" t="s">
        <v>297</v>
      </c>
      <c r="G37" s="14" t="s">
        <v>2681</v>
      </c>
      <c r="H37" s="15">
        <v>42321</v>
      </c>
      <c r="I37" s="223">
        <v>0.35416666666666669</v>
      </c>
      <c r="J37" s="14" t="s">
        <v>40</v>
      </c>
      <c r="K37" s="14" t="s">
        <v>71</v>
      </c>
      <c r="L37" s="14"/>
      <c r="M37" s="14"/>
      <c r="N37" s="29">
        <v>2939419.54</v>
      </c>
      <c r="O37" s="152">
        <v>688</v>
      </c>
      <c r="P37" s="16">
        <v>2171732.48</v>
      </c>
      <c r="Q37" s="17">
        <v>710</v>
      </c>
      <c r="R37" s="16">
        <v>496745.83999999997</v>
      </c>
      <c r="S37" s="14" t="s">
        <v>2682</v>
      </c>
      <c r="T37" s="14"/>
      <c r="U37" s="14" t="s">
        <v>47</v>
      </c>
      <c r="V37" s="14" t="s">
        <v>47</v>
      </c>
      <c r="W37" s="14" t="s">
        <v>47</v>
      </c>
      <c r="X37" s="14" t="s">
        <v>2683</v>
      </c>
      <c r="Y37" s="93"/>
      <c r="Z37" s="14"/>
      <c r="AA37" s="14" t="s">
        <v>2687</v>
      </c>
      <c r="AB37" s="14"/>
      <c r="AC37" s="14"/>
      <c r="AD37" s="14"/>
      <c r="AE37" s="14"/>
      <c r="AF37" s="14"/>
      <c r="AG37" s="14"/>
      <c r="AH37" s="14"/>
      <c r="AI37" s="14"/>
      <c r="AJ37" s="14"/>
      <c r="AK37" s="14"/>
      <c r="AL37" s="14"/>
      <c r="AM37" s="45"/>
      <c r="AN37" s="45"/>
      <c r="AO37" s="30" t="s">
        <v>423</v>
      </c>
      <c r="AP37" s="30" t="s">
        <v>423</v>
      </c>
      <c r="AQ37" s="30" t="s">
        <v>423</v>
      </c>
      <c r="AR37" s="30" t="s">
        <v>423</v>
      </c>
      <c r="AS37" s="95" t="s">
        <v>544</v>
      </c>
      <c r="AT37" s="95"/>
    </row>
    <row r="38" spans="1:46" x14ac:dyDescent="0.45">
      <c r="A38" s="14" t="s">
        <v>391</v>
      </c>
      <c r="B38" s="14" t="s">
        <v>165</v>
      </c>
      <c r="C38" s="14"/>
      <c r="D38" s="14" t="s">
        <v>95</v>
      </c>
      <c r="E38" s="14" t="s">
        <v>392</v>
      </c>
      <c r="F38" s="14" t="s">
        <v>2543</v>
      </c>
      <c r="G38" s="14" t="s">
        <v>2681</v>
      </c>
      <c r="H38" s="134">
        <v>42325</v>
      </c>
      <c r="I38" s="222">
        <v>0.35416666666666669</v>
      </c>
      <c r="J38" s="93" t="s">
        <v>40</v>
      </c>
      <c r="K38" s="14"/>
      <c r="L38" s="14"/>
      <c r="M38" s="14"/>
      <c r="N38" s="14"/>
      <c r="O38" s="152"/>
      <c r="P38" s="16"/>
      <c r="Q38" s="17">
        <v>2196</v>
      </c>
      <c r="R38" s="14"/>
      <c r="S38" s="14"/>
      <c r="T38" s="14"/>
      <c r="U38" s="14"/>
      <c r="V38" s="14"/>
      <c r="W38" s="14"/>
      <c r="X38" s="14"/>
      <c r="Y38" s="14"/>
      <c r="Z38" s="14"/>
      <c r="AA38" s="14"/>
      <c r="AB38" s="14"/>
      <c r="AC38" s="14"/>
      <c r="AD38" s="14"/>
      <c r="AE38" s="14"/>
      <c r="AF38" s="14"/>
      <c r="AG38" s="14"/>
      <c r="AH38" s="14"/>
      <c r="AI38" s="14"/>
      <c r="AJ38" s="14"/>
      <c r="AK38" s="14"/>
      <c r="AL38" s="14"/>
      <c r="AM38" s="45"/>
      <c r="AN38" s="45"/>
      <c r="AO38" s="14"/>
      <c r="AP38" s="14"/>
      <c r="AQ38" s="14"/>
      <c r="AR38" s="14"/>
      <c r="AS38" s="14"/>
      <c r="AT38" s="14"/>
    </row>
    <row r="39" spans="1:46" x14ac:dyDescent="0.45">
      <c r="A39" s="14" t="s">
        <v>2697</v>
      </c>
      <c r="B39" s="14" t="s">
        <v>165</v>
      </c>
      <c r="C39" s="14"/>
      <c r="D39" s="14" t="s">
        <v>95</v>
      </c>
      <c r="E39" s="14" t="s">
        <v>95</v>
      </c>
      <c r="F39" s="14" t="s">
        <v>2543</v>
      </c>
      <c r="G39" s="93"/>
      <c r="H39" s="15">
        <v>42327</v>
      </c>
      <c r="I39" s="14"/>
      <c r="J39" s="152" t="s">
        <v>327</v>
      </c>
      <c r="K39" s="16"/>
      <c r="L39" s="16"/>
      <c r="M39" s="16"/>
      <c r="N39" s="17"/>
      <c r="O39" s="14"/>
      <c r="P39" s="14"/>
      <c r="Q39" s="14">
        <v>285</v>
      </c>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row>
    <row r="40" spans="1:46" x14ac:dyDescent="0.45">
      <c r="A40" s="14" t="s">
        <v>1954</v>
      </c>
      <c r="B40" s="14" t="s">
        <v>165</v>
      </c>
      <c r="C40" s="14" t="s">
        <v>94</v>
      </c>
      <c r="D40" s="14" t="s">
        <v>94</v>
      </c>
      <c r="E40" s="14" t="s">
        <v>94</v>
      </c>
      <c r="F40" s="14"/>
      <c r="G40" s="14"/>
      <c r="H40" s="15">
        <v>42662</v>
      </c>
      <c r="I40" s="14" t="s">
        <v>3528</v>
      </c>
      <c r="J40" s="14" t="s">
        <v>3529</v>
      </c>
      <c r="K40" s="14" t="s">
        <v>51</v>
      </c>
      <c r="L40" s="14"/>
      <c r="M40" s="14"/>
      <c r="N40" s="16">
        <v>4314136.9800000004</v>
      </c>
      <c r="O40" s="152">
        <v>1639</v>
      </c>
      <c r="P40" s="16">
        <v>5242279.6900000004</v>
      </c>
      <c r="Q40" s="17">
        <v>1597</v>
      </c>
      <c r="R40" s="16">
        <v>1420097.4899999988</v>
      </c>
      <c r="S40" s="15">
        <v>42661</v>
      </c>
      <c r="T40" s="14"/>
      <c r="U40" s="93"/>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row>
    <row r="41" spans="1:46" x14ac:dyDescent="0.45">
      <c r="A41" s="14" t="s">
        <v>3059</v>
      </c>
      <c r="B41" s="14" t="s">
        <v>165</v>
      </c>
      <c r="C41" s="14" t="s">
        <v>94</v>
      </c>
      <c r="D41" s="14" t="s">
        <v>94</v>
      </c>
      <c r="E41" s="14" t="s">
        <v>94</v>
      </c>
      <c r="F41" s="14"/>
      <c r="G41" s="14"/>
      <c r="H41" s="15">
        <v>42660</v>
      </c>
      <c r="I41" s="14" t="s">
        <v>3528</v>
      </c>
      <c r="J41" s="14" t="s">
        <v>3529</v>
      </c>
      <c r="K41" s="14" t="s">
        <v>51</v>
      </c>
      <c r="L41" s="14"/>
      <c r="M41" s="14"/>
      <c r="N41" s="16">
        <v>1659119.39</v>
      </c>
      <c r="O41" s="152">
        <v>2854</v>
      </c>
      <c r="P41" s="16">
        <v>1969654.71</v>
      </c>
      <c r="Q41" s="17">
        <v>3231</v>
      </c>
      <c r="R41" s="16">
        <v>247000.57000000004</v>
      </c>
      <c r="S41" s="15">
        <v>42654</v>
      </c>
      <c r="T41" s="14"/>
      <c r="U41" s="93"/>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row>
    <row r="42" spans="1:46" x14ac:dyDescent="0.45">
      <c r="A42" s="14" t="s">
        <v>316</v>
      </c>
      <c r="B42" s="14" t="s">
        <v>165</v>
      </c>
      <c r="C42" s="14" t="s">
        <v>94</v>
      </c>
      <c r="D42" s="14" t="s">
        <v>94</v>
      </c>
      <c r="E42" s="14" t="s">
        <v>94</v>
      </c>
      <c r="F42" s="14"/>
      <c r="G42" s="14"/>
      <c r="H42" s="15">
        <v>42669</v>
      </c>
      <c r="I42" s="79" t="s">
        <v>2792</v>
      </c>
      <c r="J42" s="93" t="s">
        <v>40</v>
      </c>
      <c r="K42" s="14" t="s">
        <v>71</v>
      </c>
      <c r="L42" s="14"/>
      <c r="M42" s="14"/>
      <c r="N42" s="16">
        <v>3453152.18</v>
      </c>
      <c r="O42" s="152">
        <v>2851</v>
      </c>
      <c r="P42" s="16">
        <v>4088712.49</v>
      </c>
      <c r="Q42" s="17">
        <v>2592</v>
      </c>
      <c r="R42" s="16">
        <v>741257.13999999978</v>
      </c>
      <c r="S42" s="67">
        <v>42667</v>
      </c>
      <c r="T42" s="14"/>
      <c r="U42" s="67">
        <v>42667</v>
      </c>
      <c r="V42" s="14" t="s">
        <v>2675</v>
      </c>
      <c r="W42" s="14"/>
      <c r="X42" s="14" t="s">
        <v>47</v>
      </c>
      <c r="Y42" s="68" t="s">
        <v>47</v>
      </c>
      <c r="Z42" s="14" t="s">
        <v>3537</v>
      </c>
      <c r="AA42" s="14" t="s">
        <v>2677</v>
      </c>
      <c r="AB42" s="14"/>
      <c r="AC42" s="14"/>
      <c r="AD42" s="14"/>
      <c r="AE42" s="14"/>
      <c r="AF42" s="14" t="s">
        <v>2679</v>
      </c>
      <c r="AG42" s="14"/>
      <c r="AH42" s="14"/>
      <c r="AI42" s="14"/>
      <c r="AJ42" s="14"/>
      <c r="AK42" s="14"/>
      <c r="AL42" s="14"/>
      <c r="AM42" s="14"/>
      <c r="AN42" s="14"/>
      <c r="AO42" s="14"/>
      <c r="AP42" s="14"/>
      <c r="AQ42" s="14"/>
      <c r="AR42" s="14"/>
      <c r="AS42" s="14"/>
      <c r="AT42" s="14"/>
    </row>
    <row r="43" spans="1:46" x14ac:dyDescent="0.45">
      <c r="A43" s="14" t="s">
        <v>3060</v>
      </c>
      <c r="B43" s="14" t="s">
        <v>165</v>
      </c>
      <c r="C43" s="14" t="s">
        <v>94</v>
      </c>
      <c r="D43" s="14" t="s">
        <v>94</v>
      </c>
      <c r="E43" s="14" t="s">
        <v>94</v>
      </c>
      <c r="F43" s="14"/>
      <c r="G43" s="14"/>
      <c r="H43" s="14"/>
      <c r="I43" s="14"/>
      <c r="J43" s="93" t="s">
        <v>327</v>
      </c>
      <c r="K43" s="14"/>
      <c r="L43" s="14"/>
      <c r="M43" s="14"/>
      <c r="N43" s="16">
        <v>1664229.68</v>
      </c>
      <c r="O43" s="152">
        <v>1725</v>
      </c>
      <c r="P43" s="16">
        <v>1822343.72</v>
      </c>
      <c r="Q43" s="17">
        <v>1434</v>
      </c>
      <c r="R43" s="16">
        <v>698816.5299999998</v>
      </c>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row>
    <row r="44" spans="1:46" x14ac:dyDescent="0.45">
      <c r="A44" s="14" t="s">
        <v>3061</v>
      </c>
      <c r="B44" s="14" t="s">
        <v>165</v>
      </c>
      <c r="C44" s="14" t="s">
        <v>94</v>
      </c>
      <c r="D44" s="14" t="s">
        <v>94</v>
      </c>
      <c r="E44" s="14" t="s">
        <v>94</v>
      </c>
      <c r="F44" s="14"/>
      <c r="G44" s="14"/>
      <c r="H44" s="14"/>
      <c r="I44" s="14"/>
      <c r="J44" s="93" t="s">
        <v>327</v>
      </c>
      <c r="K44" s="14"/>
      <c r="L44" s="14"/>
      <c r="M44" s="14"/>
      <c r="N44" s="29">
        <v>6431948.7300000004</v>
      </c>
      <c r="O44" s="152">
        <v>2945</v>
      </c>
      <c r="P44" s="16">
        <v>7546144.5199999996</v>
      </c>
      <c r="Q44" s="17">
        <v>4205</v>
      </c>
      <c r="R44" s="16">
        <v>1963782.5499999991</v>
      </c>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row>
    <row r="45" spans="1:46" x14ac:dyDescent="0.45">
      <c r="A45" s="14" t="s">
        <v>3062</v>
      </c>
      <c r="B45" s="14" t="s">
        <v>165</v>
      </c>
      <c r="C45" s="14" t="s">
        <v>94</v>
      </c>
      <c r="D45" s="14" t="s">
        <v>94</v>
      </c>
      <c r="E45" s="14" t="s">
        <v>94</v>
      </c>
      <c r="F45" s="14"/>
      <c r="G45" s="14"/>
      <c r="H45" s="15">
        <v>42676</v>
      </c>
      <c r="I45" s="14" t="s">
        <v>3211</v>
      </c>
      <c r="J45" s="14" t="s">
        <v>327</v>
      </c>
      <c r="K45" s="14" t="s">
        <v>71</v>
      </c>
      <c r="L45" s="14"/>
      <c r="M45" s="14"/>
      <c r="N45" s="16">
        <v>1095582.8899999999</v>
      </c>
      <c r="O45" s="152">
        <v>825</v>
      </c>
      <c r="P45" s="16">
        <v>1126639.77</v>
      </c>
      <c r="Q45" s="17">
        <v>786</v>
      </c>
      <c r="R45" s="16">
        <v>360614.93999999994</v>
      </c>
      <c r="S45" s="14"/>
      <c r="T45" s="14"/>
      <c r="U45" s="14" t="s">
        <v>3534</v>
      </c>
      <c r="V45" s="14" t="s">
        <v>306</v>
      </c>
      <c r="W45" s="14"/>
      <c r="X45" s="15">
        <v>42677</v>
      </c>
      <c r="Y45" s="14" t="s">
        <v>3535</v>
      </c>
      <c r="Z45" s="14"/>
      <c r="AA45" s="14"/>
      <c r="AB45" s="14"/>
      <c r="AC45" s="14"/>
      <c r="AD45" s="14"/>
      <c r="AE45" s="14"/>
      <c r="AF45" s="14"/>
      <c r="AG45" s="14"/>
      <c r="AH45" s="14"/>
      <c r="AI45" s="14"/>
      <c r="AJ45" s="14"/>
      <c r="AK45" s="14"/>
      <c r="AL45" s="14"/>
      <c r="AM45" s="14"/>
      <c r="AN45" s="14"/>
      <c r="AO45" s="14"/>
      <c r="AP45" s="14"/>
      <c r="AQ45" s="14"/>
      <c r="AR45" s="14"/>
      <c r="AS45" s="14"/>
      <c r="AT45" s="14"/>
    </row>
    <row r="46" spans="1:46" x14ac:dyDescent="0.45">
      <c r="A46" s="14" t="s">
        <v>3063</v>
      </c>
      <c r="B46" s="14" t="s">
        <v>165</v>
      </c>
      <c r="C46" s="14" t="s">
        <v>94</v>
      </c>
      <c r="D46" s="14" t="s">
        <v>94</v>
      </c>
      <c r="E46" s="14" t="s">
        <v>94</v>
      </c>
      <c r="F46" s="14"/>
      <c r="G46" s="14"/>
      <c r="H46" s="15">
        <v>42677</v>
      </c>
      <c r="I46" s="14" t="s">
        <v>3528</v>
      </c>
      <c r="J46" s="14" t="s">
        <v>3529</v>
      </c>
      <c r="K46" s="14" t="s">
        <v>51</v>
      </c>
      <c r="L46" s="14"/>
      <c r="M46" s="14"/>
      <c r="N46" s="16">
        <v>2994379.98</v>
      </c>
      <c r="O46" s="152">
        <v>947</v>
      </c>
      <c r="P46" s="16">
        <v>2914681.39</v>
      </c>
      <c r="Q46" s="17">
        <v>797</v>
      </c>
      <c r="R46" s="16">
        <v>809246.81000000017</v>
      </c>
      <c r="S46" s="15">
        <v>42667</v>
      </c>
      <c r="T46" s="14"/>
      <c r="U46" s="93"/>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row>
    <row r="47" spans="1:46" x14ac:dyDescent="0.45">
      <c r="A47" s="14" t="s">
        <v>3064</v>
      </c>
      <c r="B47" s="14" t="s">
        <v>165</v>
      </c>
      <c r="C47" s="14" t="s">
        <v>94</v>
      </c>
      <c r="D47" s="14" t="s">
        <v>94</v>
      </c>
      <c r="E47" s="14" t="s">
        <v>94</v>
      </c>
      <c r="F47" s="14"/>
      <c r="G47" s="14"/>
      <c r="H47" s="15">
        <v>42681</v>
      </c>
      <c r="I47" s="14" t="s">
        <v>3531</v>
      </c>
      <c r="J47" s="14" t="s">
        <v>327</v>
      </c>
      <c r="K47" s="14" t="s">
        <v>71</v>
      </c>
      <c r="L47" s="14"/>
      <c r="M47" s="14"/>
      <c r="N47" s="29">
        <v>4223733.66</v>
      </c>
      <c r="O47" s="152">
        <v>1780</v>
      </c>
      <c r="P47" s="16">
        <v>2585264.0300000194</v>
      </c>
      <c r="Q47" s="17">
        <v>1335</v>
      </c>
      <c r="R47" s="16">
        <v>1030256.7100000009</v>
      </c>
      <c r="S47" s="15">
        <v>42681</v>
      </c>
      <c r="T47" s="14"/>
      <c r="U47" s="15">
        <v>42680</v>
      </c>
      <c r="V47" s="14" t="s">
        <v>1788</v>
      </c>
      <c r="W47" s="14"/>
      <c r="X47" s="15">
        <v>42683</v>
      </c>
      <c r="Y47" s="14" t="s">
        <v>3532</v>
      </c>
      <c r="Z47" s="14"/>
      <c r="AA47" s="14"/>
      <c r="AB47" s="14"/>
      <c r="AC47" s="14"/>
      <c r="AD47" s="14"/>
      <c r="AE47" s="14"/>
      <c r="AF47" s="14" t="s">
        <v>335</v>
      </c>
      <c r="AG47" s="14"/>
      <c r="AH47" s="14"/>
      <c r="AI47" s="14"/>
      <c r="AJ47" s="14"/>
      <c r="AK47" s="14"/>
      <c r="AL47" s="14"/>
      <c r="AM47" s="14"/>
      <c r="AN47" s="14"/>
      <c r="AO47" s="14"/>
      <c r="AP47" s="14"/>
      <c r="AQ47" s="14"/>
      <c r="AR47" s="14"/>
      <c r="AS47" s="14"/>
      <c r="AT47" s="14"/>
    </row>
    <row r="48" spans="1:46" x14ac:dyDescent="0.45">
      <c r="A48" s="14" t="s">
        <v>329</v>
      </c>
      <c r="B48" s="14" t="s">
        <v>165</v>
      </c>
      <c r="C48" s="14" t="s">
        <v>94</v>
      </c>
      <c r="D48" s="14" t="s">
        <v>94</v>
      </c>
      <c r="E48" s="14" t="s">
        <v>95</v>
      </c>
      <c r="F48" s="14"/>
      <c r="G48" s="14"/>
      <c r="H48" s="15">
        <v>42677</v>
      </c>
      <c r="I48" s="14" t="s">
        <v>3211</v>
      </c>
      <c r="J48" s="14" t="s">
        <v>327</v>
      </c>
      <c r="K48" s="14" t="s">
        <v>71</v>
      </c>
      <c r="L48" s="14"/>
      <c r="M48" s="14"/>
      <c r="N48" s="16">
        <v>513588.3</v>
      </c>
      <c r="O48" s="152">
        <v>563</v>
      </c>
      <c r="P48" s="16"/>
      <c r="Q48" s="17">
        <v>323</v>
      </c>
      <c r="R48" s="29" t="s">
        <v>2543</v>
      </c>
      <c r="S48" s="15">
        <v>42670</v>
      </c>
      <c r="T48" s="14"/>
      <c r="U48" s="15">
        <v>42670</v>
      </c>
      <c r="V48" s="14" t="s">
        <v>306</v>
      </c>
      <c r="W48" s="14"/>
      <c r="X48" s="15">
        <v>42678</v>
      </c>
      <c r="Y48" s="14" t="s">
        <v>2780</v>
      </c>
      <c r="Z48" s="14"/>
      <c r="AA48" s="14"/>
      <c r="AB48" s="14"/>
      <c r="AC48" s="14"/>
      <c r="AD48" s="14"/>
      <c r="AE48" s="14"/>
      <c r="AF48" s="14"/>
      <c r="AG48" s="14"/>
      <c r="AH48" s="14"/>
      <c r="AI48" s="14"/>
      <c r="AJ48" s="14"/>
      <c r="AK48" s="14"/>
      <c r="AL48" s="14"/>
      <c r="AM48" s="14"/>
      <c r="AN48" s="14"/>
      <c r="AO48" s="14"/>
      <c r="AP48" s="14"/>
      <c r="AQ48" s="14"/>
      <c r="AR48" s="14"/>
      <c r="AS48" s="14"/>
      <c r="AT48" s="14"/>
    </row>
    <row r="49" spans="1:46" x14ac:dyDescent="0.45">
      <c r="A49" s="14" t="s">
        <v>3065</v>
      </c>
      <c r="B49" s="14" t="s">
        <v>165</v>
      </c>
      <c r="C49" s="14" t="s">
        <v>94</v>
      </c>
      <c r="D49" s="14" t="s">
        <v>94</v>
      </c>
      <c r="E49" s="14" t="s">
        <v>94</v>
      </c>
      <c r="F49" s="14"/>
      <c r="G49" s="14"/>
      <c r="H49" s="15">
        <v>42678</v>
      </c>
      <c r="I49" s="14" t="s">
        <v>3211</v>
      </c>
      <c r="J49" s="14" t="s">
        <v>327</v>
      </c>
      <c r="K49" s="14" t="s">
        <v>71</v>
      </c>
      <c r="L49" s="14"/>
      <c r="M49" s="14"/>
      <c r="N49" s="29">
        <v>4429318.3099999996</v>
      </c>
      <c r="O49" s="152">
        <v>3363</v>
      </c>
      <c r="P49" s="16">
        <v>4187691.35</v>
      </c>
      <c r="Q49" s="17">
        <v>3142</v>
      </c>
      <c r="R49" s="16">
        <v>1522835.9899999998</v>
      </c>
      <c r="S49" s="15">
        <v>42676</v>
      </c>
      <c r="T49" s="14"/>
      <c r="U49" s="15">
        <v>42675</v>
      </c>
      <c r="V49" s="14" t="s">
        <v>1788</v>
      </c>
      <c r="W49" s="14"/>
      <c r="X49" s="15">
        <v>42681</v>
      </c>
      <c r="Y49" s="14" t="s">
        <v>3533</v>
      </c>
      <c r="Z49" s="14"/>
      <c r="AA49" s="14"/>
      <c r="AB49" s="14"/>
      <c r="AC49" s="14"/>
      <c r="AD49" s="14"/>
      <c r="AE49" s="14"/>
      <c r="AF49" s="14"/>
      <c r="AG49" s="14"/>
      <c r="AH49" s="14"/>
      <c r="AI49" s="14"/>
      <c r="AJ49" s="14"/>
      <c r="AK49" s="14"/>
      <c r="AL49" s="14"/>
      <c r="AM49" s="14"/>
      <c r="AN49" s="14"/>
      <c r="AO49" s="14"/>
      <c r="AP49" s="14"/>
      <c r="AQ49" s="14"/>
      <c r="AR49" s="14"/>
      <c r="AS49" s="14"/>
      <c r="AT49" s="14"/>
    </row>
    <row r="50" spans="1:46" x14ac:dyDescent="0.45">
      <c r="A50" s="14" t="s">
        <v>2698</v>
      </c>
      <c r="B50" s="14" t="s">
        <v>165</v>
      </c>
      <c r="C50" s="14" t="s">
        <v>94</v>
      </c>
      <c r="D50" s="14" t="s">
        <v>94</v>
      </c>
      <c r="E50" s="14" t="s">
        <v>95</v>
      </c>
      <c r="F50" s="14"/>
      <c r="G50" s="14"/>
      <c r="H50" s="93"/>
      <c r="I50" s="14"/>
      <c r="J50" s="14" t="s">
        <v>327</v>
      </c>
      <c r="K50" s="14"/>
      <c r="L50" s="14"/>
      <c r="M50" s="14"/>
      <c r="N50" s="16">
        <v>755000.54</v>
      </c>
      <c r="O50" s="17">
        <v>795</v>
      </c>
      <c r="P50" s="16"/>
      <c r="Q50" s="17"/>
      <c r="R50" s="29" t="s">
        <v>2543</v>
      </c>
      <c r="S50" s="15">
        <v>42689</v>
      </c>
      <c r="T50" s="14"/>
      <c r="U50" s="15">
        <v>42682</v>
      </c>
      <c r="V50" s="14" t="s">
        <v>306</v>
      </c>
      <c r="W50" s="14"/>
      <c r="X50" s="15">
        <v>42690</v>
      </c>
      <c r="Y50" s="14" t="s">
        <v>335</v>
      </c>
      <c r="Z50" s="14"/>
      <c r="AA50" s="14"/>
      <c r="AB50" s="14"/>
      <c r="AC50" s="14"/>
      <c r="AD50" s="14"/>
      <c r="AE50" s="14"/>
      <c r="AF50" s="14"/>
      <c r="AG50" s="14"/>
      <c r="AH50" s="14"/>
      <c r="AI50" s="14"/>
      <c r="AJ50" s="14"/>
      <c r="AK50" s="14"/>
      <c r="AL50" s="14"/>
      <c r="AM50" s="14"/>
      <c r="AN50" s="14"/>
      <c r="AO50" s="14"/>
      <c r="AP50" s="14"/>
      <c r="AQ50" s="14"/>
      <c r="AR50" s="14"/>
      <c r="AS50" s="14"/>
      <c r="AT50" s="14"/>
    </row>
    <row r="51" spans="1:46" x14ac:dyDescent="0.45">
      <c r="A51" s="14" t="s">
        <v>3066</v>
      </c>
      <c r="B51" s="14" t="s">
        <v>165</v>
      </c>
      <c r="C51" s="14" t="s">
        <v>94</v>
      </c>
      <c r="D51" s="14" t="s">
        <v>94</v>
      </c>
      <c r="E51" s="14" t="s">
        <v>95</v>
      </c>
      <c r="F51" s="14"/>
      <c r="G51" s="14"/>
      <c r="H51" s="15">
        <v>42692</v>
      </c>
      <c r="I51" s="79" t="s">
        <v>324</v>
      </c>
      <c r="J51" s="93" t="s">
        <v>40</v>
      </c>
      <c r="K51" s="14" t="s">
        <v>71</v>
      </c>
      <c r="L51" s="14"/>
      <c r="M51" s="14"/>
      <c r="N51" s="29">
        <v>1994394.39</v>
      </c>
      <c r="O51" s="152">
        <v>1684</v>
      </c>
      <c r="P51" s="16">
        <v>1999417.06</v>
      </c>
      <c r="Q51" s="17">
        <v>1810</v>
      </c>
      <c r="R51" s="29" t="s">
        <v>2543</v>
      </c>
      <c r="S51" s="14" t="s">
        <v>2682</v>
      </c>
      <c r="T51" s="14"/>
      <c r="U51" s="14" t="s">
        <v>47</v>
      </c>
      <c r="V51" s="14" t="s">
        <v>47</v>
      </c>
      <c r="W51" s="14"/>
      <c r="X51" s="14" t="s">
        <v>2683</v>
      </c>
      <c r="Y51" s="14" t="s">
        <v>3538</v>
      </c>
      <c r="Z51" s="14"/>
      <c r="AA51" s="14" t="s">
        <v>2685</v>
      </c>
      <c r="AB51" s="14"/>
      <c r="AC51" s="14"/>
      <c r="AD51" s="14"/>
      <c r="AE51" s="14"/>
      <c r="AF51" s="14" t="s">
        <v>3539</v>
      </c>
      <c r="AG51" s="14"/>
      <c r="AH51" s="14"/>
      <c r="AI51" s="14"/>
      <c r="AJ51" s="14"/>
      <c r="AK51" s="14"/>
      <c r="AL51" s="14"/>
      <c r="AM51" s="14"/>
      <c r="AN51" s="14"/>
      <c r="AO51" s="14"/>
      <c r="AP51" s="14"/>
      <c r="AQ51" s="14"/>
      <c r="AR51" s="14"/>
      <c r="AS51" s="14"/>
      <c r="AT51" s="14"/>
    </row>
    <row r="52" spans="1:46" x14ac:dyDescent="0.45">
      <c r="A52" s="14" t="s">
        <v>569</v>
      </c>
      <c r="B52" s="14" t="s">
        <v>165</v>
      </c>
      <c r="C52" s="14" t="s">
        <v>94</v>
      </c>
      <c r="D52" s="14" t="s">
        <v>94</v>
      </c>
      <c r="E52" s="14" t="s">
        <v>94</v>
      </c>
      <c r="F52" s="14"/>
      <c r="G52" s="14"/>
      <c r="H52" s="15">
        <v>42669</v>
      </c>
      <c r="I52" s="513" t="s">
        <v>3543</v>
      </c>
      <c r="J52" s="93" t="s">
        <v>40</v>
      </c>
      <c r="K52" s="14" t="s">
        <v>71</v>
      </c>
      <c r="L52" s="14"/>
      <c r="M52" s="14"/>
      <c r="N52" s="29">
        <v>2939419.54</v>
      </c>
      <c r="O52" s="152">
        <v>688</v>
      </c>
      <c r="P52" s="16">
        <v>2171732.48</v>
      </c>
      <c r="Q52" s="17">
        <v>710</v>
      </c>
      <c r="R52" s="16">
        <v>496745.83999999997</v>
      </c>
      <c r="S52" s="14" t="s">
        <v>2682</v>
      </c>
      <c r="T52" s="14"/>
      <c r="U52" s="14" t="s">
        <v>47</v>
      </c>
      <c r="V52" s="14" t="s">
        <v>47</v>
      </c>
      <c r="W52" s="14"/>
      <c r="X52" s="14" t="s">
        <v>2683</v>
      </c>
      <c r="Y52" s="93" t="s">
        <v>3540</v>
      </c>
      <c r="Z52" s="14" t="s">
        <v>3541</v>
      </c>
      <c r="AA52" s="14" t="s">
        <v>2687</v>
      </c>
      <c r="AB52" s="14"/>
      <c r="AC52" s="14"/>
      <c r="AD52" s="14"/>
      <c r="AE52" s="14"/>
      <c r="AF52" s="14" t="s">
        <v>3542</v>
      </c>
      <c r="AG52" s="14"/>
      <c r="AH52" s="14"/>
      <c r="AI52" s="14"/>
      <c r="AJ52" s="14"/>
      <c r="AK52" s="14"/>
      <c r="AL52" s="14"/>
      <c r="AM52" s="14"/>
      <c r="AN52" s="14"/>
      <c r="AO52" s="14"/>
      <c r="AP52" s="14"/>
      <c r="AQ52" s="14"/>
      <c r="AR52" s="14"/>
      <c r="AS52" s="14"/>
      <c r="AT52" s="14"/>
    </row>
    <row r="53" spans="1:46" x14ac:dyDescent="0.45">
      <c r="H53" s="511" t="s">
        <v>3536</v>
      </c>
      <c r="U53" s="512">
        <v>0.41666666666666669</v>
      </c>
    </row>
  </sheetData>
  <autoFilter ref="A1:AX53" xr:uid="{00000000-0009-0000-0000-00000B000000}"/>
  <sortState xmlns:xlrd2="http://schemas.microsoft.com/office/spreadsheetml/2017/richdata2" ref="A18:AK33">
    <sortCondition ref="H18:H33"/>
  </sortState>
  <hyperlinks>
    <hyperlink ref="AA18" r:id="rId1" xr:uid="{00000000-0004-0000-0B00-000000000000}"/>
  </hyperlinks>
  <pageMargins left="0.7" right="0.7" top="0.75" bottom="0.75" header="0.3" footer="0.3"/>
  <pageSetup scale="19" orientation="landscape"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U16"/>
  <sheetViews>
    <sheetView workbookViewId="0">
      <selection activeCell="D37" sqref="D37"/>
    </sheetView>
  </sheetViews>
  <sheetFormatPr defaultRowHeight="14.25" x14ac:dyDescent="0.45"/>
  <cols>
    <col min="2" max="2" width="12.33203125" bestFit="1" customWidth="1"/>
    <col min="3" max="3" width="9.59765625" bestFit="1" customWidth="1"/>
    <col min="4" max="4" width="10.73046875" bestFit="1" customWidth="1"/>
    <col min="5" max="5" width="18.06640625" bestFit="1" customWidth="1"/>
    <col min="6" max="6" width="18.06640625" customWidth="1"/>
    <col min="7" max="7" width="20.33203125" bestFit="1" customWidth="1"/>
    <col min="8" max="8" width="23.796875" bestFit="1" customWidth="1"/>
    <col min="9" max="9" width="23.796875" customWidth="1"/>
    <col min="10" max="10" width="5.06640625" bestFit="1" customWidth="1"/>
    <col min="11" max="11" width="6.06640625" bestFit="1" customWidth="1"/>
    <col min="12" max="12" width="12.06640625" bestFit="1" customWidth="1"/>
    <col min="13" max="13" width="20.73046875" bestFit="1" customWidth="1"/>
  </cols>
  <sheetData>
    <row r="3" spans="2:21" x14ac:dyDescent="0.45">
      <c r="B3" s="36" t="s">
        <v>2135</v>
      </c>
      <c r="C3" s="36" t="s">
        <v>0</v>
      </c>
      <c r="D3" s="36" t="s">
        <v>2</v>
      </c>
      <c r="E3" s="36" t="s">
        <v>3071</v>
      </c>
      <c r="F3" s="36" t="s">
        <v>4151</v>
      </c>
      <c r="G3" s="36" t="s">
        <v>3</v>
      </c>
      <c r="H3" s="36" t="s">
        <v>4152</v>
      </c>
      <c r="I3" s="36" t="s">
        <v>6</v>
      </c>
      <c r="J3" s="36" t="s">
        <v>4154</v>
      </c>
      <c r="K3" s="36" t="s">
        <v>4155</v>
      </c>
      <c r="L3" s="36" t="s">
        <v>1721</v>
      </c>
      <c r="M3" s="36" t="s">
        <v>214</v>
      </c>
      <c r="N3" s="36" t="s">
        <v>4167</v>
      </c>
    </row>
    <row r="4" spans="2:21" x14ac:dyDescent="0.45">
      <c r="B4" t="s">
        <v>4177</v>
      </c>
      <c r="C4" t="s">
        <v>1954</v>
      </c>
      <c r="D4" s="64">
        <v>43752</v>
      </c>
      <c r="G4" s="217"/>
      <c r="L4" t="s">
        <v>3529</v>
      </c>
      <c r="N4" s="4" t="s">
        <v>4160</v>
      </c>
    </row>
    <row r="5" spans="2:21" x14ac:dyDescent="0.45">
      <c r="B5" t="s">
        <v>4183</v>
      </c>
      <c r="C5" t="s">
        <v>3061</v>
      </c>
      <c r="D5" s="64">
        <v>43754</v>
      </c>
      <c r="E5" s="64">
        <v>43738</v>
      </c>
      <c r="F5" s="64">
        <v>43752</v>
      </c>
      <c r="G5" s="64">
        <v>43747</v>
      </c>
      <c r="H5" s="64">
        <v>43747</v>
      </c>
      <c r="I5" s="64">
        <v>43755</v>
      </c>
      <c r="J5" s="64" t="s">
        <v>95</v>
      </c>
      <c r="K5" s="64" t="s">
        <v>95</v>
      </c>
      <c r="L5" t="s">
        <v>327</v>
      </c>
      <c r="N5" s="4" t="s">
        <v>4153</v>
      </c>
    </row>
    <row r="6" spans="2:21" x14ac:dyDescent="0.45">
      <c r="B6" t="s">
        <v>4186</v>
      </c>
      <c r="C6" t="s">
        <v>3059</v>
      </c>
      <c r="D6" s="64">
        <v>43759</v>
      </c>
      <c r="L6" t="s">
        <v>3529</v>
      </c>
      <c r="N6" s="4" t="s">
        <v>4165</v>
      </c>
    </row>
    <row r="7" spans="2:21" x14ac:dyDescent="0.45">
      <c r="B7" t="s">
        <v>4184</v>
      </c>
      <c r="C7" t="s">
        <v>316</v>
      </c>
      <c r="D7" s="64">
        <v>43760</v>
      </c>
      <c r="H7" s="64">
        <v>43759</v>
      </c>
      <c r="L7" t="s">
        <v>1840</v>
      </c>
      <c r="N7" s="4" t="s">
        <v>4178</v>
      </c>
      <c r="T7" s="4" t="s">
        <v>4174</v>
      </c>
    </row>
    <row r="8" spans="2:21" x14ac:dyDescent="0.45">
      <c r="B8" t="s">
        <v>4181</v>
      </c>
      <c r="C8" t="s">
        <v>3060</v>
      </c>
      <c r="D8" s="686">
        <v>43769</v>
      </c>
      <c r="E8" s="64">
        <v>43749</v>
      </c>
      <c r="G8" s="217"/>
      <c r="L8" t="s">
        <v>327</v>
      </c>
      <c r="M8" t="s">
        <v>4169</v>
      </c>
      <c r="N8" s="4" t="s">
        <v>4166</v>
      </c>
      <c r="U8" s="4" t="s">
        <v>4161</v>
      </c>
    </row>
    <row r="9" spans="2:21" x14ac:dyDescent="0.45">
      <c r="B9" t="s">
        <v>4182</v>
      </c>
      <c r="C9" t="s">
        <v>3062</v>
      </c>
      <c r="D9" s="686">
        <v>43775</v>
      </c>
      <c r="E9" s="64">
        <v>43754</v>
      </c>
      <c r="G9" s="217"/>
      <c r="L9" t="s">
        <v>327</v>
      </c>
      <c r="M9" t="s">
        <v>4168</v>
      </c>
      <c r="N9" s="4" t="s">
        <v>4164</v>
      </c>
    </row>
    <row r="10" spans="2:21" x14ac:dyDescent="0.45">
      <c r="B10" t="s">
        <v>4170</v>
      </c>
      <c r="C10" t="s">
        <v>3064</v>
      </c>
      <c r="D10" s="64">
        <v>43776</v>
      </c>
      <c r="E10" s="64">
        <v>43749</v>
      </c>
      <c r="I10" s="64">
        <v>43783</v>
      </c>
      <c r="L10" t="s">
        <v>327</v>
      </c>
      <c r="M10" t="s">
        <v>4156</v>
      </c>
      <c r="N10" s="4" t="s">
        <v>4171</v>
      </c>
    </row>
    <row r="11" spans="2:21" x14ac:dyDescent="0.45">
      <c r="B11" t="s">
        <v>4175</v>
      </c>
      <c r="C11" t="s">
        <v>3063</v>
      </c>
      <c r="D11" s="64">
        <v>43776</v>
      </c>
      <c r="E11" s="64">
        <v>43766</v>
      </c>
      <c r="G11" s="64">
        <v>43775</v>
      </c>
      <c r="L11" t="s">
        <v>3529</v>
      </c>
      <c r="N11" s="4" t="s">
        <v>4176</v>
      </c>
      <c r="U11" s="4" t="s">
        <v>4161</v>
      </c>
    </row>
    <row r="12" spans="2:21" x14ac:dyDescent="0.45">
      <c r="B12" t="s">
        <v>4188</v>
      </c>
      <c r="C12" t="s">
        <v>329</v>
      </c>
      <c r="D12" s="64">
        <v>43776</v>
      </c>
      <c r="G12" s="64">
        <v>43769</v>
      </c>
      <c r="L12" t="s">
        <v>327</v>
      </c>
      <c r="N12" s="4" t="s">
        <v>4159</v>
      </c>
    </row>
    <row r="13" spans="2:21" x14ac:dyDescent="0.45">
      <c r="B13" t="s">
        <v>4187</v>
      </c>
      <c r="C13" t="s">
        <v>2698</v>
      </c>
      <c r="D13" s="64">
        <v>43776</v>
      </c>
      <c r="G13" s="64">
        <v>43770</v>
      </c>
      <c r="L13" t="s">
        <v>327</v>
      </c>
      <c r="N13" s="4" t="s">
        <v>4162</v>
      </c>
    </row>
    <row r="14" spans="2:21" x14ac:dyDescent="0.45">
      <c r="B14" t="s">
        <v>4158</v>
      </c>
      <c r="C14" t="s">
        <v>3065</v>
      </c>
      <c r="D14" s="686">
        <v>43782</v>
      </c>
      <c r="G14" s="217"/>
      <c r="L14" t="s">
        <v>327</v>
      </c>
      <c r="M14" t="s">
        <v>4157</v>
      </c>
      <c r="N14" s="4" t="s">
        <v>4189</v>
      </c>
      <c r="R14" s="4" t="s">
        <v>4179</v>
      </c>
    </row>
    <row r="15" spans="2:21" x14ac:dyDescent="0.45">
      <c r="B15" t="s">
        <v>4185</v>
      </c>
      <c r="C15" t="s">
        <v>3066</v>
      </c>
      <c r="D15" s="64">
        <v>43783</v>
      </c>
      <c r="G15" s="64">
        <v>43783</v>
      </c>
      <c r="L15" t="s">
        <v>1840</v>
      </c>
      <c r="N15" s="4" t="s">
        <v>4163</v>
      </c>
    </row>
    <row r="16" spans="2:21" x14ac:dyDescent="0.45">
      <c r="B16" t="s">
        <v>4173</v>
      </c>
      <c r="C16" t="s">
        <v>569</v>
      </c>
      <c r="D16" s="64">
        <v>43784</v>
      </c>
      <c r="E16" s="64">
        <v>43784</v>
      </c>
      <c r="L16" t="s">
        <v>1840</v>
      </c>
      <c r="N16" s="4" t="s">
        <v>4172</v>
      </c>
      <c r="S16" s="4" t="s">
        <v>4180</v>
      </c>
    </row>
  </sheetData>
  <autoFilter ref="B3:N3" xr:uid="{00000000-0009-0000-0000-00000C000000}">
    <sortState xmlns:xlrd2="http://schemas.microsoft.com/office/spreadsheetml/2017/richdata2" ref="B4:N16">
      <sortCondition ref="D3"/>
    </sortState>
  </autoFilter>
  <hyperlinks>
    <hyperlink ref="N5" r:id="rId1" xr:uid="{00000000-0004-0000-0C00-000000000000}"/>
    <hyperlink ref="N12" r:id="rId2" xr:uid="{00000000-0004-0000-0C00-000001000000}"/>
    <hyperlink ref="N4" r:id="rId3" xr:uid="{00000000-0004-0000-0C00-000002000000}"/>
    <hyperlink ref="U11" r:id="rId4" xr:uid="{00000000-0004-0000-0C00-000003000000}"/>
    <hyperlink ref="N13" r:id="rId5" xr:uid="{00000000-0004-0000-0C00-000004000000}"/>
    <hyperlink ref="N15" r:id="rId6" xr:uid="{00000000-0004-0000-0C00-000005000000}"/>
    <hyperlink ref="N9" r:id="rId7" xr:uid="{00000000-0004-0000-0C00-000006000000}"/>
    <hyperlink ref="N6" r:id="rId8" xr:uid="{00000000-0004-0000-0C00-000007000000}"/>
    <hyperlink ref="N8" r:id="rId9" xr:uid="{00000000-0004-0000-0C00-000008000000}"/>
    <hyperlink ref="N10" r:id="rId10" xr:uid="{00000000-0004-0000-0C00-000009000000}"/>
    <hyperlink ref="N16" r:id="rId11" xr:uid="{00000000-0004-0000-0C00-00000A000000}"/>
    <hyperlink ref="T7" r:id="rId12" xr:uid="{00000000-0004-0000-0C00-00000B000000}"/>
    <hyperlink ref="N11" r:id="rId13" xr:uid="{00000000-0004-0000-0C00-00000C000000}"/>
    <hyperlink ref="U8" r:id="rId14" xr:uid="{00000000-0004-0000-0C00-00000D000000}"/>
    <hyperlink ref="N7" r:id="rId15" location="1516123291635-4350bc26-b6c1" display="https://treasurer.elpasoco.com/tax-lien-sale/ - 1516123291635-4350bc26-b6c1" xr:uid="{00000000-0004-0000-0C00-00000E000000}"/>
    <hyperlink ref="R14" r:id="rId16" xr:uid="{00000000-0004-0000-0C00-00000F000000}"/>
    <hyperlink ref="S16" r:id="rId17" xr:uid="{00000000-0004-0000-0C00-000010000000}"/>
    <hyperlink ref="N14" r:id="rId18" xr:uid="{00000000-0004-0000-0C00-000011000000}"/>
  </hyperlinks>
  <pageMargins left="0.7" right="0.7" top="0.75" bottom="0.75" header="0.3" footer="0.3"/>
  <pageSetup orientation="portrait" r:id="rId19"/>
  <legacyDrawing r:id="rId2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M23"/>
  <sheetViews>
    <sheetView workbookViewId="0"/>
  </sheetViews>
  <sheetFormatPr defaultColWidth="9.06640625" defaultRowHeight="14.25" x14ac:dyDescent="0.45"/>
  <cols>
    <col min="2" max="2" width="18.796875" customWidth="1"/>
    <col min="3" max="3" width="5.59765625" bestFit="1" customWidth="1"/>
    <col min="4" max="4" width="13.73046875" style="10" bestFit="1" customWidth="1"/>
    <col min="5" max="5" width="14.73046875" style="10" bestFit="1" customWidth="1"/>
    <col min="6" max="6" width="19" customWidth="1"/>
    <col min="7" max="7" width="12.59765625" bestFit="1" customWidth="1"/>
    <col min="8" max="11" width="12.59765625" customWidth="1"/>
  </cols>
  <sheetData>
    <row r="1" spans="2:13" x14ac:dyDescent="0.45">
      <c r="C1" s="19"/>
      <c r="D1" s="234"/>
    </row>
    <row r="2" spans="2:13" ht="45" customHeight="1" x14ac:dyDescent="0.45">
      <c r="B2" s="99" t="s">
        <v>0</v>
      </c>
      <c r="C2" s="99" t="s">
        <v>11</v>
      </c>
      <c r="D2" s="236" t="s">
        <v>2455</v>
      </c>
      <c r="E2" s="236" t="s">
        <v>120</v>
      </c>
      <c r="F2" s="236" t="s">
        <v>2824</v>
      </c>
      <c r="G2" s="236" t="s">
        <v>2814</v>
      </c>
      <c r="H2" s="236" t="s">
        <v>2815</v>
      </c>
      <c r="I2" s="236" t="s">
        <v>2822</v>
      </c>
      <c r="J2" s="236" t="s">
        <v>2816</v>
      </c>
      <c r="K2" s="236" t="s">
        <v>2818</v>
      </c>
      <c r="L2" s="236" t="s">
        <v>2817</v>
      </c>
    </row>
    <row r="3" spans="2:13" x14ac:dyDescent="0.45">
      <c r="B3" s="240" t="s">
        <v>156</v>
      </c>
      <c r="C3" s="240" t="s">
        <v>165</v>
      </c>
      <c r="D3" s="241">
        <v>4314136.9800000004</v>
      </c>
      <c r="E3" s="241">
        <v>5242279.6900000004</v>
      </c>
      <c r="F3" s="242">
        <f>(D3*0.276)+((D3*0.276)*0.096)</f>
        <v>1305009.1799020802</v>
      </c>
      <c r="G3" s="241">
        <v>1606462.87</v>
      </c>
      <c r="H3" s="241">
        <v>167241.42000000001</v>
      </c>
      <c r="I3" s="243">
        <f>H3/G3</f>
        <v>0.10410537530817628</v>
      </c>
      <c r="J3" s="241">
        <f t="shared" ref="J3:J8" si="0">H3+G3</f>
        <v>1773704.29</v>
      </c>
      <c r="K3" s="244">
        <f t="shared" ref="K3:K8" si="1">J3-F3</f>
        <v>468695.11009791982</v>
      </c>
      <c r="L3" s="246">
        <f t="shared" ref="L3:L12" si="2">IFERROR((J3-F3)/F3,"N/A")</f>
        <v>0.35915081465793813</v>
      </c>
    </row>
    <row r="4" spans="2:13" x14ac:dyDescent="0.45">
      <c r="B4" s="240" t="s">
        <v>163</v>
      </c>
      <c r="C4" s="240" t="s">
        <v>165</v>
      </c>
      <c r="D4" s="241">
        <v>1659119.39</v>
      </c>
      <c r="E4" s="241">
        <v>1969654.71</v>
      </c>
      <c r="F4" s="241">
        <f t="shared" ref="F4:F14" si="3">(D4*0.276)+((D4*0.276)*0.096)</f>
        <v>501876.97899743996</v>
      </c>
      <c r="G4" s="241">
        <v>105354.43</v>
      </c>
      <c r="H4" s="241">
        <v>12943.69</v>
      </c>
      <c r="I4" s="243">
        <f>H4/G4</f>
        <v>0.12285852621479705</v>
      </c>
      <c r="J4" s="241">
        <f t="shared" si="0"/>
        <v>118298.12</v>
      </c>
      <c r="K4" s="244">
        <f t="shared" si="1"/>
        <v>-383578.85899743997</v>
      </c>
      <c r="L4" s="246">
        <f t="shared" si="2"/>
        <v>-0.7642886106545177</v>
      </c>
      <c r="M4" s="182" t="s">
        <v>2819</v>
      </c>
    </row>
    <row r="5" spans="2:13" x14ac:dyDescent="0.45">
      <c r="B5" s="240" t="s">
        <v>316</v>
      </c>
      <c r="C5" s="240" t="s">
        <v>165</v>
      </c>
      <c r="D5" s="241">
        <v>3453152.18</v>
      </c>
      <c r="E5" s="241">
        <v>4088712.49</v>
      </c>
      <c r="F5" s="241">
        <f t="shared" si="3"/>
        <v>1044564.7218412801</v>
      </c>
      <c r="G5" s="241">
        <v>624206.86</v>
      </c>
      <c r="H5" s="241">
        <v>63435</v>
      </c>
      <c r="I5" s="243">
        <f>H5/G5</f>
        <v>0.10162496451897372</v>
      </c>
      <c r="J5" s="241">
        <f t="shared" si="0"/>
        <v>687641.86</v>
      </c>
      <c r="K5" s="244">
        <f t="shared" si="1"/>
        <v>-356922.86184128013</v>
      </c>
      <c r="L5" s="246">
        <f t="shared" si="2"/>
        <v>-0.34169530559305444</v>
      </c>
      <c r="M5" s="182" t="s">
        <v>2820</v>
      </c>
    </row>
    <row r="6" spans="2:13" x14ac:dyDescent="0.45">
      <c r="B6" s="240" t="s">
        <v>162</v>
      </c>
      <c r="C6" s="240" t="s">
        <v>165</v>
      </c>
      <c r="D6" s="241">
        <v>1664229.68</v>
      </c>
      <c r="E6" s="241">
        <v>1822343.72</v>
      </c>
      <c r="F6" s="241">
        <f t="shared" si="3"/>
        <v>503422.82128128002</v>
      </c>
      <c r="G6" s="241">
        <v>665010.5</v>
      </c>
      <c r="H6" s="241">
        <v>63042</v>
      </c>
      <c r="I6" s="243">
        <f t="shared" ref="I6:I12" si="4">H6/G6</f>
        <v>9.4798503181528715E-2</v>
      </c>
      <c r="J6" s="241">
        <f t="shared" si="0"/>
        <v>728052.5</v>
      </c>
      <c r="K6" s="244">
        <f t="shared" si="1"/>
        <v>224629.67871871998</v>
      </c>
      <c r="L6" s="246">
        <f t="shared" si="2"/>
        <v>0.44620479887464515</v>
      </c>
      <c r="M6" s="182"/>
    </row>
    <row r="7" spans="2:13" x14ac:dyDescent="0.45">
      <c r="B7" s="240" t="s">
        <v>329</v>
      </c>
      <c r="C7" s="240" t="s">
        <v>165</v>
      </c>
      <c r="D7" s="241">
        <v>513588.3</v>
      </c>
      <c r="E7" s="248" t="s">
        <v>2813</v>
      </c>
      <c r="F7" s="241">
        <f>(D7*0.276)+((D7*0.276)*0.096)</f>
        <v>155358.40639680001</v>
      </c>
      <c r="G7" s="241">
        <v>210539.73</v>
      </c>
      <c r="H7" s="241">
        <v>21109</v>
      </c>
      <c r="I7" s="243">
        <f t="shared" si="4"/>
        <v>0.10026136159669245</v>
      </c>
      <c r="J7" s="241">
        <f t="shared" si="0"/>
        <v>231648.73</v>
      </c>
      <c r="K7" s="244">
        <f t="shared" si="1"/>
        <v>76290.323603199999</v>
      </c>
      <c r="L7" s="246">
        <f t="shared" si="2"/>
        <v>0.49106015807311593</v>
      </c>
    </row>
    <row r="8" spans="2:13" x14ac:dyDescent="0.45">
      <c r="B8" s="240" t="s">
        <v>159</v>
      </c>
      <c r="C8" s="240" t="s">
        <v>165</v>
      </c>
      <c r="D8" s="241">
        <v>4429318.3099999996</v>
      </c>
      <c r="E8" s="241">
        <v>4187691.35</v>
      </c>
      <c r="F8" s="241">
        <f>(D8*0.276)+((D8*0.276)*0.096)</f>
        <v>1339851.07150176</v>
      </c>
      <c r="G8" s="241">
        <v>1263126.45</v>
      </c>
      <c r="H8" s="241">
        <v>122102</v>
      </c>
      <c r="I8" s="243">
        <f t="shared" si="4"/>
        <v>9.6666489724761925E-2</v>
      </c>
      <c r="J8" s="241">
        <f t="shared" si="0"/>
        <v>1385228.45</v>
      </c>
      <c r="K8" s="244">
        <f t="shared" si="1"/>
        <v>45377.378498239908</v>
      </c>
      <c r="L8" s="246">
        <f t="shared" si="2"/>
        <v>3.3867479351551426E-2</v>
      </c>
    </row>
    <row r="9" spans="2:13" x14ac:dyDescent="0.45">
      <c r="B9" s="240" t="s">
        <v>155</v>
      </c>
      <c r="C9" s="240" t="s">
        <v>165</v>
      </c>
      <c r="D9" s="241">
        <v>6431948.7300000004</v>
      </c>
      <c r="E9" s="241">
        <v>7546144.5199999996</v>
      </c>
      <c r="F9" s="241">
        <f t="shared" si="3"/>
        <v>1945638.7630300804</v>
      </c>
      <c r="G9" s="241">
        <v>2303579.5099999998</v>
      </c>
      <c r="H9" s="241">
        <v>244669</v>
      </c>
      <c r="I9" s="243">
        <f t="shared" si="4"/>
        <v>0.10621252660820898</v>
      </c>
      <c r="J9" s="241">
        <f t="shared" ref="J9:J15" si="5">H9+G9</f>
        <v>2548248.5099999998</v>
      </c>
      <c r="K9" s="244">
        <f t="shared" ref="K9:K15" si="6">J9-F9</f>
        <v>602609.74696991942</v>
      </c>
      <c r="L9" s="246">
        <f t="shared" si="2"/>
        <v>0.30972334557697279</v>
      </c>
    </row>
    <row r="10" spans="2:13" x14ac:dyDescent="0.45">
      <c r="B10" s="240" t="s">
        <v>164</v>
      </c>
      <c r="C10" s="240" t="s">
        <v>165</v>
      </c>
      <c r="D10" s="241">
        <v>1095582.8899999999</v>
      </c>
      <c r="E10" s="241">
        <v>1126639.77</v>
      </c>
      <c r="F10" s="241">
        <f t="shared" si="3"/>
        <v>331409.44189344003</v>
      </c>
      <c r="G10" s="241">
        <v>407535.65</v>
      </c>
      <c r="H10" s="241">
        <v>40445</v>
      </c>
      <c r="I10" s="243">
        <f t="shared" si="4"/>
        <v>9.9242851514953351E-2</v>
      </c>
      <c r="J10" s="241">
        <f t="shared" si="5"/>
        <v>447980.65</v>
      </c>
      <c r="K10" s="244">
        <f t="shared" si="6"/>
        <v>116571.20810655999</v>
      </c>
      <c r="L10" s="246">
        <f t="shared" si="2"/>
        <v>0.35174377483198499</v>
      </c>
    </row>
    <row r="11" spans="2:13" x14ac:dyDescent="0.45">
      <c r="B11" s="240" t="s">
        <v>158</v>
      </c>
      <c r="C11" s="240" t="s">
        <v>165</v>
      </c>
      <c r="D11" s="241">
        <v>2994379.98</v>
      </c>
      <c r="E11" s="241">
        <v>2914681.39</v>
      </c>
      <c r="F11" s="241">
        <f t="shared" si="3"/>
        <v>905787.96643008012</v>
      </c>
      <c r="G11" s="241">
        <v>975794.75</v>
      </c>
      <c r="H11" s="241">
        <v>98808.07</v>
      </c>
      <c r="I11" s="243">
        <f t="shared" si="4"/>
        <v>0.1012590711315059</v>
      </c>
      <c r="J11" s="241">
        <f t="shared" si="5"/>
        <v>1074602.82</v>
      </c>
      <c r="K11" s="244">
        <f t="shared" si="6"/>
        <v>168814.85356991994</v>
      </c>
      <c r="L11" s="246">
        <f t="shared" si="2"/>
        <v>0.18637347792912101</v>
      </c>
    </row>
    <row r="12" spans="2:13" x14ac:dyDescent="0.45">
      <c r="B12" s="240" t="s">
        <v>157</v>
      </c>
      <c r="C12" s="240" t="s">
        <v>165</v>
      </c>
      <c r="D12" s="241">
        <v>4223733.66</v>
      </c>
      <c r="E12" s="241">
        <v>2585264.0300000194</v>
      </c>
      <c r="F12" s="241">
        <f t="shared" si="3"/>
        <v>1277662.53721536</v>
      </c>
      <c r="G12" s="241">
        <v>1466188.26</v>
      </c>
      <c r="H12" s="241">
        <v>160315</v>
      </c>
      <c r="I12" s="243">
        <f t="shared" si="4"/>
        <v>0.10934134747470969</v>
      </c>
      <c r="J12" s="241">
        <f t="shared" si="5"/>
        <v>1626503.26</v>
      </c>
      <c r="K12" s="244">
        <f t="shared" si="6"/>
        <v>348840.72278464003</v>
      </c>
      <c r="L12" s="246">
        <f t="shared" si="2"/>
        <v>0.27303040718790383</v>
      </c>
    </row>
    <row r="13" spans="2:13" x14ac:dyDescent="0.45">
      <c r="B13" s="240" t="s">
        <v>161</v>
      </c>
      <c r="C13" s="240" t="s">
        <v>165</v>
      </c>
      <c r="D13" s="241">
        <v>1994394.39</v>
      </c>
      <c r="E13" s="241">
        <v>1999417.06</v>
      </c>
      <c r="F13" s="241">
        <f t="shared" si="3"/>
        <v>603296.32539744</v>
      </c>
      <c r="G13" s="241">
        <v>462778.73</v>
      </c>
      <c r="H13" s="241">
        <v>33675</v>
      </c>
      <c r="I13" s="243">
        <f t="shared" ref="I13:I15" si="7">H13/G13</f>
        <v>7.2766957115768915E-2</v>
      </c>
      <c r="J13" s="241">
        <f t="shared" si="5"/>
        <v>496453.73</v>
      </c>
      <c r="K13" s="244">
        <f t="shared" si="6"/>
        <v>-106842.59539744002</v>
      </c>
      <c r="L13" s="246">
        <f t="shared" ref="L13:L15" si="8">IFERROR((J13-F13)/F13,"N/A")</f>
        <v>-0.17709803772972457</v>
      </c>
      <c r="M13" s="182" t="s">
        <v>2832</v>
      </c>
    </row>
    <row r="14" spans="2:13" x14ac:dyDescent="0.45">
      <c r="B14" s="240" t="s">
        <v>160</v>
      </c>
      <c r="C14" s="240" t="s">
        <v>165</v>
      </c>
      <c r="D14" s="241">
        <v>2939419.54</v>
      </c>
      <c r="E14" s="241">
        <v>2171732.48</v>
      </c>
      <c r="F14" s="241">
        <f t="shared" si="3"/>
        <v>889162.65317184012</v>
      </c>
      <c r="G14" s="241">
        <v>866142.73</v>
      </c>
      <c r="H14" s="241">
        <v>68920</v>
      </c>
      <c r="I14" s="243">
        <f t="shared" si="7"/>
        <v>7.9571181068505886E-2</v>
      </c>
      <c r="J14" s="241">
        <f t="shared" si="5"/>
        <v>935062.73</v>
      </c>
      <c r="K14" s="244">
        <f t="shared" si="6"/>
        <v>45900.076828159858</v>
      </c>
      <c r="L14" s="246">
        <f t="shared" si="8"/>
        <v>5.1621687735561222E-2</v>
      </c>
      <c r="M14" s="182"/>
    </row>
    <row r="15" spans="2:13" x14ac:dyDescent="0.45">
      <c r="B15" s="240" t="s">
        <v>2698</v>
      </c>
      <c r="C15" s="240" t="s">
        <v>165</v>
      </c>
      <c r="D15" s="241">
        <v>755000.54</v>
      </c>
      <c r="E15" s="241" t="s">
        <v>2813</v>
      </c>
      <c r="F15" s="241">
        <f>(D15*0.276)+((D15*0.276)*0.096)</f>
        <v>228384.64334784003</v>
      </c>
      <c r="G15" s="241">
        <v>272410.63</v>
      </c>
      <c r="H15" s="241">
        <v>25869</v>
      </c>
      <c r="I15" s="243">
        <f t="shared" si="7"/>
        <v>9.4963254554346871E-2</v>
      </c>
      <c r="J15" s="241">
        <f t="shared" si="5"/>
        <v>298279.63</v>
      </c>
      <c r="K15" s="244">
        <f t="shared" si="6"/>
        <v>69894.986652159976</v>
      </c>
      <c r="L15" s="246">
        <f t="shared" si="8"/>
        <v>0.30604065854684803</v>
      </c>
      <c r="M15" s="182"/>
    </row>
    <row r="16" spans="2:13" x14ac:dyDescent="0.45">
      <c r="B16" s="102" t="s">
        <v>2825</v>
      </c>
      <c r="C16" s="102" t="s">
        <v>165</v>
      </c>
      <c r="D16" s="103">
        <f>SUM(D3:D15)</f>
        <v>36468004.57</v>
      </c>
      <c r="E16" s="103">
        <f>SUM(E3:E15)</f>
        <v>35654561.210000016</v>
      </c>
      <c r="F16" s="103">
        <f>SUM(F3:F15)</f>
        <v>11031425.510406721</v>
      </c>
      <c r="G16" s="103">
        <f>SUM(G3:G15)</f>
        <v>11229131.100000001</v>
      </c>
      <c r="H16" s="103">
        <f>SUM(H3:H15)</f>
        <v>1122574.18</v>
      </c>
      <c r="I16" s="239">
        <f>H16/G16</f>
        <v>9.996981689883376E-2</v>
      </c>
      <c r="J16" s="103">
        <f>SUM(J3:J15)</f>
        <v>12351705.280000001</v>
      </c>
      <c r="K16" s="103">
        <f>SUM(K3:K15)</f>
        <v>1320279.7695932789</v>
      </c>
      <c r="L16" s="247">
        <f>IFERROR((J16-F16)/F16,"N/A")</f>
        <v>0.11968351400712146</v>
      </c>
    </row>
    <row r="17" spans="2:12" x14ac:dyDescent="0.45">
      <c r="D17" s="237"/>
      <c r="F17" s="10"/>
      <c r="L17" s="238"/>
    </row>
    <row r="18" spans="2:12" x14ac:dyDescent="0.45">
      <c r="B18" s="116" t="s">
        <v>2821</v>
      </c>
      <c r="E18" s="53"/>
      <c r="F18" s="53"/>
      <c r="G18" s="53"/>
      <c r="H18" s="53"/>
      <c r="I18" s="53"/>
      <c r="J18" s="53"/>
      <c r="K18" s="53"/>
    </row>
    <row r="19" spans="2:12" x14ac:dyDescent="0.45">
      <c r="B19" t="s">
        <v>2826</v>
      </c>
    </row>
    <row r="20" spans="2:12" x14ac:dyDescent="0.45">
      <c r="B20" t="s">
        <v>2823</v>
      </c>
    </row>
    <row r="21" spans="2:12" x14ac:dyDescent="0.45">
      <c r="B21" t="s">
        <v>2833</v>
      </c>
    </row>
    <row r="23" spans="2:12" x14ac:dyDescent="0.45">
      <c r="D23" s="51"/>
      <c r="E23" s="5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 filterMode="1">
    <tabColor rgb="FF00B050"/>
  </sheetPr>
  <dimension ref="A1:BV91"/>
  <sheetViews>
    <sheetView workbookViewId="0"/>
  </sheetViews>
  <sheetFormatPr defaultColWidth="9.06640625" defaultRowHeight="14.25" outlineLevelCol="2" x14ac:dyDescent="0.45"/>
  <cols>
    <col min="1" max="1" width="19.59765625" bestFit="1" customWidth="1"/>
    <col min="2" max="2" width="14.265625" customWidth="1"/>
    <col min="3" max="3" width="25.796875" bestFit="1" customWidth="1"/>
    <col min="4" max="6" width="14.265625" customWidth="1"/>
    <col min="7" max="7" width="14.265625" hidden="1" customWidth="1"/>
    <col min="8" max="9" width="14.265625" customWidth="1"/>
    <col min="10" max="10" width="25.73046875" customWidth="1"/>
    <col min="11" max="11" width="20.06640625" bestFit="1" customWidth="1"/>
    <col min="12" max="12" width="57" customWidth="1"/>
    <col min="13" max="15" width="21.59765625" hidden="1" customWidth="1"/>
    <col min="16" max="16" width="15.265625" hidden="1" customWidth="1"/>
    <col min="17" max="17" width="17.06640625" hidden="1" customWidth="1" outlineLevel="2"/>
    <col min="18" max="18" width="14.265625" hidden="1" customWidth="1" outlineLevel="2"/>
    <col min="19" max="38" width="14.265625" hidden="1" customWidth="1" outlineLevel="1"/>
    <col min="39" max="39" width="22" bestFit="1" customWidth="1" collapsed="1"/>
    <col min="40" max="40" width="14.265625" hidden="1" customWidth="1"/>
    <col min="41" max="41" width="14.265625" customWidth="1"/>
    <col min="42" max="42" width="58.73046875" customWidth="1"/>
    <col min="43" max="43" width="14.265625" customWidth="1"/>
    <col min="44" max="44" width="23.33203125" bestFit="1" customWidth="1"/>
    <col min="45" max="45" width="14.265625" customWidth="1"/>
    <col min="46" max="47" width="14.265625" hidden="1" customWidth="1" outlineLevel="1"/>
    <col min="48" max="48" width="14.265625" customWidth="1" collapsed="1"/>
    <col min="49" max="51" width="14.265625" customWidth="1"/>
    <col min="52" max="53" width="14.265625" hidden="1" customWidth="1" outlineLevel="1"/>
    <col min="54" max="54" width="30.06640625" bestFit="1" customWidth="1" collapsed="1"/>
    <col min="55" max="60" width="14.265625" hidden="1" customWidth="1" outlineLevel="1"/>
    <col min="61" max="61" width="9.06640625" hidden="1" customWidth="1" outlineLevel="1"/>
    <col min="62" max="62" width="27.265625" hidden="1" customWidth="1" outlineLevel="1"/>
    <col min="63" max="63" width="48.796875" hidden="1" customWidth="1" outlineLevel="1"/>
    <col min="64" max="64" width="15.265625" hidden="1" customWidth="1" outlineLevel="1"/>
    <col min="65" max="65" width="25.73046875" hidden="1" customWidth="1" outlineLevel="1"/>
    <col min="66" max="66" width="9.06640625" collapsed="1"/>
    <col min="67" max="67" width="18.59765625" bestFit="1" customWidth="1"/>
    <col min="68" max="68" width="12.33203125" bestFit="1" customWidth="1"/>
    <col min="69" max="69" width="17.265625" bestFit="1" customWidth="1"/>
    <col min="70" max="70" width="11.06640625" bestFit="1" customWidth="1"/>
    <col min="71" max="71" width="14" bestFit="1" customWidth="1"/>
    <col min="72" max="72" width="12.796875" bestFit="1" customWidth="1"/>
  </cols>
  <sheetData>
    <row r="1" spans="1:74" ht="42.75" x14ac:dyDescent="0.45">
      <c r="A1" s="73" t="s">
        <v>0</v>
      </c>
      <c r="B1" s="73" t="s">
        <v>11</v>
      </c>
      <c r="C1" s="73" t="s">
        <v>3195</v>
      </c>
      <c r="D1" s="73" t="s">
        <v>2403</v>
      </c>
      <c r="E1" s="73" t="s">
        <v>388</v>
      </c>
      <c r="F1" s="73" t="s">
        <v>132</v>
      </c>
      <c r="G1" s="73" t="s">
        <v>201</v>
      </c>
      <c r="H1" s="73" t="s">
        <v>2</v>
      </c>
      <c r="I1" s="73" t="s">
        <v>12</v>
      </c>
      <c r="J1" s="73" t="s">
        <v>1</v>
      </c>
      <c r="K1" s="73" t="s">
        <v>13</v>
      </c>
      <c r="L1" s="73" t="s">
        <v>2613</v>
      </c>
      <c r="M1" s="73" t="s">
        <v>3248</v>
      </c>
      <c r="N1" s="73" t="s">
        <v>3247</v>
      </c>
      <c r="O1" s="73" t="s">
        <v>2455</v>
      </c>
      <c r="P1" s="73" t="s">
        <v>2456</v>
      </c>
      <c r="Q1" s="74" t="s">
        <v>120</v>
      </c>
      <c r="R1" s="75" t="s">
        <v>123</v>
      </c>
      <c r="S1" s="219" t="s">
        <v>2635</v>
      </c>
      <c r="T1" s="218" t="s">
        <v>2455</v>
      </c>
      <c r="U1" s="219" t="s">
        <v>2456</v>
      </c>
      <c r="V1" s="219" t="s">
        <v>2615</v>
      </c>
      <c r="W1" s="219" t="s">
        <v>2614</v>
      </c>
      <c r="X1" s="13" t="s">
        <v>138</v>
      </c>
      <c r="Y1" s="13" t="s">
        <v>124</v>
      </c>
      <c r="Z1" s="13" t="s">
        <v>125</v>
      </c>
      <c r="AA1" s="13" t="s">
        <v>126</v>
      </c>
      <c r="AB1" s="13" t="s">
        <v>127</v>
      </c>
      <c r="AC1" s="13" t="s">
        <v>121</v>
      </c>
      <c r="AD1" s="13" t="s">
        <v>122</v>
      </c>
      <c r="AE1" s="13" t="s">
        <v>203</v>
      </c>
      <c r="AF1" s="13" t="s">
        <v>128</v>
      </c>
      <c r="AG1" s="13" t="s">
        <v>129</v>
      </c>
      <c r="AH1" s="13" t="s">
        <v>130</v>
      </c>
      <c r="AI1" s="13" t="s">
        <v>131</v>
      </c>
      <c r="AJ1" s="13" t="s">
        <v>139</v>
      </c>
      <c r="AK1" s="13" t="s">
        <v>140</v>
      </c>
      <c r="AL1" s="13" t="s">
        <v>2618</v>
      </c>
      <c r="AM1" s="76" t="s">
        <v>3</v>
      </c>
      <c r="AN1" s="76" t="s">
        <v>384</v>
      </c>
      <c r="AO1" s="76" t="s">
        <v>4</v>
      </c>
      <c r="AP1" s="73" t="s">
        <v>5</v>
      </c>
      <c r="AQ1" s="73" t="s">
        <v>387</v>
      </c>
      <c r="AR1" s="76" t="s">
        <v>6</v>
      </c>
      <c r="AS1" s="73" t="s">
        <v>7</v>
      </c>
      <c r="AT1" s="73" t="s">
        <v>2803</v>
      </c>
      <c r="AU1" s="73" t="s">
        <v>2838</v>
      </c>
      <c r="AV1" s="76" t="s">
        <v>8</v>
      </c>
      <c r="AW1" s="73" t="s">
        <v>9</v>
      </c>
      <c r="AX1" s="73" t="s">
        <v>10</v>
      </c>
      <c r="AY1" s="73" t="s">
        <v>53</v>
      </c>
      <c r="AZ1" s="73" t="s">
        <v>229</v>
      </c>
      <c r="BA1" s="73" t="s">
        <v>230</v>
      </c>
      <c r="BB1" s="73" t="s">
        <v>231</v>
      </c>
      <c r="BC1" s="73" t="s">
        <v>255</v>
      </c>
      <c r="BD1" s="73" t="s">
        <v>256</v>
      </c>
      <c r="BE1" s="73" t="s">
        <v>257</v>
      </c>
      <c r="BF1" s="73" t="s">
        <v>274</v>
      </c>
      <c r="BG1" s="73" t="s">
        <v>275</v>
      </c>
      <c r="BH1" s="73" t="s">
        <v>288</v>
      </c>
      <c r="BI1" s="73"/>
      <c r="BJ1" s="73" t="s">
        <v>2782</v>
      </c>
      <c r="BK1" s="73" t="s">
        <v>2785</v>
      </c>
      <c r="BL1" s="232" t="s">
        <v>2783</v>
      </c>
      <c r="BM1" s="73" t="s">
        <v>2787</v>
      </c>
      <c r="BO1" s="12" t="s">
        <v>3305</v>
      </c>
      <c r="BP1" s="13" t="s">
        <v>3303</v>
      </c>
      <c r="BQ1" s="12" t="s">
        <v>3317</v>
      </c>
      <c r="BR1" s="13" t="s">
        <v>3316</v>
      </c>
      <c r="BS1" s="11" t="s">
        <v>3302</v>
      </c>
      <c r="BT1" s="13" t="s">
        <v>3301</v>
      </c>
      <c r="BU1" s="11" t="s">
        <v>1999</v>
      </c>
      <c r="BV1" s="11" t="s">
        <v>2000</v>
      </c>
    </row>
    <row r="2" spans="1:74" hidden="1" x14ac:dyDescent="0.45">
      <c r="A2" s="14" t="s">
        <v>98</v>
      </c>
      <c r="B2" s="14" t="s">
        <v>152</v>
      </c>
      <c r="C2" s="14"/>
      <c r="D2" s="14"/>
      <c r="E2" s="14" t="s">
        <v>95</v>
      </c>
      <c r="F2" s="14"/>
      <c r="G2" s="14"/>
      <c r="H2" s="26">
        <v>41683</v>
      </c>
      <c r="I2" s="79"/>
      <c r="J2" s="23" t="s">
        <v>40</v>
      </c>
      <c r="K2" s="14"/>
      <c r="L2" s="14"/>
      <c r="M2" s="14"/>
      <c r="N2" s="14"/>
      <c r="O2" s="14"/>
      <c r="P2" s="14"/>
      <c r="Q2" s="16"/>
      <c r="R2" s="17"/>
      <c r="S2" s="221"/>
      <c r="T2" s="17"/>
      <c r="U2" s="17"/>
      <c r="V2" s="17"/>
      <c r="W2" s="17"/>
      <c r="X2" s="21"/>
      <c r="Y2" s="17"/>
      <c r="Z2" s="17"/>
      <c r="AA2" s="21"/>
      <c r="AB2" s="21"/>
      <c r="AC2" s="17"/>
      <c r="AD2" s="17"/>
      <c r="AE2" s="17"/>
      <c r="AF2" s="17"/>
      <c r="AG2" s="17"/>
      <c r="AH2" s="17"/>
      <c r="AI2" s="17"/>
      <c r="AJ2" s="17"/>
      <c r="AK2" s="17"/>
      <c r="AL2" s="17"/>
      <c r="AM2" s="14"/>
      <c r="AN2" s="14"/>
      <c r="AO2" s="14"/>
      <c r="AP2" s="14"/>
      <c r="AQ2" s="14"/>
      <c r="AR2" s="14"/>
      <c r="AS2" s="14"/>
      <c r="AT2" s="14"/>
      <c r="AU2" s="14"/>
      <c r="AV2" s="14"/>
      <c r="AW2" s="14"/>
      <c r="AX2" s="14"/>
      <c r="AY2" s="14"/>
      <c r="AZ2" s="14" t="s">
        <v>250</v>
      </c>
      <c r="BA2" s="14" t="s">
        <v>245</v>
      </c>
      <c r="BB2" s="14" t="s">
        <v>249</v>
      </c>
      <c r="BC2" s="14" t="s">
        <v>258</v>
      </c>
      <c r="BD2" s="14" t="s">
        <v>259</v>
      </c>
      <c r="BE2" s="14" t="s">
        <v>260</v>
      </c>
      <c r="BF2" s="14" t="s">
        <v>276</v>
      </c>
      <c r="BG2" s="14" t="s">
        <v>277</v>
      </c>
      <c r="BH2" s="48" t="s">
        <v>289</v>
      </c>
    </row>
    <row r="3" spans="1:74" hidden="1" x14ac:dyDescent="0.45">
      <c r="A3" s="14" t="s">
        <v>379</v>
      </c>
      <c r="B3" s="14" t="s">
        <v>152</v>
      </c>
      <c r="C3" s="14"/>
      <c r="D3" s="14"/>
      <c r="E3" s="14" t="s">
        <v>95</v>
      </c>
      <c r="F3" s="14"/>
      <c r="G3" s="14"/>
      <c r="H3" s="15">
        <v>41693</v>
      </c>
      <c r="I3" s="79" t="s">
        <v>311</v>
      </c>
      <c r="J3" s="14"/>
      <c r="K3" s="14" t="s">
        <v>51</v>
      </c>
      <c r="L3" s="14"/>
      <c r="M3" s="14"/>
      <c r="N3" s="14"/>
      <c r="O3" s="14"/>
      <c r="P3" s="14"/>
      <c r="Q3" s="16"/>
      <c r="R3" s="17"/>
      <c r="S3" s="221"/>
      <c r="T3" s="17"/>
      <c r="U3" s="17"/>
      <c r="V3" s="17"/>
      <c r="W3" s="17"/>
      <c r="X3" s="21"/>
      <c r="Y3" s="17"/>
      <c r="Z3" s="17"/>
      <c r="AA3" s="21"/>
      <c r="AB3" s="21"/>
      <c r="AC3" s="17"/>
      <c r="AD3" s="17"/>
      <c r="AE3" s="17"/>
      <c r="AF3" s="17"/>
      <c r="AG3" s="17"/>
      <c r="AH3" s="17"/>
      <c r="AI3" s="17"/>
      <c r="AJ3" s="17"/>
      <c r="AK3" s="17"/>
      <c r="AL3" s="17"/>
      <c r="AM3" s="15">
        <v>41682</v>
      </c>
      <c r="AN3" s="15"/>
      <c r="AO3" s="15">
        <v>41682</v>
      </c>
      <c r="AP3" s="30"/>
      <c r="AQ3" s="30"/>
      <c r="AR3" s="445"/>
      <c r="AS3" s="446"/>
      <c r="AT3" s="14"/>
      <c r="AU3" s="14"/>
      <c r="AV3" s="445"/>
      <c r="AW3" s="446"/>
      <c r="AX3" s="446"/>
      <c r="AY3" s="446"/>
      <c r="AZ3" s="446"/>
      <c r="BA3" s="446"/>
      <c r="BB3" s="446"/>
      <c r="BC3" s="446"/>
      <c r="BD3" s="446"/>
      <c r="BE3" s="446"/>
      <c r="BF3" s="446"/>
      <c r="BG3" s="446"/>
      <c r="BH3" s="447"/>
    </row>
    <row r="4" spans="1:74" hidden="1" x14ac:dyDescent="0.45">
      <c r="A4" s="14" t="s">
        <v>393</v>
      </c>
      <c r="B4" s="14" t="s">
        <v>152</v>
      </c>
      <c r="C4" s="14"/>
      <c r="D4" s="14" t="s">
        <v>94</v>
      </c>
      <c r="E4" s="14" t="s">
        <v>94</v>
      </c>
      <c r="F4" s="14"/>
      <c r="G4" s="14"/>
      <c r="H4" s="24">
        <v>41855</v>
      </c>
      <c r="I4" s="79" t="s">
        <v>394</v>
      </c>
      <c r="J4" s="97" t="s">
        <v>40</v>
      </c>
      <c r="K4" s="14" t="s">
        <v>395</v>
      </c>
      <c r="L4" s="14"/>
      <c r="M4" s="14"/>
      <c r="N4" s="14"/>
      <c r="O4" s="16">
        <v>267833558.90000308</v>
      </c>
      <c r="P4" s="17">
        <v>75668</v>
      </c>
      <c r="Q4" s="16">
        <v>244582690.18999401</v>
      </c>
      <c r="R4" s="17">
        <v>69288</v>
      </c>
      <c r="S4" s="221">
        <v>1407969.5499999989</v>
      </c>
      <c r="T4" s="17"/>
      <c r="U4" s="17"/>
      <c r="V4" s="17"/>
      <c r="W4" s="17"/>
      <c r="X4" s="21"/>
      <c r="Y4" s="17"/>
      <c r="Z4" s="17"/>
      <c r="AA4" s="21"/>
      <c r="AB4" s="21"/>
      <c r="AC4" s="17"/>
      <c r="AD4" s="17"/>
      <c r="AE4" s="17"/>
      <c r="AF4" s="17"/>
      <c r="AG4" s="17"/>
      <c r="AH4" s="17"/>
      <c r="AI4" s="17"/>
      <c r="AJ4" s="17">
        <v>16547124.18</v>
      </c>
      <c r="AK4" s="17">
        <v>3643</v>
      </c>
      <c r="AL4" s="17"/>
      <c r="AM4" s="67">
        <v>41845</v>
      </c>
      <c r="AN4" s="67"/>
      <c r="AO4" s="67">
        <v>41845</v>
      </c>
      <c r="AP4" s="67" t="s">
        <v>396</v>
      </c>
      <c r="AQ4" s="67"/>
      <c r="AR4" s="67"/>
      <c r="AS4" s="14" t="s">
        <v>335</v>
      </c>
      <c r="AT4" s="444"/>
      <c r="AU4" s="14"/>
      <c r="AV4" s="67"/>
      <c r="AW4" s="14"/>
      <c r="AX4" s="14"/>
      <c r="AY4" s="14" t="s">
        <v>47</v>
      </c>
      <c r="AZ4" s="14"/>
      <c r="BA4" s="14"/>
      <c r="BB4" s="14"/>
      <c r="BC4" s="14"/>
      <c r="BD4" s="14"/>
      <c r="BE4" s="14"/>
      <c r="BF4" s="14"/>
      <c r="BG4" s="14"/>
      <c r="BH4" s="14"/>
      <c r="BI4" s="14"/>
      <c r="BJ4" s="14"/>
      <c r="BK4" s="14"/>
      <c r="BL4" s="14"/>
      <c r="BM4" s="14"/>
      <c r="BO4" s="14"/>
      <c r="BP4" s="14"/>
      <c r="BQ4" s="14"/>
      <c r="BR4" s="14"/>
      <c r="BS4" s="14"/>
      <c r="BT4" s="14"/>
      <c r="BU4" s="14"/>
      <c r="BV4" s="14"/>
    </row>
    <row r="5" spans="1:74" hidden="1" x14ac:dyDescent="0.45">
      <c r="A5" s="14" t="s">
        <v>145</v>
      </c>
      <c r="B5" s="14" t="s">
        <v>152</v>
      </c>
      <c r="C5" s="14"/>
      <c r="D5" s="14"/>
      <c r="E5" s="14" t="s">
        <v>94</v>
      </c>
      <c r="F5" s="14"/>
      <c r="G5" s="14"/>
      <c r="H5" s="28">
        <v>41949</v>
      </c>
      <c r="I5" s="79" t="s">
        <v>355</v>
      </c>
      <c r="J5" s="23" t="s">
        <v>40</v>
      </c>
      <c r="K5" s="14" t="s">
        <v>341</v>
      </c>
      <c r="L5" s="14"/>
      <c r="M5" s="14"/>
      <c r="N5" s="14"/>
      <c r="O5" s="14"/>
      <c r="P5" s="17"/>
      <c r="Q5" s="16">
        <v>3579017.85</v>
      </c>
      <c r="R5" s="17">
        <v>2156</v>
      </c>
      <c r="S5" s="221">
        <v>780525.05</v>
      </c>
      <c r="T5" s="17"/>
      <c r="U5" s="17"/>
      <c r="V5" s="17"/>
      <c r="W5" s="17"/>
      <c r="X5" s="21"/>
      <c r="Y5" s="17"/>
      <c r="Z5" s="17"/>
      <c r="AA5" s="21"/>
      <c r="AB5" s="21"/>
      <c r="AC5" s="17"/>
      <c r="AD5" s="17"/>
      <c r="AE5" s="17"/>
      <c r="AF5" s="17"/>
      <c r="AG5" s="17"/>
      <c r="AH5" s="17"/>
      <c r="AI5" s="17"/>
      <c r="AJ5" s="17"/>
      <c r="AK5" s="17"/>
      <c r="AL5" s="17"/>
      <c r="AM5" s="67">
        <v>41935</v>
      </c>
      <c r="AN5" s="67" t="s">
        <v>94</v>
      </c>
      <c r="AO5" s="67">
        <v>41935</v>
      </c>
      <c r="AP5" s="70">
        <v>500</v>
      </c>
      <c r="AQ5" s="67" t="s">
        <v>94</v>
      </c>
      <c r="AR5" s="119" t="s">
        <v>362</v>
      </c>
      <c r="AS5" s="450" t="s">
        <v>367</v>
      </c>
      <c r="AT5" s="93"/>
      <c r="AU5" s="93"/>
      <c r="AV5" s="451"/>
      <c r="AW5" s="452"/>
      <c r="AX5" s="452"/>
      <c r="AY5" s="452"/>
      <c r="AZ5" s="452"/>
      <c r="BA5" s="452"/>
      <c r="BB5" s="452"/>
      <c r="BC5" s="452"/>
      <c r="BD5" s="452"/>
      <c r="BE5" s="452"/>
      <c r="BF5" s="452"/>
      <c r="BG5" s="452"/>
      <c r="BH5" s="453"/>
    </row>
    <row r="6" spans="1:74" hidden="1" x14ac:dyDescent="0.45">
      <c r="A6" s="14" t="s">
        <v>146</v>
      </c>
      <c r="B6" s="14" t="s">
        <v>152</v>
      </c>
      <c r="C6" s="14"/>
      <c r="D6" s="14"/>
      <c r="E6" s="14" t="s">
        <v>94</v>
      </c>
      <c r="F6" s="14"/>
      <c r="G6" s="14"/>
      <c r="H6" s="28">
        <v>41950</v>
      </c>
      <c r="I6" s="79" t="s">
        <v>355</v>
      </c>
      <c r="J6" s="23" t="s">
        <v>40</v>
      </c>
      <c r="K6" s="14" t="s">
        <v>341</v>
      </c>
      <c r="L6" s="14"/>
      <c r="M6" s="14"/>
      <c r="N6" s="14"/>
      <c r="O6" s="14"/>
      <c r="P6" s="17"/>
      <c r="Q6" s="16">
        <v>4315173.3500000015</v>
      </c>
      <c r="R6" s="17"/>
      <c r="S6" s="221">
        <v>1110434.1399999999</v>
      </c>
      <c r="T6" s="17"/>
      <c r="U6" s="17"/>
      <c r="V6" s="17"/>
      <c r="W6" s="17"/>
      <c r="X6" s="21"/>
      <c r="Y6" s="17"/>
      <c r="Z6" s="17"/>
      <c r="AA6" s="21"/>
      <c r="AB6" s="21"/>
      <c r="AC6" s="17"/>
      <c r="AD6" s="17"/>
      <c r="AE6" s="17"/>
      <c r="AF6" s="17"/>
      <c r="AG6" s="17"/>
      <c r="AH6" s="17"/>
      <c r="AI6" s="17"/>
      <c r="AJ6" s="17"/>
      <c r="AK6" s="17"/>
      <c r="AL6" s="17"/>
      <c r="AM6" s="67">
        <v>41939</v>
      </c>
      <c r="AN6" s="67" t="s">
        <v>94</v>
      </c>
      <c r="AO6" s="67">
        <v>41939</v>
      </c>
      <c r="AP6" s="70">
        <v>200</v>
      </c>
      <c r="AQ6" s="67" t="s">
        <v>94</v>
      </c>
      <c r="AR6" s="15" t="s">
        <v>362</v>
      </c>
      <c r="AS6" s="93" t="s">
        <v>367</v>
      </c>
      <c r="AT6" s="93"/>
      <c r="AU6" s="93"/>
      <c r="AV6" s="67"/>
      <c r="AW6" s="14" t="s">
        <v>366</v>
      </c>
      <c r="AX6" s="14"/>
      <c r="AY6" s="14"/>
      <c r="AZ6" s="14"/>
      <c r="BA6" s="14"/>
      <c r="BB6" s="14"/>
      <c r="BC6" s="14"/>
      <c r="BD6" s="14"/>
      <c r="BE6" s="14"/>
      <c r="BF6" s="14"/>
      <c r="BG6" s="14"/>
      <c r="BH6" s="45"/>
    </row>
    <row r="7" spans="1:74" hidden="1" x14ac:dyDescent="0.45">
      <c r="A7" s="14" t="s">
        <v>406</v>
      </c>
      <c r="B7" s="14" t="s">
        <v>152</v>
      </c>
      <c r="C7" s="14"/>
      <c r="D7" s="14"/>
      <c r="E7" s="14" t="s">
        <v>389</v>
      </c>
      <c r="F7" s="14"/>
      <c r="G7" s="14"/>
      <c r="H7" s="27">
        <v>41932</v>
      </c>
      <c r="I7" s="79" t="s">
        <v>407</v>
      </c>
      <c r="J7" s="23"/>
      <c r="K7" s="14"/>
      <c r="L7" s="14"/>
      <c r="M7" s="14"/>
      <c r="N7" s="14"/>
      <c r="O7" s="14"/>
      <c r="P7" s="17"/>
      <c r="Q7" s="16"/>
      <c r="R7" s="17"/>
      <c r="S7" s="221"/>
      <c r="T7" s="17"/>
      <c r="U7" s="17"/>
      <c r="V7" s="17"/>
      <c r="W7" s="17"/>
      <c r="X7" s="21"/>
      <c r="Y7" s="17"/>
      <c r="Z7" s="17"/>
      <c r="AA7" s="21"/>
      <c r="AB7" s="21"/>
      <c r="AC7" s="17"/>
      <c r="AD7" s="17"/>
      <c r="AE7" s="17"/>
      <c r="AF7" s="17"/>
      <c r="AG7" s="17"/>
      <c r="AH7" s="17"/>
      <c r="AI7" s="17"/>
      <c r="AJ7" s="17"/>
      <c r="AK7" s="17"/>
      <c r="AL7" s="17"/>
      <c r="AM7" s="67">
        <v>41918</v>
      </c>
      <c r="AN7" s="67"/>
      <c r="AO7" s="67">
        <v>41918</v>
      </c>
      <c r="AP7" s="70">
        <v>100</v>
      </c>
      <c r="AQ7" s="67"/>
      <c r="AR7" s="67"/>
      <c r="AS7" s="14" t="s">
        <v>365</v>
      </c>
      <c r="AT7" s="14"/>
      <c r="AU7" s="14"/>
      <c r="AV7" s="67"/>
      <c r="AW7" s="14"/>
      <c r="AX7" s="14"/>
      <c r="AY7" s="14"/>
      <c r="AZ7" s="14"/>
      <c r="BA7" s="14"/>
      <c r="BB7" s="14"/>
      <c r="BC7" s="14"/>
      <c r="BD7" s="14"/>
      <c r="BE7" s="14"/>
      <c r="BF7" s="14"/>
      <c r="BG7" s="14"/>
      <c r="BH7" s="45"/>
    </row>
    <row r="8" spans="1:74" hidden="1" x14ac:dyDescent="0.45">
      <c r="A8" s="14" t="s">
        <v>380</v>
      </c>
      <c r="B8" s="14" t="s">
        <v>152</v>
      </c>
      <c r="C8" s="14"/>
      <c r="D8" s="14"/>
      <c r="E8" s="14" t="s">
        <v>94</v>
      </c>
      <c r="F8" s="14"/>
      <c r="G8" s="14"/>
      <c r="H8" s="28">
        <v>41955</v>
      </c>
      <c r="I8" s="79" t="s">
        <v>383</v>
      </c>
      <c r="J8" s="14" t="s">
        <v>40</v>
      </c>
      <c r="K8" s="14" t="s">
        <v>341</v>
      </c>
      <c r="L8" s="14"/>
      <c r="M8" s="14"/>
      <c r="N8" s="14"/>
      <c r="O8" s="14"/>
      <c r="P8" s="17"/>
      <c r="Q8" s="16">
        <v>4495083.9400000004</v>
      </c>
      <c r="R8" s="17">
        <v>1084</v>
      </c>
      <c r="S8" s="221">
        <v>21880.9</v>
      </c>
      <c r="T8" s="17"/>
      <c r="U8" s="17"/>
      <c r="V8" s="17"/>
      <c r="W8" s="17"/>
      <c r="X8" s="21"/>
      <c r="Y8" s="17"/>
      <c r="Z8" s="17"/>
      <c r="AA8" s="21"/>
      <c r="AB8" s="21"/>
      <c r="AC8" s="17"/>
      <c r="AD8" s="17"/>
      <c r="AE8" s="17"/>
      <c r="AF8" s="17"/>
      <c r="AG8" s="17"/>
      <c r="AH8" s="17"/>
      <c r="AI8" s="17"/>
      <c r="AJ8" s="17"/>
      <c r="AK8" s="17"/>
      <c r="AL8" s="17"/>
      <c r="AM8" s="67">
        <v>41940</v>
      </c>
      <c r="AN8" s="67" t="s">
        <v>94</v>
      </c>
      <c r="AO8" s="67">
        <v>41940</v>
      </c>
      <c r="AP8" s="70">
        <v>250</v>
      </c>
      <c r="AQ8" s="67" t="s">
        <v>94</v>
      </c>
      <c r="AR8" s="15" t="s">
        <v>362</v>
      </c>
      <c r="AS8" s="93" t="s">
        <v>411</v>
      </c>
      <c r="AT8" s="93"/>
      <c r="AU8" s="93"/>
      <c r="AV8" s="67"/>
      <c r="AW8" s="14" t="s">
        <v>409</v>
      </c>
      <c r="AX8" s="14"/>
      <c r="AY8" s="14"/>
      <c r="AZ8" s="14"/>
      <c r="BA8" s="14"/>
      <c r="BB8" s="14"/>
      <c r="BC8" s="14"/>
      <c r="BD8" s="14"/>
      <c r="BE8" s="14"/>
      <c r="BF8" s="14"/>
      <c r="BG8" s="14"/>
      <c r="BH8" s="45"/>
    </row>
    <row r="9" spans="1:74" hidden="1" x14ac:dyDescent="0.45">
      <c r="A9" s="14" t="s">
        <v>147</v>
      </c>
      <c r="B9" s="14" t="s">
        <v>152</v>
      </c>
      <c r="C9" s="14"/>
      <c r="D9" s="14"/>
      <c r="E9" s="14" t="s">
        <v>94</v>
      </c>
      <c r="F9" s="14"/>
      <c r="G9" s="14"/>
      <c r="H9" s="28">
        <v>41956</v>
      </c>
      <c r="I9" s="79" t="s">
        <v>355</v>
      </c>
      <c r="J9" s="23" t="s">
        <v>40</v>
      </c>
      <c r="K9" s="14" t="s">
        <v>341</v>
      </c>
      <c r="L9" s="14"/>
      <c r="M9" s="14"/>
      <c r="N9" s="14"/>
      <c r="O9" s="14"/>
      <c r="P9" s="17"/>
      <c r="Q9" s="16">
        <v>3209865.9100000225</v>
      </c>
      <c r="R9" s="17"/>
      <c r="S9" s="221">
        <v>459991.56</v>
      </c>
      <c r="T9" s="17"/>
      <c r="U9" s="17"/>
      <c r="V9" s="17"/>
      <c r="W9" s="17"/>
      <c r="X9" s="21"/>
      <c r="Y9" s="17"/>
      <c r="Z9" s="17"/>
      <c r="AA9" s="21"/>
      <c r="AB9" s="21"/>
      <c r="AC9" s="17"/>
      <c r="AD9" s="17"/>
      <c r="AE9" s="17"/>
      <c r="AF9" s="17"/>
      <c r="AG9" s="17"/>
      <c r="AH9" s="17"/>
      <c r="AI9" s="17"/>
      <c r="AJ9" s="17"/>
      <c r="AK9" s="17"/>
      <c r="AL9" s="17"/>
      <c r="AM9" s="67">
        <v>41942</v>
      </c>
      <c r="AN9" s="67" t="s">
        <v>94</v>
      </c>
      <c r="AO9" s="67">
        <v>41942</v>
      </c>
      <c r="AP9" s="70">
        <v>500</v>
      </c>
      <c r="AQ9" s="67" t="s">
        <v>94</v>
      </c>
      <c r="AR9" s="67">
        <v>41942</v>
      </c>
      <c r="AS9" s="14" t="s">
        <v>374</v>
      </c>
      <c r="AT9" s="14"/>
      <c r="AU9" s="14"/>
      <c r="AV9" s="67"/>
      <c r="AW9" s="14" t="s">
        <v>522</v>
      </c>
      <c r="AX9" s="14"/>
      <c r="AY9" s="14"/>
      <c r="AZ9" s="14"/>
      <c r="BA9" s="14"/>
      <c r="BB9" s="14"/>
      <c r="BC9" s="14"/>
      <c r="BD9" s="14"/>
      <c r="BE9" s="14"/>
      <c r="BF9" s="14"/>
      <c r="BG9" s="14"/>
      <c r="BH9" s="45"/>
    </row>
    <row r="10" spans="1:74" hidden="1" x14ac:dyDescent="0.45">
      <c r="A10" s="14" t="s">
        <v>144</v>
      </c>
      <c r="B10" s="14" t="s">
        <v>152</v>
      </c>
      <c r="C10" s="14"/>
      <c r="D10" s="14"/>
      <c r="E10" s="14" t="s">
        <v>94</v>
      </c>
      <c r="F10" s="14"/>
      <c r="G10" s="14"/>
      <c r="H10" s="28">
        <v>41960</v>
      </c>
      <c r="I10" s="79" t="s">
        <v>355</v>
      </c>
      <c r="J10" s="23" t="s">
        <v>40</v>
      </c>
      <c r="K10" s="14" t="s">
        <v>326</v>
      </c>
      <c r="L10" s="14"/>
      <c r="M10" s="14"/>
      <c r="N10" s="14"/>
      <c r="O10" s="14"/>
      <c r="P10" s="17"/>
      <c r="Q10" s="16">
        <v>23014361.909999903</v>
      </c>
      <c r="R10" s="17"/>
      <c r="S10" s="221">
        <v>478014.97</v>
      </c>
      <c r="T10" s="17"/>
      <c r="U10" s="17"/>
      <c r="V10" s="17"/>
      <c r="W10" s="17"/>
      <c r="X10" s="21"/>
      <c r="Y10" s="17"/>
      <c r="Z10" s="17"/>
      <c r="AA10" s="21"/>
      <c r="AB10" s="21"/>
      <c r="AC10" s="17"/>
      <c r="AD10" s="17"/>
      <c r="AE10" s="17"/>
      <c r="AF10" s="17"/>
      <c r="AG10" s="17"/>
      <c r="AH10" s="17"/>
      <c r="AI10" s="17"/>
      <c r="AJ10" s="17"/>
      <c r="AK10" s="17"/>
      <c r="AL10" s="17"/>
      <c r="AM10" s="67">
        <v>41943</v>
      </c>
      <c r="AN10" s="67" t="s">
        <v>94</v>
      </c>
      <c r="AO10" s="67">
        <v>41943</v>
      </c>
      <c r="AP10" s="95" t="s">
        <v>336</v>
      </c>
      <c r="AQ10" s="95" t="s">
        <v>386</v>
      </c>
      <c r="AR10" s="67">
        <v>41963</v>
      </c>
      <c r="AS10" s="14" t="s">
        <v>411</v>
      </c>
      <c r="AT10" s="14"/>
      <c r="AU10" s="14"/>
      <c r="AV10" s="67">
        <v>41942</v>
      </c>
      <c r="AW10" s="98" t="s">
        <v>523</v>
      </c>
      <c r="AX10" s="14"/>
      <c r="AY10" s="14"/>
      <c r="AZ10" s="14"/>
      <c r="BA10" s="14"/>
      <c r="BB10" s="14"/>
      <c r="BC10" s="14"/>
      <c r="BD10" s="14"/>
      <c r="BE10" s="14"/>
      <c r="BF10" s="14"/>
      <c r="BG10" s="14"/>
      <c r="BH10" s="45"/>
    </row>
    <row r="11" spans="1:74" hidden="1" x14ac:dyDescent="0.45">
      <c r="A11" s="14" t="s">
        <v>401</v>
      </c>
      <c r="B11" s="14" t="s">
        <v>152</v>
      </c>
      <c r="C11" s="14"/>
      <c r="D11" s="14"/>
      <c r="E11" s="14" t="s">
        <v>389</v>
      </c>
      <c r="F11" s="14"/>
      <c r="G11" s="14"/>
      <c r="H11" s="27">
        <v>41936</v>
      </c>
      <c r="I11" s="79" t="s">
        <v>402</v>
      </c>
      <c r="J11" s="23"/>
      <c r="K11" s="14"/>
      <c r="L11" s="14"/>
      <c r="M11" s="14"/>
      <c r="N11" s="14"/>
      <c r="O11" s="14"/>
      <c r="P11" s="17"/>
      <c r="Q11" s="16"/>
      <c r="R11" s="17"/>
      <c r="S11" s="221"/>
      <c r="T11" s="17"/>
      <c r="U11" s="17"/>
      <c r="V11" s="17"/>
      <c r="W11" s="17"/>
      <c r="X11" s="21"/>
      <c r="Y11" s="17"/>
      <c r="Z11" s="17"/>
      <c r="AA11" s="21"/>
      <c r="AB11" s="21"/>
      <c r="AC11" s="17"/>
      <c r="AD11" s="17"/>
      <c r="AE11" s="17"/>
      <c r="AF11" s="17"/>
      <c r="AG11" s="17"/>
      <c r="AH11" s="17"/>
      <c r="AI11" s="17"/>
      <c r="AJ11" s="17"/>
      <c r="AK11" s="17"/>
      <c r="AL11" s="17"/>
      <c r="AM11" s="67">
        <v>41921</v>
      </c>
      <c r="AN11" s="67"/>
      <c r="AO11" s="67"/>
      <c r="AP11" s="67"/>
      <c r="AQ11" s="67"/>
      <c r="AR11" s="67"/>
      <c r="AS11" s="14"/>
      <c r="AT11" s="14"/>
      <c r="AU11" s="14"/>
      <c r="AV11" s="67"/>
      <c r="AW11" s="14"/>
      <c r="AX11" s="14"/>
      <c r="AY11" s="14"/>
      <c r="AZ11" s="14"/>
      <c r="BA11" s="14"/>
      <c r="BB11" s="14"/>
      <c r="BC11" s="14"/>
      <c r="BD11" s="14"/>
      <c r="BE11" s="14"/>
      <c r="BF11" s="14"/>
      <c r="BG11" s="14"/>
      <c r="BH11" s="45"/>
    </row>
    <row r="12" spans="1:74" hidden="1" x14ac:dyDescent="0.45">
      <c r="A12" s="14" t="s">
        <v>141</v>
      </c>
      <c r="B12" s="14" t="s">
        <v>152</v>
      </c>
      <c r="C12" s="14"/>
      <c r="D12" s="14"/>
      <c r="E12" s="14" t="s">
        <v>389</v>
      </c>
      <c r="F12" s="14"/>
      <c r="G12" s="14"/>
      <c r="H12" s="27">
        <v>41939</v>
      </c>
      <c r="I12" s="79" t="s">
        <v>355</v>
      </c>
      <c r="J12" s="23" t="s">
        <v>40</v>
      </c>
      <c r="K12" s="14" t="s">
        <v>356</v>
      </c>
      <c r="L12" s="14"/>
      <c r="M12" s="14"/>
      <c r="N12" s="14"/>
      <c r="O12" s="14"/>
      <c r="P12" s="17"/>
      <c r="Q12" s="16">
        <v>25190123.170000002</v>
      </c>
      <c r="R12" s="17">
        <v>6334</v>
      </c>
      <c r="S12" s="221"/>
      <c r="T12" s="17"/>
      <c r="U12" s="17"/>
      <c r="V12" s="17"/>
      <c r="W12" s="17"/>
      <c r="X12" s="21"/>
      <c r="Y12" s="17"/>
      <c r="Z12" s="17"/>
      <c r="AA12" s="21"/>
      <c r="AB12" s="21"/>
      <c r="AC12" s="17"/>
      <c r="AD12" s="17"/>
      <c r="AE12" s="17"/>
      <c r="AF12" s="17"/>
      <c r="AG12" s="17"/>
      <c r="AH12" s="17"/>
      <c r="AI12" s="17"/>
      <c r="AJ12" s="17"/>
      <c r="AK12" s="17"/>
      <c r="AL12" s="17"/>
      <c r="AM12" s="67">
        <v>41922</v>
      </c>
      <c r="AN12" s="67" t="s">
        <v>47</v>
      </c>
      <c r="AO12" s="67">
        <v>41922</v>
      </c>
      <c r="AP12" s="30" t="s">
        <v>336</v>
      </c>
      <c r="AQ12" s="30"/>
      <c r="AR12" s="15" t="s">
        <v>362</v>
      </c>
      <c r="AS12" s="14" t="s">
        <v>342</v>
      </c>
      <c r="AT12" s="14"/>
      <c r="AU12" s="14"/>
      <c r="AV12" s="67">
        <v>41918</v>
      </c>
      <c r="AW12" s="14" t="s">
        <v>354</v>
      </c>
      <c r="AX12" s="14"/>
      <c r="AY12" s="14"/>
      <c r="AZ12" s="14"/>
      <c r="BA12" s="14"/>
      <c r="BB12" s="14"/>
      <c r="BC12" s="14"/>
      <c r="BD12" s="14"/>
      <c r="BE12" s="14"/>
      <c r="BF12" s="14"/>
      <c r="BG12" s="14"/>
      <c r="BH12" s="45"/>
    </row>
    <row r="13" spans="1:74" hidden="1" x14ac:dyDescent="0.45">
      <c r="A13" s="14" t="s">
        <v>390</v>
      </c>
      <c r="B13" s="14" t="s">
        <v>152</v>
      </c>
      <c r="C13" s="14"/>
      <c r="D13" s="14"/>
      <c r="E13" s="14" t="s">
        <v>389</v>
      </c>
      <c r="F13" s="14"/>
      <c r="G13" s="14"/>
      <c r="H13" s="27">
        <v>41939</v>
      </c>
      <c r="I13" s="79" t="s">
        <v>355</v>
      </c>
      <c r="J13" s="23"/>
      <c r="K13" s="14"/>
      <c r="L13" s="14"/>
      <c r="M13" s="14"/>
      <c r="N13" s="14"/>
      <c r="O13" s="14"/>
      <c r="P13" s="17"/>
      <c r="Q13" s="16">
        <v>6087583.4900000002</v>
      </c>
      <c r="R13" s="17">
        <v>4821</v>
      </c>
      <c r="S13" s="221"/>
      <c r="T13" s="17"/>
      <c r="U13" s="17"/>
      <c r="V13" s="17"/>
      <c r="W13" s="17"/>
      <c r="X13" s="21"/>
      <c r="Y13" s="17"/>
      <c r="Z13" s="17"/>
      <c r="AA13" s="21"/>
      <c r="AB13" s="21"/>
      <c r="AC13" s="17"/>
      <c r="AD13" s="17"/>
      <c r="AE13" s="17"/>
      <c r="AF13" s="17"/>
      <c r="AG13" s="17"/>
      <c r="AH13" s="17"/>
      <c r="AI13" s="17"/>
      <c r="AJ13" s="17"/>
      <c r="AK13" s="17"/>
      <c r="AL13" s="17"/>
      <c r="AM13" s="67">
        <v>41922</v>
      </c>
      <c r="AN13" s="67"/>
      <c r="AO13" s="67">
        <v>41922</v>
      </c>
      <c r="AP13" s="70">
        <v>500</v>
      </c>
      <c r="AQ13" s="30"/>
      <c r="AR13" s="15"/>
      <c r="AS13" s="14"/>
      <c r="AT13" s="14"/>
      <c r="AU13" s="14"/>
      <c r="AV13" s="67"/>
      <c r="AW13" s="14"/>
      <c r="AX13" s="14"/>
      <c r="AY13" s="14"/>
      <c r="AZ13" s="14"/>
      <c r="BA13" s="14"/>
      <c r="BB13" s="14"/>
      <c r="BC13" s="14"/>
      <c r="BD13" s="14"/>
      <c r="BE13" s="14"/>
      <c r="BF13" s="14"/>
      <c r="BG13" s="14"/>
      <c r="BH13" s="45"/>
    </row>
    <row r="14" spans="1:74" hidden="1" x14ac:dyDescent="0.45">
      <c r="A14" s="14" t="s">
        <v>397</v>
      </c>
      <c r="B14" s="14" t="s">
        <v>152</v>
      </c>
      <c r="C14" s="14"/>
      <c r="D14" s="14"/>
      <c r="E14" s="14" t="s">
        <v>389</v>
      </c>
      <c r="F14" s="14"/>
      <c r="G14" s="14"/>
      <c r="H14" s="27">
        <v>41939</v>
      </c>
      <c r="I14" s="79" t="s">
        <v>398</v>
      </c>
      <c r="J14" s="23"/>
      <c r="K14" s="14"/>
      <c r="L14" s="14"/>
      <c r="M14" s="14"/>
      <c r="N14" s="14"/>
      <c r="O14" s="14"/>
      <c r="P14" s="17"/>
      <c r="Q14" s="16"/>
      <c r="R14" s="17"/>
      <c r="S14" s="221"/>
      <c r="T14" s="17"/>
      <c r="U14" s="17"/>
      <c r="V14" s="17"/>
      <c r="W14" s="17"/>
      <c r="X14" s="21"/>
      <c r="Y14" s="17"/>
      <c r="Z14" s="17"/>
      <c r="AA14" s="21"/>
      <c r="AB14" s="21"/>
      <c r="AC14" s="17"/>
      <c r="AD14" s="17"/>
      <c r="AE14" s="17"/>
      <c r="AF14" s="17"/>
      <c r="AG14" s="17"/>
      <c r="AH14" s="17"/>
      <c r="AI14" s="17"/>
      <c r="AJ14" s="17"/>
      <c r="AK14" s="17"/>
      <c r="AL14" s="17"/>
      <c r="AM14" s="67">
        <v>41922</v>
      </c>
      <c r="AN14" s="67"/>
      <c r="AO14" s="67">
        <v>41922</v>
      </c>
      <c r="AP14" s="70">
        <v>100</v>
      </c>
      <c r="AQ14" s="30"/>
      <c r="AR14" s="67"/>
      <c r="AS14" s="14" t="s">
        <v>367</v>
      </c>
      <c r="AT14" s="14"/>
      <c r="AU14" s="14"/>
      <c r="AV14" s="67"/>
      <c r="AW14" s="14"/>
      <c r="AX14" s="14"/>
      <c r="AY14" s="14"/>
      <c r="AZ14" s="14"/>
      <c r="BA14" s="14"/>
      <c r="BB14" s="14"/>
      <c r="BC14" s="14"/>
      <c r="BD14" s="14"/>
      <c r="BE14" s="14"/>
      <c r="BF14" s="14"/>
      <c r="BG14" s="14"/>
      <c r="BH14" s="45"/>
    </row>
    <row r="15" spans="1:74" hidden="1" x14ac:dyDescent="0.45">
      <c r="A15" s="14" t="s">
        <v>408</v>
      </c>
      <c r="B15" s="14" t="s">
        <v>152</v>
      </c>
      <c r="C15" s="14"/>
      <c r="D15" s="14"/>
      <c r="E15" s="14" t="s">
        <v>389</v>
      </c>
      <c r="F15" s="14"/>
      <c r="G15" s="14"/>
      <c r="H15" s="27">
        <v>41939</v>
      </c>
      <c r="I15" s="79" t="s">
        <v>355</v>
      </c>
      <c r="J15" s="23"/>
      <c r="K15" s="14"/>
      <c r="L15" s="14"/>
      <c r="M15" s="14"/>
      <c r="N15" s="14"/>
      <c r="O15" s="14"/>
      <c r="P15" s="17"/>
      <c r="Q15" s="16"/>
      <c r="R15" s="17"/>
      <c r="S15" s="221"/>
      <c r="T15" s="17"/>
      <c r="U15" s="17"/>
      <c r="V15" s="17"/>
      <c r="W15" s="17"/>
      <c r="X15" s="21"/>
      <c r="Y15" s="17"/>
      <c r="Z15" s="17"/>
      <c r="AA15" s="21"/>
      <c r="AB15" s="21"/>
      <c r="AC15" s="17"/>
      <c r="AD15" s="17"/>
      <c r="AE15" s="17"/>
      <c r="AF15" s="17"/>
      <c r="AG15" s="17"/>
      <c r="AH15" s="17"/>
      <c r="AI15" s="17"/>
      <c r="AJ15" s="17"/>
      <c r="AK15" s="17"/>
      <c r="AL15" s="17"/>
      <c r="AM15" s="67">
        <v>41922</v>
      </c>
      <c r="AN15" s="67"/>
      <c r="AO15" s="67">
        <v>41922</v>
      </c>
      <c r="AP15" s="70">
        <v>500</v>
      </c>
      <c r="AQ15" s="30"/>
      <c r="AR15" s="67"/>
      <c r="AS15" s="14" t="s">
        <v>365</v>
      </c>
      <c r="AT15" s="14"/>
      <c r="AU15" s="14"/>
      <c r="AV15" s="67"/>
      <c r="AW15" s="14"/>
      <c r="AX15" s="14"/>
      <c r="AY15" s="14"/>
      <c r="AZ15" s="14"/>
      <c r="BA15" s="14"/>
      <c r="BB15" s="14"/>
      <c r="BC15" s="14"/>
      <c r="BD15" s="14"/>
      <c r="BE15" s="14"/>
      <c r="BF15" s="14"/>
      <c r="BG15" s="14"/>
      <c r="BH15" s="45"/>
    </row>
    <row r="16" spans="1:74" hidden="1" x14ac:dyDescent="0.45">
      <c r="A16" s="14" t="s">
        <v>403</v>
      </c>
      <c r="B16" s="14" t="s">
        <v>152</v>
      </c>
      <c r="C16" s="14"/>
      <c r="D16" s="14"/>
      <c r="E16" s="14" t="s">
        <v>389</v>
      </c>
      <c r="F16" s="14"/>
      <c r="G16" s="14"/>
      <c r="H16" s="27">
        <v>41941</v>
      </c>
      <c r="I16" s="79" t="s">
        <v>355</v>
      </c>
      <c r="J16" s="23"/>
      <c r="K16" s="14"/>
      <c r="L16" s="14"/>
      <c r="M16" s="14"/>
      <c r="N16" s="14"/>
      <c r="O16" s="14"/>
      <c r="P16" s="17"/>
      <c r="Q16" s="16"/>
      <c r="R16" s="17"/>
      <c r="S16" s="221"/>
      <c r="T16" s="17"/>
      <c r="U16" s="17"/>
      <c r="V16" s="17"/>
      <c r="W16" s="17"/>
      <c r="X16" s="21"/>
      <c r="Y16" s="17"/>
      <c r="Z16" s="17"/>
      <c r="AA16" s="21"/>
      <c r="AB16" s="21"/>
      <c r="AC16" s="17"/>
      <c r="AD16" s="17"/>
      <c r="AE16" s="17"/>
      <c r="AF16" s="17"/>
      <c r="AG16" s="17"/>
      <c r="AH16" s="17"/>
      <c r="AI16" s="17"/>
      <c r="AJ16" s="17"/>
      <c r="AK16" s="17"/>
      <c r="AL16" s="17"/>
      <c r="AM16" s="67">
        <v>41927</v>
      </c>
      <c r="AN16" s="67"/>
      <c r="AO16" s="67">
        <v>41927</v>
      </c>
      <c r="AP16" s="70" t="s">
        <v>404</v>
      </c>
      <c r="AQ16" s="30"/>
      <c r="AR16" s="67"/>
      <c r="AS16" s="14" t="s">
        <v>405</v>
      </c>
      <c r="AT16" s="14"/>
      <c r="AU16" s="14"/>
      <c r="AV16" s="67"/>
      <c r="AW16" s="14"/>
      <c r="AX16" s="14"/>
      <c r="AY16" s="14"/>
      <c r="AZ16" s="14"/>
      <c r="BA16" s="14"/>
      <c r="BB16" s="14"/>
      <c r="BC16" s="14"/>
      <c r="BD16" s="14"/>
      <c r="BE16" s="14"/>
      <c r="BF16" s="14"/>
      <c r="BG16" s="14"/>
      <c r="BH16" s="45"/>
    </row>
    <row r="17" spans="1:65" hidden="1" x14ac:dyDescent="0.45">
      <c r="A17" s="14" t="s">
        <v>149</v>
      </c>
      <c r="B17" s="14" t="s">
        <v>152</v>
      </c>
      <c r="C17" s="14"/>
      <c r="D17" s="14"/>
      <c r="E17" s="14" t="s">
        <v>95</v>
      </c>
      <c r="F17" s="14"/>
      <c r="G17" s="14"/>
      <c r="H17" s="28">
        <v>41948</v>
      </c>
      <c r="I17" s="79" t="s">
        <v>375</v>
      </c>
      <c r="J17" s="23" t="s">
        <v>40</v>
      </c>
      <c r="K17" s="14"/>
      <c r="L17" s="14"/>
      <c r="M17" s="14"/>
      <c r="N17" s="14"/>
      <c r="O17" s="14"/>
      <c r="P17" s="17"/>
      <c r="Q17" s="16"/>
      <c r="R17" s="17"/>
      <c r="S17" s="221"/>
      <c r="T17" s="17"/>
      <c r="U17" s="17"/>
      <c r="V17" s="17"/>
      <c r="W17" s="17"/>
      <c r="X17" s="21"/>
      <c r="Y17" s="17"/>
      <c r="Z17" s="17"/>
      <c r="AA17" s="21"/>
      <c r="AB17" s="21"/>
      <c r="AC17" s="17"/>
      <c r="AD17" s="17"/>
      <c r="AE17" s="17"/>
      <c r="AF17" s="17"/>
      <c r="AG17" s="17"/>
      <c r="AH17" s="17"/>
      <c r="AI17" s="17"/>
      <c r="AJ17" s="17"/>
      <c r="AK17" s="17"/>
      <c r="AL17" s="17"/>
      <c r="AM17" s="67">
        <v>41934</v>
      </c>
      <c r="AN17" s="67"/>
      <c r="AO17" s="67">
        <v>41934</v>
      </c>
      <c r="AP17" s="70">
        <v>300</v>
      </c>
      <c r="AQ17" s="70"/>
      <c r="AR17" s="15" t="s">
        <v>362</v>
      </c>
      <c r="AS17" s="14" t="s">
        <v>365</v>
      </c>
      <c r="AT17" s="14"/>
      <c r="AU17" s="14"/>
      <c r="AV17" s="67">
        <v>41936</v>
      </c>
      <c r="AW17" s="14" t="s">
        <v>376</v>
      </c>
      <c r="AX17" s="14"/>
      <c r="AY17" s="14"/>
      <c r="AZ17" s="14"/>
      <c r="BA17" s="14"/>
      <c r="BB17" s="14"/>
      <c r="BC17" s="14"/>
      <c r="BD17" s="14"/>
      <c r="BE17" s="14"/>
      <c r="BF17" s="14"/>
      <c r="BG17" s="14"/>
      <c r="BH17" s="45"/>
    </row>
    <row r="18" spans="1:65" hidden="1" x14ac:dyDescent="0.45">
      <c r="A18" s="14" t="s">
        <v>143</v>
      </c>
      <c r="B18" s="14" t="s">
        <v>152</v>
      </c>
      <c r="C18" s="14"/>
      <c r="D18" s="14"/>
      <c r="E18" s="14" t="s">
        <v>95</v>
      </c>
      <c r="F18" s="14"/>
      <c r="G18" s="14"/>
      <c r="H18" s="28">
        <v>41953</v>
      </c>
      <c r="I18" s="79" t="s">
        <v>355</v>
      </c>
      <c r="J18" s="23" t="s">
        <v>40</v>
      </c>
      <c r="K18" s="14" t="s">
        <v>358</v>
      </c>
      <c r="L18" s="14"/>
      <c r="M18" s="14"/>
      <c r="N18" s="14"/>
      <c r="O18" s="14"/>
      <c r="P18" s="17"/>
      <c r="Q18" s="16"/>
      <c r="R18" s="17"/>
      <c r="S18" s="221"/>
      <c r="T18" s="17"/>
      <c r="U18" s="17"/>
      <c r="V18" s="17"/>
      <c r="W18" s="17"/>
      <c r="X18" s="21"/>
      <c r="Y18" s="17"/>
      <c r="Z18" s="17"/>
      <c r="AA18" s="21"/>
      <c r="AB18" s="21"/>
      <c r="AC18" s="17"/>
      <c r="AD18" s="17"/>
      <c r="AE18" s="17"/>
      <c r="AF18" s="17"/>
      <c r="AG18" s="17"/>
      <c r="AH18" s="17"/>
      <c r="AI18" s="17"/>
      <c r="AJ18" s="17"/>
      <c r="AK18" s="17"/>
      <c r="AL18" s="17"/>
      <c r="AM18" s="67">
        <v>41939</v>
      </c>
      <c r="AN18" s="67"/>
      <c r="AO18" s="67">
        <v>41939</v>
      </c>
      <c r="AP18" s="70">
        <v>500</v>
      </c>
      <c r="AQ18" s="70"/>
      <c r="AR18" s="67">
        <v>41963</v>
      </c>
      <c r="AS18" s="14" t="s">
        <v>357</v>
      </c>
      <c r="AT18" s="14"/>
      <c r="AU18" s="14"/>
      <c r="AV18" s="67"/>
      <c r="AW18" s="14"/>
      <c r="AX18" s="14"/>
      <c r="AY18" s="14"/>
      <c r="AZ18" s="14"/>
      <c r="BA18" s="14"/>
      <c r="BB18" s="14"/>
      <c r="BC18" s="14"/>
      <c r="BD18" s="14"/>
      <c r="BE18" s="14"/>
      <c r="BF18" s="14"/>
      <c r="BG18" s="14"/>
      <c r="BH18" s="45"/>
    </row>
    <row r="19" spans="1:65" hidden="1" x14ac:dyDescent="0.45">
      <c r="A19" s="14" t="s">
        <v>148</v>
      </c>
      <c r="B19" s="14" t="s">
        <v>152</v>
      </c>
      <c r="C19" s="14"/>
      <c r="D19" s="14"/>
      <c r="E19" s="14" t="s">
        <v>95</v>
      </c>
      <c r="F19" s="14"/>
      <c r="G19" s="14"/>
      <c r="H19" s="28">
        <v>41953</v>
      </c>
      <c r="I19" s="79" t="s">
        <v>355</v>
      </c>
      <c r="J19" s="23" t="s">
        <v>40</v>
      </c>
      <c r="K19" s="14"/>
      <c r="L19" s="14"/>
      <c r="M19" s="14"/>
      <c r="N19" s="14"/>
      <c r="O19" s="14"/>
      <c r="P19" s="17"/>
      <c r="Q19" s="16"/>
      <c r="R19" s="17"/>
      <c r="S19" s="221"/>
      <c r="T19" s="17"/>
      <c r="U19" s="17"/>
      <c r="V19" s="17"/>
      <c r="W19" s="17"/>
      <c r="X19" s="21"/>
      <c r="Y19" s="17"/>
      <c r="Z19" s="17"/>
      <c r="AA19" s="21"/>
      <c r="AB19" s="21"/>
      <c r="AC19" s="17"/>
      <c r="AD19" s="17"/>
      <c r="AE19" s="17"/>
      <c r="AF19" s="17"/>
      <c r="AG19" s="17"/>
      <c r="AH19" s="17"/>
      <c r="AI19" s="17"/>
      <c r="AJ19" s="17"/>
      <c r="AK19" s="17"/>
      <c r="AL19" s="17"/>
      <c r="AM19" s="67">
        <v>41939</v>
      </c>
      <c r="AN19" s="67"/>
      <c r="AO19" s="67">
        <v>41952</v>
      </c>
      <c r="AP19" s="30" t="s">
        <v>360</v>
      </c>
      <c r="AQ19" s="30"/>
      <c r="AR19" s="67">
        <v>41954</v>
      </c>
      <c r="AS19" s="14"/>
      <c r="AT19" s="14"/>
      <c r="AU19" s="14"/>
      <c r="AV19" s="67"/>
      <c r="AW19" s="14" t="s">
        <v>359</v>
      </c>
      <c r="AX19" s="14"/>
      <c r="AY19" s="14"/>
      <c r="AZ19" s="14"/>
      <c r="BA19" s="14"/>
      <c r="BB19" s="14"/>
      <c r="BC19" s="14"/>
      <c r="BD19" s="14"/>
      <c r="BE19" s="14"/>
      <c r="BF19" s="14"/>
      <c r="BG19" s="14"/>
      <c r="BH19" s="45"/>
    </row>
    <row r="20" spans="1:65" hidden="1" x14ac:dyDescent="0.45">
      <c r="A20" s="14" t="s">
        <v>151</v>
      </c>
      <c r="B20" s="14" t="s">
        <v>152</v>
      </c>
      <c r="C20" s="14"/>
      <c r="D20" s="14"/>
      <c r="E20" s="14" t="s">
        <v>95</v>
      </c>
      <c r="F20" s="14"/>
      <c r="G20" s="14"/>
      <c r="H20" s="28">
        <v>41953</v>
      </c>
      <c r="I20" s="79" t="s">
        <v>361</v>
      </c>
      <c r="J20" s="23" t="s">
        <v>40</v>
      </c>
      <c r="K20" s="14"/>
      <c r="L20" s="14"/>
      <c r="M20" s="14"/>
      <c r="N20" s="14"/>
      <c r="O20" s="14"/>
      <c r="P20" s="17"/>
      <c r="Q20" s="16"/>
      <c r="R20" s="17"/>
      <c r="S20" s="221"/>
      <c r="T20" s="17"/>
      <c r="U20" s="17"/>
      <c r="V20" s="17"/>
      <c r="W20" s="17"/>
      <c r="X20" s="21"/>
      <c r="Y20" s="17"/>
      <c r="Z20" s="17"/>
      <c r="AA20" s="21"/>
      <c r="AB20" s="21"/>
      <c r="AC20" s="17"/>
      <c r="AD20" s="17"/>
      <c r="AE20" s="17"/>
      <c r="AF20" s="17"/>
      <c r="AG20" s="17"/>
      <c r="AH20" s="17"/>
      <c r="AI20" s="17"/>
      <c r="AJ20" s="17"/>
      <c r="AK20" s="17"/>
      <c r="AL20" s="17"/>
      <c r="AM20" s="67">
        <v>41939</v>
      </c>
      <c r="AN20" s="67"/>
      <c r="AO20" s="67" t="s">
        <v>47</v>
      </c>
      <c r="AP20" s="67" t="s">
        <v>332</v>
      </c>
      <c r="AQ20" s="67"/>
      <c r="AR20" s="15" t="s">
        <v>362</v>
      </c>
      <c r="AS20" s="14" t="s">
        <v>357</v>
      </c>
      <c r="AT20" s="14"/>
      <c r="AU20" s="14"/>
      <c r="AV20" s="67">
        <v>41942</v>
      </c>
      <c r="AW20" s="14" t="s">
        <v>369</v>
      </c>
      <c r="AX20" s="14"/>
      <c r="AY20" s="14"/>
      <c r="AZ20" s="14"/>
      <c r="BA20" s="14"/>
      <c r="BB20" s="14"/>
      <c r="BC20" s="14"/>
      <c r="BD20" s="14"/>
      <c r="BE20" s="14"/>
      <c r="BF20" s="14"/>
      <c r="BG20" s="14"/>
      <c r="BH20" s="45"/>
    </row>
    <row r="21" spans="1:65" hidden="1" x14ac:dyDescent="0.45">
      <c r="A21" s="14" t="s">
        <v>150</v>
      </c>
      <c r="B21" s="14" t="s">
        <v>152</v>
      </c>
      <c r="C21" s="14"/>
      <c r="D21" s="14"/>
      <c r="E21" s="14" t="s">
        <v>95</v>
      </c>
      <c r="F21" s="14"/>
      <c r="G21" s="14"/>
      <c r="H21" s="28">
        <v>41955</v>
      </c>
      <c r="I21" s="79" t="s">
        <v>355</v>
      </c>
      <c r="J21" s="23" t="s">
        <v>40</v>
      </c>
      <c r="K21" s="14" t="s">
        <v>341</v>
      </c>
      <c r="L21" s="14"/>
      <c r="M21" s="14"/>
      <c r="N21" s="14"/>
      <c r="O21" s="14"/>
      <c r="P21" s="17"/>
      <c r="Q21" s="16"/>
      <c r="R21" s="17"/>
      <c r="S21" s="221"/>
      <c r="T21" s="17"/>
      <c r="U21" s="17"/>
      <c r="V21" s="17"/>
      <c r="W21" s="17"/>
      <c r="X21" s="21"/>
      <c r="Y21" s="17"/>
      <c r="Z21" s="17"/>
      <c r="AA21" s="21"/>
      <c r="AB21" s="21"/>
      <c r="AC21" s="17"/>
      <c r="AD21" s="17"/>
      <c r="AE21" s="17"/>
      <c r="AF21" s="17"/>
      <c r="AG21" s="17"/>
      <c r="AH21" s="17"/>
      <c r="AI21" s="17"/>
      <c r="AJ21" s="17"/>
      <c r="AK21" s="17"/>
      <c r="AL21" s="17"/>
      <c r="AM21" s="67">
        <v>41936</v>
      </c>
      <c r="AN21" s="67"/>
      <c r="AO21" s="67">
        <v>41936</v>
      </c>
      <c r="AP21" s="70">
        <v>250</v>
      </c>
      <c r="AQ21" s="70"/>
      <c r="AR21" s="67">
        <v>41955</v>
      </c>
      <c r="AS21" s="14" t="s">
        <v>377</v>
      </c>
      <c r="AT21" s="14"/>
      <c r="AU21" s="14"/>
      <c r="AV21" s="67">
        <v>41936</v>
      </c>
      <c r="AW21" s="14" t="s">
        <v>378</v>
      </c>
      <c r="AX21" s="14"/>
      <c r="AY21" s="14"/>
      <c r="AZ21" s="14"/>
      <c r="BA21" s="14"/>
      <c r="BB21" s="14"/>
      <c r="BC21" s="14"/>
      <c r="BD21" s="14"/>
      <c r="BE21" s="14"/>
      <c r="BF21" s="14"/>
      <c r="BG21" s="14"/>
      <c r="BH21" s="45"/>
    </row>
    <row r="22" spans="1:65" hidden="1" x14ac:dyDescent="0.45">
      <c r="A22" s="14" t="s">
        <v>142</v>
      </c>
      <c r="B22" s="14" t="s">
        <v>152</v>
      </c>
      <c r="C22" s="14"/>
      <c r="D22" s="14"/>
      <c r="E22" s="14" t="s">
        <v>94</v>
      </c>
      <c r="F22" s="14"/>
      <c r="G22" s="14"/>
      <c r="H22" s="28">
        <v>41963</v>
      </c>
      <c r="I22" s="79" t="s">
        <v>355</v>
      </c>
      <c r="J22" s="23" t="s">
        <v>40</v>
      </c>
      <c r="K22" s="14" t="s">
        <v>341</v>
      </c>
      <c r="L22" s="14"/>
      <c r="M22" s="14"/>
      <c r="N22" s="14"/>
      <c r="O22" s="14"/>
      <c r="P22" s="17"/>
      <c r="Q22" s="16">
        <v>21875940.289999999</v>
      </c>
      <c r="R22" s="17"/>
      <c r="S22" s="221">
        <v>102469.33</v>
      </c>
      <c r="T22" s="17"/>
      <c r="U22" s="17"/>
      <c r="V22" s="17"/>
      <c r="W22" s="17"/>
      <c r="X22" s="21"/>
      <c r="Y22" s="17"/>
      <c r="Z22" s="17"/>
      <c r="AA22" s="21"/>
      <c r="AB22" s="21"/>
      <c r="AC22" s="17"/>
      <c r="AD22" s="17"/>
      <c r="AE22" s="17"/>
      <c r="AF22" s="17"/>
      <c r="AG22" s="17"/>
      <c r="AH22" s="17"/>
      <c r="AI22" s="17"/>
      <c r="AJ22" s="17"/>
      <c r="AK22" s="17"/>
      <c r="AL22" s="17"/>
      <c r="AM22" s="67">
        <v>41943</v>
      </c>
      <c r="AN22" s="67" t="s">
        <v>94</v>
      </c>
      <c r="AO22" s="67">
        <v>41943</v>
      </c>
      <c r="AP22" s="70">
        <v>500</v>
      </c>
      <c r="AQ22" s="67" t="s">
        <v>94</v>
      </c>
      <c r="AR22" s="67">
        <v>41964</v>
      </c>
      <c r="AS22" s="14" t="s">
        <v>412</v>
      </c>
      <c r="AT22" s="14"/>
      <c r="AU22" s="14"/>
      <c r="AV22" s="67">
        <v>41939</v>
      </c>
      <c r="AW22" s="14" t="s">
        <v>524</v>
      </c>
      <c r="AX22" s="14"/>
      <c r="AY22" s="14"/>
      <c r="AZ22" s="14"/>
      <c r="BA22" s="14"/>
      <c r="BB22" s="14"/>
      <c r="BC22" s="14"/>
      <c r="BD22" s="14"/>
      <c r="BE22" s="14"/>
      <c r="BF22" s="14"/>
      <c r="BG22" s="14"/>
      <c r="BH22" s="45"/>
    </row>
    <row r="23" spans="1:65" hidden="1" x14ac:dyDescent="0.45">
      <c r="A23" s="14" t="s">
        <v>399</v>
      </c>
      <c r="B23" s="14" t="s">
        <v>152</v>
      </c>
      <c r="C23" s="14"/>
      <c r="D23" s="14"/>
      <c r="E23" s="14" t="s">
        <v>95</v>
      </c>
      <c r="F23" s="14"/>
      <c r="G23" s="14"/>
      <c r="H23" s="28">
        <v>41967</v>
      </c>
      <c r="I23" s="79" t="s">
        <v>355</v>
      </c>
      <c r="J23" s="23" t="s">
        <v>40</v>
      </c>
      <c r="K23" s="14" t="s">
        <v>341</v>
      </c>
      <c r="L23" s="14"/>
      <c r="M23" s="14"/>
      <c r="N23" s="14"/>
      <c r="O23" s="14"/>
      <c r="P23" s="17"/>
      <c r="Q23" s="16"/>
      <c r="R23" s="17"/>
      <c r="S23" s="221"/>
      <c r="T23" s="17"/>
      <c r="U23" s="17"/>
      <c r="V23" s="17"/>
      <c r="W23" s="17"/>
      <c r="X23" s="21"/>
      <c r="Y23" s="17"/>
      <c r="Z23" s="17"/>
      <c r="AA23" s="21"/>
      <c r="AB23" s="21"/>
      <c r="AC23" s="17"/>
      <c r="AD23" s="17"/>
      <c r="AE23" s="17"/>
      <c r="AF23" s="17"/>
      <c r="AG23" s="17"/>
      <c r="AH23" s="17"/>
      <c r="AI23" s="17"/>
      <c r="AJ23" s="17"/>
      <c r="AK23" s="17"/>
      <c r="AL23" s="17"/>
      <c r="AM23" s="67">
        <v>41953</v>
      </c>
      <c r="AN23" s="67"/>
      <c r="AO23" s="67">
        <v>41953</v>
      </c>
      <c r="AP23" s="70">
        <v>500</v>
      </c>
      <c r="AQ23" s="30"/>
      <c r="AR23" s="67"/>
      <c r="AS23" s="14" t="s">
        <v>400</v>
      </c>
      <c r="AT23" s="14"/>
      <c r="AU23" s="14"/>
      <c r="AV23" s="67"/>
      <c r="AW23" s="14"/>
      <c r="AX23" s="14"/>
      <c r="AY23" s="14"/>
      <c r="AZ23" s="14"/>
      <c r="BA23" s="14"/>
      <c r="BB23" s="14"/>
      <c r="BC23" s="14"/>
      <c r="BD23" s="14"/>
      <c r="BE23" s="14"/>
      <c r="BF23" s="14"/>
      <c r="BG23" s="14"/>
      <c r="BH23" s="45"/>
    </row>
    <row r="24" spans="1:65" hidden="1" x14ac:dyDescent="0.45">
      <c r="A24" s="14" t="s">
        <v>381</v>
      </c>
      <c r="B24" s="14" t="s">
        <v>152</v>
      </c>
      <c r="C24" s="14"/>
      <c r="D24" s="14"/>
      <c r="E24" s="14" t="s">
        <v>94</v>
      </c>
      <c r="F24" s="14"/>
      <c r="G24" s="14"/>
      <c r="H24" s="15">
        <v>41976</v>
      </c>
      <c r="I24" s="79" t="s">
        <v>355</v>
      </c>
      <c r="J24" s="14" t="s">
        <v>40</v>
      </c>
      <c r="K24" s="15" t="s">
        <v>338</v>
      </c>
      <c r="L24" s="14"/>
      <c r="M24" s="14"/>
      <c r="N24" s="14"/>
      <c r="O24" s="14"/>
      <c r="P24" s="17"/>
      <c r="Q24" s="16">
        <v>35235757.670000002</v>
      </c>
      <c r="R24" s="17"/>
      <c r="S24" s="221"/>
      <c r="T24" s="17"/>
      <c r="U24" s="17"/>
      <c r="V24" s="17"/>
      <c r="W24" s="17"/>
      <c r="X24" s="21"/>
      <c r="Y24" s="17"/>
      <c r="Z24" s="17"/>
      <c r="AA24" s="21"/>
      <c r="AB24" s="21"/>
      <c r="AC24" s="17"/>
      <c r="AD24" s="17"/>
      <c r="AE24" s="17"/>
      <c r="AF24" s="17"/>
      <c r="AG24" s="17"/>
      <c r="AH24" s="17"/>
      <c r="AI24" s="17"/>
      <c r="AJ24" s="17"/>
      <c r="AK24" s="17"/>
      <c r="AL24" s="17"/>
      <c r="AM24" s="67">
        <v>41950</v>
      </c>
      <c r="AN24" s="67" t="s">
        <v>94</v>
      </c>
      <c r="AO24" s="67">
        <v>41950</v>
      </c>
      <c r="AP24" s="70">
        <v>500</v>
      </c>
      <c r="AQ24" s="67" t="s">
        <v>94</v>
      </c>
      <c r="AR24" s="15" t="s">
        <v>362</v>
      </c>
      <c r="AS24" s="93" t="s">
        <v>367</v>
      </c>
      <c r="AT24" s="93"/>
      <c r="AU24" s="93"/>
      <c r="AV24" s="67"/>
      <c r="AW24" s="14" t="s">
        <v>613</v>
      </c>
      <c r="AX24" s="14"/>
      <c r="AY24" s="14"/>
      <c r="AZ24" s="14"/>
      <c r="BA24" s="14"/>
      <c r="BB24" s="14"/>
      <c r="BC24" s="14"/>
      <c r="BD24" s="14"/>
      <c r="BE24" s="14"/>
      <c r="BF24" s="14"/>
      <c r="BG24" s="14"/>
      <c r="BH24" s="45"/>
    </row>
    <row r="25" spans="1:65" hidden="1" x14ac:dyDescent="0.45">
      <c r="A25" s="14" t="s">
        <v>382</v>
      </c>
      <c r="B25" s="14" t="s">
        <v>152</v>
      </c>
      <c r="C25" s="14"/>
      <c r="D25" s="14"/>
      <c r="E25" s="14" t="s">
        <v>94</v>
      </c>
      <c r="F25" s="14"/>
      <c r="G25" s="14"/>
      <c r="H25" s="15">
        <v>42003</v>
      </c>
      <c r="I25" s="79" t="s">
        <v>355</v>
      </c>
      <c r="J25" s="14" t="s">
        <v>40</v>
      </c>
      <c r="K25" s="14" t="s">
        <v>341</v>
      </c>
      <c r="L25" s="14"/>
      <c r="M25" s="14"/>
      <c r="N25" s="14"/>
      <c r="O25" s="14"/>
      <c r="P25" s="17"/>
      <c r="Q25" s="16"/>
      <c r="R25" s="17"/>
      <c r="S25" s="221"/>
      <c r="T25" s="17"/>
      <c r="U25" s="17"/>
      <c r="V25" s="17"/>
      <c r="W25" s="17"/>
      <c r="X25" s="21"/>
      <c r="Y25" s="17"/>
      <c r="Z25" s="17"/>
      <c r="AA25" s="21"/>
      <c r="AB25" s="21"/>
      <c r="AC25" s="17"/>
      <c r="AD25" s="17"/>
      <c r="AE25" s="17"/>
      <c r="AF25" s="17"/>
      <c r="AG25" s="17"/>
      <c r="AH25" s="17"/>
      <c r="AI25" s="17"/>
      <c r="AJ25" s="17"/>
      <c r="AK25" s="17"/>
      <c r="AL25" s="17"/>
      <c r="AM25" s="67">
        <v>41985</v>
      </c>
      <c r="AN25" s="15"/>
      <c r="AO25" s="67">
        <v>41985</v>
      </c>
      <c r="AP25" s="70">
        <v>500</v>
      </c>
      <c r="AQ25" s="70"/>
      <c r="AR25" s="67"/>
      <c r="AS25" s="14"/>
      <c r="AT25" s="14"/>
      <c r="AU25" s="14"/>
      <c r="AV25" s="23"/>
      <c r="AW25" s="48"/>
      <c r="AX25" s="48"/>
      <c r="AY25" s="14"/>
      <c r="AZ25" s="14"/>
      <c r="BA25" s="14"/>
      <c r="BB25" s="14"/>
      <c r="BC25" s="14"/>
      <c r="BD25" s="14"/>
      <c r="BE25" s="14"/>
      <c r="BF25" s="14"/>
      <c r="BG25" s="14"/>
      <c r="BH25" s="14"/>
    </row>
    <row r="26" spans="1:65" hidden="1" x14ac:dyDescent="0.45">
      <c r="A26" s="14" t="s">
        <v>406</v>
      </c>
      <c r="B26" s="14" t="s">
        <v>152</v>
      </c>
      <c r="C26" s="14"/>
      <c r="D26" s="14" t="s">
        <v>94</v>
      </c>
      <c r="E26" s="14" t="s">
        <v>389</v>
      </c>
      <c r="F26" s="14" t="s">
        <v>2768</v>
      </c>
      <c r="G26" s="14" t="s">
        <v>137</v>
      </c>
      <c r="H26" s="26">
        <v>42296</v>
      </c>
      <c r="I26" s="224">
        <v>0.41666666666666669</v>
      </c>
      <c r="J26" s="23" t="s">
        <v>2619</v>
      </c>
      <c r="K26" s="14" t="s">
        <v>71</v>
      </c>
      <c r="L26" s="14" t="s">
        <v>2703</v>
      </c>
      <c r="M26" s="14"/>
      <c r="N26" s="14"/>
      <c r="O26" s="29">
        <v>3042765.98</v>
      </c>
      <c r="P26" s="17">
        <v>1607</v>
      </c>
      <c r="Q26" s="16">
        <v>3440526.84</v>
      </c>
      <c r="R26" s="17">
        <v>1662</v>
      </c>
      <c r="S26" s="221"/>
      <c r="T26" s="17"/>
      <c r="U26" s="17"/>
      <c r="V26" s="17"/>
      <c r="W26" s="17"/>
      <c r="X26" s="21"/>
      <c r="Y26" s="17"/>
      <c r="Z26" s="17"/>
      <c r="AA26" s="21"/>
      <c r="AB26" s="21"/>
      <c r="AC26" s="17"/>
      <c r="AD26" s="17"/>
      <c r="AE26" s="17"/>
      <c r="AF26" s="17"/>
      <c r="AG26" s="17"/>
      <c r="AH26" s="17"/>
      <c r="AI26" s="17"/>
      <c r="AJ26" s="17"/>
      <c r="AK26" s="17"/>
      <c r="AL26" s="17"/>
      <c r="AM26" s="67">
        <v>42282</v>
      </c>
      <c r="AN26" s="67" t="s">
        <v>496</v>
      </c>
      <c r="AO26" s="67">
        <v>42282</v>
      </c>
      <c r="AP26" s="228">
        <v>100</v>
      </c>
      <c r="AQ26" s="67"/>
      <c r="AR26" s="67" t="s">
        <v>2683</v>
      </c>
      <c r="AS26" s="23" t="s">
        <v>2689</v>
      </c>
      <c r="AT26" s="23" t="s">
        <v>2804</v>
      </c>
      <c r="AU26" s="48" t="s">
        <v>2841</v>
      </c>
      <c r="AV26" s="23" t="s">
        <v>2690</v>
      </c>
      <c r="AW26" s="48" t="s">
        <v>2688</v>
      </c>
      <c r="AX26" s="48"/>
      <c r="AY26" s="14"/>
      <c r="AZ26" s="14"/>
      <c r="BA26" s="14" t="s">
        <v>94</v>
      </c>
      <c r="BB26" s="14" t="s">
        <v>2692</v>
      </c>
      <c r="BC26" s="14"/>
      <c r="BD26" s="14"/>
      <c r="BE26" s="14"/>
      <c r="BF26" s="14"/>
      <c r="BG26" s="14"/>
      <c r="BH26" s="48"/>
      <c r="BI26" s="48"/>
      <c r="BJ26" s="48" t="s">
        <v>2784</v>
      </c>
      <c r="BK26" s="48" t="s">
        <v>2786</v>
      </c>
      <c r="BL26" s="48" t="s">
        <v>2788</v>
      </c>
      <c r="BM26" s="48" t="s">
        <v>2789</v>
      </c>
    </row>
    <row r="27" spans="1:65" hidden="1" x14ac:dyDescent="0.45">
      <c r="A27" s="14" t="s">
        <v>401</v>
      </c>
      <c r="B27" s="14" t="s">
        <v>152</v>
      </c>
      <c r="C27" s="14"/>
      <c r="D27" s="14" t="s">
        <v>94</v>
      </c>
      <c r="E27" s="14" t="s">
        <v>389</v>
      </c>
      <c r="F27" s="14" t="s">
        <v>2767</v>
      </c>
      <c r="G27" s="14"/>
      <c r="H27" s="26">
        <v>42300</v>
      </c>
      <c r="I27" s="224">
        <v>0.4375</v>
      </c>
      <c r="J27" s="23" t="s">
        <v>2619</v>
      </c>
      <c r="K27" s="14" t="s">
        <v>71</v>
      </c>
      <c r="L27" s="14" t="s">
        <v>2716</v>
      </c>
      <c r="M27" s="14"/>
      <c r="N27" s="14"/>
      <c r="O27" s="29">
        <v>4144607.33</v>
      </c>
      <c r="P27" s="17">
        <v>1991</v>
      </c>
      <c r="Q27" s="16">
        <v>4694582.25</v>
      </c>
      <c r="R27" s="17">
        <v>1879</v>
      </c>
      <c r="S27" s="221"/>
      <c r="T27" s="17"/>
      <c r="U27" s="17"/>
      <c r="V27" s="17"/>
      <c r="W27" s="17"/>
      <c r="X27" s="21"/>
      <c r="Y27" s="17"/>
      <c r="Z27" s="17"/>
      <c r="AA27" s="21"/>
      <c r="AB27" s="21"/>
      <c r="AC27" s="17"/>
      <c r="AD27" s="17"/>
      <c r="AE27" s="17"/>
      <c r="AF27" s="17"/>
      <c r="AG27" s="17"/>
      <c r="AH27" s="17"/>
      <c r="AI27" s="17"/>
      <c r="AJ27" s="17"/>
      <c r="AK27" s="17"/>
      <c r="AL27" s="17"/>
      <c r="AM27" s="67">
        <v>42285</v>
      </c>
      <c r="AN27" s="67" t="s">
        <v>496</v>
      </c>
      <c r="AO27" s="67">
        <v>42285</v>
      </c>
      <c r="AP27" s="228">
        <v>500</v>
      </c>
      <c r="AQ27" s="67"/>
      <c r="AR27" s="67" t="s">
        <v>2683</v>
      </c>
      <c r="AS27" s="23" t="s">
        <v>2689</v>
      </c>
      <c r="AT27" s="23" t="s">
        <v>2851</v>
      </c>
      <c r="AU27" s="23" t="s">
        <v>2852</v>
      </c>
      <c r="AV27" s="23" t="s">
        <v>2693</v>
      </c>
      <c r="AW27" s="48" t="s">
        <v>2691</v>
      </c>
      <c r="AX27" s="48"/>
      <c r="AY27" s="14"/>
      <c r="AZ27" s="14"/>
      <c r="BA27" s="14"/>
      <c r="BB27" s="14" t="s">
        <v>2694</v>
      </c>
      <c r="BC27" s="14"/>
      <c r="BD27" s="14"/>
      <c r="BE27" s="14" t="s">
        <v>2715</v>
      </c>
      <c r="BF27" s="14"/>
      <c r="BG27" s="14"/>
      <c r="BH27" s="48"/>
      <c r="BI27" s="48"/>
      <c r="BJ27" s="48" t="s">
        <v>2784</v>
      </c>
      <c r="BK27" s="48" t="s">
        <v>2786</v>
      </c>
      <c r="BL27" s="48" t="s">
        <v>2788</v>
      </c>
      <c r="BM27" s="48" t="s">
        <v>2789</v>
      </c>
    </row>
    <row r="28" spans="1:65" hidden="1" x14ac:dyDescent="0.45">
      <c r="A28" s="14" t="s">
        <v>397</v>
      </c>
      <c r="B28" s="14" t="s">
        <v>152</v>
      </c>
      <c r="C28" s="14"/>
      <c r="D28" s="14" t="s">
        <v>94</v>
      </c>
      <c r="E28" s="14" t="s">
        <v>389</v>
      </c>
      <c r="F28" s="14" t="s">
        <v>2458</v>
      </c>
      <c r="G28" s="14"/>
      <c r="H28" s="26">
        <v>42303</v>
      </c>
      <c r="I28" s="224">
        <v>0.375</v>
      </c>
      <c r="J28" s="23" t="s">
        <v>2619</v>
      </c>
      <c r="K28" s="14" t="s">
        <v>71</v>
      </c>
      <c r="L28" s="14" t="s">
        <v>2716</v>
      </c>
      <c r="M28" s="14"/>
      <c r="N28" s="14"/>
      <c r="O28" s="29">
        <v>14720427.43</v>
      </c>
      <c r="P28" s="17">
        <v>3536</v>
      </c>
      <c r="Q28" s="16">
        <v>14571438.609999999</v>
      </c>
      <c r="R28" s="17">
        <v>3423</v>
      </c>
      <c r="S28" s="221"/>
      <c r="T28" s="17"/>
      <c r="U28" s="17"/>
      <c r="V28" s="17"/>
      <c r="W28" s="17"/>
      <c r="X28" s="21"/>
      <c r="Y28" s="17"/>
      <c r="Z28" s="17"/>
      <c r="AA28" s="21"/>
      <c r="AB28" s="21"/>
      <c r="AC28" s="17"/>
      <c r="AD28" s="17"/>
      <c r="AE28" s="17"/>
      <c r="AF28" s="17"/>
      <c r="AG28" s="17"/>
      <c r="AH28" s="17"/>
      <c r="AI28" s="17"/>
      <c r="AJ28" s="17"/>
      <c r="AK28" s="17"/>
      <c r="AL28" s="17"/>
      <c r="AM28" s="67">
        <v>42286</v>
      </c>
      <c r="AN28" s="67" t="s">
        <v>496</v>
      </c>
      <c r="AO28" s="67">
        <v>42286</v>
      </c>
      <c r="AP28" s="228" t="s">
        <v>2713</v>
      </c>
      <c r="AQ28" s="30"/>
      <c r="AR28" s="67" t="s">
        <v>2683</v>
      </c>
      <c r="AS28" s="23" t="s">
        <v>2714</v>
      </c>
      <c r="AT28" s="23" t="s">
        <v>2850</v>
      </c>
      <c r="AU28" s="48" t="s">
        <v>2841</v>
      </c>
      <c r="AV28" s="23" t="s">
        <v>119</v>
      </c>
      <c r="AW28" s="48" t="s">
        <v>2718</v>
      </c>
      <c r="AX28" s="48"/>
      <c r="AY28" s="14"/>
      <c r="AZ28" s="14"/>
      <c r="BA28" s="14"/>
      <c r="BB28" s="14" t="s">
        <v>2717</v>
      </c>
      <c r="BC28" s="14"/>
      <c r="BD28" s="14"/>
      <c r="BE28" s="14"/>
      <c r="BF28" s="14"/>
      <c r="BG28" s="14"/>
      <c r="BH28" s="48"/>
      <c r="BI28" s="48" t="s">
        <v>2617</v>
      </c>
      <c r="BJ28" s="48" t="s">
        <v>2784</v>
      </c>
      <c r="BK28" s="48" t="s">
        <v>2786</v>
      </c>
      <c r="BL28" s="48" t="s">
        <v>2788</v>
      </c>
      <c r="BM28" s="48" t="s">
        <v>2789</v>
      </c>
    </row>
    <row r="29" spans="1:65" hidden="1" x14ac:dyDescent="0.45">
      <c r="A29" s="14" t="s">
        <v>408</v>
      </c>
      <c r="B29" s="14" t="s">
        <v>152</v>
      </c>
      <c r="C29" s="14"/>
      <c r="D29" s="14" t="s">
        <v>2856</v>
      </c>
      <c r="E29" s="14" t="s">
        <v>389</v>
      </c>
      <c r="F29" s="14"/>
      <c r="G29" s="14"/>
      <c r="H29" s="26">
        <v>42303</v>
      </c>
      <c r="I29" s="224">
        <v>0.41666666666666669</v>
      </c>
      <c r="J29" s="23"/>
      <c r="K29" s="14"/>
      <c r="L29" s="14"/>
      <c r="M29" s="14"/>
      <c r="N29" s="14"/>
      <c r="O29" s="29">
        <v>3700000</v>
      </c>
      <c r="P29" s="17">
        <v>349</v>
      </c>
      <c r="Q29" s="16"/>
      <c r="R29" s="17"/>
      <c r="S29" s="221"/>
      <c r="T29" s="17"/>
      <c r="U29" s="17"/>
      <c r="V29" s="17"/>
      <c r="W29" s="17"/>
      <c r="X29" s="21"/>
      <c r="Y29" s="17"/>
      <c r="Z29" s="17"/>
      <c r="AA29" s="21"/>
      <c r="AB29" s="21"/>
      <c r="AC29" s="17"/>
      <c r="AD29" s="17"/>
      <c r="AE29" s="17"/>
      <c r="AF29" s="17"/>
      <c r="AG29" s="17"/>
      <c r="AH29" s="17"/>
      <c r="AI29" s="17"/>
      <c r="AJ29" s="17"/>
      <c r="AK29" s="17"/>
      <c r="AL29" s="17"/>
      <c r="AM29" s="67"/>
      <c r="AN29" s="67"/>
      <c r="AO29" s="67"/>
      <c r="AP29" s="70"/>
      <c r="AQ29" s="30"/>
      <c r="AR29" s="67"/>
      <c r="AS29" s="48"/>
      <c r="AT29" s="48"/>
      <c r="AU29" s="48"/>
      <c r="AV29" s="23"/>
      <c r="AW29" s="48"/>
      <c r="AX29" s="48"/>
      <c r="AY29" s="14"/>
      <c r="AZ29" s="14"/>
      <c r="BA29" s="14"/>
      <c r="BB29" s="14"/>
      <c r="BC29" s="14"/>
      <c r="BD29" s="14"/>
      <c r="BE29" s="14"/>
      <c r="BF29" s="14"/>
      <c r="BG29" s="14"/>
      <c r="BH29" s="48"/>
      <c r="BI29" s="48"/>
      <c r="BJ29" s="48"/>
      <c r="BK29" s="48"/>
      <c r="BL29" s="48"/>
      <c r="BM29" s="48"/>
    </row>
    <row r="30" spans="1:65" hidden="1" x14ac:dyDescent="0.45">
      <c r="A30" s="14" t="s">
        <v>390</v>
      </c>
      <c r="B30" s="14" t="s">
        <v>152</v>
      </c>
      <c r="C30" s="14"/>
      <c r="D30" s="14" t="s">
        <v>94</v>
      </c>
      <c r="E30" s="14" t="s">
        <v>389</v>
      </c>
      <c r="F30" s="14" t="s">
        <v>136</v>
      </c>
      <c r="G30" s="14"/>
      <c r="H30" s="26">
        <v>42304</v>
      </c>
      <c r="I30" s="224">
        <v>0.375</v>
      </c>
      <c r="J30" s="23" t="s">
        <v>2709</v>
      </c>
      <c r="K30" s="14" t="s">
        <v>71</v>
      </c>
      <c r="L30" s="14" t="s">
        <v>2710</v>
      </c>
      <c r="M30" s="14"/>
      <c r="N30" s="14"/>
      <c r="O30" s="29">
        <v>11820246.699999999</v>
      </c>
      <c r="P30" s="17">
        <v>4638</v>
      </c>
      <c r="Q30" s="16">
        <v>6087583.4900000002</v>
      </c>
      <c r="R30" s="17">
        <v>4821</v>
      </c>
      <c r="S30" s="221"/>
      <c r="T30" s="17"/>
      <c r="U30" s="17"/>
      <c r="V30" s="17"/>
      <c r="W30" s="17"/>
      <c r="X30" s="21"/>
      <c r="Y30" s="17"/>
      <c r="Z30" s="17"/>
      <c r="AA30" s="21"/>
      <c r="AB30" s="21"/>
      <c r="AC30" s="17"/>
      <c r="AD30" s="17"/>
      <c r="AE30" s="17"/>
      <c r="AF30" s="17"/>
      <c r="AG30" s="17"/>
      <c r="AH30" s="17"/>
      <c r="AI30" s="17"/>
      <c r="AJ30" s="17"/>
      <c r="AK30" s="17"/>
      <c r="AL30" s="17"/>
      <c r="AM30" s="67">
        <v>42286</v>
      </c>
      <c r="AN30" s="67" t="s">
        <v>496</v>
      </c>
      <c r="AO30" s="67">
        <v>42286</v>
      </c>
      <c r="AP30" s="228" t="s">
        <v>2713</v>
      </c>
      <c r="AQ30" s="30"/>
      <c r="AR30" s="67" t="s">
        <v>2683</v>
      </c>
      <c r="AS30" s="23" t="s">
        <v>2714</v>
      </c>
      <c r="AT30" s="23" t="s">
        <v>2805</v>
      </c>
      <c r="AU30" s="23" t="s">
        <v>2805</v>
      </c>
      <c r="AV30" s="23">
        <v>42286</v>
      </c>
      <c r="AW30" s="48" t="s">
        <v>2719</v>
      </c>
      <c r="AX30" s="48"/>
      <c r="AY30" s="14"/>
      <c r="AZ30" s="14"/>
      <c r="BA30" s="14"/>
      <c r="BB30" s="14" t="s">
        <v>2711</v>
      </c>
      <c r="BC30" s="14"/>
      <c r="BD30" s="14"/>
      <c r="BE30" s="14"/>
      <c r="BF30" s="14"/>
      <c r="BG30" s="14"/>
      <c r="BH30" s="48"/>
      <c r="BI30" s="48"/>
      <c r="BJ30" s="48" t="s">
        <v>2784</v>
      </c>
      <c r="BK30" s="48" t="s">
        <v>2786</v>
      </c>
      <c r="BL30" s="48" t="s">
        <v>2788</v>
      </c>
      <c r="BM30" s="48" t="s">
        <v>2789</v>
      </c>
    </row>
    <row r="31" spans="1:65" hidden="1" x14ac:dyDescent="0.45">
      <c r="A31" s="14" t="s">
        <v>403</v>
      </c>
      <c r="B31" s="14" t="s">
        <v>152</v>
      </c>
      <c r="C31" s="14"/>
      <c r="D31" s="14" t="s">
        <v>94</v>
      </c>
      <c r="E31" s="14" t="s">
        <v>389</v>
      </c>
      <c r="F31" s="14" t="s">
        <v>2767</v>
      </c>
      <c r="G31" s="14"/>
      <c r="H31" s="26">
        <v>42305</v>
      </c>
      <c r="I31" s="224">
        <v>0.375</v>
      </c>
      <c r="J31" s="23" t="s">
        <v>2619</v>
      </c>
      <c r="K31" s="14"/>
      <c r="L31" s="14" t="s">
        <v>2716</v>
      </c>
      <c r="M31" s="14"/>
      <c r="N31" s="14"/>
      <c r="O31" s="29">
        <v>1963640.06</v>
      </c>
      <c r="P31" s="17">
        <v>777</v>
      </c>
      <c r="Q31" s="16">
        <v>2064973.07</v>
      </c>
      <c r="R31" s="17">
        <v>779</v>
      </c>
      <c r="S31" s="221"/>
      <c r="T31" s="17"/>
      <c r="U31" s="17"/>
      <c r="V31" s="17"/>
      <c r="W31" s="17"/>
      <c r="X31" s="21"/>
      <c r="Y31" s="17"/>
      <c r="Z31" s="17"/>
      <c r="AA31" s="21"/>
      <c r="AB31" s="21"/>
      <c r="AC31" s="17"/>
      <c r="AD31" s="17"/>
      <c r="AE31" s="17"/>
      <c r="AF31" s="17"/>
      <c r="AG31" s="17"/>
      <c r="AH31" s="17"/>
      <c r="AI31" s="17"/>
      <c r="AJ31" s="17"/>
      <c r="AK31" s="17"/>
      <c r="AL31" s="17"/>
      <c r="AM31" s="67">
        <v>42291</v>
      </c>
      <c r="AN31" s="67" t="s">
        <v>496</v>
      </c>
      <c r="AO31" s="67">
        <v>42291</v>
      </c>
      <c r="AP31" s="228" t="s">
        <v>2759</v>
      </c>
      <c r="AQ31" s="30"/>
      <c r="AR31" s="67" t="s">
        <v>2683</v>
      </c>
      <c r="AS31" s="48" t="s">
        <v>400</v>
      </c>
      <c r="AT31" s="48" t="s">
        <v>2848</v>
      </c>
      <c r="AU31" s="48" t="s">
        <v>2849</v>
      </c>
      <c r="AV31" s="23">
        <v>42291</v>
      </c>
      <c r="AW31" s="48" t="s">
        <v>2760</v>
      </c>
      <c r="AX31" s="48"/>
      <c r="AY31" s="14"/>
      <c r="AZ31" s="14"/>
      <c r="BA31" s="14"/>
      <c r="BB31" s="14" t="s">
        <v>2761</v>
      </c>
      <c r="BC31" s="14"/>
      <c r="BD31" s="14"/>
      <c r="BE31" s="14"/>
      <c r="BF31" s="14"/>
      <c r="BG31" s="14"/>
      <c r="BH31" s="48"/>
      <c r="BI31" s="48"/>
      <c r="BJ31" s="48"/>
      <c r="BK31" s="48"/>
      <c r="BL31" s="48"/>
      <c r="BM31" s="48"/>
    </row>
    <row r="32" spans="1:65" hidden="1" x14ac:dyDescent="0.45">
      <c r="A32" s="14" t="s">
        <v>2701</v>
      </c>
      <c r="B32" s="14" t="s">
        <v>152</v>
      </c>
      <c r="C32" s="14"/>
      <c r="D32" s="14" t="s">
        <v>95</v>
      </c>
      <c r="E32" s="14" t="s">
        <v>95</v>
      </c>
      <c r="F32" s="14" t="s">
        <v>2543</v>
      </c>
      <c r="G32" s="14"/>
      <c r="H32" s="26">
        <v>42306</v>
      </c>
      <c r="I32" s="224">
        <v>0.375</v>
      </c>
      <c r="J32" s="23" t="s">
        <v>2619</v>
      </c>
      <c r="K32" s="14"/>
      <c r="L32" s="14"/>
      <c r="M32" s="14"/>
      <c r="N32" s="14"/>
      <c r="O32" s="233"/>
      <c r="P32" s="17"/>
      <c r="Q32" s="16">
        <v>803885.16</v>
      </c>
      <c r="R32" s="17">
        <v>476</v>
      </c>
      <c r="S32" s="221"/>
      <c r="T32" s="17"/>
      <c r="U32" s="17"/>
      <c r="V32" s="17"/>
      <c r="W32" s="17"/>
      <c r="X32" s="21"/>
      <c r="Y32" s="17"/>
      <c r="Z32" s="17"/>
      <c r="AA32" s="21"/>
      <c r="AB32" s="21"/>
      <c r="AC32" s="17"/>
      <c r="AD32" s="17"/>
      <c r="AE32" s="17"/>
      <c r="AF32" s="17"/>
      <c r="AG32" s="17"/>
      <c r="AH32" s="17"/>
      <c r="AI32" s="17"/>
      <c r="AJ32" s="17"/>
      <c r="AK32" s="17"/>
      <c r="AL32" s="17"/>
      <c r="AM32" s="67"/>
      <c r="AN32" s="67"/>
      <c r="AO32" s="67"/>
      <c r="AP32" s="228"/>
      <c r="AQ32" s="30"/>
      <c r="AR32" s="67"/>
      <c r="AS32" s="48"/>
      <c r="AT32" s="48"/>
      <c r="AU32" s="48"/>
      <c r="AV32" s="23"/>
      <c r="AW32" s="48"/>
      <c r="AX32" s="48"/>
      <c r="AY32" s="14"/>
      <c r="AZ32" s="14"/>
      <c r="BA32" s="14"/>
      <c r="BB32" s="14"/>
      <c r="BC32" s="14"/>
      <c r="BD32" s="14"/>
      <c r="BE32" s="14"/>
      <c r="BF32" s="14"/>
      <c r="BG32" s="14"/>
      <c r="BH32" s="48"/>
      <c r="BI32" s="48"/>
      <c r="BJ32" s="48"/>
      <c r="BK32" s="48"/>
      <c r="BL32" s="48"/>
      <c r="BM32" s="48"/>
    </row>
    <row r="33" spans="1:65" s="217" customFormat="1" hidden="1" x14ac:dyDescent="0.45">
      <c r="A33" s="14" t="s">
        <v>141</v>
      </c>
      <c r="B33" s="14" t="s">
        <v>152</v>
      </c>
      <c r="C33" s="14"/>
      <c r="D33" s="14" t="s">
        <v>94</v>
      </c>
      <c r="E33" s="14" t="s">
        <v>389</v>
      </c>
      <c r="F33" s="14" t="s">
        <v>297</v>
      </c>
      <c r="G33" s="14"/>
      <c r="H33" s="26">
        <v>42310</v>
      </c>
      <c r="I33" s="224">
        <v>0.33333333333333331</v>
      </c>
      <c r="J33" s="97" t="s">
        <v>2704</v>
      </c>
      <c r="K33" s="14" t="s">
        <v>71</v>
      </c>
      <c r="L33" s="14" t="s">
        <v>2705</v>
      </c>
      <c r="M33" s="14"/>
      <c r="N33" s="14"/>
      <c r="O33" s="29">
        <v>12758877.08</v>
      </c>
      <c r="P33" s="17">
        <v>2932</v>
      </c>
      <c r="Q33" s="16">
        <v>25190123.170000002</v>
      </c>
      <c r="R33" s="17">
        <v>6334</v>
      </c>
      <c r="S33" s="221"/>
      <c r="T33" s="17"/>
      <c r="U33" s="17"/>
      <c r="V33" s="17"/>
      <c r="W33" s="17"/>
      <c r="X33" s="21"/>
      <c r="Y33" s="17"/>
      <c r="Z33" s="17"/>
      <c r="AA33" s="21"/>
      <c r="AB33" s="21"/>
      <c r="AC33" s="17"/>
      <c r="AD33" s="17"/>
      <c r="AE33" s="17"/>
      <c r="AF33" s="17"/>
      <c r="AG33" s="17"/>
      <c r="AH33" s="17"/>
      <c r="AI33" s="17"/>
      <c r="AJ33" s="17"/>
      <c r="AK33" s="17"/>
      <c r="AL33" s="17"/>
      <c r="AM33" s="67">
        <v>42286</v>
      </c>
      <c r="AN33" s="67" t="s">
        <v>496</v>
      </c>
      <c r="AO33" s="67">
        <v>42286</v>
      </c>
      <c r="AP33" s="228" t="s">
        <v>2712</v>
      </c>
      <c r="AQ33" s="30"/>
      <c r="AR33" s="67" t="s">
        <v>2683</v>
      </c>
      <c r="AS33" s="23" t="s">
        <v>2706</v>
      </c>
      <c r="AT33" s="23" t="s">
        <v>2847</v>
      </c>
      <c r="AU33" s="48" t="s">
        <v>2841</v>
      </c>
      <c r="AV33" s="23">
        <v>42291</v>
      </c>
      <c r="AW33" s="48" t="s">
        <v>2695</v>
      </c>
      <c r="AX33" s="48"/>
      <c r="AY33" s="14"/>
      <c r="AZ33" s="14"/>
      <c r="BA33" s="14" t="s">
        <v>2708</v>
      </c>
      <c r="BB33" s="14" t="s">
        <v>2707</v>
      </c>
      <c r="BC33" s="14"/>
      <c r="BD33" s="14"/>
      <c r="BE33" s="14"/>
      <c r="BF33" s="14"/>
      <c r="BG33" s="14"/>
      <c r="BH33" s="48"/>
      <c r="BI33" s="48"/>
      <c r="BJ33" s="48"/>
      <c r="BK33" s="48" t="s">
        <v>2786</v>
      </c>
      <c r="BL33" s="48" t="s">
        <v>2788</v>
      </c>
      <c r="BM33" s="48" t="s">
        <v>2789</v>
      </c>
    </row>
    <row r="34" spans="1:65" hidden="1" x14ac:dyDescent="0.45">
      <c r="A34" s="14" t="s">
        <v>2702</v>
      </c>
      <c r="B34" s="14" t="s">
        <v>152</v>
      </c>
      <c r="C34" s="14"/>
      <c r="D34" s="14" t="s">
        <v>94</v>
      </c>
      <c r="E34" s="14" t="s">
        <v>95</v>
      </c>
      <c r="F34" s="14" t="s">
        <v>2770</v>
      </c>
      <c r="G34" s="14"/>
      <c r="H34" s="26">
        <v>42311</v>
      </c>
      <c r="I34" s="224">
        <v>0.375</v>
      </c>
      <c r="J34" s="23" t="s">
        <v>2619</v>
      </c>
      <c r="K34" s="14" t="s">
        <v>71</v>
      </c>
      <c r="L34" s="14" t="s">
        <v>2716</v>
      </c>
      <c r="M34" s="14"/>
      <c r="N34" s="14"/>
      <c r="O34" s="29">
        <v>3127149.51</v>
      </c>
      <c r="P34" s="17">
        <v>1812</v>
      </c>
      <c r="Q34" s="16">
        <v>1795886.54</v>
      </c>
      <c r="R34" s="17">
        <v>1379</v>
      </c>
      <c r="S34" s="221"/>
      <c r="T34" s="17"/>
      <c r="U34" s="17"/>
      <c r="V34" s="17"/>
      <c r="W34" s="17"/>
      <c r="X34" s="21"/>
      <c r="Y34" s="17"/>
      <c r="Z34" s="17"/>
      <c r="AA34" s="21"/>
      <c r="AB34" s="21"/>
      <c r="AC34" s="17"/>
      <c r="AD34" s="17"/>
      <c r="AE34" s="17"/>
      <c r="AF34" s="17"/>
      <c r="AG34" s="17"/>
      <c r="AH34" s="17"/>
      <c r="AI34" s="17"/>
      <c r="AJ34" s="17"/>
      <c r="AK34" s="17"/>
      <c r="AL34" s="17"/>
      <c r="AM34" s="67">
        <v>42296</v>
      </c>
      <c r="AN34" s="67" t="s">
        <v>2790</v>
      </c>
      <c r="AO34" s="67">
        <v>42296</v>
      </c>
      <c r="AP34" s="228" t="s">
        <v>2726</v>
      </c>
      <c r="AQ34" s="30"/>
      <c r="AR34" s="67" t="s">
        <v>2683</v>
      </c>
      <c r="AS34" s="23" t="s">
        <v>2689</v>
      </c>
      <c r="AT34" s="23" t="s">
        <v>2845</v>
      </c>
      <c r="AU34" s="23" t="s">
        <v>2846</v>
      </c>
      <c r="AV34" s="23"/>
      <c r="AW34" s="48" t="s">
        <v>2724</v>
      </c>
      <c r="AX34" s="48"/>
      <c r="AY34" s="14"/>
      <c r="AZ34" s="14"/>
      <c r="BA34" s="14"/>
      <c r="BB34" s="14" t="s">
        <v>2725</v>
      </c>
      <c r="BC34" s="14"/>
      <c r="BD34" s="14"/>
      <c r="BE34" s="14" t="s">
        <v>2727</v>
      </c>
      <c r="BF34" s="14"/>
      <c r="BG34" s="14"/>
      <c r="BH34" s="48"/>
      <c r="BI34" s="48"/>
      <c r="BJ34" s="48" t="s">
        <v>2784</v>
      </c>
      <c r="BK34" s="48" t="s">
        <v>2786</v>
      </c>
      <c r="BL34" s="48" t="s">
        <v>2788</v>
      </c>
      <c r="BM34" s="48" t="s">
        <v>2789</v>
      </c>
    </row>
    <row r="35" spans="1:65" hidden="1" x14ac:dyDescent="0.45">
      <c r="A35" s="14" t="s">
        <v>149</v>
      </c>
      <c r="B35" s="14" t="s">
        <v>152</v>
      </c>
      <c r="C35" s="14"/>
      <c r="D35" s="14" t="s">
        <v>95</v>
      </c>
      <c r="E35" s="14" t="s">
        <v>95</v>
      </c>
      <c r="F35" s="14" t="s">
        <v>2543</v>
      </c>
      <c r="G35" s="14"/>
      <c r="H35" s="26">
        <v>42312</v>
      </c>
      <c r="I35" s="224">
        <v>0.39583333333333331</v>
      </c>
      <c r="J35" s="23" t="s">
        <v>2619</v>
      </c>
      <c r="K35" s="14" t="s">
        <v>71</v>
      </c>
      <c r="L35" s="14" t="s">
        <v>2716</v>
      </c>
      <c r="M35" s="14"/>
      <c r="N35" s="14"/>
      <c r="O35" s="29"/>
      <c r="P35" s="17"/>
      <c r="Q35" s="16">
        <v>743463.31</v>
      </c>
      <c r="R35" s="17">
        <v>443</v>
      </c>
      <c r="S35" s="17"/>
      <c r="T35" s="17"/>
      <c r="U35" s="17"/>
      <c r="V35" s="17"/>
      <c r="W35" s="17"/>
      <c r="X35" s="21"/>
      <c r="Y35" s="17"/>
      <c r="Z35" s="17"/>
      <c r="AA35" s="21"/>
      <c r="AB35" s="21"/>
      <c r="AC35" s="17"/>
      <c r="AD35" s="17"/>
      <c r="AE35" s="17"/>
      <c r="AF35" s="17"/>
      <c r="AG35" s="17"/>
      <c r="AH35" s="17"/>
      <c r="AI35" s="17"/>
      <c r="AJ35" s="17"/>
      <c r="AK35" s="17"/>
      <c r="AL35" s="17"/>
      <c r="AM35" s="67">
        <v>42300</v>
      </c>
      <c r="AN35" s="67"/>
      <c r="AO35" s="67">
        <v>42300</v>
      </c>
      <c r="AP35" s="228" t="s">
        <v>2722</v>
      </c>
      <c r="AQ35" s="70"/>
      <c r="AR35" s="67" t="s">
        <v>2683</v>
      </c>
      <c r="AS35" s="48" t="s">
        <v>2721</v>
      </c>
      <c r="AT35" s="48"/>
      <c r="AU35" s="48"/>
      <c r="AV35" s="23">
        <v>42281</v>
      </c>
      <c r="AW35" s="48" t="s">
        <v>2720</v>
      </c>
      <c r="AX35" s="48"/>
      <c r="AY35" s="14"/>
      <c r="AZ35" s="14"/>
      <c r="BA35" s="14"/>
      <c r="BB35" s="14" t="s">
        <v>2723</v>
      </c>
      <c r="BC35" s="14"/>
      <c r="BD35" s="14"/>
      <c r="BE35" s="14"/>
      <c r="BF35" s="14"/>
      <c r="BG35" s="14"/>
      <c r="BH35" s="48"/>
      <c r="BI35" s="48"/>
      <c r="BJ35" s="48"/>
      <c r="BK35" s="48"/>
      <c r="BL35" s="48"/>
      <c r="BM35" s="48"/>
    </row>
    <row r="36" spans="1:65" hidden="1" x14ac:dyDescent="0.45">
      <c r="A36" s="14" t="s">
        <v>380</v>
      </c>
      <c r="B36" s="14" t="s">
        <v>152</v>
      </c>
      <c r="C36" s="14"/>
      <c r="D36" s="14" t="s">
        <v>94</v>
      </c>
      <c r="E36" s="14" t="s">
        <v>94</v>
      </c>
      <c r="F36" s="14" t="s">
        <v>2770</v>
      </c>
      <c r="G36" s="14"/>
      <c r="H36" s="26">
        <v>42312</v>
      </c>
      <c r="I36" s="26" t="s">
        <v>2795</v>
      </c>
      <c r="J36" s="23" t="s">
        <v>2709</v>
      </c>
      <c r="K36" s="14" t="s">
        <v>71</v>
      </c>
      <c r="L36" s="14" t="s">
        <v>2753</v>
      </c>
      <c r="M36" s="14"/>
      <c r="N36" s="14"/>
      <c r="O36" s="29">
        <v>4806024.7300000004</v>
      </c>
      <c r="P36" s="17">
        <v>1079</v>
      </c>
      <c r="Q36" s="16">
        <v>4027764.97</v>
      </c>
      <c r="R36" s="17">
        <v>977</v>
      </c>
      <c r="S36" s="221">
        <v>21880.9</v>
      </c>
      <c r="T36" s="17"/>
      <c r="U36" s="17"/>
      <c r="V36" s="17"/>
      <c r="W36" s="17"/>
      <c r="X36" s="21"/>
      <c r="Y36" s="17"/>
      <c r="Z36" s="17"/>
      <c r="AA36" s="21"/>
      <c r="AB36" s="21"/>
      <c r="AC36" s="17"/>
      <c r="AD36" s="17"/>
      <c r="AE36" s="17"/>
      <c r="AF36" s="17"/>
      <c r="AG36" s="17"/>
      <c r="AH36" s="17"/>
      <c r="AI36" s="17"/>
      <c r="AJ36" s="17"/>
      <c r="AK36" s="17"/>
      <c r="AL36" s="17" t="s">
        <v>2628</v>
      </c>
      <c r="AM36" s="67">
        <v>42297</v>
      </c>
      <c r="AN36" s="69" t="s">
        <v>2806</v>
      </c>
      <c r="AO36" s="67">
        <v>42297</v>
      </c>
      <c r="AP36" s="228" t="s">
        <v>2796</v>
      </c>
      <c r="AQ36" s="67"/>
      <c r="AR36" s="15" t="s">
        <v>2797</v>
      </c>
      <c r="AS36" s="48" t="s">
        <v>2831</v>
      </c>
      <c r="AT36" s="48" t="s">
        <v>2840</v>
      </c>
      <c r="AU36" s="48" t="s">
        <v>2841</v>
      </c>
      <c r="AV36" s="23">
        <v>42299</v>
      </c>
      <c r="AW36" s="48" t="s">
        <v>2621</v>
      </c>
      <c r="AX36" s="48"/>
      <c r="AY36" s="14"/>
      <c r="AZ36" s="14"/>
      <c r="BA36" s="14"/>
      <c r="BB36" s="14" t="s">
        <v>2798</v>
      </c>
      <c r="BC36" s="14"/>
      <c r="BD36" s="14"/>
      <c r="BE36" s="14" t="s">
        <v>2620</v>
      </c>
      <c r="BF36" s="14"/>
      <c r="BG36" s="14"/>
      <c r="BH36" s="48"/>
      <c r="BI36" s="48"/>
      <c r="BJ36" s="48"/>
      <c r="BK36" s="48"/>
      <c r="BL36" s="48"/>
      <c r="BM36" s="48"/>
    </row>
    <row r="37" spans="1:65" hidden="1" x14ac:dyDescent="0.45">
      <c r="A37" s="14" t="s">
        <v>145</v>
      </c>
      <c r="B37" s="14" t="s">
        <v>152</v>
      </c>
      <c r="C37" s="14"/>
      <c r="D37" s="14" t="s">
        <v>94</v>
      </c>
      <c r="E37" s="14" t="s">
        <v>94</v>
      </c>
      <c r="F37" s="14" t="s">
        <v>2770</v>
      </c>
      <c r="G37" s="14"/>
      <c r="H37" s="26">
        <v>42313</v>
      </c>
      <c r="I37" s="224">
        <v>0.375</v>
      </c>
      <c r="J37" s="23" t="s">
        <v>2619</v>
      </c>
      <c r="K37" s="14" t="s">
        <v>71</v>
      </c>
      <c r="L37" s="14" t="s">
        <v>2716</v>
      </c>
      <c r="M37" s="14"/>
      <c r="N37" s="14"/>
      <c r="O37" s="29">
        <v>3571640.03</v>
      </c>
      <c r="P37" s="17">
        <v>2504</v>
      </c>
      <c r="Q37" s="16">
        <v>3579017.85</v>
      </c>
      <c r="R37" s="17">
        <v>2156</v>
      </c>
      <c r="S37" s="221">
        <v>780525.05</v>
      </c>
      <c r="T37" s="17"/>
      <c r="U37" s="17"/>
      <c r="V37" s="17"/>
      <c r="W37" s="17"/>
      <c r="X37" s="21"/>
      <c r="Y37" s="17"/>
      <c r="Z37" s="17"/>
      <c r="AA37" s="21"/>
      <c r="AB37" s="21"/>
      <c r="AC37" s="17"/>
      <c r="AD37" s="17"/>
      <c r="AE37" s="17"/>
      <c r="AF37" s="17"/>
      <c r="AG37" s="17"/>
      <c r="AH37" s="17"/>
      <c r="AI37" s="17"/>
      <c r="AJ37" s="17"/>
      <c r="AK37" s="17"/>
      <c r="AL37" s="17" t="s">
        <v>2633</v>
      </c>
      <c r="AM37" s="67">
        <v>42299</v>
      </c>
      <c r="AN37" s="67" t="s">
        <v>2790</v>
      </c>
      <c r="AO37" s="67">
        <v>42299</v>
      </c>
      <c r="AP37" s="228" t="s">
        <v>2728</v>
      </c>
      <c r="AQ37" s="67"/>
      <c r="AR37" s="67" t="s">
        <v>2683</v>
      </c>
      <c r="AS37" s="23" t="s">
        <v>2689</v>
      </c>
      <c r="AT37" s="23" t="s">
        <v>2844</v>
      </c>
      <c r="AU37" s="48" t="s">
        <v>2841</v>
      </c>
      <c r="AV37" s="23"/>
      <c r="AW37" s="48" t="s">
        <v>2729</v>
      </c>
      <c r="AX37" s="48"/>
      <c r="AY37" s="14"/>
      <c r="AZ37" s="14"/>
      <c r="BA37" s="14"/>
      <c r="BB37" s="14" t="s">
        <v>2730</v>
      </c>
      <c r="BC37" s="14"/>
      <c r="BD37" s="14"/>
      <c r="BE37" t="s">
        <v>2731</v>
      </c>
      <c r="BF37" s="14"/>
      <c r="BG37" s="14"/>
      <c r="BH37" s="48"/>
      <c r="BI37" s="48"/>
      <c r="BJ37" s="48" t="s">
        <v>2784</v>
      </c>
      <c r="BK37" s="48" t="s">
        <v>2786</v>
      </c>
      <c r="BL37" s="48" t="s">
        <v>2788</v>
      </c>
      <c r="BM37" s="48" t="s">
        <v>2789</v>
      </c>
    </row>
    <row r="38" spans="1:65" hidden="1" x14ac:dyDescent="0.45">
      <c r="A38" s="14" t="s">
        <v>146</v>
      </c>
      <c r="B38" s="14" t="s">
        <v>152</v>
      </c>
      <c r="C38" s="14"/>
      <c r="D38" s="14" t="s">
        <v>94</v>
      </c>
      <c r="E38" s="14" t="s">
        <v>94</v>
      </c>
      <c r="F38" s="14" t="s">
        <v>2770</v>
      </c>
      <c r="G38" s="14"/>
      <c r="H38" s="26">
        <v>42314</v>
      </c>
      <c r="I38" s="224">
        <v>0.375</v>
      </c>
      <c r="J38" s="23" t="s">
        <v>2619</v>
      </c>
      <c r="K38" s="14" t="s">
        <v>71</v>
      </c>
      <c r="L38" s="14" t="s">
        <v>2753</v>
      </c>
      <c r="M38" s="14"/>
      <c r="N38" s="14"/>
      <c r="O38" s="29">
        <v>5207304.8899999997</v>
      </c>
      <c r="P38" s="17">
        <v>2779</v>
      </c>
      <c r="Q38" s="16">
        <v>4315173.3499999996</v>
      </c>
      <c r="R38" s="17">
        <v>2159</v>
      </c>
      <c r="S38" s="221">
        <v>1137224.1400000001</v>
      </c>
      <c r="T38" s="17"/>
      <c r="U38" s="17"/>
      <c r="V38" s="17"/>
      <c r="W38" s="17"/>
      <c r="X38" s="21"/>
      <c r="Y38" s="17"/>
      <c r="Z38" s="17"/>
      <c r="AA38" s="21"/>
      <c r="AB38" s="21"/>
      <c r="AC38" s="17"/>
      <c r="AD38" s="17"/>
      <c r="AE38" s="17"/>
      <c r="AF38" s="17"/>
      <c r="AG38" s="17"/>
      <c r="AH38" s="17"/>
      <c r="AI38" s="17"/>
      <c r="AJ38" s="17"/>
      <c r="AK38" s="17"/>
      <c r="AL38" s="17" t="s">
        <v>2627</v>
      </c>
      <c r="AM38" s="67">
        <v>42303</v>
      </c>
      <c r="AN38" s="69" t="s">
        <v>496</v>
      </c>
      <c r="AO38" s="67">
        <v>42303</v>
      </c>
      <c r="AP38" s="228" t="s">
        <v>2732</v>
      </c>
      <c r="AQ38" s="67"/>
      <c r="AR38" s="67" t="s">
        <v>2683</v>
      </c>
      <c r="AS38" s="23" t="s">
        <v>2689</v>
      </c>
      <c r="AT38" s="23" t="s">
        <v>2843</v>
      </c>
      <c r="AU38" s="23" t="s">
        <v>2842</v>
      </c>
      <c r="AV38" s="23"/>
      <c r="AW38" s="48" t="s">
        <v>2733</v>
      </c>
      <c r="AX38" s="48"/>
      <c r="AY38" s="14"/>
      <c r="AZ38" s="14"/>
      <c r="BA38" s="14"/>
      <c r="BB38" s="14" t="s">
        <v>2616</v>
      </c>
      <c r="BC38" s="14"/>
      <c r="BD38" s="14"/>
      <c r="BE38" s="48" t="s">
        <v>2734</v>
      </c>
      <c r="BF38" s="14"/>
      <c r="BG38" s="14"/>
      <c r="BH38" s="48"/>
      <c r="BI38" s="48"/>
      <c r="BJ38" s="48"/>
      <c r="BK38" s="48" t="s">
        <v>2786</v>
      </c>
      <c r="BL38" s="48" t="s">
        <v>2788</v>
      </c>
      <c r="BM38" s="48" t="s">
        <v>2789</v>
      </c>
    </row>
    <row r="39" spans="1:65" hidden="1" x14ac:dyDescent="0.45">
      <c r="A39" s="14" t="s">
        <v>143</v>
      </c>
      <c r="B39" s="14" t="s">
        <v>152</v>
      </c>
      <c r="C39" s="14"/>
      <c r="D39" s="14" t="s">
        <v>95</v>
      </c>
      <c r="E39" s="14" t="s">
        <v>95</v>
      </c>
      <c r="F39" s="14" t="s">
        <v>2543</v>
      </c>
      <c r="G39" s="14"/>
      <c r="H39" s="215">
        <v>42317</v>
      </c>
      <c r="I39" s="225">
        <v>0.375</v>
      </c>
      <c r="J39" s="23"/>
      <c r="K39" s="14"/>
      <c r="L39" s="14"/>
      <c r="M39" s="14"/>
      <c r="N39" s="14"/>
      <c r="O39" s="29"/>
      <c r="P39" s="17"/>
      <c r="Q39" s="16">
        <v>17227379.23</v>
      </c>
      <c r="R39" s="17">
        <v>11424</v>
      </c>
      <c r="S39" s="17"/>
      <c r="T39" s="17"/>
      <c r="U39" s="17"/>
      <c r="V39" s="17"/>
      <c r="W39" s="17"/>
      <c r="X39" s="21"/>
      <c r="Y39" s="17"/>
      <c r="Z39" s="17"/>
      <c r="AA39" s="21"/>
      <c r="AB39" s="21"/>
      <c r="AC39" s="17"/>
      <c r="AD39" s="17"/>
      <c r="AE39" s="17"/>
      <c r="AF39" s="17"/>
      <c r="AG39" s="17"/>
      <c r="AH39" s="17"/>
      <c r="AI39" s="17"/>
      <c r="AJ39" s="17"/>
      <c r="AK39" s="17"/>
      <c r="AL39" s="17"/>
      <c r="AM39" s="67"/>
      <c r="AN39" s="67"/>
      <c r="AO39" s="67"/>
      <c r="AP39" s="228"/>
      <c r="AQ39" s="70"/>
      <c r="AR39" s="67"/>
      <c r="AS39" s="48"/>
      <c r="AT39" s="48"/>
      <c r="AU39" s="48"/>
      <c r="AV39" s="23"/>
      <c r="AW39" s="48"/>
      <c r="AX39" s="48"/>
      <c r="AY39" s="14"/>
      <c r="AZ39" s="14"/>
      <c r="BA39" s="14"/>
      <c r="BB39" s="14"/>
      <c r="BC39" s="14"/>
      <c r="BD39" s="14"/>
      <c r="BE39" s="14"/>
      <c r="BF39" s="14"/>
      <c r="BG39" s="14"/>
      <c r="BH39" s="48"/>
      <c r="BI39" s="48"/>
      <c r="BJ39" s="48"/>
      <c r="BK39" s="48"/>
      <c r="BL39" s="48"/>
      <c r="BM39" s="48"/>
    </row>
    <row r="40" spans="1:65" hidden="1" x14ac:dyDescent="0.45">
      <c r="A40" s="14" t="s">
        <v>148</v>
      </c>
      <c r="B40" s="14" t="s">
        <v>152</v>
      </c>
      <c r="C40" s="14"/>
      <c r="D40" s="14" t="s">
        <v>95</v>
      </c>
      <c r="E40" s="14" t="s">
        <v>95</v>
      </c>
      <c r="F40" s="14" t="s">
        <v>2543</v>
      </c>
      <c r="G40" s="14"/>
      <c r="H40" s="215">
        <v>42317</v>
      </c>
      <c r="I40" s="225">
        <v>0.375</v>
      </c>
      <c r="J40" s="23" t="s">
        <v>2619</v>
      </c>
      <c r="K40" s="14"/>
      <c r="L40" s="14"/>
      <c r="M40" s="14"/>
      <c r="N40" s="14"/>
      <c r="O40" s="29"/>
      <c r="P40" s="17"/>
      <c r="Q40" s="16">
        <v>5035022.4000000004</v>
      </c>
      <c r="R40" s="17">
        <v>3112</v>
      </c>
      <c r="S40" s="17"/>
      <c r="T40" s="17"/>
      <c r="U40" s="17"/>
      <c r="V40" s="17"/>
      <c r="W40" s="17"/>
      <c r="X40" s="21"/>
      <c r="Y40" s="17"/>
      <c r="Z40" s="17"/>
      <c r="AA40" s="21"/>
      <c r="AB40" s="21"/>
      <c r="AC40" s="17"/>
      <c r="AD40" s="17"/>
      <c r="AE40" s="17"/>
      <c r="AF40" s="17"/>
      <c r="AG40" s="17"/>
      <c r="AH40" s="17"/>
      <c r="AI40" s="17"/>
      <c r="AJ40" s="17"/>
      <c r="AK40" s="17"/>
      <c r="AL40" s="17"/>
      <c r="AM40" s="67"/>
      <c r="AN40" s="67"/>
      <c r="AO40" s="67"/>
      <c r="AP40" s="228"/>
      <c r="AQ40" s="30"/>
      <c r="AR40" s="67"/>
      <c r="AS40" s="48"/>
      <c r="AT40" s="48"/>
      <c r="AU40" s="48"/>
      <c r="AV40" s="23"/>
      <c r="AW40" s="48"/>
      <c r="AX40" s="48"/>
      <c r="AY40" s="14"/>
      <c r="AZ40" s="14"/>
      <c r="BA40" s="14"/>
      <c r="BB40" s="14"/>
      <c r="BC40" s="14"/>
      <c r="BD40" s="14"/>
      <c r="BE40" s="14"/>
      <c r="BF40" s="14"/>
      <c r="BG40" s="14"/>
      <c r="BH40" s="48"/>
      <c r="BI40" s="48"/>
      <c r="BJ40" s="48"/>
      <c r="BK40" s="48"/>
      <c r="BL40" s="48"/>
      <c r="BM40" s="48"/>
    </row>
    <row r="41" spans="1:65" hidden="1" x14ac:dyDescent="0.45">
      <c r="A41" s="14" t="s">
        <v>150</v>
      </c>
      <c r="B41" s="14" t="s">
        <v>152</v>
      </c>
      <c r="C41" s="14"/>
      <c r="D41" s="14" t="s">
        <v>94</v>
      </c>
      <c r="E41" s="14" t="s">
        <v>95</v>
      </c>
      <c r="F41" s="14" t="s">
        <v>2458</v>
      </c>
      <c r="G41" s="14"/>
      <c r="H41" s="26">
        <v>42320</v>
      </c>
      <c r="I41" s="224">
        <v>0.54166666666666663</v>
      </c>
      <c r="J41" s="23" t="s">
        <v>2619</v>
      </c>
      <c r="K41" s="14" t="s">
        <v>71</v>
      </c>
      <c r="L41" s="14" t="s">
        <v>2753</v>
      </c>
      <c r="M41" s="14"/>
      <c r="N41" s="14"/>
      <c r="O41" s="29">
        <v>1275921.0900000001</v>
      </c>
      <c r="P41" s="17">
        <v>815</v>
      </c>
      <c r="Q41" s="16">
        <v>893382.35</v>
      </c>
      <c r="R41" s="17">
        <v>514</v>
      </c>
      <c r="S41" s="17"/>
      <c r="T41" s="17"/>
      <c r="U41" s="17"/>
      <c r="V41" s="17"/>
      <c r="W41" s="17"/>
      <c r="X41" s="21"/>
      <c r="Y41" s="17"/>
      <c r="Z41" s="17"/>
      <c r="AA41" s="21"/>
      <c r="AB41" s="21"/>
      <c r="AC41" s="17"/>
      <c r="AD41" s="17"/>
      <c r="AE41" s="17"/>
      <c r="AF41" s="17"/>
      <c r="AG41" s="17"/>
      <c r="AH41" s="17"/>
      <c r="AI41" s="17"/>
      <c r="AJ41" s="17"/>
      <c r="AK41" s="17"/>
      <c r="AL41" s="17"/>
      <c r="AM41" s="67">
        <v>42304</v>
      </c>
      <c r="AN41" s="67" t="s">
        <v>496</v>
      </c>
      <c r="AO41" s="67">
        <v>42304</v>
      </c>
      <c r="AP41" s="228">
        <v>250</v>
      </c>
      <c r="AQ41" s="70"/>
      <c r="AR41" s="67" t="s">
        <v>2746</v>
      </c>
      <c r="AS41" s="48" t="s">
        <v>62</v>
      </c>
      <c r="AT41" s="48" t="s">
        <v>2840</v>
      </c>
      <c r="AU41" s="48" t="s">
        <v>2841</v>
      </c>
      <c r="AV41" s="23" t="s">
        <v>2762</v>
      </c>
      <c r="AW41" s="48" t="s">
        <v>2763</v>
      </c>
      <c r="AX41" s="48"/>
      <c r="AY41" s="14" t="s">
        <v>2764</v>
      </c>
      <c r="AZ41" s="14" t="s">
        <v>2619</v>
      </c>
      <c r="BA41" s="14"/>
      <c r="BB41" s="14" t="s">
        <v>2765</v>
      </c>
      <c r="BC41" s="14"/>
      <c r="BD41" s="14"/>
      <c r="BE41" s="14" t="s">
        <v>2766</v>
      </c>
      <c r="BF41" s="14"/>
      <c r="BG41" s="14"/>
      <c r="BH41" s="48"/>
      <c r="BI41" s="48"/>
      <c r="BJ41" s="48"/>
      <c r="BK41" s="48" t="s">
        <v>2786</v>
      </c>
      <c r="BL41" s="48" t="s">
        <v>2788</v>
      </c>
      <c r="BM41" s="48" t="s">
        <v>2789</v>
      </c>
    </row>
    <row r="42" spans="1:65" hidden="1" x14ac:dyDescent="0.45">
      <c r="A42" s="14" t="s">
        <v>147</v>
      </c>
      <c r="B42" s="14" t="s">
        <v>152</v>
      </c>
      <c r="C42" s="14"/>
      <c r="D42" s="14" t="s">
        <v>94</v>
      </c>
      <c r="E42" s="14" t="s">
        <v>94</v>
      </c>
      <c r="F42" s="14" t="s">
        <v>2769</v>
      </c>
      <c r="G42" s="14"/>
      <c r="H42" s="26">
        <v>42321</v>
      </c>
      <c r="I42" s="224">
        <v>0.375</v>
      </c>
      <c r="J42" s="23" t="s">
        <v>2619</v>
      </c>
      <c r="K42" s="14" t="s">
        <v>71</v>
      </c>
      <c r="L42" s="14" t="s">
        <v>2716</v>
      </c>
      <c r="M42" s="14"/>
      <c r="N42" s="14"/>
      <c r="O42" s="29">
        <v>3099158.76</v>
      </c>
      <c r="P42" s="17">
        <v>1644</v>
      </c>
      <c r="Q42" s="16">
        <v>3209865.91</v>
      </c>
      <c r="R42" s="17">
        <v>1713</v>
      </c>
      <c r="S42" s="221">
        <v>459991.55999999994</v>
      </c>
      <c r="T42" s="17"/>
      <c r="U42" s="17"/>
      <c r="V42" s="17"/>
      <c r="W42" s="17"/>
      <c r="X42" s="21"/>
      <c r="Y42" s="17"/>
      <c r="Z42" s="17"/>
      <c r="AA42" s="21"/>
      <c r="AB42" s="21"/>
      <c r="AC42" s="17"/>
      <c r="AD42" s="17"/>
      <c r="AE42" s="17"/>
      <c r="AF42" s="17"/>
      <c r="AG42" s="17"/>
      <c r="AH42" s="17"/>
      <c r="AI42" s="17"/>
      <c r="AJ42" s="17"/>
      <c r="AK42" s="17"/>
      <c r="AL42" s="17" t="s">
        <v>2629</v>
      </c>
      <c r="AM42" s="67">
        <v>42307</v>
      </c>
      <c r="AN42" s="69" t="s">
        <v>496</v>
      </c>
      <c r="AO42" s="67">
        <v>42307</v>
      </c>
      <c r="AP42" s="228" t="s">
        <v>2735</v>
      </c>
      <c r="AQ42" s="67"/>
      <c r="AR42" s="67" t="s">
        <v>2683</v>
      </c>
      <c r="AS42" s="48" t="s">
        <v>2736</v>
      </c>
      <c r="AT42" s="48" t="s">
        <v>2837</v>
      </c>
      <c r="AU42" s="48" t="s">
        <v>2813</v>
      </c>
      <c r="AV42" s="23"/>
      <c r="AW42" s="48" t="s">
        <v>2737</v>
      </c>
      <c r="AX42" s="48"/>
      <c r="AY42" s="14"/>
      <c r="AZ42" s="14"/>
      <c r="BA42" s="14"/>
      <c r="BB42" s="14" t="s">
        <v>2738</v>
      </c>
      <c r="BC42" s="14"/>
      <c r="BD42" s="14"/>
      <c r="BE42" s="48" t="s">
        <v>2737</v>
      </c>
      <c r="BF42" s="14"/>
      <c r="BG42" s="14"/>
      <c r="BH42" s="48"/>
      <c r="BI42" s="48"/>
      <c r="BJ42" s="48"/>
      <c r="BK42" s="48" t="s">
        <v>2786</v>
      </c>
      <c r="BL42" s="48" t="s">
        <v>2788</v>
      </c>
      <c r="BM42" s="48" t="s">
        <v>2789</v>
      </c>
    </row>
    <row r="43" spans="1:65" hidden="1" x14ac:dyDescent="0.45">
      <c r="A43" s="14" t="s">
        <v>144</v>
      </c>
      <c r="B43" s="14" t="s">
        <v>152</v>
      </c>
      <c r="C43" s="14"/>
      <c r="D43" s="14" t="s">
        <v>94</v>
      </c>
      <c r="E43" s="14" t="s">
        <v>94</v>
      </c>
      <c r="F43" s="14" t="s">
        <v>2835</v>
      </c>
      <c r="G43" s="14"/>
      <c r="H43" s="26">
        <v>42324</v>
      </c>
      <c r="I43" s="224">
        <v>0.33333333333333331</v>
      </c>
      <c r="J43" s="23" t="s">
        <v>2619</v>
      </c>
      <c r="K43" s="14" t="s">
        <v>51</v>
      </c>
      <c r="L43" s="14" t="s">
        <v>2743</v>
      </c>
      <c r="M43" s="14"/>
      <c r="N43" s="14"/>
      <c r="O43" s="29">
        <v>24910207.420000002</v>
      </c>
      <c r="P43" s="17">
        <v>4861</v>
      </c>
      <c r="Q43" s="16">
        <v>23014361.91</v>
      </c>
      <c r="R43" s="17">
        <v>4701</v>
      </c>
      <c r="S43" s="221">
        <v>478014.96999999991</v>
      </c>
      <c r="T43" s="17"/>
      <c r="U43" s="17"/>
      <c r="V43" s="17"/>
      <c r="W43" s="17"/>
      <c r="X43" s="21"/>
      <c r="Y43" s="17"/>
      <c r="Z43" s="17"/>
      <c r="AA43" s="21"/>
      <c r="AB43" s="21"/>
      <c r="AC43" s="17"/>
      <c r="AD43" s="17"/>
      <c r="AE43" s="17"/>
      <c r="AF43" s="17"/>
      <c r="AG43" s="17"/>
      <c r="AH43" s="17"/>
      <c r="AI43" s="17"/>
      <c r="AJ43" s="17"/>
      <c r="AK43" s="17"/>
      <c r="AL43" s="17" t="s">
        <v>2630</v>
      </c>
      <c r="AM43" s="67">
        <v>42310</v>
      </c>
      <c r="AN43" s="69" t="s">
        <v>496</v>
      </c>
      <c r="AO43" s="67">
        <v>42310</v>
      </c>
      <c r="AP43" s="228" t="s">
        <v>2741</v>
      </c>
      <c r="AQ43" s="30"/>
      <c r="AR43" s="67" t="s">
        <v>2683</v>
      </c>
      <c r="AS43" s="48" t="s">
        <v>400</v>
      </c>
      <c r="AT43" s="48" t="s">
        <v>2853</v>
      </c>
      <c r="AU43" s="48" t="s">
        <v>2854</v>
      </c>
      <c r="AV43" s="23"/>
      <c r="AW43" s="227" t="s">
        <v>2827</v>
      </c>
      <c r="AX43" s="48"/>
      <c r="AY43" s="14"/>
      <c r="AZ43" s="14"/>
      <c r="BA43" s="14"/>
      <c r="BB43" s="14" t="s">
        <v>2742</v>
      </c>
      <c r="BC43" s="14"/>
      <c r="BD43" s="14"/>
      <c r="BE43" s="14" t="s">
        <v>2622</v>
      </c>
      <c r="BF43" s="14"/>
      <c r="BG43" s="14"/>
      <c r="BH43" s="48"/>
      <c r="BI43" s="48"/>
      <c r="BJ43" s="48"/>
      <c r="BK43" s="48" t="s">
        <v>2786</v>
      </c>
      <c r="BL43" s="48" t="s">
        <v>2788</v>
      </c>
      <c r="BM43" s="48" t="s">
        <v>2789</v>
      </c>
    </row>
    <row r="44" spans="1:65" hidden="1" x14ac:dyDescent="0.45">
      <c r="A44" s="14" t="s">
        <v>142</v>
      </c>
      <c r="B44" s="14" t="s">
        <v>152</v>
      </c>
      <c r="C44" s="14"/>
      <c r="D44" s="14" t="s">
        <v>94</v>
      </c>
      <c r="E44" s="14" t="s">
        <v>94</v>
      </c>
      <c r="F44" s="14" t="s">
        <v>2769</v>
      </c>
      <c r="G44" s="14"/>
      <c r="H44" s="26">
        <v>42327</v>
      </c>
      <c r="I44" s="224">
        <v>0.375</v>
      </c>
      <c r="J44" s="23" t="s">
        <v>2619</v>
      </c>
      <c r="K44" s="14" t="s">
        <v>71</v>
      </c>
      <c r="L44" s="14" t="s">
        <v>2716</v>
      </c>
      <c r="M44" s="14"/>
      <c r="N44" s="14"/>
      <c r="O44" s="29">
        <v>19875239.210000001</v>
      </c>
      <c r="P44" s="17">
        <v>3819</v>
      </c>
      <c r="Q44" s="16">
        <v>21875940.289999999</v>
      </c>
      <c r="R44" s="17">
        <v>3867</v>
      </c>
      <c r="S44" s="221">
        <v>102469.33000000002</v>
      </c>
      <c r="T44" s="226"/>
      <c r="U44" s="226"/>
      <c r="V44" s="226"/>
      <c r="W44" s="17"/>
      <c r="X44" s="21"/>
      <c r="Y44" s="17"/>
      <c r="Z44" s="17"/>
      <c r="AA44" s="21"/>
      <c r="AB44" s="21"/>
      <c r="AC44" s="17"/>
      <c r="AD44" s="17"/>
      <c r="AE44" s="17"/>
      <c r="AF44" s="17"/>
      <c r="AG44" s="17"/>
      <c r="AH44" s="17"/>
      <c r="AI44" s="17"/>
      <c r="AJ44" s="17"/>
      <c r="AK44" s="17"/>
      <c r="AL44" s="17" t="s">
        <v>2631</v>
      </c>
      <c r="AM44" s="67">
        <v>42308</v>
      </c>
      <c r="AN44" s="69" t="s">
        <v>496</v>
      </c>
      <c r="AO44" s="67">
        <v>42308</v>
      </c>
      <c r="AP44" s="228" t="s">
        <v>2744</v>
      </c>
      <c r="AQ44" s="67"/>
      <c r="AR44" s="67" t="s">
        <v>2683</v>
      </c>
      <c r="AS44" s="48" t="s">
        <v>2834</v>
      </c>
      <c r="AT44" s="48" t="s">
        <v>2836</v>
      </c>
      <c r="AU44" s="48" t="s">
        <v>2839</v>
      </c>
      <c r="AV44" s="23"/>
      <c r="AW44" s="48" t="s">
        <v>2623</v>
      </c>
      <c r="AX44" s="48"/>
      <c r="AY44" s="14"/>
      <c r="AZ44" s="14"/>
      <c r="BA44" s="14"/>
      <c r="BB44" s="14" t="s">
        <v>2624</v>
      </c>
      <c r="BC44" s="14"/>
      <c r="BD44" s="14"/>
      <c r="BE44" s="48" t="s">
        <v>2623</v>
      </c>
      <c r="BF44" s="14"/>
      <c r="BG44" s="14"/>
      <c r="BH44" s="48"/>
      <c r="BI44" s="48"/>
      <c r="BJ44" s="48"/>
      <c r="BK44" s="48" t="s">
        <v>2786</v>
      </c>
      <c r="BL44" s="48" t="s">
        <v>2788</v>
      </c>
      <c r="BM44" s="48" t="s">
        <v>2789</v>
      </c>
    </row>
    <row r="45" spans="1:65" hidden="1" x14ac:dyDescent="0.45">
      <c r="A45" s="14" t="s">
        <v>1952</v>
      </c>
      <c r="B45" s="14" t="s">
        <v>152</v>
      </c>
      <c r="C45" s="14"/>
      <c r="D45" s="14" t="s">
        <v>95</v>
      </c>
      <c r="E45" s="14" t="s">
        <v>95</v>
      </c>
      <c r="F45" s="14" t="s">
        <v>2543</v>
      </c>
      <c r="G45" s="14"/>
      <c r="H45" s="215">
        <v>42328</v>
      </c>
      <c r="I45" s="225">
        <v>0.4375</v>
      </c>
      <c r="J45" s="23" t="s">
        <v>2619</v>
      </c>
      <c r="K45" s="14"/>
      <c r="L45" s="14"/>
      <c r="M45" s="14"/>
      <c r="N45" s="14"/>
      <c r="O45" s="14"/>
      <c r="P45" s="17"/>
      <c r="Q45" s="16">
        <v>789177.67</v>
      </c>
      <c r="R45" s="17">
        <v>811</v>
      </c>
      <c r="S45" s="221"/>
      <c r="T45" s="226"/>
      <c r="U45" s="226"/>
      <c r="V45" s="226"/>
      <c r="W45" s="17"/>
      <c r="X45" s="21"/>
      <c r="Y45" s="17"/>
      <c r="Z45" s="17"/>
      <c r="AA45" s="21"/>
      <c r="AB45" s="21"/>
      <c r="AC45" s="17"/>
      <c r="AD45" s="17"/>
      <c r="AE45" s="17"/>
      <c r="AF45" s="17"/>
      <c r="AG45" s="17"/>
      <c r="AH45" s="17"/>
      <c r="AI45" s="17"/>
      <c r="AJ45" s="17"/>
      <c r="AK45" s="17"/>
      <c r="AL45" s="17"/>
      <c r="AM45" s="67"/>
      <c r="AN45" s="69"/>
      <c r="AO45" s="67"/>
      <c r="AP45" s="228"/>
      <c r="AQ45" s="67"/>
      <c r="AR45" s="67"/>
      <c r="AS45" s="48"/>
      <c r="AT45" s="48"/>
      <c r="AU45" s="48"/>
      <c r="AV45" s="23"/>
      <c r="AW45" s="48"/>
      <c r="AX45" s="48"/>
      <c r="AY45" s="14"/>
      <c r="AZ45" s="14"/>
      <c r="BA45" s="14"/>
      <c r="BB45" s="14"/>
      <c r="BC45" s="14"/>
      <c r="BD45" s="14"/>
      <c r="BE45" s="14"/>
      <c r="BF45" s="14"/>
      <c r="BG45" s="14"/>
      <c r="BH45" s="48"/>
      <c r="BI45" s="48"/>
      <c r="BJ45" s="48"/>
      <c r="BK45" s="48"/>
      <c r="BL45" s="48"/>
      <c r="BM45" s="48"/>
    </row>
    <row r="46" spans="1:65" hidden="1" x14ac:dyDescent="0.45">
      <c r="A46" s="14" t="s">
        <v>399</v>
      </c>
      <c r="B46" s="14" t="s">
        <v>152</v>
      </c>
      <c r="C46" s="14"/>
      <c r="D46" s="14" t="s">
        <v>94</v>
      </c>
      <c r="E46" s="14" t="s">
        <v>95</v>
      </c>
      <c r="F46" s="14" t="s">
        <v>2767</v>
      </c>
      <c r="G46" s="14"/>
      <c r="H46" s="26">
        <v>42331</v>
      </c>
      <c r="I46" s="224">
        <v>0.375</v>
      </c>
      <c r="J46" s="23" t="s">
        <v>2619</v>
      </c>
      <c r="K46" s="14" t="s">
        <v>71</v>
      </c>
      <c r="L46" s="14" t="s">
        <v>2745</v>
      </c>
      <c r="M46" s="14"/>
      <c r="N46" s="14"/>
      <c r="O46" s="29">
        <v>3163161.05</v>
      </c>
      <c r="P46" s="17">
        <v>1901</v>
      </c>
      <c r="Q46" s="16">
        <v>1824623.61</v>
      </c>
      <c r="R46" s="17">
        <v>1410</v>
      </c>
      <c r="S46" s="17"/>
      <c r="T46" s="17"/>
      <c r="U46" s="17"/>
      <c r="V46" s="17"/>
      <c r="W46" s="17"/>
      <c r="X46" s="21"/>
      <c r="Y46" s="17"/>
      <c r="Z46" s="17"/>
      <c r="AA46" s="21"/>
      <c r="AB46" s="21"/>
      <c r="AC46" s="17"/>
      <c r="AD46" s="17"/>
      <c r="AE46" s="17"/>
      <c r="AF46" s="17"/>
      <c r="AG46" s="17"/>
      <c r="AH46" s="17"/>
      <c r="AI46" s="17"/>
      <c r="AJ46" s="17"/>
      <c r="AK46" s="17"/>
      <c r="AL46" s="17"/>
      <c r="AM46" s="67">
        <v>42317</v>
      </c>
      <c r="AN46" s="69" t="s">
        <v>496</v>
      </c>
      <c r="AO46" s="67">
        <v>42317</v>
      </c>
      <c r="AP46" s="228" t="s">
        <v>2758</v>
      </c>
      <c r="AQ46" s="30"/>
      <c r="AR46" s="67" t="s">
        <v>2746</v>
      </c>
      <c r="AS46" s="48" t="s">
        <v>62</v>
      </c>
      <c r="AT46" s="48" t="s">
        <v>2855</v>
      </c>
      <c r="AU46" s="48" t="s">
        <v>2813</v>
      </c>
      <c r="AV46" s="23" t="s">
        <v>2747</v>
      </c>
      <c r="AW46" s="48" t="s">
        <v>2748</v>
      </c>
      <c r="AX46" s="48"/>
      <c r="AY46" s="14" t="s">
        <v>2749</v>
      </c>
      <c r="AZ46" s="14"/>
      <c r="BA46" s="14"/>
      <c r="BB46" s="14" t="s">
        <v>2750</v>
      </c>
      <c r="BC46" s="14"/>
      <c r="BD46" s="14"/>
      <c r="BE46" s="14" t="s">
        <v>2751</v>
      </c>
      <c r="BF46" s="14"/>
      <c r="BG46" s="14"/>
      <c r="BH46" s="48"/>
      <c r="BI46" s="48"/>
      <c r="BJ46" s="48"/>
      <c r="BK46" s="48" t="s">
        <v>2786</v>
      </c>
      <c r="BL46" s="48" t="s">
        <v>2788</v>
      </c>
      <c r="BM46" s="48" t="s">
        <v>2789</v>
      </c>
    </row>
    <row r="47" spans="1:65" hidden="1" x14ac:dyDescent="0.45">
      <c r="A47" s="14" t="s">
        <v>151</v>
      </c>
      <c r="B47" s="14" t="s">
        <v>152</v>
      </c>
      <c r="C47" s="14"/>
      <c r="D47" s="14" t="s">
        <v>95</v>
      </c>
      <c r="E47" s="14" t="s">
        <v>95</v>
      </c>
      <c r="F47" s="14" t="s">
        <v>2543</v>
      </c>
      <c r="G47" s="14"/>
      <c r="H47" s="215">
        <v>42339</v>
      </c>
      <c r="I47" s="225">
        <v>0.41666666666666669</v>
      </c>
      <c r="J47" s="23" t="s">
        <v>2619</v>
      </c>
      <c r="K47" s="14"/>
      <c r="L47" s="14"/>
      <c r="M47" s="14"/>
      <c r="N47" s="14"/>
      <c r="O47" s="29"/>
      <c r="P47" s="17"/>
      <c r="Q47" s="16">
        <v>556197.76</v>
      </c>
      <c r="R47" s="17">
        <v>564</v>
      </c>
      <c r="S47" s="17"/>
      <c r="T47" s="17"/>
      <c r="U47" s="17"/>
      <c r="V47" s="17"/>
      <c r="W47" s="17"/>
      <c r="X47" s="21"/>
      <c r="Y47" s="17"/>
      <c r="Z47" s="17"/>
      <c r="AA47" s="21"/>
      <c r="AB47" s="21"/>
      <c r="AC47" s="17"/>
      <c r="AD47" s="17"/>
      <c r="AE47" s="17"/>
      <c r="AF47" s="17"/>
      <c r="AG47" s="17"/>
      <c r="AH47" s="17"/>
      <c r="AI47" s="17"/>
      <c r="AJ47" s="17"/>
      <c r="AK47" s="17"/>
      <c r="AL47" s="17"/>
      <c r="AM47" s="67"/>
      <c r="AN47" s="67"/>
      <c r="AO47" s="67"/>
      <c r="AP47" s="228"/>
      <c r="AQ47" s="67"/>
      <c r="AR47" s="15"/>
      <c r="AS47" s="48"/>
      <c r="AT47" s="48"/>
      <c r="AU47" s="48"/>
      <c r="AV47" s="23"/>
      <c r="AW47" s="48"/>
      <c r="AX47" s="48"/>
      <c r="AY47" s="14"/>
      <c r="AZ47" s="14"/>
      <c r="BA47" s="14"/>
      <c r="BB47" s="14"/>
      <c r="BC47" s="14"/>
      <c r="BD47" s="14"/>
      <c r="BE47" s="14"/>
      <c r="BF47" s="14"/>
      <c r="BG47" s="14"/>
      <c r="BH47" s="48"/>
      <c r="BI47" s="48"/>
      <c r="BJ47" s="48"/>
      <c r="BK47" s="48"/>
      <c r="BL47" s="48"/>
      <c r="BM47" s="48"/>
    </row>
    <row r="48" spans="1:65" hidden="1" x14ac:dyDescent="0.45">
      <c r="A48" s="14" t="s">
        <v>381</v>
      </c>
      <c r="B48" s="14" t="s">
        <v>152</v>
      </c>
      <c r="C48" s="14"/>
      <c r="D48" s="14" t="s">
        <v>94</v>
      </c>
      <c r="E48" s="14" t="s">
        <v>94</v>
      </c>
      <c r="F48" s="14" t="s">
        <v>2767</v>
      </c>
      <c r="G48" s="14"/>
      <c r="H48" s="15">
        <v>42341</v>
      </c>
      <c r="I48" s="224">
        <v>0.375</v>
      </c>
      <c r="J48" s="23" t="s">
        <v>2619</v>
      </c>
      <c r="K48" s="15" t="s">
        <v>2752</v>
      </c>
      <c r="L48" s="15" t="s">
        <v>2753</v>
      </c>
      <c r="M48" s="15"/>
      <c r="N48" s="15"/>
      <c r="O48" s="29">
        <v>36859447.039999999</v>
      </c>
      <c r="P48" s="17">
        <v>8796</v>
      </c>
      <c r="Q48" s="16">
        <v>35235757.670000002</v>
      </c>
      <c r="R48" s="17">
        <v>9086</v>
      </c>
      <c r="S48" s="221">
        <v>783162.94000000006</v>
      </c>
      <c r="T48" s="17"/>
      <c r="U48" s="17"/>
      <c r="V48" s="17"/>
      <c r="W48" s="17"/>
      <c r="X48" s="21"/>
      <c r="Y48" s="17"/>
      <c r="Z48" s="17"/>
      <c r="AA48" s="21"/>
      <c r="AB48" s="21"/>
      <c r="AC48" s="17"/>
      <c r="AD48" s="17"/>
      <c r="AE48" s="17"/>
      <c r="AF48" s="17"/>
      <c r="AG48" s="17"/>
      <c r="AH48" s="17"/>
      <c r="AI48" s="17"/>
      <c r="AJ48" s="17"/>
      <c r="AK48" s="17"/>
      <c r="AL48" s="17" t="s">
        <v>2632</v>
      </c>
      <c r="AM48" s="67">
        <v>42325</v>
      </c>
      <c r="AN48" s="69" t="s">
        <v>496</v>
      </c>
      <c r="AO48" s="67">
        <v>42325</v>
      </c>
      <c r="AP48" s="228" t="s">
        <v>2758</v>
      </c>
      <c r="AQ48" s="67"/>
      <c r="AR48" s="15" t="s">
        <v>2746</v>
      </c>
      <c r="AS48" s="48" t="s">
        <v>62</v>
      </c>
      <c r="AT48" s="48" t="s">
        <v>2857</v>
      </c>
      <c r="AU48" s="48" t="s">
        <v>2858</v>
      </c>
      <c r="AV48" s="23">
        <v>42317</v>
      </c>
      <c r="AW48" s="48" t="s">
        <v>2754</v>
      </c>
      <c r="AX48" s="48"/>
      <c r="AY48" s="14" t="s">
        <v>2755</v>
      </c>
      <c r="AZ48" s="14" t="s">
        <v>2619</v>
      </c>
      <c r="BA48" s="14"/>
      <c r="BB48" s="14" t="s">
        <v>2756</v>
      </c>
      <c r="BC48" s="14"/>
      <c r="BD48" s="14"/>
      <c r="BE48" s="14" t="s">
        <v>2757</v>
      </c>
      <c r="BF48" s="14"/>
      <c r="BG48" s="14"/>
      <c r="BH48" s="48"/>
      <c r="BI48" s="48"/>
      <c r="BJ48" s="48"/>
      <c r="BK48" s="48" t="s">
        <v>2786</v>
      </c>
      <c r="BL48" s="48" t="s">
        <v>2788</v>
      </c>
      <c r="BM48" s="48" t="s">
        <v>2789</v>
      </c>
    </row>
    <row r="49" spans="1:74" hidden="1" x14ac:dyDescent="0.45">
      <c r="A49" s="14" t="s">
        <v>382</v>
      </c>
      <c r="B49" s="14" t="s">
        <v>152</v>
      </c>
      <c r="C49" s="14"/>
      <c r="D49" s="14" t="s">
        <v>95</v>
      </c>
      <c r="E49" s="14" t="s">
        <v>95</v>
      </c>
      <c r="F49" s="48"/>
      <c r="G49" s="14"/>
      <c r="H49" s="15">
        <v>42367</v>
      </c>
      <c r="I49" s="224">
        <v>0.375</v>
      </c>
      <c r="J49" s="23" t="s">
        <v>2619</v>
      </c>
      <c r="K49" s="93"/>
      <c r="L49" s="93" t="s">
        <v>2625</v>
      </c>
      <c r="M49" s="93"/>
      <c r="N49" s="93"/>
      <c r="O49" s="231" t="s">
        <v>2781</v>
      </c>
      <c r="P49" s="17" t="s">
        <v>2781</v>
      </c>
      <c r="Q49" s="16">
        <v>5552135.5499999998</v>
      </c>
      <c r="R49" s="17">
        <v>2600</v>
      </c>
      <c r="S49" s="17"/>
      <c r="T49" s="17"/>
      <c r="U49" s="17"/>
      <c r="V49" s="17"/>
      <c r="W49" s="17"/>
      <c r="X49" s="21"/>
      <c r="Y49" s="17"/>
      <c r="Z49" s="17"/>
      <c r="AA49" s="21"/>
      <c r="AB49" s="21"/>
      <c r="AC49" s="17"/>
      <c r="AD49" s="17"/>
      <c r="AE49" s="17"/>
      <c r="AF49" s="17"/>
      <c r="AG49" s="17"/>
      <c r="AH49" s="17"/>
      <c r="AI49" s="17"/>
      <c r="AJ49" s="17"/>
      <c r="AK49" s="17"/>
      <c r="AL49" s="17" t="s">
        <v>2634</v>
      </c>
      <c r="AM49" s="67">
        <v>42348</v>
      </c>
      <c r="AN49" s="220"/>
      <c r="AO49" s="135"/>
      <c r="AP49" s="229"/>
      <c r="AQ49" s="230"/>
      <c r="AR49" s="135"/>
      <c r="AS49" s="216"/>
      <c r="AT49" s="216"/>
      <c r="AU49" s="216"/>
      <c r="AV49" s="147"/>
      <c r="AW49" s="48" t="s">
        <v>2626</v>
      </c>
      <c r="AX49" s="48"/>
      <c r="AY49" s="14"/>
      <c r="AZ49" s="14"/>
      <c r="BA49" s="14"/>
      <c r="BB49" s="14"/>
      <c r="BC49" s="14"/>
      <c r="BD49" s="14"/>
      <c r="BE49" s="14"/>
      <c r="BF49" s="14"/>
      <c r="BG49" s="14"/>
      <c r="BH49" s="48"/>
      <c r="BI49" s="48"/>
      <c r="BJ49" s="48"/>
      <c r="BK49" s="48" t="s">
        <v>2786</v>
      </c>
      <c r="BL49" s="48" t="s">
        <v>2788</v>
      </c>
      <c r="BM49" s="48" t="s">
        <v>2789</v>
      </c>
    </row>
    <row r="50" spans="1:74" hidden="1" x14ac:dyDescent="0.45">
      <c r="A50" s="14" t="s">
        <v>14</v>
      </c>
      <c r="B50" s="14" t="s">
        <v>152</v>
      </c>
      <c r="C50" s="14"/>
      <c r="D50" s="14" t="s">
        <v>94</v>
      </c>
      <c r="E50" s="14" t="s">
        <v>95</v>
      </c>
      <c r="F50" s="30"/>
      <c r="G50" s="14"/>
      <c r="H50" s="26">
        <v>42388</v>
      </c>
      <c r="I50" s="215" t="s">
        <v>119</v>
      </c>
      <c r="J50" s="23" t="s">
        <v>2619</v>
      </c>
      <c r="K50" s="93"/>
      <c r="L50" s="93"/>
      <c r="M50" s="93"/>
      <c r="N50" s="93"/>
      <c r="O50" s="231" t="s">
        <v>2781</v>
      </c>
      <c r="P50" s="17" t="s">
        <v>2781</v>
      </c>
      <c r="Q50" s="16">
        <v>1886206.6</v>
      </c>
      <c r="R50" s="17">
        <v>1094</v>
      </c>
      <c r="S50" s="67"/>
      <c r="T50" s="69"/>
      <c r="U50" s="67"/>
      <c r="V50" s="70"/>
      <c r="W50" s="67"/>
      <c r="X50" s="15"/>
      <c r="Y50" s="48"/>
      <c r="Z50" s="23"/>
      <c r="AA50" s="48"/>
      <c r="AB50" s="48"/>
      <c r="AC50" s="14"/>
      <c r="AD50" s="14"/>
      <c r="AE50" s="14"/>
      <c r="AF50" s="14"/>
      <c r="AG50" s="14"/>
      <c r="AH50" s="14"/>
      <c r="AI50" s="14"/>
      <c r="AJ50" s="14"/>
      <c r="AK50" s="14"/>
      <c r="AL50" s="48"/>
    </row>
    <row r="51" spans="1:74" hidden="1" x14ac:dyDescent="0.45">
      <c r="A51" s="14" t="s">
        <v>379</v>
      </c>
      <c r="B51" s="14" t="s">
        <v>152</v>
      </c>
      <c r="C51" s="14"/>
      <c r="D51" s="14" t="s">
        <v>1704</v>
      </c>
      <c r="E51" s="14" t="s">
        <v>95</v>
      </c>
      <c r="F51" s="14"/>
      <c r="G51" s="14"/>
      <c r="H51" s="26">
        <v>42422</v>
      </c>
      <c r="I51" s="215" t="s">
        <v>119</v>
      </c>
      <c r="J51" s="23" t="s">
        <v>2619</v>
      </c>
      <c r="K51" s="93"/>
      <c r="L51" s="93"/>
      <c r="M51" s="93"/>
      <c r="N51" s="93"/>
      <c r="O51" s="231" t="s">
        <v>2781</v>
      </c>
      <c r="P51" s="17" t="s">
        <v>2781</v>
      </c>
      <c r="Q51" s="16">
        <v>4283408.37</v>
      </c>
      <c r="R51" s="17">
        <v>2518</v>
      </c>
      <c r="S51" s="17"/>
      <c r="T51" s="8"/>
      <c r="U51" s="8"/>
      <c r="V51" s="8"/>
      <c r="W51" s="17"/>
      <c r="X51" s="21"/>
      <c r="Y51" s="17"/>
      <c r="Z51" s="17"/>
      <c r="AA51" s="21"/>
      <c r="AB51" s="21"/>
      <c r="AC51" s="17"/>
      <c r="AD51" s="17"/>
      <c r="AE51" s="17"/>
      <c r="AF51" s="17"/>
      <c r="AG51" s="17"/>
      <c r="AH51" s="17"/>
      <c r="AI51" s="17"/>
      <c r="AJ51" s="17"/>
      <c r="AK51" s="17"/>
      <c r="AL51" s="17"/>
      <c r="AM51" s="15"/>
      <c r="AN51" s="15"/>
      <c r="AO51" s="15"/>
      <c r="AP51" s="30"/>
      <c r="AQ51" s="30"/>
      <c r="AR51" s="445"/>
      <c r="AS51" s="448"/>
      <c r="AT51" s="48"/>
      <c r="AU51" s="48"/>
      <c r="AV51" s="449"/>
      <c r="AW51" s="448"/>
      <c r="AX51" s="448"/>
      <c r="AY51" s="446"/>
      <c r="AZ51" s="446"/>
      <c r="BA51" s="446"/>
      <c r="BB51" s="446"/>
      <c r="BC51" s="446"/>
      <c r="BD51" s="446"/>
      <c r="BE51" s="446"/>
      <c r="BF51" s="446"/>
      <c r="BG51" s="446"/>
      <c r="BH51" s="448"/>
      <c r="BI51" s="448"/>
      <c r="BJ51" s="448"/>
      <c r="BK51" s="448"/>
      <c r="BL51" s="448"/>
      <c r="BM51" s="448"/>
    </row>
    <row r="52" spans="1:74" hidden="1" x14ac:dyDescent="0.45">
      <c r="A52" s="446" t="s">
        <v>393</v>
      </c>
      <c r="B52" s="446" t="s">
        <v>152</v>
      </c>
      <c r="C52" s="446" t="s">
        <v>94</v>
      </c>
      <c r="D52" s="446" t="s">
        <v>94</v>
      </c>
      <c r="E52" s="446" t="s">
        <v>94</v>
      </c>
      <c r="F52" s="446" t="s">
        <v>3318</v>
      </c>
      <c r="H52" s="445" t="s">
        <v>3312</v>
      </c>
      <c r="I52" s="501" t="s">
        <v>394</v>
      </c>
      <c r="J52" s="449" t="s">
        <v>40</v>
      </c>
      <c r="K52" s="446" t="s">
        <v>395</v>
      </c>
      <c r="L52" s="446"/>
      <c r="M52" s="502">
        <v>258915710.23999363</v>
      </c>
      <c r="N52" s="503">
        <v>70789</v>
      </c>
      <c r="O52" s="502">
        <v>267833558.90000308</v>
      </c>
      <c r="P52" s="503">
        <v>75668</v>
      </c>
      <c r="Q52" s="502">
        <v>244582690.18999401</v>
      </c>
      <c r="R52" s="503">
        <v>69288</v>
      </c>
      <c r="AM52" s="445">
        <v>42514</v>
      </c>
      <c r="AN52" s="446" t="s">
        <v>94</v>
      </c>
      <c r="AO52" s="445" t="s">
        <v>3319</v>
      </c>
      <c r="AP52" s="504" t="s">
        <v>396</v>
      </c>
      <c r="AQ52" s="445">
        <v>42514</v>
      </c>
      <c r="AR52" s="505" t="s">
        <v>3311</v>
      </c>
      <c r="AS52" s="446" t="s">
        <v>335</v>
      </c>
      <c r="AT52" s="506"/>
      <c r="AU52" s="446"/>
      <c r="AV52" s="445">
        <v>42468</v>
      </c>
      <c r="AW52" s="446" t="s">
        <v>3313</v>
      </c>
      <c r="AX52" s="446"/>
      <c r="AY52" s="446"/>
      <c r="AZ52" s="446"/>
      <c r="BA52" s="446"/>
      <c r="BB52" s="446"/>
      <c r="BC52" s="14"/>
      <c r="BD52" s="14"/>
      <c r="BE52" s="14"/>
      <c r="BF52" s="14"/>
      <c r="BG52" s="14"/>
      <c r="BH52" s="14"/>
      <c r="BI52" s="14"/>
      <c r="BJ52" s="14"/>
      <c r="BK52" s="14"/>
      <c r="BL52" s="14"/>
      <c r="BM52" s="14"/>
      <c r="BO52" s="16">
        <v>258915710.23999363</v>
      </c>
      <c r="BP52" s="17">
        <v>70789</v>
      </c>
      <c r="BQ52" s="16">
        <v>19399251.369999904</v>
      </c>
      <c r="BR52" s="17">
        <v>3856</v>
      </c>
      <c r="BS52" s="16">
        <v>19399251.369999904</v>
      </c>
      <c r="BT52" s="17">
        <v>3856</v>
      </c>
      <c r="BU52" s="14"/>
      <c r="BV52" s="14"/>
    </row>
    <row r="53" spans="1:74" x14ac:dyDescent="0.45">
      <c r="A53" s="507" t="s">
        <v>401</v>
      </c>
      <c r="B53" s="14" t="s">
        <v>152</v>
      </c>
      <c r="C53" s="14" t="s">
        <v>3557</v>
      </c>
      <c r="D53" s="14" t="s">
        <v>94</v>
      </c>
      <c r="E53" s="14"/>
      <c r="F53" s="14"/>
      <c r="G53" s="14"/>
      <c r="H53" s="508">
        <v>42664</v>
      </c>
      <c r="I53" s="79" t="s">
        <v>402</v>
      </c>
      <c r="J53" s="23"/>
      <c r="K53" s="14"/>
      <c r="L53" s="14"/>
      <c r="M53" s="16"/>
      <c r="N53" s="17"/>
      <c r="O53" s="16"/>
      <c r="P53" s="17"/>
      <c r="Q53" s="16"/>
      <c r="R53" s="17"/>
      <c r="S53" s="14"/>
      <c r="T53" s="14"/>
      <c r="U53" s="14"/>
      <c r="V53" s="14"/>
      <c r="W53" s="14"/>
      <c r="X53" s="14"/>
      <c r="Y53" s="14"/>
      <c r="Z53" s="14"/>
      <c r="AA53" s="14"/>
      <c r="AB53" s="14"/>
      <c r="AC53" s="14"/>
      <c r="AD53" s="14"/>
      <c r="AE53" s="14"/>
      <c r="AF53" s="14"/>
      <c r="AG53" s="14"/>
      <c r="AH53" s="14"/>
      <c r="AI53" s="14"/>
      <c r="AJ53" s="14"/>
      <c r="AK53" s="14"/>
      <c r="AL53" s="14"/>
      <c r="AM53" s="67"/>
      <c r="AN53" s="14"/>
      <c r="AO53" s="67"/>
      <c r="AP53" s="67"/>
      <c r="AQ53" s="15"/>
      <c r="AR53" s="514"/>
      <c r="AS53" s="14"/>
      <c r="AT53" s="14"/>
      <c r="AU53" s="14"/>
      <c r="AV53" s="15"/>
      <c r="AW53" s="14" t="s">
        <v>3555</v>
      </c>
      <c r="AX53" s="14"/>
      <c r="AY53" s="14"/>
      <c r="AZ53" s="14"/>
      <c r="BA53" s="14"/>
      <c r="BB53" s="14" t="s">
        <v>3556</v>
      </c>
      <c r="BO53" s="10"/>
      <c r="BP53" s="8"/>
      <c r="BQ53" s="10"/>
      <c r="BR53" s="8"/>
      <c r="BS53" s="10"/>
      <c r="BT53" s="8"/>
    </row>
    <row r="54" spans="1:74" x14ac:dyDescent="0.45">
      <c r="A54" s="507" t="s">
        <v>406</v>
      </c>
      <c r="B54" s="14" t="s">
        <v>152</v>
      </c>
      <c r="C54" s="14"/>
      <c r="D54" s="14" t="s">
        <v>94</v>
      </c>
      <c r="E54" s="14"/>
      <c r="F54" s="14"/>
      <c r="G54" s="14"/>
      <c r="H54" s="508">
        <v>42667</v>
      </c>
      <c r="I54" s="79" t="s">
        <v>3554</v>
      </c>
      <c r="J54" s="23" t="s">
        <v>2619</v>
      </c>
      <c r="K54" s="14" t="s">
        <v>341</v>
      </c>
      <c r="L54" s="14" t="s">
        <v>3564</v>
      </c>
      <c r="M54" s="16"/>
      <c r="N54" s="17"/>
      <c r="O54" s="16"/>
      <c r="P54" s="17"/>
      <c r="Q54" s="16"/>
      <c r="R54" s="17"/>
      <c r="S54" s="14"/>
      <c r="T54" s="14"/>
      <c r="U54" s="14"/>
      <c r="V54" s="14"/>
      <c r="W54" s="14"/>
      <c r="X54" s="14"/>
      <c r="Y54" s="14"/>
      <c r="Z54" s="14"/>
      <c r="AA54" s="14"/>
      <c r="AB54" s="14"/>
      <c r="AC54" s="14"/>
      <c r="AD54" s="14"/>
      <c r="AE54" s="14"/>
      <c r="AF54" s="14"/>
      <c r="AG54" s="14"/>
      <c r="AH54" s="14"/>
      <c r="AI54" s="14"/>
      <c r="AJ54" s="14"/>
      <c r="AK54" s="14"/>
      <c r="AL54" s="14"/>
      <c r="AM54" s="67">
        <v>42653</v>
      </c>
      <c r="AN54" s="14"/>
      <c r="AO54" s="67">
        <v>42653</v>
      </c>
      <c r="AP54" s="228">
        <v>100</v>
      </c>
      <c r="AQ54" s="15"/>
      <c r="AR54" s="67" t="s">
        <v>2683</v>
      </c>
      <c r="AS54" s="23" t="s">
        <v>2689</v>
      </c>
      <c r="AT54" s="14"/>
      <c r="AU54" s="14"/>
      <c r="AV54" s="15">
        <v>42650</v>
      </c>
      <c r="AW54" s="48" t="s">
        <v>2688</v>
      </c>
      <c r="AX54" s="14"/>
      <c r="AY54" s="14"/>
      <c r="AZ54" s="14"/>
      <c r="BA54" s="14"/>
      <c r="BB54" s="14" t="s">
        <v>3565</v>
      </c>
      <c r="BO54" s="10"/>
      <c r="BP54" s="8"/>
      <c r="BQ54" s="10"/>
      <c r="BR54" s="8"/>
      <c r="BS54" s="10"/>
      <c r="BT54" s="8"/>
    </row>
    <row r="55" spans="1:74" x14ac:dyDescent="0.45">
      <c r="A55" s="507" t="s">
        <v>3523</v>
      </c>
      <c r="B55" s="14" t="s">
        <v>152</v>
      </c>
      <c r="C55" s="14"/>
      <c r="D55" s="14" t="s">
        <v>94</v>
      </c>
      <c r="E55" s="14"/>
      <c r="F55" s="14"/>
      <c r="G55" s="14"/>
      <c r="H55" s="508">
        <v>42667</v>
      </c>
      <c r="I55" s="79" t="s">
        <v>3544</v>
      </c>
      <c r="J55" s="23" t="s">
        <v>40</v>
      </c>
      <c r="K55" s="14" t="s">
        <v>51</v>
      </c>
      <c r="L55" s="14" t="s">
        <v>2716</v>
      </c>
      <c r="M55" s="16"/>
      <c r="N55" s="17"/>
      <c r="O55" s="16"/>
      <c r="P55" s="17"/>
      <c r="Q55" s="16"/>
      <c r="R55" s="17"/>
      <c r="S55" s="14"/>
      <c r="T55" s="14"/>
      <c r="U55" s="14"/>
      <c r="V55" s="14"/>
      <c r="W55" s="14"/>
      <c r="X55" s="14"/>
      <c r="Y55" s="14"/>
      <c r="Z55" s="14"/>
      <c r="AA55" s="14"/>
      <c r="AB55" s="14"/>
      <c r="AC55" s="14"/>
      <c r="AD55" s="14"/>
      <c r="AE55" s="14"/>
      <c r="AF55" s="14"/>
      <c r="AG55" s="14"/>
      <c r="AH55" s="14"/>
      <c r="AI55" s="14"/>
      <c r="AJ55" s="14"/>
      <c r="AK55" s="14"/>
      <c r="AL55" s="14"/>
      <c r="AM55" s="67">
        <v>42650</v>
      </c>
      <c r="AN55" s="14"/>
      <c r="AO55" s="67">
        <v>42284</v>
      </c>
      <c r="AP55" s="23" t="s">
        <v>3558</v>
      </c>
      <c r="AQ55" s="15"/>
      <c r="AR55" s="67" t="s">
        <v>2683</v>
      </c>
      <c r="AS55" s="93"/>
      <c r="AT55" s="14"/>
      <c r="AU55" s="14"/>
      <c r="AV55" s="15">
        <v>42650</v>
      </c>
      <c r="AW55" s="14" t="s">
        <v>3566</v>
      </c>
      <c r="AX55" s="14"/>
      <c r="AY55" s="14"/>
      <c r="AZ55" s="14"/>
      <c r="BA55" s="14"/>
      <c r="BB55" s="14"/>
      <c r="BO55" s="10"/>
      <c r="BP55" s="8"/>
      <c r="BQ55" s="10"/>
      <c r="BR55" s="8"/>
      <c r="BS55" s="10"/>
      <c r="BT55" s="8"/>
    </row>
    <row r="56" spans="1:74" x14ac:dyDescent="0.45">
      <c r="A56" s="507" t="s">
        <v>403</v>
      </c>
      <c r="B56" s="14" t="s">
        <v>152</v>
      </c>
      <c r="C56" s="14"/>
      <c r="D56" s="14" t="s">
        <v>94</v>
      </c>
      <c r="E56" s="14"/>
      <c r="F56" s="14"/>
      <c r="G56" s="14"/>
      <c r="H56" s="508">
        <v>42670</v>
      </c>
      <c r="I56" s="79" t="s">
        <v>3544</v>
      </c>
      <c r="J56" s="23" t="s">
        <v>2619</v>
      </c>
      <c r="K56" s="14" t="s">
        <v>71</v>
      </c>
      <c r="L56" s="14" t="s">
        <v>2716</v>
      </c>
      <c r="M56" s="16"/>
      <c r="N56" s="17"/>
      <c r="O56" s="16"/>
      <c r="P56" s="17"/>
      <c r="Q56" s="16"/>
      <c r="R56" s="17"/>
      <c r="S56" s="14"/>
      <c r="T56" s="14"/>
      <c r="U56" s="14"/>
      <c r="V56" s="14"/>
      <c r="W56" s="14"/>
      <c r="X56" s="14"/>
      <c r="Y56" s="14"/>
      <c r="Z56" s="14"/>
      <c r="AA56" s="14"/>
      <c r="AB56" s="14"/>
      <c r="AC56" s="14"/>
      <c r="AD56" s="14"/>
      <c r="AE56" s="14"/>
      <c r="AF56" s="14"/>
      <c r="AG56" s="14"/>
      <c r="AH56" s="14"/>
      <c r="AI56" s="14"/>
      <c r="AJ56" s="14"/>
      <c r="AK56" s="14"/>
      <c r="AL56" s="14"/>
      <c r="AM56" s="67">
        <v>42656</v>
      </c>
      <c r="AN56" s="14"/>
      <c r="AO56" s="67">
        <v>42656</v>
      </c>
      <c r="AP56" s="228" t="s">
        <v>3570</v>
      </c>
      <c r="AQ56" s="15"/>
      <c r="AR56" s="67" t="s">
        <v>2683</v>
      </c>
      <c r="AS56" s="14" t="s">
        <v>3568</v>
      </c>
      <c r="AT56" s="14"/>
      <c r="AU56" s="14"/>
      <c r="AV56" s="15">
        <v>42657</v>
      </c>
      <c r="AW56" s="14" t="s">
        <v>3567</v>
      </c>
      <c r="AX56" s="14"/>
      <c r="AY56" s="14"/>
      <c r="AZ56" s="14"/>
      <c r="BA56" s="14"/>
      <c r="BB56" s="14" t="s">
        <v>3569</v>
      </c>
      <c r="BO56" s="10"/>
      <c r="BP56" s="8"/>
      <c r="BQ56" s="10"/>
      <c r="BR56" s="8"/>
      <c r="BS56" s="10"/>
      <c r="BT56" s="8"/>
    </row>
    <row r="57" spans="1:74" x14ac:dyDescent="0.45">
      <c r="A57" s="507" t="s">
        <v>3524</v>
      </c>
      <c r="B57" s="14" t="s">
        <v>152</v>
      </c>
      <c r="C57" s="14"/>
      <c r="D57" s="14" t="s">
        <v>94</v>
      </c>
      <c r="E57" s="14"/>
      <c r="F57" s="14"/>
      <c r="G57" s="14"/>
      <c r="H57" s="508">
        <v>42674</v>
      </c>
      <c r="I57" s="79" t="s">
        <v>3544</v>
      </c>
      <c r="J57" s="23" t="s">
        <v>40</v>
      </c>
      <c r="K57" s="14" t="s">
        <v>71</v>
      </c>
      <c r="L57" s="14" t="s">
        <v>2716</v>
      </c>
      <c r="M57" s="16"/>
      <c r="N57" s="17"/>
      <c r="O57" s="16"/>
      <c r="P57" s="17"/>
      <c r="Q57" s="16"/>
      <c r="R57" s="17"/>
      <c r="S57" s="14"/>
      <c r="T57" s="14"/>
      <c r="U57" s="14"/>
      <c r="V57" s="14"/>
      <c r="W57" s="14"/>
      <c r="X57" s="14"/>
      <c r="Y57" s="14"/>
      <c r="Z57" s="14"/>
      <c r="AA57" s="14"/>
      <c r="AB57" s="14"/>
      <c r="AC57" s="14"/>
      <c r="AD57" s="14"/>
      <c r="AE57" s="14"/>
      <c r="AF57" s="14"/>
      <c r="AG57" s="14"/>
      <c r="AH57" s="14"/>
      <c r="AI57" s="14"/>
      <c r="AJ57" s="14"/>
      <c r="AK57" s="14"/>
      <c r="AL57" s="14"/>
      <c r="AM57" s="67">
        <v>42657</v>
      </c>
      <c r="AN57" s="14"/>
      <c r="AO57" s="67">
        <v>42657</v>
      </c>
      <c r="AP57" s="228" t="s">
        <v>3560</v>
      </c>
      <c r="AQ57" s="15"/>
      <c r="AR57" s="67">
        <v>42675</v>
      </c>
      <c r="AS57" s="14" t="s">
        <v>3550</v>
      </c>
      <c r="AT57" s="14"/>
      <c r="AU57" s="14"/>
      <c r="AV57" s="15" t="s">
        <v>3571</v>
      </c>
      <c r="AW57" s="14" t="s">
        <v>3559</v>
      </c>
      <c r="AX57" s="14"/>
      <c r="AY57" s="14"/>
      <c r="AZ57" s="14"/>
      <c r="BA57" s="14"/>
      <c r="BB57" s="14" t="s">
        <v>2707</v>
      </c>
      <c r="BO57" s="10"/>
      <c r="BP57" s="8"/>
      <c r="BQ57" s="10"/>
      <c r="BR57" s="8"/>
      <c r="BS57" s="10"/>
      <c r="BT57" s="8"/>
    </row>
    <row r="58" spans="1:74" x14ac:dyDescent="0.45">
      <c r="A58" s="507" t="s">
        <v>3525</v>
      </c>
      <c r="B58" s="14" t="s">
        <v>152</v>
      </c>
      <c r="C58" s="14"/>
      <c r="D58" s="14" t="s">
        <v>95</v>
      </c>
      <c r="E58" s="14"/>
      <c r="F58" s="14"/>
      <c r="G58" s="14"/>
      <c r="H58" s="15">
        <v>42674</v>
      </c>
      <c r="I58" s="79" t="s">
        <v>3544</v>
      </c>
      <c r="J58" s="23" t="s">
        <v>40</v>
      </c>
      <c r="K58" s="14" t="s">
        <v>71</v>
      </c>
      <c r="L58" s="14" t="s">
        <v>2716</v>
      </c>
      <c r="M58" s="16"/>
      <c r="N58" s="17"/>
      <c r="O58" s="16"/>
      <c r="P58" s="17"/>
      <c r="Q58" s="16"/>
      <c r="R58" s="17"/>
      <c r="S58" s="14"/>
      <c r="T58" s="14"/>
      <c r="U58" s="14"/>
      <c r="V58" s="14"/>
      <c r="W58" s="14"/>
      <c r="X58" s="14"/>
      <c r="Y58" s="14"/>
      <c r="Z58" s="14"/>
      <c r="AA58" s="14"/>
      <c r="AB58" s="14"/>
      <c r="AC58" s="14"/>
      <c r="AD58" s="14"/>
      <c r="AE58" s="14"/>
      <c r="AF58" s="14"/>
      <c r="AG58" s="14"/>
      <c r="AH58" s="14"/>
      <c r="AI58" s="14"/>
      <c r="AJ58" s="14"/>
      <c r="AK58" s="14"/>
      <c r="AL58" s="14"/>
      <c r="AM58" s="67">
        <v>42657</v>
      </c>
      <c r="AN58" s="14"/>
      <c r="AO58" s="67">
        <v>42657</v>
      </c>
      <c r="AP58" s="228" t="s">
        <v>3572</v>
      </c>
      <c r="AQ58" s="15"/>
      <c r="AR58" s="67" t="s">
        <v>2683</v>
      </c>
      <c r="AS58" s="14" t="s">
        <v>3545</v>
      </c>
      <c r="AT58" s="14"/>
      <c r="AU58" s="14"/>
      <c r="AV58" s="15" t="s">
        <v>3573</v>
      </c>
      <c r="AW58" s="14" t="s">
        <v>3575</v>
      </c>
      <c r="AX58" s="14"/>
      <c r="AY58" s="14"/>
      <c r="AZ58" s="14"/>
      <c r="BA58" s="14"/>
      <c r="BB58" s="14" t="s">
        <v>3574</v>
      </c>
      <c r="BO58" s="10"/>
      <c r="BP58" s="8"/>
      <c r="BQ58" s="10"/>
      <c r="BR58" s="8"/>
      <c r="BS58" s="10"/>
      <c r="BT58" s="8"/>
    </row>
    <row r="59" spans="1:74" x14ac:dyDescent="0.45">
      <c r="A59" s="507" t="s">
        <v>3526</v>
      </c>
      <c r="B59" s="14" t="s">
        <v>152</v>
      </c>
      <c r="C59" s="14"/>
      <c r="D59" s="14" t="s">
        <v>94</v>
      </c>
      <c r="E59" s="14"/>
      <c r="F59" s="14"/>
      <c r="G59" s="14"/>
      <c r="H59" s="508">
        <v>42677</v>
      </c>
      <c r="I59" s="79" t="s">
        <v>3549</v>
      </c>
      <c r="J59" s="23" t="s">
        <v>2619</v>
      </c>
      <c r="K59" s="14" t="s">
        <v>71</v>
      </c>
      <c r="L59" s="14"/>
      <c r="M59" s="16"/>
      <c r="N59" s="17"/>
      <c r="O59" s="16"/>
      <c r="P59" s="17"/>
      <c r="Q59" s="16"/>
      <c r="R59" s="17"/>
      <c r="S59" s="14"/>
      <c r="T59" s="14"/>
      <c r="U59" s="14"/>
      <c r="V59" s="14"/>
      <c r="W59" s="14"/>
      <c r="X59" s="14"/>
      <c r="Y59" s="14"/>
      <c r="Z59" s="14"/>
      <c r="AA59" s="14"/>
      <c r="AB59" s="14"/>
      <c r="AC59" s="14"/>
      <c r="AD59" s="14"/>
      <c r="AE59" s="14"/>
      <c r="AF59" s="14"/>
      <c r="AG59" s="14"/>
      <c r="AH59" s="14"/>
      <c r="AI59" s="14"/>
      <c r="AJ59" s="14"/>
      <c r="AK59" s="14"/>
      <c r="AL59" s="14"/>
      <c r="AM59" s="135">
        <v>42660</v>
      </c>
      <c r="AN59" s="14"/>
      <c r="AO59" s="135">
        <v>42660</v>
      </c>
      <c r="AP59" s="228" t="s">
        <v>2728</v>
      </c>
      <c r="AQ59" s="15"/>
      <c r="AR59" s="67">
        <v>42678</v>
      </c>
      <c r="AS59" s="93" t="s">
        <v>3550</v>
      </c>
      <c r="AT59" s="14"/>
      <c r="AU59" s="14"/>
      <c r="AV59" s="134"/>
      <c r="AW59" s="48" t="s">
        <v>2729</v>
      </c>
      <c r="AX59" s="14"/>
      <c r="AY59" s="14"/>
      <c r="AZ59" s="14"/>
      <c r="BA59" s="14"/>
      <c r="BB59" s="14"/>
      <c r="BO59" s="10"/>
      <c r="BP59" s="8"/>
      <c r="BQ59" s="10"/>
      <c r="BR59" s="8"/>
      <c r="BS59" s="10"/>
      <c r="BT59" s="8"/>
    </row>
    <row r="60" spans="1:74" x14ac:dyDescent="0.45">
      <c r="A60" s="507" t="s">
        <v>3527</v>
      </c>
      <c r="B60" s="14" t="s">
        <v>152</v>
      </c>
      <c r="C60" s="14"/>
      <c r="D60" s="14" t="s">
        <v>94</v>
      </c>
      <c r="E60" s="14"/>
      <c r="F60" s="14"/>
      <c r="G60" s="14"/>
      <c r="H60" s="508">
        <v>42678</v>
      </c>
      <c r="I60" s="79" t="s">
        <v>3544</v>
      </c>
      <c r="J60" s="23" t="s">
        <v>2619</v>
      </c>
      <c r="K60" s="14" t="s">
        <v>71</v>
      </c>
      <c r="L60" s="14" t="s">
        <v>2716</v>
      </c>
      <c r="M60" s="16"/>
      <c r="N60" s="17"/>
      <c r="O60" s="16"/>
      <c r="P60" s="17"/>
      <c r="Q60" s="16"/>
      <c r="R60" s="17"/>
      <c r="S60" s="14"/>
      <c r="T60" s="14"/>
      <c r="U60" s="14"/>
      <c r="V60" s="14"/>
      <c r="W60" s="14"/>
      <c r="X60" s="14"/>
      <c r="Y60" s="14"/>
      <c r="Z60" s="14"/>
      <c r="AA60" s="14"/>
      <c r="AB60" s="14"/>
      <c r="AC60" s="14"/>
      <c r="AD60" s="14"/>
      <c r="AE60" s="14"/>
      <c r="AF60" s="14"/>
      <c r="AG60" s="14"/>
      <c r="AH60" s="14"/>
      <c r="AI60" s="14"/>
      <c r="AJ60" s="14"/>
      <c r="AK60" s="14"/>
      <c r="AL60" s="14"/>
      <c r="AM60" s="67">
        <v>42667</v>
      </c>
      <c r="AN60" s="14"/>
      <c r="AO60" s="67">
        <v>42667</v>
      </c>
      <c r="AP60" s="228" t="s">
        <v>3576</v>
      </c>
      <c r="AQ60" s="15"/>
      <c r="AR60" s="67" t="s">
        <v>2683</v>
      </c>
      <c r="AS60" s="23" t="s">
        <v>2689</v>
      </c>
      <c r="AT60" s="14"/>
      <c r="AU60" s="14"/>
      <c r="AV60" s="15">
        <v>42660</v>
      </c>
      <c r="AW60" s="14" t="s">
        <v>3577</v>
      </c>
      <c r="AX60" s="14"/>
      <c r="AY60" s="14"/>
      <c r="AZ60" s="14"/>
      <c r="BA60" s="14"/>
      <c r="BB60" s="14" t="s">
        <v>2616</v>
      </c>
      <c r="BO60" s="10"/>
      <c r="BP60" s="8"/>
      <c r="BQ60" s="10"/>
      <c r="BR60" s="8"/>
      <c r="BS60" s="10"/>
      <c r="BT60" s="8"/>
    </row>
    <row r="61" spans="1:74" x14ac:dyDescent="0.45">
      <c r="A61" s="507" t="s">
        <v>2702</v>
      </c>
      <c r="B61" s="14" t="s">
        <v>152</v>
      </c>
      <c r="C61" s="14"/>
      <c r="D61" s="14" t="s">
        <v>94</v>
      </c>
      <c r="E61" s="14"/>
      <c r="F61" s="14"/>
      <c r="G61" s="14"/>
      <c r="H61" s="508">
        <v>42684</v>
      </c>
      <c r="I61" s="79" t="s">
        <v>3544</v>
      </c>
      <c r="J61" s="23" t="s">
        <v>2619</v>
      </c>
      <c r="K61" s="14" t="s">
        <v>71</v>
      </c>
      <c r="L61" s="14" t="s">
        <v>2716</v>
      </c>
      <c r="M61" s="16"/>
      <c r="N61" s="17"/>
      <c r="O61" s="16"/>
      <c r="P61" s="17"/>
      <c r="Q61" s="16"/>
      <c r="R61" s="17"/>
      <c r="S61" s="14"/>
      <c r="T61" s="14"/>
      <c r="U61" s="14"/>
      <c r="V61" s="14"/>
      <c r="W61" s="14"/>
      <c r="X61" s="14"/>
      <c r="Y61" s="14"/>
      <c r="Z61" s="14"/>
      <c r="AA61" s="14"/>
      <c r="AB61" s="14"/>
      <c r="AC61" s="14"/>
      <c r="AD61" s="14"/>
      <c r="AE61" s="14"/>
      <c r="AF61" s="14"/>
      <c r="AG61" s="14"/>
      <c r="AH61" s="14"/>
      <c r="AI61" s="14"/>
      <c r="AJ61" s="14"/>
      <c r="AK61" s="14"/>
      <c r="AL61" s="14"/>
      <c r="AM61" s="67">
        <v>42671</v>
      </c>
      <c r="AN61" s="14"/>
      <c r="AO61" s="67">
        <v>42671</v>
      </c>
      <c r="AP61" s="23" t="s">
        <v>3578</v>
      </c>
      <c r="AQ61" s="15"/>
      <c r="AR61" s="67" t="s">
        <v>2683</v>
      </c>
      <c r="AS61" s="14" t="s">
        <v>3579</v>
      </c>
      <c r="AT61" s="14"/>
      <c r="AU61" s="14"/>
      <c r="AV61" s="15">
        <v>42675</v>
      </c>
      <c r="AW61" s="14" t="s">
        <v>3580</v>
      </c>
      <c r="AX61" s="14"/>
      <c r="AY61" s="14"/>
      <c r="AZ61" s="14"/>
      <c r="BA61" s="14"/>
      <c r="BB61" s="14" t="s">
        <v>2725</v>
      </c>
      <c r="BO61" s="10"/>
      <c r="BP61" s="8"/>
      <c r="BQ61" s="10"/>
      <c r="BR61" s="8"/>
      <c r="BS61" s="10"/>
      <c r="BT61" s="8"/>
    </row>
    <row r="62" spans="1:74" x14ac:dyDescent="0.45">
      <c r="A62" s="507" t="s">
        <v>90</v>
      </c>
      <c r="B62" s="14" t="s">
        <v>152</v>
      </c>
      <c r="C62" s="14"/>
      <c r="D62" s="14" t="s">
        <v>94</v>
      </c>
      <c r="E62" s="14"/>
      <c r="F62" s="14"/>
      <c r="G62" s="14"/>
      <c r="H62" s="508">
        <v>42688</v>
      </c>
      <c r="I62" s="79" t="s">
        <v>3544</v>
      </c>
      <c r="J62" s="23" t="s">
        <v>2619</v>
      </c>
      <c r="K62" s="14" t="s">
        <v>3551</v>
      </c>
      <c r="L62" s="14" t="s">
        <v>2716</v>
      </c>
      <c r="M62" s="16"/>
      <c r="N62" s="17"/>
      <c r="O62" s="16"/>
      <c r="P62" s="17"/>
      <c r="Q62" s="16"/>
      <c r="R62" s="17"/>
      <c r="S62" s="14"/>
      <c r="T62" s="14"/>
      <c r="U62" s="14"/>
      <c r="V62" s="14"/>
      <c r="W62" s="14"/>
      <c r="X62" s="14"/>
      <c r="Y62" s="14"/>
      <c r="Z62" s="14"/>
      <c r="AA62" s="14"/>
      <c r="AB62" s="14"/>
      <c r="AC62" s="14"/>
      <c r="AD62" s="14"/>
      <c r="AE62" s="14"/>
      <c r="AF62" s="14"/>
      <c r="AG62" s="14"/>
      <c r="AH62" s="14"/>
      <c r="AI62" s="14"/>
      <c r="AJ62" s="14"/>
      <c r="AK62" s="14"/>
      <c r="AL62" s="14"/>
      <c r="AM62" s="67">
        <v>42674</v>
      </c>
      <c r="AN62" s="14"/>
      <c r="AO62" s="67">
        <v>42674</v>
      </c>
      <c r="AP62" s="228" t="s">
        <v>2741</v>
      </c>
      <c r="AQ62" s="15"/>
      <c r="AR62" s="67">
        <v>42691</v>
      </c>
      <c r="AS62" s="14" t="s">
        <v>3582</v>
      </c>
      <c r="AT62" s="14"/>
      <c r="AU62" s="14"/>
      <c r="AV62" s="134"/>
      <c r="AW62" s="14" t="s">
        <v>3581</v>
      </c>
      <c r="AX62" s="14"/>
      <c r="AY62" s="14"/>
      <c r="AZ62" s="14"/>
      <c r="BA62" s="14"/>
      <c r="BB62" s="14" t="s">
        <v>2742</v>
      </c>
      <c r="BO62" s="10"/>
      <c r="BP62" s="8"/>
      <c r="BQ62" s="10"/>
      <c r="BR62" s="8"/>
      <c r="BS62" s="10"/>
      <c r="BT62" s="8"/>
    </row>
    <row r="63" spans="1:74" x14ac:dyDescent="0.45">
      <c r="A63" s="507" t="s">
        <v>397</v>
      </c>
      <c r="B63" s="14" t="s">
        <v>152</v>
      </c>
      <c r="C63" s="14"/>
      <c r="D63" s="14" t="s">
        <v>94</v>
      </c>
      <c r="E63" s="14"/>
      <c r="F63" s="14"/>
      <c r="G63" s="14"/>
      <c r="H63" s="508">
        <v>42690</v>
      </c>
      <c r="I63" s="79" t="s">
        <v>3544</v>
      </c>
      <c r="J63" s="23" t="s">
        <v>2619</v>
      </c>
      <c r="K63" s="14" t="s">
        <v>71</v>
      </c>
      <c r="L63" s="14" t="s">
        <v>2716</v>
      </c>
      <c r="M63" s="16"/>
      <c r="N63" s="17"/>
      <c r="O63" s="16"/>
      <c r="P63" s="17"/>
      <c r="Q63" s="16"/>
      <c r="R63" s="17"/>
      <c r="S63" s="14"/>
      <c r="T63" s="14"/>
      <c r="U63" s="14"/>
      <c r="V63" s="14"/>
      <c r="W63" s="14"/>
      <c r="X63" s="14"/>
      <c r="Y63" s="14"/>
      <c r="Z63" s="14"/>
      <c r="AA63" s="14"/>
      <c r="AB63" s="14"/>
      <c r="AC63" s="14"/>
      <c r="AD63" s="14"/>
      <c r="AE63" s="14"/>
      <c r="AF63" s="14"/>
      <c r="AG63" s="14"/>
      <c r="AH63" s="14"/>
      <c r="AI63" s="14"/>
      <c r="AJ63" s="14"/>
      <c r="AK63" s="14"/>
      <c r="AL63" s="14"/>
      <c r="AM63" s="67">
        <v>42675</v>
      </c>
      <c r="AN63" s="14"/>
      <c r="AO63" s="67">
        <v>42675</v>
      </c>
      <c r="AP63" s="228" t="s">
        <v>2713</v>
      </c>
      <c r="AQ63" s="15"/>
      <c r="AR63" s="67" t="s">
        <v>2683</v>
      </c>
      <c r="AS63" s="14" t="s">
        <v>2689</v>
      </c>
      <c r="AT63" s="14"/>
      <c r="AU63" s="14"/>
      <c r="AV63" s="15">
        <v>42671</v>
      </c>
      <c r="AW63" s="14" t="s">
        <v>3584</v>
      </c>
      <c r="AX63" s="14"/>
      <c r="AY63" s="14"/>
      <c r="AZ63" s="14"/>
      <c r="BA63" s="14"/>
      <c r="BB63" s="14" t="s">
        <v>3583</v>
      </c>
      <c r="BO63" s="10"/>
      <c r="BP63" s="8"/>
      <c r="BQ63" s="10"/>
      <c r="BR63" s="8"/>
      <c r="BS63" s="10"/>
      <c r="BT63" s="8"/>
    </row>
    <row r="64" spans="1:74" x14ac:dyDescent="0.45">
      <c r="A64" s="507" t="s">
        <v>3552</v>
      </c>
      <c r="B64" s="14" t="s">
        <v>152</v>
      </c>
      <c r="C64" s="14"/>
      <c r="D64" s="14" t="s">
        <v>94</v>
      </c>
      <c r="E64" s="14"/>
      <c r="F64" s="14"/>
      <c r="G64" s="14"/>
      <c r="H64" s="508">
        <v>42690</v>
      </c>
      <c r="I64" s="79" t="s">
        <v>3544</v>
      </c>
      <c r="J64" s="23" t="s">
        <v>2619</v>
      </c>
      <c r="K64" s="14" t="s">
        <v>71</v>
      </c>
      <c r="L64" s="14" t="s">
        <v>2716</v>
      </c>
      <c r="M64" s="16"/>
      <c r="N64" s="17"/>
      <c r="O64" s="16"/>
      <c r="P64" s="17"/>
      <c r="Q64" s="16"/>
      <c r="R64" s="17"/>
      <c r="S64" s="14"/>
      <c r="T64" s="14"/>
      <c r="U64" s="14"/>
      <c r="V64" s="14"/>
      <c r="W64" s="14"/>
      <c r="X64" s="14"/>
      <c r="Y64" s="14"/>
      <c r="Z64" s="14"/>
      <c r="AA64" s="14"/>
      <c r="AB64" s="14"/>
      <c r="AC64" s="14"/>
      <c r="AD64" s="14"/>
      <c r="AE64" s="14"/>
      <c r="AF64" s="14"/>
      <c r="AG64" s="14"/>
      <c r="AH64" s="14"/>
      <c r="AI64" s="14"/>
      <c r="AJ64" s="14"/>
      <c r="AK64" s="14"/>
      <c r="AL64" s="14"/>
      <c r="AM64" s="67">
        <v>42675</v>
      </c>
      <c r="AN64" s="67"/>
      <c r="AO64" s="67">
        <v>42675</v>
      </c>
      <c r="AP64" s="23" t="s">
        <v>3586</v>
      </c>
      <c r="AQ64" s="15"/>
      <c r="AR64" s="67" t="s">
        <v>2683</v>
      </c>
      <c r="AS64" s="14" t="s">
        <v>335</v>
      </c>
      <c r="AT64" s="14"/>
      <c r="AU64" s="14"/>
      <c r="AV64" s="134"/>
      <c r="AW64" s="14" t="s">
        <v>3585</v>
      </c>
      <c r="AX64" s="14"/>
      <c r="AY64" s="14"/>
      <c r="AZ64" s="14"/>
      <c r="BA64" s="14"/>
      <c r="BB64" s="14"/>
      <c r="BO64" s="10"/>
      <c r="BP64" s="8"/>
      <c r="BQ64" s="10"/>
      <c r="BR64" s="8"/>
      <c r="BS64" s="10"/>
      <c r="BT64" s="8"/>
    </row>
    <row r="65" spans="1:72" x14ac:dyDescent="0.45">
      <c r="A65" s="507" t="s">
        <v>570</v>
      </c>
      <c r="B65" s="14" t="s">
        <v>152</v>
      </c>
      <c r="C65" s="14"/>
      <c r="D65" s="14" t="s">
        <v>94</v>
      </c>
      <c r="E65" s="14"/>
      <c r="F65" s="14"/>
      <c r="G65" s="14"/>
      <c r="H65" s="15">
        <v>42691</v>
      </c>
      <c r="I65" s="79" t="s">
        <v>3562</v>
      </c>
      <c r="J65" s="23" t="s">
        <v>2619</v>
      </c>
      <c r="K65" s="14" t="s">
        <v>2673</v>
      </c>
      <c r="L65" s="14"/>
      <c r="M65" s="16"/>
      <c r="N65" s="17"/>
      <c r="O65" s="16"/>
      <c r="P65" s="17"/>
      <c r="Q65" s="16"/>
      <c r="R65" s="17"/>
      <c r="S65" s="14"/>
      <c r="T65" s="14"/>
      <c r="U65" s="14"/>
      <c r="V65" s="14"/>
      <c r="W65" s="14"/>
      <c r="X65" s="14"/>
      <c r="Y65" s="14"/>
      <c r="Z65" s="14"/>
      <c r="AA65" s="14"/>
      <c r="AB65" s="14"/>
      <c r="AC65" s="14"/>
      <c r="AD65" s="14"/>
      <c r="AE65" s="14"/>
      <c r="AF65" s="14"/>
      <c r="AG65" s="14"/>
      <c r="AH65" s="14"/>
      <c r="AI65" s="14"/>
      <c r="AJ65" s="14"/>
      <c r="AK65" s="14"/>
      <c r="AL65" s="14"/>
      <c r="AM65" s="67">
        <v>42674</v>
      </c>
      <c r="AN65" s="14"/>
      <c r="AO65" s="67">
        <v>42674</v>
      </c>
      <c r="AP65" s="23" t="s">
        <v>3563</v>
      </c>
      <c r="AQ65" s="15"/>
      <c r="AR65" s="95" t="s">
        <v>3548</v>
      </c>
      <c r="AS65" s="14" t="s">
        <v>3547</v>
      </c>
      <c r="AT65" s="14"/>
      <c r="AU65" s="14"/>
      <c r="AV65" s="134" t="s">
        <v>3546</v>
      </c>
      <c r="AW65" s="14" t="s">
        <v>3561</v>
      </c>
      <c r="AX65" s="14"/>
      <c r="AY65" s="14"/>
      <c r="AZ65" s="14"/>
      <c r="BA65" s="14"/>
      <c r="BB65" s="14" t="s">
        <v>2624</v>
      </c>
      <c r="BO65" s="10"/>
      <c r="BP65" s="8"/>
      <c r="BQ65" s="10"/>
      <c r="BR65" s="8"/>
      <c r="BS65" s="10"/>
      <c r="BT65" s="8"/>
    </row>
    <row r="66" spans="1:72" x14ac:dyDescent="0.45">
      <c r="A66" s="507" t="s">
        <v>399</v>
      </c>
      <c r="B66" s="14" t="s">
        <v>152</v>
      </c>
      <c r="C66" s="14"/>
      <c r="D66" s="14" t="s">
        <v>94</v>
      </c>
      <c r="E66" s="14"/>
      <c r="F66" s="14"/>
      <c r="G66" s="14"/>
      <c r="H66" s="508">
        <v>42695</v>
      </c>
      <c r="I66" s="79" t="s">
        <v>3544</v>
      </c>
      <c r="J66" s="23" t="s">
        <v>2619</v>
      </c>
      <c r="K66" s="14" t="s">
        <v>71</v>
      </c>
      <c r="L66" s="14" t="s">
        <v>2716</v>
      </c>
      <c r="M66" s="16"/>
      <c r="N66" s="17"/>
      <c r="O66" s="16"/>
      <c r="P66" s="17"/>
      <c r="Q66" s="16"/>
      <c r="R66" s="17"/>
      <c r="S66" s="14"/>
      <c r="T66" s="14"/>
      <c r="U66" s="14"/>
      <c r="V66" s="14"/>
      <c r="W66" s="14"/>
      <c r="X66" s="14"/>
      <c r="Y66" s="14"/>
      <c r="Z66" s="14"/>
      <c r="AA66" s="14"/>
      <c r="AB66" s="14"/>
      <c r="AC66" s="14"/>
      <c r="AD66" s="14"/>
      <c r="AE66" s="14"/>
      <c r="AF66" s="14"/>
      <c r="AG66" s="14"/>
      <c r="AH66" s="14"/>
      <c r="AI66" s="14"/>
      <c r="AJ66" s="14"/>
      <c r="AK66" s="14"/>
      <c r="AL66" s="14"/>
      <c r="AM66" s="67">
        <v>42681</v>
      </c>
      <c r="AN66" s="14"/>
      <c r="AO66" s="67">
        <v>42681</v>
      </c>
      <c r="AP66" s="23" t="s">
        <v>3593</v>
      </c>
      <c r="AQ66" s="15"/>
      <c r="AR66" s="30" t="s">
        <v>2683</v>
      </c>
      <c r="AS66" s="14" t="s">
        <v>2689</v>
      </c>
      <c r="AT66" s="14"/>
      <c r="AU66" s="14"/>
      <c r="AV66" s="134"/>
      <c r="AW66" s="14" t="s">
        <v>3594</v>
      </c>
      <c r="AX66" s="14"/>
      <c r="AY66" s="14"/>
      <c r="AZ66" s="14"/>
      <c r="BA66" s="14"/>
      <c r="BB66" s="14" t="s">
        <v>2750</v>
      </c>
      <c r="BO66" s="10"/>
      <c r="BP66" s="8"/>
      <c r="BQ66" s="10"/>
      <c r="BR66" s="8"/>
      <c r="BS66" s="10"/>
      <c r="BT66" s="8"/>
    </row>
    <row r="67" spans="1:72" x14ac:dyDescent="0.45">
      <c r="A67" s="507" t="s">
        <v>381</v>
      </c>
      <c r="B67" s="14" t="s">
        <v>152</v>
      </c>
      <c r="C67" s="14"/>
      <c r="D67" s="14" t="s">
        <v>94</v>
      </c>
      <c r="E67" s="14"/>
      <c r="F67" s="14"/>
      <c r="G67" s="14"/>
      <c r="H67" s="508">
        <v>42703</v>
      </c>
      <c r="I67" s="79" t="s">
        <v>3544</v>
      </c>
      <c r="J67" s="23" t="s">
        <v>2619</v>
      </c>
      <c r="K67" s="14" t="s">
        <v>51</v>
      </c>
      <c r="L67" s="14" t="s">
        <v>2716</v>
      </c>
      <c r="M67" s="16"/>
      <c r="N67" s="17"/>
      <c r="O67" s="16"/>
      <c r="P67" s="17"/>
      <c r="Q67" s="16"/>
      <c r="R67" s="17"/>
      <c r="S67" s="14"/>
      <c r="T67" s="14"/>
      <c r="U67" s="14"/>
      <c r="V67" s="14"/>
      <c r="W67" s="14"/>
      <c r="X67" s="14"/>
      <c r="Y67" s="14"/>
      <c r="Z67" s="14"/>
      <c r="AA67" s="14"/>
      <c r="AB67" s="14"/>
      <c r="AC67" s="14"/>
      <c r="AD67" s="14"/>
      <c r="AE67" s="14"/>
      <c r="AF67" s="14"/>
      <c r="AG67" s="14"/>
      <c r="AH67" s="14"/>
      <c r="AI67" s="14"/>
      <c r="AJ67" s="14"/>
      <c r="AK67" s="14"/>
      <c r="AL67" s="14"/>
      <c r="AM67" s="67">
        <v>42684</v>
      </c>
      <c r="AN67" s="14"/>
      <c r="AO67" s="67">
        <v>42684</v>
      </c>
      <c r="AP67" s="23" t="s">
        <v>3586</v>
      </c>
      <c r="AQ67" s="15"/>
      <c r="AR67" s="30" t="s">
        <v>2683</v>
      </c>
      <c r="AS67" s="14" t="s">
        <v>3587</v>
      </c>
      <c r="AT67" s="14"/>
      <c r="AU67" s="14"/>
      <c r="AV67" s="15">
        <v>42660</v>
      </c>
      <c r="AW67" s="14" t="s">
        <v>3589</v>
      </c>
      <c r="AX67" s="14"/>
      <c r="AY67" s="14"/>
      <c r="AZ67" s="14"/>
      <c r="BA67" s="14"/>
      <c r="BB67" s="14" t="s">
        <v>3588</v>
      </c>
      <c r="BO67" s="10"/>
      <c r="BP67" s="8"/>
      <c r="BQ67" s="10"/>
      <c r="BR67" s="8"/>
      <c r="BS67" s="10"/>
      <c r="BT67" s="8"/>
    </row>
    <row r="68" spans="1:72" x14ac:dyDescent="0.45">
      <c r="A68" s="507" t="s">
        <v>382</v>
      </c>
      <c r="B68" s="14" t="s">
        <v>152</v>
      </c>
      <c r="C68" s="14"/>
      <c r="D68" s="14" t="s">
        <v>95</v>
      </c>
      <c r="E68" s="14"/>
      <c r="F68" s="14"/>
      <c r="G68" s="14"/>
      <c r="H68" s="508">
        <v>42733</v>
      </c>
      <c r="I68" s="79"/>
      <c r="J68" s="515" t="s">
        <v>3590</v>
      </c>
      <c r="K68" s="14"/>
      <c r="L68" s="14"/>
      <c r="M68" s="16"/>
      <c r="N68" s="17"/>
      <c r="O68" s="16"/>
      <c r="P68" s="17"/>
      <c r="Q68" s="16"/>
      <c r="R68" s="17"/>
      <c r="S68" s="14"/>
      <c r="T68" s="14"/>
      <c r="U68" s="14"/>
      <c r="V68" s="14"/>
      <c r="W68" s="14"/>
      <c r="X68" s="14"/>
      <c r="Y68" s="14"/>
      <c r="Z68" s="14"/>
      <c r="AA68" s="14"/>
      <c r="AB68" s="14"/>
      <c r="AC68" s="14"/>
      <c r="AD68" s="14"/>
      <c r="AE68" s="14"/>
      <c r="AF68" s="14"/>
      <c r="AG68" s="14"/>
      <c r="AH68" s="14"/>
      <c r="AI68" s="14"/>
      <c r="AJ68" s="14"/>
      <c r="AK68" s="14"/>
      <c r="AL68" s="14"/>
      <c r="AM68" s="67"/>
      <c r="AN68" s="14"/>
      <c r="AO68" s="67"/>
      <c r="AP68" s="67"/>
      <c r="AQ68" s="15"/>
      <c r="AR68" s="514"/>
      <c r="AS68" s="14"/>
      <c r="AT68" s="14"/>
      <c r="AU68" s="14"/>
      <c r="AV68" s="15"/>
      <c r="AW68" s="14"/>
      <c r="AX68" s="14"/>
      <c r="AY68" s="14"/>
      <c r="AZ68" s="14"/>
      <c r="BA68" s="14"/>
      <c r="BB68" s="14"/>
      <c r="BO68" s="10"/>
      <c r="BP68" s="8"/>
      <c r="BQ68" s="10"/>
      <c r="BR68" s="8"/>
      <c r="BS68" s="10"/>
      <c r="BT68" s="8"/>
    </row>
    <row r="69" spans="1:72" x14ac:dyDescent="0.45">
      <c r="A69" s="507" t="s">
        <v>380</v>
      </c>
      <c r="B69" s="14" t="s">
        <v>152</v>
      </c>
      <c r="C69" s="14"/>
      <c r="D69" s="14" t="s">
        <v>94</v>
      </c>
      <c r="E69" s="14"/>
      <c r="F69" s="14"/>
      <c r="G69" s="14"/>
      <c r="H69" s="508">
        <v>42670</v>
      </c>
      <c r="I69" s="79" t="s">
        <v>3544</v>
      </c>
      <c r="J69" s="23" t="s">
        <v>40</v>
      </c>
      <c r="K69" s="14" t="s">
        <v>71</v>
      </c>
      <c r="L69" s="14" t="s">
        <v>2716</v>
      </c>
      <c r="M69" s="16"/>
      <c r="N69" s="17"/>
      <c r="O69" s="16"/>
      <c r="P69" s="17"/>
      <c r="Q69" s="16"/>
      <c r="R69" s="17"/>
      <c r="S69" s="14"/>
      <c r="T69" s="14"/>
      <c r="U69" s="14"/>
      <c r="V69" s="14"/>
      <c r="W69" s="14"/>
      <c r="X69" s="14"/>
      <c r="Y69" s="14"/>
      <c r="Z69" s="14"/>
      <c r="AA69" s="14"/>
      <c r="AB69" s="14"/>
      <c r="AC69" s="14"/>
      <c r="AD69" s="14"/>
      <c r="AE69" s="14"/>
      <c r="AF69" s="14"/>
      <c r="AG69" s="14"/>
      <c r="AH69" s="14"/>
      <c r="AI69" s="14"/>
      <c r="AJ69" s="14"/>
      <c r="AK69" s="14"/>
      <c r="AL69" s="14"/>
      <c r="AM69" s="67">
        <v>42656</v>
      </c>
      <c r="AN69" s="93"/>
      <c r="AO69" s="67">
        <v>42656</v>
      </c>
      <c r="AP69" s="228" t="s">
        <v>3553</v>
      </c>
      <c r="AQ69" s="15"/>
      <c r="AR69" s="30" t="s">
        <v>2683</v>
      </c>
      <c r="AS69" s="14" t="s">
        <v>3591</v>
      </c>
      <c r="AT69" s="14"/>
      <c r="AU69" s="14"/>
      <c r="AV69" s="134"/>
      <c r="AW69" s="14" t="s">
        <v>3592</v>
      </c>
      <c r="AX69" s="14"/>
      <c r="AY69" s="14"/>
      <c r="AZ69" s="14"/>
      <c r="BA69" s="14"/>
      <c r="BB69" s="14" t="s">
        <v>2798</v>
      </c>
      <c r="BO69" s="10"/>
      <c r="BP69" s="8"/>
      <c r="BQ69" s="10"/>
      <c r="BR69" s="8"/>
      <c r="BS69" s="10"/>
      <c r="BT69" s="8"/>
    </row>
    <row r="70" spans="1:72" hidden="1" x14ac:dyDescent="0.45">
      <c r="H70" s="64"/>
      <c r="I70" s="19"/>
      <c r="J70" s="97"/>
      <c r="M70" s="10"/>
      <c r="N70" s="8"/>
      <c r="O70" s="10"/>
      <c r="P70" s="8"/>
      <c r="Q70" s="10"/>
      <c r="R70" s="8"/>
      <c r="AM70" s="64"/>
      <c r="AO70" s="64"/>
      <c r="AP70" s="65"/>
      <c r="AQ70" s="64"/>
      <c r="AR70" s="36"/>
      <c r="AV70" s="64"/>
      <c r="BO70" s="10"/>
      <c r="BP70" s="8"/>
      <c r="BQ70" s="10"/>
      <c r="BR70" s="8"/>
      <c r="BS70" s="10"/>
      <c r="BT70" s="8"/>
    </row>
    <row r="71" spans="1:72" hidden="1" x14ac:dyDescent="0.45">
      <c r="H71" s="64"/>
      <c r="I71" s="19"/>
      <c r="J71" s="97"/>
      <c r="M71" s="10"/>
      <c r="N71" s="8"/>
      <c r="O71" s="10"/>
      <c r="P71" s="8"/>
      <c r="Q71" s="10"/>
      <c r="R71" s="8"/>
      <c r="AM71" s="64"/>
      <c r="AO71" s="64"/>
      <c r="AP71" s="65"/>
      <c r="AQ71" s="64"/>
      <c r="AR71" s="36"/>
      <c r="AV71" s="64"/>
      <c r="BO71" s="10"/>
      <c r="BP71" s="8"/>
      <c r="BQ71" s="10"/>
      <c r="BR71" s="8"/>
      <c r="BS71" s="10"/>
      <c r="BT71" s="8"/>
    </row>
    <row r="72" spans="1:72" hidden="1" x14ac:dyDescent="0.45">
      <c r="O72" s="51">
        <f>O26/Q26</f>
        <v>0.88438954889827281</v>
      </c>
      <c r="Q72" s="53">
        <f>Q37+Q38+Q42+Q43+Q44+Q48+Q36</f>
        <v>95257881.949999988</v>
      </c>
    </row>
    <row r="73" spans="1:72" hidden="1" x14ac:dyDescent="0.45">
      <c r="O73" s="61">
        <f>O72*O52</f>
        <v>236869200.33539271</v>
      </c>
    </row>
    <row r="74" spans="1:72" hidden="1" x14ac:dyDescent="0.45">
      <c r="Q74" s="10">
        <v>3763268.89</v>
      </c>
    </row>
    <row r="75" spans="1:72" hidden="1" x14ac:dyDescent="0.45">
      <c r="O75" s="61">
        <f>Q74/Q72*O73</f>
        <v>9357781.9952920042</v>
      </c>
      <c r="P75" s="51">
        <f>O75/O73*2</f>
        <v>7.9012231071341824E-2</v>
      </c>
    </row>
    <row r="78" spans="1:72" x14ac:dyDescent="0.45">
      <c r="L78" t="s">
        <v>2771</v>
      </c>
    </row>
    <row r="79" spans="1:72" x14ac:dyDescent="0.45">
      <c r="L79" t="s">
        <v>2772</v>
      </c>
    </row>
    <row r="91" spans="11:11" x14ac:dyDescent="0.45">
      <c r="K91" t="s">
        <v>37</v>
      </c>
    </row>
  </sheetData>
  <autoFilter ref="A1:BI75" xr:uid="{00000000-0009-0000-0000-00000E000000}">
    <filterColumn colId="7">
      <filters>
        <dateGroupItem year="2016" month="10" dateTimeGrouping="month"/>
        <dateGroupItem year="2016" month="11" dateTimeGrouping="month"/>
        <dateGroupItem year="2016" month="12" dateTimeGrouping="month"/>
      </filters>
    </filterColumn>
  </autoFilter>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H23"/>
  <sheetViews>
    <sheetView workbookViewId="0"/>
  </sheetViews>
  <sheetFormatPr defaultRowHeight="14.25" x14ac:dyDescent="0.45"/>
  <cols>
    <col min="2" max="2" width="16.59765625" bestFit="1" customWidth="1"/>
    <col min="4" max="4" width="13.73046875" style="10" bestFit="1" customWidth="1"/>
    <col min="5" max="5" width="14.73046875" style="10" bestFit="1" customWidth="1"/>
    <col min="6" max="6" width="28.73046875" customWidth="1"/>
    <col min="7" max="7" width="14.265625" bestFit="1" customWidth="1"/>
  </cols>
  <sheetData>
    <row r="1" spans="2:8" x14ac:dyDescent="0.45">
      <c r="C1" s="19" t="s">
        <v>2799</v>
      </c>
      <c r="D1" s="234">
        <f>3763268.89/95257881.95</f>
        <v>3.9506115535670905E-2</v>
      </c>
    </row>
    <row r="2" spans="2:8" ht="28.5" x14ac:dyDescent="0.45">
      <c r="B2" s="73" t="s">
        <v>0</v>
      </c>
      <c r="C2" s="73" t="s">
        <v>11</v>
      </c>
      <c r="D2" s="74" t="s">
        <v>2455</v>
      </c>
      <c r="E2" s="74" t="s">
        <v>120</v>
      </c>
      <c r="F2" s="74" t="s">
        <v>2801</v>
      </c>
      <c r="G2" s="74" t="s">
        <v>2800</v>
      </c>
      <c r="H2" s="74" t="s">
        <v>2802</v>
      </c>
    </row>
    <row r="3" spans="2:8" x14ac:dyDescent="0.45">
      <c r="B3" s="14" t="s">
        <v>406</v>
      </c>
      <c r="C3" s="14" t="s">
        <v>152</v>
      </c>
      <c r="D3" s="29">
        <v>3042765.98</v>
      </c>
      <c r="E3" s="16">
        <v>3440526.84</v>
      </c>
      <c r="F3" s="129">
        <f>E3*88%*$D$1*2</f>
        <v>239222.45748652544</v>
      </c>
      <c r="G3" s="16">
        <f>298892.39+249352.21+120961.95</f>
        <v>669206.54999999993</v>
      </c>
      <c r="H3" s="184">
        <f t="shared" ref="H3:H11" si="0">G3/F3</f>
        <v>2.7974236074290557</v>
      </c>
    </row>
    <row r="4" spans="2:8" x14ac:dyDescent="0.45">
      <c r="B4" s="14" t="s">
        <v>401</v>
      </c>
      <c r="C4" s="14" t="s">
        <v>152</v>
      </c>
      <c r="D4" s="29">
        <v>4144607.33</v>
      </c>
      <c r="E4" s="16">
        <v>4694582.25</v>
      </c>
      <c r="F4" s="129">
        <f t="shared" ref="F4:F22" si="1">E4*88%*$D$1*2</f>
        <v>326417.88741796935</v>
      </c>
      <c r="G4" s="16">
        <f>491165.02+388386.86+83912.89</f>
        <v>963464.77</v>
      </c>
      <c r="H4" s="184">
        <f t="shared" si="0"/>
        <v>2.9516298191290886</v>
      </c>
    </row>
    <row r="5" spans="2:8" x14ac:dyDescent="0.45">
      <c r="B5" s="14" t="s">
        <v>397</v>
      </c>
      <c r="C5" s="14" t="s">
        <v>152</v>
      </c>
      <c r="D5" s="29">
        <v>14720427.43</v>
      </c>
      <c r="E5" s="16">
        <v>14571438.609999999</v>
      </c>
      <c r="F5" s="129">
        <f t="shared" si="1"/>
        <v>1013163.2495557687</v>
      </c>
      <c r="G5" s="16">
        <v>222305.34</v>
      </c>
      <c r="H5" s="184">
        <f t="shared" si="0"/>
        <v>0.2194170979824544</v>
      </c>
    </row>
    <row r="6" spans="2:8" s="251" customFormat="1" x14ac:dyDescent="0.45">
      <c r="B6" s="249" t="s">
        <v>408</v>
      </c>
      <c r="C6" s="249" t="s">
        <v>152</v>
      </c>
      <c r="D6" s="250">
        <v>3700000</v>
      </c>
      <c r="E6" s="252" t="s">
        <v>356</v>
      </c>
      <c r="F6" s="253" t="s">
        <v>389</v>
      </c>
      <c r="G6" s="253" t="s">
        <v>389</v>
      </c>
      <c r="H6" s="249"/>
    </row>
    <row r="7" spans="2:8" x14ac:dyDescent="0.45">
      <c r="B7" s="14" t="s">
        <v>390</v>
      </c>
      <c r="C7" s="14" t="s">
        <v>152</v>
      </c>
      <c r="D7" s="29">
        <v>11820246.699999999</v>
      </c>
      <c r="E7" s="16">
        <v>6087583.4900000002</v>
      </c>
      <c r="F7" s="129">
        <f t="shared" si="1"/>
        <v>423274.32697260962</v>
      </c>
      <c r="G7" s="16">
        <v>1020103.65</v>
      </c>
      <c r="H7" s="184">
        <f t="shared" si="0"/>
        <v>2.4100295836416548</v>
      </c>
    </row>
    <row r="8" spans="2:8" x14ac:dyDescent="0.45">
      <c r="B8" s="14" t="s">
        <v>403</v>
      </c>
      <c r="C8" s="14" t="s">
        <v>152</v>
      </c>
      <c r="D8" s="29">
        <v>1963640.06</v>
      </c>
      <c r="E8" s="16">
        <v>2064973.07</v>
      </c>
      <c r="F8" s="129">
        <f t="shared" si="1"/>
        <v>143579.15383938552</v>
      </c>
      <c r="G8" s="16">
        <f>117765+130208.51+198568.25</f>
        <v>446541.76</v>
      </c>
      <c r="H8" s="184">
        <f t="shared" si="0"/>
        <v>3.1100737680869948</v>
      </c>
    </row>
    <row r="9" spans="2:8" x14ac:dyDescent="0.45">
      <c r="B9" s="14" t="s">
        <v>141</v>
      </c>
      <c r="C9" s="14" t="s">
        <v>152</v>
      </c>
      <c r="D9" s="29">
        <v>12758877.08</v>
      </c>
      <c r="E9" s="16">
        <v>25190123.170000002</v>
      </c>
      <c r="F9" s="129">
        <f t="shared" si="1"/>
        <v>1751488.4927087692</v>
      </c>
      <c r="G9" s="16">
        <v>239367.13</v>
      </c>
      <c r="H9" s="184">
        <f t="shared" si="0"/>
        <v>0.13666497438975814</v>
      </c>
    </row>
    <row r="10" spans="2:8" x14ac:dyDescent="0.45">
      <c r="B10" s="14" t="s">
        <v>2702</v>
      </c>
      <c r="C10" s="14" t="s">
        <v>152</v>
      </c>
      <c r="D10" s="29">
        <v>3127149.51</v>
      </c>
      <c r="E10" s="16">
        <v>1795886.54</v>
      </c>
      <c r="F10" s="129">
        <f t="shared" si="1"/>
        <v>124869.36200322544</v>
      </c>
      <c r="G10" s="16">
        <f>228606.41+113062.53+135699.86</f>
        <v>477368.8</v>
      </c>
      <c r="H10" s="184">
        <f t="shared" si="0"/>
        <v>3.8229457758234506</v>
      </c>
    </row>
    <row r="11" spans="2:8" x14ac:dyDescent="0.45">
      <c r="B11" s="14" t="s">
        <v>380</v>
      </c>
      <c r="C11" s="14" t="s">
        <v>152</v>
      </c>
      <c r="D11" s="29">
        <v>4806024.7300000004</v>
      </c>
      <c r="E11" s="16">
        <v>4027764.97</v>
      </c>
      <c r="F11" s="129">
        <f>E11*88%*$D$1*2</f>
        <v>280053.57292941259</v>
      </c>
      <c r="G11" s="16">
        <v>460590.18</v>
      </c>
      <c r="H11" s="184">
        <f t="shared" si="0"/>
        <v>1.6446502545285919</v>
      </c>
    </row>
    <row r="12" spans="2:8" x14ac:dyDescent="0.45">
      <c r="B12" s="14" t="s">
        <v>145</v>
      </c>
      <c r="C12" s="14" t="s">
        <v>152</v>
      </c>
      <c r="D12" s="29">
        <v>3571640.03</v>
      </c>
      <c r="E12" s="16">
        <v>3579017.85</v>
      </c>
      <c r="F12" s="129">
        <f t="shared" si="1"/>
        <v>248851.84312793813</v>
      </c>
      <c r="G12" s="16">
        <f>165515.85+121651.24+129401.52</f>
        <v>416568.61000000004</v>
      </c>
      <c r="H12" s="184">
        <f t="shared" ref="H12:H18" si="2">G12/F12</f>
        <v>1.6739623253898763</v>
      </c>
    </row>
    <row r="13" spans="2:8" x14ac:dyDescent="0.45">
      <c r="B13" s="14" t="s">
        <v>146</v>
      </c>
      <c r="C13" s="14" t="s">
        <v>152</v>
      </c>
      <c r="D13" s="29">
        <v>5207304.8899999997</v>
      </c>
      <c r="E13" s="16">
        <v>4315173.3499999996</v>
      </c>
      <c r="F13" s="129">
        <f t="shared" si="1"/>
        <v>300037.29698192456</v>
      </c>
      <c r="G13" s="16">
        <f>435498.16+325457.6+308520.98</f>
        <v>1069476.74</v>
      </c>
      <c r="H13" s="184">
        <f t="shared" si="2"/>
        <v>3.5644793189309043</v>
      </c>
    </row>
    <row r="14" spans="2:8" x14ac:dyDescent="0.45">
      <c r="B14" s="14" t="s">
        <v>150</v>
      </c>
      <c r="C14" s="14" t="s">
        <v>152</v>
      </c>
      <c r="D14" s="29">
        <v>1275921.0900000001</v>
      </c>
      <c r="E14" s="16">
        <v>893382.35</v>
      </c>
      <c r="F14" s="129">
        <f t="shared" si="1"/>
        <v>62117.556752467361</v>
      </c>
      <c r="G14" s="16">
        <v>147444.34</v>
      </c>
      <c r="H14" s="184">
        <f t="shared" si="2"/>
        <v>2.3736339242631814</v>
      </c>
    </row>
    <row r="15" spans="2:8" x14ac:dyDescent="0.45">
      <c r="B15" s="14" t="s">
        <v>147</v>
      </c>
      <c r="C15" s="14" t="s">
        <v>152</v>
      </c>
      <c r="D15" s="29">
        <v>3099158.76</v>
      </c>
      <c r="E15" s="16">
        <v>3209865.91</v>
      </c>
      <c r="F15" s="129">
        <f t="shared" si="1"/>
        <v>223184.42695026973</v>
      </c>
      <c r="G15" s="16">
        <f>79229.87+189456.84+146448.81</f>
        <v>415135.51999999996</v>
      </c>
      <c r="H15" s="184">
        <f t="shared" si="2"/>
        <v>1.8600559441922937</v>
      </c>
    </row>
    <row r="16" spans="2:8" x14ac:dyDescent="0.45">
      <c r="B16" s="14" t="s">
        <v>144</v>
      </c>
      <c r="C16" s="14" t="s">
        <v>152</v>
      </c>
      <c r="D16" s="29">
        <v>24910207.420000002</v>
      </c>
      <c r="E16" s="16">
        <v>23014361.91</v>
      </c>
      <c r="F16" s="129">
        <f t="shared" si="1"/>
        <v>1600206.1514493185</v>
      </c>
      <c r="G16" s="16">
        <v>845843.19</v>
      </c>
      <c r="H16" s="184">
        <f t="shared" si="2"/>
        <v>0.52858388854080673</v>
      </c>
    </row>
    <row r="17" spans="1:8" x14ac:dyDescent="0.45">
      <c r="B17" s="14" t="s">
        <v>142</v>
      </c>
      <c r="C17" s="14" t="s">
        <v>152</v>
      </c>
      <c r="D17" s="29">
        <v>19875239.210000001</v>
      </c>
      <c r="E17" s="16">
        <v>21875940.289999999</v>
      </c>
      <c r="F17" s="129">
        <f t="shared" si="1"/>
        <v>1521050.8272047932</v>
      </c>
      <c r="G17" s="16">
        <f>273712.25+305713.87+148699.71</f>
        <v>728125.83</v>
      </c>
      <c r="H17" s="184">
        <f t="shared" si="2"/>
        <v>0.47869921042550778</v>
      </c>
    </row>
    <row r="18" spans="1:8" x14ac:dyDescent="0.45">
      <c r="B18" s="14" t="s">
        <v>399</v>
      </c>
      <c r="C18" s="14" t="s">
        <v>152</v>
      </c>
      <c r="D18" s="29">
        <v>3163161.05</v>
      </c>
      <c r="E18" s="16">
        <v>1824623.61</v>
      </c>
      <c r="F18" s="129">
        <f t="shared" si="1"/>
        <v>126867.47241656037</v>
      </c>
      <c r="G18" s="16">
        <f>58175.7+157791.39+162854.01</f>
        <v>378821.10000000003</v>
      </c>
      <c r="H18" s="184">
        <f t="shared" si="2"/>
        <v>2.9859592280373315</v>
      </c>
    </row>
    <row r="19" spans="1:8" x14ac:dyDescent="0.45">
      <c r="B19" s="14" t="s">
        <v>381</v>
      </c>
      <c r="C19" s="14" t="s">
        <v>152</v>
      </c>
      <c r="D19" s="29">
        <v>36859447.039999999</v>
      </c>
      <c r="E19" s="16">
        <v>35235757.670000002</v>
      </c>
      <c r="F19" s="129">
        <f t="shared" si="1"/>
        <v>2449969.1277563432</v>
      </c>
      <c r="G19" s="164">
        <f>G17</f>
        <v>728125.83</v>
      </c>
      <c r="H19" s="14"/>
    </row>
    <row r="20" spans="1:8" x14ac:dyDescent="0.45">
      <c r="B20" s="14" t="s">
        <v>382</v>
      </c>
      <c r="C20" s="14" t="s">
        <v>152</v>
      </c>
      <c r="D20" s="231" t="s">
        <v>2781</v>
      </c>
      <c r="E20" s="16">
        <v>5552135.5499999998</v>
      </c>
      <c r="F20" s="254" t="s">
        <v>2859</v>
      </c>
      <c r="G20" s="16"/>
      <c r="H20" s="14"/>
    </row>
    <row r="21" spans="1:8" x14ac:dyDescent="0.45">
      <c r="A21">
        <v>2016</v>
      </c>
      <c r="B21" s="14" t="s">
        <v>14</v>
      </c>
      <c r="C21" s="14" t="s">
        <v>152</v>
      </c>
      <c r="D21" s="231" t="s">
        <v>2781</v>
      </c>
      <c r="E21" s="16">
        <v>1886206.6</v>
      </c>
      <c r="F21" s="129">
        <f>E21*88%*$D$1*2</f>
        <v>131149.38472019121</v>
      </c>
      <c r="G21" s="16"/>
      <c r="H21" s="14"/>
    </row>
    <row r="22" spans="1:8" x14ac:dyDescent="0.45">
      <c r="A22">
        <v>2016</v>
      </c>
      <c r="B22" s="14" t="s">
        <v>379</v>
      </c>
      <c r="C22" s="14" t="s">
        <v>152</v>
      </c>
      <c r="D22" s="231" t="s">
        <v>2781</v>
      </c>
      <c r="E22" s="16">
        <v>4283408.37</v>
      </c>
      <c r="F22" s="129">
        <f t="shared" si="1"/>
        <v>297828.65367495641</v>
      </c>
      <c r="G22" s="16"/>
      <c r="H22" s="14"/>
    </row>
    <row r="23" spans="1:8" x14ac:dyDescent="0.45">
      <c r="E23" s="53">
        <f>SUM(E3:E22)</f>
        <v>167542752.40000001</v>
      </c>
      <c r="F23" s="53">
        <f>SUM(F3:F22)</f>
        <v>11263331.243948428</v>
      </c>
      <c r="G23" s="53">
        <f>SUM(G3:G22)</f>
        <v>9228489.3399999999</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pageSetUpPr fitToPage="1"/>
  </sheetPr>
  <dimension ref="B1:G1774"/>
  <sheetViews>
    <sheetView workbookViewId="0"/>
  </sheetViews>
  <sheetFormatPr defaultRowHeight="14.25" x14ac:dyDescent="0.45"/>
  <cols>
    <col min="1" max="1" width="2.33203125" customWidth="1"/>
    <col min="2" max="2" width="17" customWidth="1"/>
    <col min="3" max="3" width="13.796875" customWidth="1"/>
    <col min="4" max="4" width="38.73046875" bestFit="1" customWidth="1"/>
    <col min="5" max="5" width="11.796875" bestFit="1" customWidth="1"/>
    <col min="6" max="6" width="12" style="8" customWidth="1"/>
    <col min="7" max="7" width="13.73046875" style="10" customWidth="1"/>
  </cols>
  <sheetData>
    <row r="1" spans="2:7" ht="18" x14ac:dyDescent="0.55000000000000004">
      <c r="B1" s="711" t="s">
        <v>1713</v>
      </c>
      <c r="C1" s="711"/>
      <c r="D1" s="711"/>
      <c r="E1" s="711"/>
      <c r="F1" s="711"/>
      <c r="G1" s="711"/>
    </row>
    <row r="2" spans="2:7" s="121" customFormat="1" ht="28.5" x14ac:dyDescent="0.45">
      <c r="B2" s="122" t="s">
        <v>1702</v>
      </c>
      <c r="C2" s="122" t="s">
        <v>11</v>
      </c>
      <c r="D2" s="122" t="s">
        <v>0</v>
      </c>
      <c r="E2" s="122" t="s">
        <v>1716</v>
      </c>
      <c r="F2" s="13" t="s">
        <v>1715</v>
      </c>
      <c r="G2" s="123" t="s">
        <v>1714</v>
      </c>
    </row>
    <row r="3" spans="2:7" x14ac:dyDescent="0.45">
      <c r="C3" t="s">
        <v>717</v>
      </c>
      <c r="D3" t="s">
        <v>718</v>
      </c>
      <c r="E3" s="64">
        <v>41641</v>
      </c>
      <c r="F3" s="8">
        <v>12</v>
      </c>
      <c r="G3" s="10">
        <v>178721.61</v>
      </c>
    </row>
    <row r="4" spans="2:7" x14ac:dyDescent="0.45">
      <c r="C4" t="s">
        <v>717</v>
      </c>
      <c r="D4" t="s">
        <v>719</v>
      </c>
      <c r="E4" s="64">
        <v>41645</v>
      </c>
      <c r="F4" s="8">
        <v>21</v>
      </c>
      <c r="G4" s="10">
        <v>356964.42</v>
      </c>
    </row>
    <row r="5" spans="2:7" x14ac:dyDescent="0.45">
      <c r="C5" t="s">
        <v>717</v>
      </c>
      <c r="D5" t="s">
        <v>643</v>
      </c>
      <c r="E5" s="64">
        <v>41646</v>
      </c>
      <c r="F5" s="8">
        <v>91</v>
      </c>
      <c r="G5" s="10">
        <v>901618.53</v>
      </c>
    </row>
    <row r="6" spans="2:7" x14ac:dyDescent="0.45">
      <c r="C6" t="s">
        <v>779</v>
      </c>
      <c r="D6" t="s">
        <v>780</v>
      </c>
      <c r="E6" s="64">
        <v>41646</v>
      </c>
      <c r="F6" s="8">
        <v>96</v>
      </c>
      <c r="G6" s="10">
        <v>76031.320000000007</v>
      </c>
    </row>
    <row r="7" spans="2:7" x14ac:dyDescent="0.45">
      <c r="C7" t="s">
        <v>779</v>
      </c>
      <c r="D7" t="s">
        <v>781</v>
      </c>
      <c r="E7" s="64">
        <v>41646</v>
      </c>
      <c r="F7" s="8">
        <v>110</v>
      </c>
      <c r="G7" s="10">
        <v>423979.94</v>
      </c>
    </row>
    <row r="8" spans="2:7" x14ac:dyDescent="0.45">
      <c r="C8" t="s">
        <v>779</v>
      </c>
      <c r="D8" t="s">
        <v>782</v>
      </c>
      <c r="E8" s="64">
        <v>41646</v>
      </c>
      <c r="F8" s="8">
        <v>11</v>
      </c>
      <c r="G8" s="10">
        <v>33421.71</v>
      </c>
    </row>
    <row r="9" spans="2:7" x14ac:dyDescent="0.45">
      <c r="C9" t="s">
        <v>779</v>
      </c>
      <c r="D9" t="s">
        <v>783</v>
      </c>
      <c r="E9" s="64">
        <v>41646</v>
      </c>
      <c r="F9" s="8">
        <v>143</v>
      </c>
      <c r="G9" s="10">
        <v>280662.40999999997</v>
      </c>
    </row>
    <row r="10" spans="2:7" x14ac:dyDescent="0.45">
      <c r="C10" t="s">
        <v>779</v>
      </c>
      <c r="D10" t="s">
        <v>784</v>
      </c>
      <c r="E10" s="64">
        <v>41646</v>
      </c>
      <c r="F10" s="8">
        <v>16</v>
      </c>
      <c r="G10" s="10">
        <v>0</v>
      </c>
    </row>
    <row r="11" spans="2:7" x14ac:dyDescent="0.45">
      <c r="C11" t="s">
        <v>779</v>
      </c>
      <c r="D11" t="s">
        <v>785</v>
      </c>
      <c r="E11" s="64">
        <v>41646</v>
      </c>
      <c r="F11" s="8">
        <v>60</v>
      </c>
      <c r="G11" s="10">
        <v>0</v>
      </c>
    </row>
    <row r="12" spans="2:7" x14ac:dyDescent="0.45">
      <c r="C12" t="s">
        <v>779</v>
      </c>
      <c r="D12" t="s">
        <v>786</v>
      </c>
      <c r="E12" s="64">
        <v>41646</v>
      </c>
      <c r="F12" s="8">
        <v>65</v>
      </c>
      <c r="G12" s="10">
        <v>445953.42</v>
      </c>
    </row>
    <row r="13" spans="2:7" x14ac:dyDescent="0.45">
      <c r="C13" t="s">
        <v>779</v>
      </c>
      <c r="D13" t="s">
        <v>787</v>
      </c>
      <c r="E13" s="64">
        <v>41646</v>
      </c>
      <c r="F13" s="8">
        <v>14</v>
      </c>
      <c r="G13" s="10">
        <v>0</v>
      </c>
    </row>
    <row r="14" spans="2:7" x14ac:dyDescent="0.45">
      <c r="C14" t="s">
        <v>779</v>
      </c>
      <c r="D14" t="s">
        <v>788</v>
      </c>
      <c r="E14" s="64">
        <v>41646</v>
      </c>
      <c r="F14" s="8">
        <v>26</v>
      </c>
      <c r="G14" s="10">
        <v>0</v>
      </c>
    </row>
    <row r="15" spans="2:7" x14ac:dyDescent="0.45">
      <c r="C15" t="s">
        <v>779</v>
      </c>
      <c r="D15" t="s">
        <v>789</v>
      </c>
      <c r="E15" s="64">
        <v>41646</v>
      </c>
      <c r="F15" s="8">
        <v>21</v>
      </c>
      <c r="G15" s="10">
        <v>0</v>
      </c>
    </row>
    <row r="16" spans="2:7" x14ac:dyDescent="0.45">
      <c r="C16" t="s">
        <v>717</v>
      </c>
      <c r="D16" t="s">
        <v>720</v>
      </c>
      <c r="E16" s="64">
        <v>41647</v>
      </c>
      <c r="F16" s="8">
        <v>1</v>
      </c>
      <c r="G16" s="10">
        <v>0</v>
      </c>
    </row>
    <row r="17" spans="3:7" x14ac:dyDescent="0.45">
      <c r="C17" t="s">
        <v>717</v>
      </c>
      <c r="D17" t="s">
        <v>721</v>
      </c>
      <c r="E17" s="64">
        <v>41647</v>
      </c>
      <c r="F17" s="8">
        <v>150</v>
      </c>
      <c r="G17" s="10">
        <v>0</v>
      </c>
    </row>
    <row r="18" spans="3:7" x14ac:dyDescent="0.45">
      <c r="C18" t="s">
        <v>1152</v>
      </c>
      <c r="D18" t="s">
        <v>1153</v>
      </c>
      <c r="E18" s="64">
        <v>41647</v>
      </c>
      <c r="F18" s="8">
        <v>76</v>
      </c>
      <c r="G18" s="10">
        <v>132100.35999999999</v>
      </c>
    </row>
    <row r="19" spans="3:7" x14ac:dyDescent="0.45">
      <c r="C19" t="s">
        <v>717</v>
      </c>
      <c r="D19" t="s">
        <v>722</v>
      </c>
      <c r="E19" s="64">
        <v>41648</v>
      </c>
      <c r="F19" s="8">
        <v>15</v>
      </c>
      <c r="G19" s="10">
        <v>50886.69</v>
      </c>
    </row>
    <row r="20" spans="3:7" x14ac:dyDescent="0.45">
      <c r="C20" t="s">
        <v>717</v>
      </c>
      <c r="D20" t="s">
        <v>718</v>
      </c>
      <c r="E20" s="64">
        <v>41648</v>
      </c>
      <c r="F20" s="8">
        <v>18</v>
      </c>
      <c r="G20" s="10">
        <v>665076.6</v>
      </c>
    </row>
    <row r="21" spans="3:7" x14ac:dyDescent="0.45">
      <c r="C21" t="s">
        <v>717</v>
      </c>
      <c r="D21" t="s">
        <v>723</v>
      </c>
      <c r="E21" s="64">
        <v>41648</v>
      </c>
      <c r="F21" s="8">
        <v>41</v>
      </c>
      <c r="G21" s="10">
        <v>312116.98</v>
      </c>
    </row>
    <row r="22" spans="3:7" x14ac:dyDescent="0.45">
      <c r="C22" t="s">
        <v>1152</v>
      </c>
      <c r="D22" t="s">
        <v>1154</v>
      </c>
      <c r="E22" s="64">
        <v>41648</v>
      </c>
      <c r="F22" s="8">
        <v>63</v>
      </c>
      <c r="G22" s="10">
        <v>69864.23</v>
      </c>
    </row>
    <row r="23" spans="3:7" x14ac:dyDescent="0.45">
      <c r="C23" t="s">
        <v>712</v>
      </c>
      <c r="D23" t="s">
        <v>713</v>
      </c>
      <c r="E23" s="64">
        <v>41653</v>
      </c>
      <c r="F23" s="8">
        <v>14</v>
      </c>
      <c r="G23" s="10">
        <v>0</v>
      </c>
    </row>
    <row r="24" spans="3:7" x14ac:dyDescent="0.45">
      <c r="C24" t="s">
        <v>717</v>
      </c>
      <c r="D24" t="s">
        <v>643</v>
      </c>
      <c r="E24" s="64">
        <v>41653</v>
      </c>
      <c r="F24" s="8">
        <v>92</v>
      </c>
      <c r="G24" s="10">
        <v>555683.92000000004</v>
      </c>
    </row>
    <row r="25" spans="3:7" x14ac:dyDescent="0.45">
      <c r="C25" t="s">
        <v>717</v>
      </c>
      <c r="D25" t="s">
        <v>724</v>
      </c>
      <c r="E25" s="64">
        <v>41653</v>
      </c>
      <c r="F25" s="8">
        <v>24</v>
      </c>
      <c r="G25" s="10">
        <v>403555.04</v>
      </c>
    </row>
    <row r="26" spans="3:7" x14ac:dyDescent="0.45">
      <c r="C26" t="s">
        <v>717</v>
      </c>
      <c r="D26" t="s">
        <v>725</v>
      </c>
      <c r="E26" s="64">
        <v>41654</v>
      </c>
      <c r="F26" s="8">
        <v>50</v>
      </c>
      <c r="G26" s="10">
        <v>715055.74</v>
      </c>
    </row>
    <row r="27" spans="3:7" x14ac:dyDescent="0.45">
      <c r="C27" t="s">
        <v>717</v>
      </c>
      <c r="D27" t="s">
        <v>720</v>
      </c>
      <c r="E27" s="64">
        <v>41654</v>
      </c>
      <c r="F27" s="8">
        <v>112</v>
      </c>
      <c r="G27" s="10">
        <v>3810996.61</v>
      </c>
    </row>
    <row r="28" spans="3:7" x14ac:dyDescent="0.45">
      <c r="C28" t="s">
        <v>717</v>
      </c>
      <c r="D28" t="s">
        <v>726</v>
      </c>
      <c r="E28" s="64">
        <v>41654</v>
      </c>
      <c r="F28" s="8">
        <v>93</v>
      </c>
      <c r="G28" s="10">
        <v>1963026.25</v>
      </c>
    </row>
    <row r="29" spans="3:7" x14ac:dyDescent="0.45">
      <c r="C29" t="s">
        <v>1152</v>
      </c>
      <c r="D29" t="s">
        <v>1155</v>
      </c>
      <c r="E29" s="64">
        <v>41654</v>
      </c>
      <c r="F29" s="8">
        <v>130</v>
      </c>
      <c r="G29" s="10">
        <v>297080.42</v>
      </c>
    </row>
    <row r="30" spans="3:7" x14ac:dyDescent="0.45">
      <c r="C30" t="s">
        <v>1152</v>
      </c>
      <c r="D30" t="s">
        <v>1156</v>
      </c>
      <c r="E30" s="64">
        <v>41654</v>
      </c>
      <c r="F30" s="8">
        <v>119</v>
      </c>
      <c r="G30" s="10">
        <v>206432.67</v>
      </c>
    </row>
    <row r="31" spans="3:7" x14ac:dyDescent="0.45">
      <c r="C31" t="s">
        <v>717</v>
      </c>
      <c r="D31" t="s">
        <v>718</v>
      </c>
      <c r="E31" s="64">
        <v>41655</v>
      </c>
      <c r="F31" s="8">
        <v>20</v>
      </c>
      <c r="G31" s="10">
        <v>214726.81</v>
      </c>
    </row>
    <row r="32" spans="3:7" x14ac:dyDescent="0.45">
      <c r="C32" t="s">
        <v>717</v>
      </c>
      <c r="D32" t="s">
        <v>723</v>
      </c>
      <c r="E32" s="64">
        <v>41655</v>
      </c>
      <c r="F32" s="8">
        <v>44</v>
      </c>
      <c r="G32" s="10">
        <v>327245.34999999998</v>
      </c>
    </row>
    <row r="33" spans="2:7" x14ac:dyDescent="0.45">
      <c r="C33" t="s">
        <v>717</v>
      </c>
      <c r="D33" t="s">
        <v>727</v>
      </c>
      <c r="E33" s="64">
        <v>41655</v>
      </c>
      <c r="F33" s="8">
        <v>54</v>
      </c>
      <c r="G33" s="10">
        <v>505951.85</v>
      </c>
    </row>
    <row r="34" spans="2:7" x14ac:dyDescent="0.45">
      <c r="B34" s="14" t="s">
        <v>1703</v>
      </c>
      <c r="C34" s="14" t="s">
        <v>1152</v>
      </c>
      <c r="D34" s="14" t="s">
        <v>1157</v>
      </c>
      <c r="E34" s="15">
        <v>41655</v>
      </c>
      <c r="F34" s="120">
        <v>856</v>
      </c>
      <c r="G34" s="18">
        <v>1208797.21</v>
      </c>
    </row>
    <row r="35" spans="2:7" x14ac:dyDescent="0.45">
      <c r="C35" t="s">
        <v>1152</v>
      </c>
      <c r="D35" t="s">
        <v>1158</v>
      </c>
      <c r="E35" s="64">
        <v>41656</v>
      </c>
      <c r="F35" s="8">
        <v>104</v>
      </c>
      <c r="G35" s="10">
        <v>160531.48000000001</v>
      </c>
    </row>
    <row r="36" spans="2:7" x14ac:dyDescent="0.45">
      <c r="B36" s="14" t="s">
        <v>1704</v>
      </c>
      <c r="C36" s="14" t="s">
        <v>1152</v>
      </c>
      <c r="D36" s="14" t="s">
        <v>1159</v>
      </c>
      <c r="E36" s="15">
        <v>41656</v>
      </c>
      <c r="F36" s="120">
        <v>1094</v>
      </c>
      <c r="G36" s="18">
        <v>1416784.69</v>
      </c>
    </row>
    <row r="37" spans="2:7" x14ac:dyDescent="0.45">
      <c r="B37" s="14" t="s">
        <v>94</v>
      </c>
      <c r="C37" s="14" t="s">
        <v>657</v>
      </c>
      <c r="D37" s="14" t="s">
        <v>658</v>
      </c>
      <c r="E37" s="15">
        <v>41660</v>
      </c>
      <c r="F37" s="120">
        <v>19016</v>
      </c>
      <c r="G37" s="18">
        <v>39459427.299999997</v>
      </c>
    </row>
    <row r="38" spans="2:7" x14ac:dyDescent="0.45">
      <c r="C38" t="s">
        <v>712</v>
      </c>
      <c r="D38" t="s">
        <v>714</v>
      </c>
      <c r="E38" s="64">
        <v>41660</v>
      </c>
      <c r="F38" s="8">
        <v>99</v>
      </c>
      <c r="G38" s="10">
        <v>0</v>
      </c>
    </row>
    <row r="39" spans="2:7" x14ac:dyDescent="0.45">
      <c r="C39" t="s">
        <v>717</v>
      </c>
      <c r="D39" t="s">
        <v>643</v>
      </c>
      <c r="E39" s="64">
        <v>41660</v>
      </c>
      <c r="F39" s="8">
        <v>40</v>
      </c>
      <c r="G39" s="10">
        <v>401322.66</v>
      </c>
    </row>
    <row r="40" spans="2:7" x14ac:dyDescent="0.45">
      <c r="C40" t="s">
        <v>717</v>
      </c>
      <c r="D40" t="s">
        <v>728</v>
      </c>
      <c r="E40" s="64">
        <v>41661</v>
      </c>
      <c r="F40" s="8">
        <v>20</v>
      </c>
      <c r="G40" s="10">
        <v>222323.33</v>
      </c>
    </row>
    <row r="41" spans="2:7" x14ac:dyDescent="0.45">
      <c r="C41" t="s">
        <v>717</v>
      </c>
      <c r="D41" t="s">
        <v>729</v>
      </c>
      <c r="E41" s="64">
        <v>41661</v>
      </c>
      <c r="F41" s="8">
        <v>287</v>
      </c>
      <c r="G41" s="10">
        <v>0</v>
      </c>
    </row>
    <row r="42" spans="2:7" x14ac:dyDescent="0.45">
      <c r="C42" t="s">
        <v>1682</v>
      </c>
      <c r="D42" t="s">
        <v>1683</v>
      </c>
      <c r="E42" s="64">
        <v>41661</v>
      </c>
      <c r="F42" s="8">
        <v>67</v>
      </c>
      <c r="G42" s="10">
        <v>0</v>
      </c>
    </row>
    <row r="43" spans="2:7" x14ac:dyDescent="0.45">
      <c r="C43" t="s">
        <v>717</v>
      </c>
      <c r="D43" t="s">
        <v>722</v>
      </c>
      <c r="E43" s="64">
        <v>41662</v>
      </c>
      <c r="F43" s="8">
        <v>13</v>
      </c>
      <c r="G43" s="10">
        <v>93045.34</v>
      </c>
    </row>
    <row r="44" spans="2:7" x14ac:dyDescent="0.45">
      <c r="C44" t="s">
        <v>717</v>
      </c>
      <c r="D44" t="s">
        <v>730</v>
      </c>
      <c r="E44" s="64">
        <v>41662</v>
      </c>
      <c r="F44" s="8">
        <v>75</v>
      </c>
      <c r="G44" s="10">
        <v>1336236.76</v>
      </c>
    </row>
    <row r="45" spans="2:7" x14ac:dyDescent="0.45">
      <c r="C45" t="s">
        <v>717</v>
      </c>
      <c r="D45" t="s">
        <v>718</v>
      </c>
      <c r="E45" s="64">
        <v>41662</v>
      </c>
      <c r="F45" s="8">
        <v>12</v>
      </c>
      <c r="G45" s="10">
        <v>435089.21</v>
      </c>
    </row>
    <row r="46" spans="2:7" x14ac:dyDescent="0.45">
      <c r="C46" t="s">
        <v>717</v>
      </c>
      <c r="D46" t="s">
        <v>723</v>
      </c>
      <c r="E46" s="64">
        <v>41662</v>
      </c>
      <c r="F46" s="8">
        <v>12</v>
      </c>
      <c r="G46" s="10">
        <v>90247.07</v>
      </c>
    </row>
    <row r="47" spans="2:7" x14ac:dyDescent="0.45">
      <c r="C47" t="s">
        <v>1152</v>
      </c>
      <c r="D47" t="s">
        <v>1160</v>
      </c>
      <c r="E47" s="64">
        <v>41662</v>
      </c>
      <c r="F47" s="8">
        <v>39</v>
      </c>
      <c r="G47" s="10">
        <v>105396.98</v>
      </c>
    </row>
    <row r="48" spans="2:7" x14ac:dyDescent="0.45">
      <c r="B48" s="14" t="s">
        <v>94</v>
      </c>
      <c r="C48" s="14" t="s">
        <v>657</v>
      </c>
      <c r="D48" s="14" t="s">
        <v>659</v>
      </c>
      <c r="E48" s="15">
        <v>41664</v>
      </c>
      <c r="F48" s="120">
        <v>7925</v>
      </c>
      <c r="G48" s="18">
        <v>0</v>
      </c>
    </row>
    <row r="49" spans="2:7" x14ac:dyDescent="0.45">
      <c r="B49" s="14" t="s">
        <v>1704</v>
      </c>
      <c r="C49" s="14" t="s">
        <v>874</v>
      </c>
      <c r="D49" s="14" t="s">
        <v>98</v>
      </c>
      <c r="E49" s="15">
        <v>41683</v>
      </c>
      <c r="F49" s="120"/>
      <c r="G49" s="18"/>
    </row>
    <row r="50" spans="2:7" x14ac:dyDescent="0.45">
      <c r="B50" s="14" t="s">
        <v>1704</v>
      </c>
      <c r="C50" s="14" t="s">
        <v>874</v>
      </c>
      <c r="D50" s="14" t="s">
        <v>379</v>
      </c>
      <c r="E50" s="15">
        <v>41693</v>
      </c>
      <c r="F50" s="120"/>
      <c r="G50" s="18"/>
    </row>
    <row r="51" spans="2:7" x14ac:dyDescent="0.45">
      <c r="B51" s="14" t="s">
        <v>1704</v>
      </c>
      <c r="C51" s="14" t="s">
        <v>874</v>
      </c>
      <c r="D51" s="14" t="s">
        <v>875</v>
      </c>
      <c r="E51" s="15">
        <v>41666</v>
      </c>
      <c r="F51" s="120">
        <v>1650</v>
      </c>
      <c r="G51" s="18">
        <v>0</v>
      </c>
    </row>
    <row r="52" spans="2:7" x14ac:dyDescent="0.45">
      <c r="B52" s="14" t="s">
        <v>94</v>
      </c>
      <c r="C52" s="14" t="s">
        <v>657</v>
      </c>
      <c r="D52" s="14" t="s">
        <v>660</v>
      </c>
      <c r="E52" s="15">
        <v>41667</v>
      </c>
      <c r="F52" s="120">
        <v>2291</v>
      </c>
      <c r="G52" s="18">
        <v>2569714.81</v>
      </c>
    </row>
    <row r="53" spans="2:7" x14ac:dyDescent="0.45">
      <c r="C53" t="s">
        <v>712</v>
      </c>
      <c r="D53" t="s">
        <v>715</v>
      </c>
      <c r="E53" s="64">
        <v>41667</v>
      </c>
      <c r="F53" s="8">
        <v>36</v>
      </c>
      <c r="G53" s="10">
        <v>127278.46</v>
      </c>
    </row>
    <row r="54" spans="2:7" x14ac:dyDescent="0.45">
      <c r="C54" t="s">
        <v>717</v>
      </c>
      <c r="D54" t="s">
        <v>643</v>
      </c>
      <c r="E54" s="64">
        <v>41667</v>
      </c>
      <c r="F54" s="8">
        <v>31</v>
      </c>
      <c r="G54" s="10">
        <v>207540.69</v>
      </c>
    </row>
    <row r="55" spans="2:7" x14ac:dyDescent="0.45">
      <c r="C55" t="s">
        <v>717</v>
      </c>
      <c r="D55" t="s">
        <v>731</v>
      </c>
      <c r="E55" s="64">
        <v>41667</v>
      </c>
      <c r="F55" s="8">
        <v>9</v>
      </c>
      <c r="G55" s="10">
        <v>29446.54</v>
      </c>
    </row>
    <row r="56" spans="2:7" x14ac:dyDescent="0.45">
      <c r="C56" t="s">
        <v>717</v>
      </c>
      <c r="D56" t="s">
        <v>724</v>
      </c>
      <c r="E56" s="64">
        <v>41667</v>
      </c>
      <c r="F56" s="8">
        <v>21</v>
      </c>
      <c r="G56" s="10">
        <v>410204.78</v>
      </c>
    </row>
    <row r="57" spans="2:7" x14ac:dyDescent="0.45">
      <c r="C57" t="s">
        <v>1152</v>
      </c>
      <c r="D57" t="s">
        <v>1161</v>
      </c>
      <c r="E57" s="64">
        <v>41667</v>
      </c>
      <c r="F57" s="8">
        <v>370</v>
      </c>
      <c r="G57" s="10">
        <v>366454.49</v>
      </c>
    </row>
    <row r="58" spans="2:7" x14ac:dyDescent="0.45">
      <c r="C58" t="s">
        <v>717</v>
      </c>
      <c r="D58" t="s">
        <v>718</v>
      </c>
      <c r="E58" s="64">
        <v>41669</v>
      </c>
      <c r="F58" s="8">
        <v>20</v>
      </c>
      <c r="G58" s="10">
        <v>328022.40999999997</v>
      </c>
    </row>
    <row r="59" spans="2:7" x14ac:dyDescent="0.45">
      <c r="B59" s="14" t="s">
        <v>94</v>
      </c>
      <c r="C59" s="14" t="s">
        <v>657</v>
      </c>
      <c r="D59" s="14" t="s">
        <v>661</v>
      </c>
      <c r="E59" s="15">
        <v>41672</v>
      </c>
      <c r="F59" s="120">
        <v>8614</v>
      </c>
      <c r="G59" s="18">
        <v>11187210.439999999</v>
      </c>
    </row>
    <row r="60" spans="2:7" x14ac:dyDescent="0.45">
      <c r="C60" t="s">
        <v>717</v>
      </c>
      <c r="D60" t="s">
        <v>719</v>
      </c>
      <c r="E60" s="64">
        <v>41673</v>
      </c>
      <c r="F60" s="8">
        <v>12</v>
      </c>
      <c r="G60" s="10">
        <v>132581.98000000001</v>
      </c>
    </row>
    <row r="61" spans="2:7" x14ac:dyDescent="0.45">
      <c r="C61" t="s">
        <v>717</v>
      </c>
      <c r="D61" t="s">
        <v>643</v>
      </c>
      <c r="E61" s="64">
        <v>41674</v>
      </c>
      <c r="F61" s="8">
        <v>40</v>
      </c>
      <c r="G61" s="10">
        <v>176470.82</v>
      </c>
    </row>
    <row r="62" spans="2:7" x14ac:dyDescent="0.45">
      <c r="C62" t="s">
        <v>717</v>
      </c>
      <c r="D62" t="s">
        <v>728</v>
      </c>
      <c r="E62" s="64">
        <v>41674</v>
      </c>
      <c r="F62" s="8">
        <v>75</v>
      </c>
      <c r="G62" s="10">
        <v>0</v>
      </c>
    </row>
    <row r="63" spans="2:7" x14ac:dyDescent="0.45">
      <c r="C63" t="s">
        <v>779</v>
      </c>
      <c r="D63" t="s">
        <v>790</v>
      </c>
      <c r="E63" s="64">
        <v>41674</v>
      </c>
      <c r="F63" s="8">
        <v>15</v>
      </c>
      <c r="G63" s="10">
        <v>97146.43</v>
      </c>
    </row>
    <row r="64" spans="2:7" x14ac:dyDescent="0.45">
      <c r="C64" t="s">
        <v>779</v>
      </c>
      <c r="D64" t="s">
        <v>783</v>
      </c>
      <c r="E64" s="64">
        <v>41674</v>
      </c>
      <c r="F64" s="8">
        <v>114</v>
      </c>
      <c r="G64" s="10">
        <v>131049.7</v>
      </c>
    </row>
    <row r="65" spans="3:7" x14ac:dyDescent="0.45">
      <c r="C65" t="s">
        <v>779</v>
      </c>
      <c r="D65" t="s">
        <v>643</v>
      </c>
      <c r="E65" s="64">
        <v>41674</v>
      </c>
      <c r="F65" s="8">
        <v>117</v>
      </c>
      <c r="G65" s="10">
        <v>0</v>
      </c>
    </row>
    <row r="66" spans="3:7" x14ac:dyDescent="0.45">
      <c r="C66" t="s">
        <v>779</v>
      </c>
      <c r="D66" t="s">
        <v>791</v>
      </c>
      <c r="E66" s="64">
        <v>41674</v>
      </c>
      <c r="F66" s="8">
        <v>57</v>
      </c>
      <c r="G66" s="10">
        <v>0</v>
      </c>
    </row>
    <row r="67" spans="3:7" x14ac:dyDescent="0.45">
      <c r="C67" t="s">
        <v>779</v>
      </c>
      <c r="D67" t="s">
        <v>690</v>
      </c>
      <c r="E67" s="64">
        <v>41674</v>
      </c>
      <c r="F67" s="8">
        <v>39</v>
      </c>
      <c r="G67" s="10">
        <v>0</v>
      </c>
    </row>
    <row r="68" spans="3:7" x14ac:dyDescent="0.45">
      <c r="C68" t="s">
        <v>779</v>
      </c>
      <c r="D68" t="s">
        <v>792</v>
      </c>
      <c r="E68" s="64">
        <v>41674</v>
      </c>
      <c r="F68" s="8">
        <v>32</v>
      </c>
      <c r="G68" s="10">
        <v>100192.04</v>
      </c>
    </row>
    <row r="69" spans="3:7" x14ac:dyDescent="0.45">
      <c r="C69" t="s">
        <v>779</v>
      </c>
      <c r="D69" t="s">
        <v>793</v>
      </c>
      <c r="E69" s="64">
        <v>41674</v>
      </c>
      <c r="F69" s="8">
        <v>45</v>
      </c>
      <c r="G69" s="10">
        <v>297904.39</v>
      </c>
    </row>
    <row r="70" spans="3:7" x14ac:dyDescent="0.45">
      <c r="C70" t="s">
        <v>779</v>
      </c>
      <c r="D70" t="s">
        <v>794</v>
      </c>
      <c r="E70" s="64">
        <v>41674</v>
      </c>
      <c r="F70" s="8">
        <v>147</v>
      </c>
      <c r="G70" s="10">
        <v>0</v>
      </c>
    </row>
    <row r="71" spans="3:7" x14ac:dyDescent="0.45">
      <c r="C71" t="s">
        <v>779</v>
      </c>
      <c r="D71" t="s">
        <v>795</v>
      </c>
      <c r="E71" s="64">
        <v>41674</v>
      </c>
      <c r="F71" s="8">
        <v>40</v>
      </c>
      <c r="G71" s="10">
        <v>0</v>
      </c>
    </row>
    <row r="72" spans="3:7" x14ac:dyDescent="0.45">
      <c r="C72" t="s">
        <v>779</v>
      </c>
      <c r="D72" t="s">
        <v>782</v>
      </c>
      <c r="E72" s="64">
        <v>41674</v>
      </c>
      <c r="F72" s="8">
        <v>12</v>
      </c>
      <c r="G72" s="10">
        <v>28026.99</v>
      </c>
    </row>
    <row r="73" spans="3:7" x14ac:dyDescent="0.45">
      <c r="C73" t="s">
        <v>779</v>
      </c>
      <c r="D73" t="s">
        <v>796</v>
      </c>
      <c r="E73" s="64">
        <v>41674</v>
      </c>
      <c r="F73" s="8">
        <v>166</v>
      </c>
      <c r="G73" s="10">
        <v>321037.73</v>
      </c>
    </row>
    <row r="74" spans="3:7" x14ac:dyDescent="0.45">
      <c r="C74" t="s">
        <v>779</v>
      </c>
      <c r="D74" t="s">
        <v>797</v>
      </c>
      <c r="E74" s="64">
        <v>41674</v>
      </c>
      <c r="F74" s="8">
        <v>87</v>
      </c>
      <c r="G74" s="10">
        <v>428669.78</v>
      </c>
    </row>
    <row r="75" spans="3:7" x14ac:dyDescent="0.45">
      <c r="C75" t="s">
        <v>779</v>
      </c>
      <c r="D75" t="s">
        <v>798</v>
      </c>
      <c r="E75" s="64">
        <v>41674</v>
      </c>
      <c r="F75" s="8">
        <v>104</v>
      </c>
      <c r="G75" s="10">
        <v>0</v>
      </c>
    </row>
    <row r="76" spans="3:7" x14ac:dyDescent="0.45">
      <c r="C76" t="s">
        <v>779</v>
      </c>
      <c r="D76" t="s">
        <v>799</v>
      </c>
      <c r="E76" s="64">
        <v>41674</v>
      </c>
      <c r="F76" s="8">
        <v>12</v>
      </c>
      <c r="G76" s="10">
        <v>0</v>
      </c>
    </row>
    <row r="77" spans="3:7" x14ac:dyDescent="0.45">
      <c r="C77" t="s">
        <v>779</v>
      </c>
      <c r="D77" t="s">
        <v>800</v>
      </c>
      <c r="E77" s="64">
        <v>41674</v>
      </c>
      <c r="F77" s="8">
        <v>55</v>
      </c>
      <c r="G77" s="10">
        <v>261713.48</v>
      </c>
    </row>
    <row r="78" spans="3:7" x14ac:dyDescent="0.45">
      <c r="C78" t="s">
        <v>779</v>
      </c>
      <c r="D78" t="s">
        <v>781</v>
      </c>
      <c r="E78" s="64">
        <v>41674</v>
      </c>
      <c r="F78" s="8">
        <v>8</v>
      </c>
      <c r="G78" s="10">
        <v>103571.18</v>
      </c>
    </row>
    <row r="79" spans="3:7" x14ac:dyDescent="0.45">
      <c r="C79" t="s">
        <v>779</v>
      </c>
      <c r="D79" t="s">
        <v>801</v>
      </c>
      <c r="E79" s="64">
        <v>41674</v>
      </c>
      <c r="F79" s="8">
        <v>30</v>
      </c>
      <c r="G79" s="10">
        <v>0</v>
      </c>
    </row>
    <row r="80" spans="3:7" x14ac:dyDescent="0.45">
      <c r="C80" t="s">
        <v>779</v>
      </c>
      <c r="D80" t="s">
        <v>802</v>
      </c>
      <c r="E80" s="64">
        <v>41674</v>
      </c>
      <c r="F80" s="8">
        <v>190</v>
      </c>
      <c r="G80" s="10">
        <v>3089298.16</v>
      </c>
    </row>
    <row r="81" spans="2:7" x14ac:dyDescent="0.45">
      <c r="C81" t="s">
        <v>779</v>
      </c>
      <c r="D81" t="s">
        <v>803</v>
      </c>
      <c r="E81" s="64">
        <v>41674</v>
      </c>
      <c r="F81" s="8">
        <v>73</v>
      </c>
      <c r="G81" s="10">
        <v>0</v>
      </c>
    </row>
    <row r="82" spans="2:7" x14ac:dyDescent="0.45">
      <c r="C82" t="s">
        <v>779</v>
      </c>
      <c r="D82" t="s">
        <v>737</v>
      </c>
      <c r="E82" s="64">
        <v>41674</v>
      </c>
      <c r="F82" s="8">
        <v>88</v>
      </c>
      <c r="G82" s="10">
        <v>193909.21</v>
      </c>
    </row>
    <row r="83" spans="2:7" x14ac:dyDescent="0.45">
      <c r="C83" t="s">
        <v>779</v>
      </c>
      <c r="D83" t="s">
        <v>656</v>
      </c>
      <c r="E83" s="64">
        <v>41674</v>
      </c>
      <c r="F83" s="8">
        <v>57</v>
      </c>
      <c r="G83" s="10">
        <v>90884.35</v>
      </c>
    </row>
    <row r="84" spans="2:7" x14ac:dyDescent="0.45">
      <c r="C84" t="s">
        <v>717</v>
      </c>
      <c r="D84" t="s">
        <v>722</v>
      </c>
      <c r="E84" s="64">
        <v>41676</v>
      </c>
      <c r="F84" s="8">
        <v>15</v>
      </c>
      <c r="G84" s="10">
        <v>186145.31</v>
      </c>
    </row>
    <row r="85" spans="2:7" x14ac:dyDescent="0.45">
      <c r="C85" t="s">
        <v>717</v>
      </c>
      <c r="D85" t="s">
        <v>718</v>
      </c>
      <c r="E85" s="64">
        <v>41676</v>
      </c>
      <c r="F85" s="8">
        <v>16</v>
      </c>
      <c r="G85" s="10">
        <v>193412.01</v>
      </c>
    </row>
    <row r="86" spans="2:7" x14ac:dyDescent="0.45">
      <c r="C86" t="s">
        <v>717</v>
      </c>
      <c r="D86" t="s">
        <v>723</v>
      </c>
      <c r="E86" s="64">
        <v>41676</v>
      </c>
      <c r="F86" s="8">
        <v>22</v>
      </c>
      <c r="G86" s="10">
        <v>0</v>
      </c>
    </row>
    <row r="87" spans="2:7" x14ac:dyDescent="0.45">
      <c r="C87" t="s">
        <v>717</v>
      </c>
      <c r="D87" t="s">
        <v>728</v>
      </c>
      <c r="E87" s="64">
        <v>41676</v>
      </c>
      <c r="F87" s="8">
        <v>77</v>
      </c>
      <c r="G87" s="10">
        <v>0</v>
      </c>
    </row>
    <row r="88" spans="2:7" x14ac:dyDescent="0.45">
      <c r="C88" t="s">
        <v>1152</v>
      </c>
      <c r="D88" t="s">
        <v>1162</v>
      </c>
      <c r="E88" s="64">
        <v>41676</v>
      </c>
      <c r="F88" s="8">
        <v>38</v>
      </c>
      <c r="G88" s="10">
        <v>145073.39000000001</v>
      </c>
    </row>
    <row r="89" spans="2:7" x14ac:dyDescent="0.45">
      <c r="C89" t="s">
        <v>1152</v>
      </c>
      <c r="D89" t="s">
        <v>1163</v>
      </c>
      <c r="E89" s="64">
        <v>41676</v>
      </c>
      <c r="F89" s="8">
        <v>11</v>
      </c>
      <c r="G89" s="10">
        <v>18730.240000000002</v>
      </c>
    </row>
    <row r="90" spans="2:7" x14ac:dyDescent="0.45">
      <c r="B90" s="14" t="s">
        <v>94</v>
      </c>
      <c r="C90" s="14" t="s">
        <v>657</v>
      </c>
      <c r="D90" s="14" t="s">
        <v>662</v>
      </c>
      <c r="E90" s="15">
        <v>41677</v>
      </c>
      <c r="F90" s="120">
        <v>27975</v>
      </c>
      <c r="G90" s="18">
        <v>42405555.399999999</v>
      </c>
    </row>
    <row r="91" spans="2:7" x14ac:dyDescent="0.45">
      <c r="C91" t="s">
        <v>1152</v>
      </c>
      <c r="D91" t="s">
        <v>1164</v>
      </c>
      <c r="E91" s="64">
        <v>41677</v>
      </c>
      <c r="F91" s="8">
        <v>57</v>
      </c>
      <c r="G91" s="10">
        <v>164266.35</v>
      </c>
    </row>
    <row r="92" spans="2:7" x14ac:dyDescent="0.45">
      <c r="B92" s="14" t="s">
        <v>94</v>
      </c>
      <c r="C92" s="14" t="s">
        <v>657</v>
      </c>
      <c r="D92" s="14" t="s">
        <v>663</v>
      </c>
      <c r="E92" s="15">
        <v>41681</v>
      </c>
      <c r="F92" s="120">
        <v>3511</v>
      </c>
      <c r="G92" s="18">
        <v>4137051.85</v>
      </c>
    </row>
    <row r="93" spans="2:7" x14ac:dyDescent="0.45">
      <c r="C93" t="s">
        <v>712</v>
      </c>
      <c r="D93" t="s">
        <v>713</v>
      </c>
      <c r="E93" s="64">
        <v>41681</v>
      </c>
      <c r="F93" s="8">
        <v>9</v>
      </c>
      <c r="G93" s="10">
        <v>0</v>
      </c>
    </row>
    <row r="94" spans="2:7" x14ac:dyDescent="0.45">
      <c r="C94" t="s">
        <v>717</v>
      </c>
      <c r="D94" t="s">
        <v>643</v>
      </c>
      <c r="E94" s="64">
        <v>41681</v>
      </c>
      <c r="F94" s="8">
        <v>50</v>
      </c>
      <c r="G94" s="10">
        <v>167243.87</v>
      </c>
    </row>
    <row r="95" spans="2:7" x14ac:dyDescent="0.45">
      <c r="C95" t="s">
        <v>717</v>
      </c>
      <c r="D95" t="s">
        <v>724</v>
      </c>
      <c r="E95" s="64">
        <v>41681</v>
      </c>
      <c r="F95" s="8">
        <v>12</v>
      </c>
      <c r="G95" s="10">
        <v>0</v>
      </c>
    </row>
    <row r="96" spans="2:7" x14ac:dyDescent="0.45">
      <c r="C96" t="s">
        <v>1643</v>
      </c>
      <c r="D96" t="s">
        <v>723</v>
      </c>
      <c r="E96" s="64">
        <v>41681</v>
      </c>
      <c r="F96" s="8">
        <v>241</v>
      </c>
      <c r="G96" s="10">
        <v>0</v>
      </c>
    </row>
    <row r="97" spans="2:7" x14ac:dyDescent="0.45">
      <c r="B97" t="s">
        <v>95</v>
      </c>
      <c r="C97" t="s">
        <v>657</v>
      </c>
      <c r="D97" t="s">
        <v>664</v>
      </c>
      <c r="E97" s="64">
        <v>41682</v>
      </c>
      <c r="F97" s="8">
        <v>5369</v>
      </c>
      <c r="G97" s="10">
        <v>0</v>
      </c>
    </row>
    <row r="98" spans="2:7" x14ac:dyDescent="0.45">
      <c r="C98" t="s">
        <v>717</v>
      </c>
      <c r="D98" t="s">
        <v>720</v>
      </c>
      <c r="E98" s="64">
        <v>41682</v>
      </c>
      <c r="F98" s="8">
        <v>92</v>
      </c>
      <c r="G98" s="10">
        <v>1997959.85</v>
      </c>
    </row>
    <row r="99" spans="2:7" x14ac:dyDescent="0.45">
      <c r="C99" t="s">
        <v>717</v>
      </c>
      <c r="D99" t="s">
        <v>725</v>
      </c>
      <c r="E99" s="64">
        <v>41682</v>
      </c>
      <c r="F99" s="8">
        <v>25</v>
      </c>
      <c r="G99" s="10">
        <v>315921.02</v>
      </c>
    </row>
    <row r="100" spans="2:7" x14ac:dyDescent="0.45">
      <c r="C100" t="s">
        <v>717</v>
      </c>
      <c r="D100" t="s">
        <v>718</v>
      </c>
      <c r="E100" s="64">
        <v>41683</v>
      </c>
      <c r="F100" s="8">
        <v>16</v>
      </c>
      <c r="G100" s="10">
        <v>137055.09</v>
      </c>
    </row>
    <row r="101" spans="2:7" x14ac:dyDescent="0.45">
      <c r="C101" t="s">
        <v>717</v>
      </c>
      <c r="D101" t="s">
        <v>723</v>
      </c>
      <c r="E101" s="64">
        <v>41683</v>
      </c>
      <c r="F101" s="8">
        <v>15</v>
      </c>
      <c r="G101" s="10">
        <v>0</v>
      </c>
    </row>
    <row r="102" spans="2:7" x14ac:dyDescent="0.45">
      <c r="B102" s="14" t="s">
        <v>94</v>
      </c>
      <c r="C102" s="14" t="s">
        <v>657</v>
      </c>
      <c r="D102" s="14" t="s">
        <v>665</v>
      </c>
      <c r="E102" s="15">
        <v>41688</v>
      </c>
      <c r="F102" s="120">
        <v>7658</v>
      </c>
      <c r="G102" s="18">
        <v>0</v>
      </c>
    </row>
    <row r="103" spans="2:7" x14ac:dyDescent="0.45">
      <c r="C103" t="s">
        <v>717</v>
      </c>
      <c r="D103" t="s">
        <v>643</v>
      </c>
      <c r="E103" s="64">
        <v>41688</v>
      </c>
      <c r="F103" s="8">
        <v>64</v>
      </c>
      <c r="G103" s="10">
        <v>0</v>
      </c>
    </row>
    <row r="104" spans="2:7" x14ac:dyDescent="0.45">
      <c r="B104" s="14" t="s">
        <v>1704</v>
      </c>
      <c r="C104" s="14" t="s">
        <v>1643</v>
      </c>
      <c r="D104" s="14" t="s">
        <v>747</v>
      </c>
      <c r="E104" s="15">
        <v>41688</v>
      </c>
      <c r="F104" s="120">
        <v>6814</v>
      </c>
      <c r="G104" s="18">
        <v>65905142.479999997</v>
      </c>
    </row>
    <row r="105" spans="2:7" x14ac:dyDescent="0.45">
      <c r="C105" t="s">
        <v>657</v>
      </c>
      <c r="D105" t="s">
        <v>666</v>
      </c>
      <c r="E105" s="64">
        <v>41689</v>
      </c>
      <c r="F105" s="8">
        <v>129</v>
      </c>
      <c r="G105" s="10">
        <v>0</v>
      </c>
    </row>
    <row r="106" spans="2:7" x14ac:dyDescent="0.45">
      <c r="C106" t="s">
        <v>717</v>
      </c>
      <c r="D106" t="s">
        <v>726</v>
      </c>
      <c r="E106" s="64">
        <v>41689</v>
      </c>
      <c r="F106" s="8">
        <v>15</v>
      </c>
      <c r="G106" s="10">
        <v>0</v>
      </c>
    </row>
    <row r="107" spans="2:7" x14ac:dyDescent="0.45">
      <c r="C107" t="s">
        <v>1647</v>
      </c>
      <c r="D107" t="s">
        <v>761</v>
      </c>
      <c r="E107" s="64">
        <v>41689</v>
      </c>
      <c r="F107" s="8">
        <v>674</v>
      </c>
      <c r="G107" s="10">
        <v>752600</v>
      </c>
    </row>
    <row r="108" spans="2:7" x14ac:dyDescent="0.45">
      <c r="C108" t="s">
        <v>657</v>
      </c>
      <c r="D108" t="s">
        <v>667</v>
      </c>
      <c r="E108" s="64">
        <v>41690</v>
      </c>
      <c r="F108" s="8">
        <v>669</v>
      </c>
      <c r="G108" s="10">
        <v>0</v>
      </c>
    </row>
    <row r="109" spans="2:7" x14ac:dyDescent="0.45">
      <c r="C109" t="s">
        <v>717</v>
      </c>
      <c r="D109" t="s">
        <v>730</v>
      </c>
      <c r="E109" s="64">
        <v>41690</v>
      </c>
      <c r="F109" s="8">
        <v>85</v>
      </c>
      <c r="G109" s="10">
        <v>654534.85</v>
      </c>
    </row>
    <row r="110" spans="2:7" x14ac:dyDescent="0.45">
      <c r="C110" t="s">
        <v>717</v>
      </c>
      <c r="D110" t="s">
        <v>718</v>
      </c>
      <c r="E110" s="64">
        <v>41690</v>
      </c>
      <c r="F110" s="8">
        <v>18</v>
      </c>
      <c r="G110" s="10">
        <v>227235.44</v>
      </c>
    </row>
    <row r="111" spans="2:7" x14ac:dyDescent="0.45">
      <c r="C111" t="s">
        <v>717</v>
      </c>
      <c r="D111" t="s">
        <v>722</v>
      </c>
      <c r="E111" s="64">
        <v>41690</v>
      </c>
      <c r="F111" s="8">
        <v>14</v>
      </c>
      <c r="G111" s="10">
        <v>0</v>
      </c>
    </row>
    <row r="112" spans="2:7" x14ac:dyDescent="0.45">
      <c r="C112" t="s">
        <v>717</v>
      </c>
      <c r="D112" t="s">
        <v>727</v>
      </c>
      <c r="E112" s="64">
        <v>41690</v>
      </c>
      <c r="F112" s="8">
        <v>19</v>
      </c>
      <c r="G112" s="10">
        <v>0</v>
      </c>
    </row>
    <row r="113" spans="2:7" x14ac:dyDescent="0.45">
      <c r="C113" t="s">
        <v>1152</v>
      </c>
      <c r="D113" t="s">
        <v>1165</v>
      </c>
      <c r="E113" s="64">
        <v>41690</v>
      </c>
      <c r="F113" s="8">
        <v>600</v>
      </c>
      <c r="G113" s="10">
        <v>751622.73</v>
      </c>
    </row>
    <row r="114" spans="2:7" x14ac:dyDescent="0.45">
      <c r="C114" t="s">
        <v>1152</v>
      </c>
      <c r="D114" t="s">
        <v>1166</v>
      </c>
      <c r="E114" s="64">
        <v>41691</v>
      </c>
      <c r="F114" s="8">
        <v>25</v>
      </c>
      <c r="G114" s="10">
        <v>42874.35</v>
      </c>
    </row>
    <row r="115" spans="2:7" x14ac:dyDescent="0.45">
      <c r="C115" t="s">
        <v>657</v>
      </c>
      <c r="D115" t="s">
        <v>668</v>
      </c>
      <c r="E115" s="64">
        <v>41694</v>
      </c>
      <c r="F115" s="8">
        <v>854</v>
      </c>
      <c r="G115" s="10">
        <v>0</v>
      </c>
    </row>
    <row r="116" spans="2:7" x14ac:dyDescent="0.45">
      <c r="C116" t="s">
        <v>717</v>
      </c>
      <c r="D116" t="s">
        <v>719</v>
      </c>
      <c r="E116" s="64">
        <v>41694</v>
      </c>
      <c r="F116" s="8">
        <v>23</v>
      </c>
      <c r="G116" s="10">
        <v>0</v>
      </c>
    </row>
    <row r="117" spans="2:7" x14ac:dyDescent="0.45">
      <c r="B117" s="14" t="s">
        <v>94</v>
      </c>
      <c r="C117" s="14" t="s">
        <v>657</v>
      </c>
      <c r="D117" s="14" t="s">
        <v>669</v>
      </c>
      <c r="E117" s="15">
        <v>41695</v>
      </c>
      <c r="F117" s="120">
        <v>10984</v>
      </c>
      <c r="G117" s="18">
        <v>28287873.210000001</v>
      </c>
    </row>
    <row r="118" spans="2:7" x14ac:dyDescent="0.45">
      <c r="C118" t="s">
        <v>657</v>
      </c>
      <c r="D118" t="s">
        <v>670</v>
      </c>
      <c r="E118" s="64">
        <v>41696</v>
      </c>
      <c r="F118" s="8">
        <v>967</v>
      </c>
      <c r="G118" s="10">
        <v>0</v>
      </c>
    </row>
    <row r="119" spans="2:7" x14ac:dyDescent="0.45">
      <c r="B119" s="14" t="s">
        <v>94</v>
      </c>
      <c r="C119" s="14" t="s">
        <v>657</v>
      </c>
      <c r="D119" s="14" t="s">
        <v>671</v>
      </c>
      <c r="E119" s="15">
        <v>41696</v>
      </c>
      <c r="F119" s="120">
        <v>4019</v>
      </c>
      <c r="G119" s="18">
        <v>3545637.78</v>
      </c>
    </row>
    <row r="120" spans="2:7" x14ac:dyDescent="0.45">
      <c r="C120" t="s">
        <v>1152</v>
      </c>
      <c r="D120" t="s">
        <v>1167</v>
      </c>
      <c r="E120" s="64">
        <v>41696</v>
      </c>
      <c r="F120" s="8">
        <v>84</v>
      </c>
      <c r="G120" s="10">
        <v>153180.25</v>
      </c>
    </row>
    <row r="121" spans="2:7" x14ac:dyDescent="0.45">
      <c r="B121" s="14" t="s">
        <v>94</v>
      </c>
      <c r="C121" s="14" t="s">
        <v>657</v>
      </c>
      <c r="D121" s="14" t="s">
        <v>672</v>
      </c>
      <c r="E121" s="15">
        <v>41697</v>
      </c>
      <c r="F121" s="120">
        <v>3887</v>
      </c>
      <c r="G121" s="18">
        <v>2982301.02</v>
      </c>
    </row>
    <row r="122" spans="2:7" x14ac:dyDescent="0.45">
      <c r="C122" t="s">
        <v>717</v>
      </c>
      <c r="D122" t="s">
        <v>718</v>
      </c>
      <c r="E122" s="64">
        <v>41697</v>
      </c>
      <c r="F122" s="8">
        <v>19</v>
      </c>
      <c r="G122" s="10">
        <v>147965.66</v>
      </c>
    </row>
    <row r="123" spans="2:7" x14ac:dyDescent="0.45">
      <c r="C123" t="s">
        <v>1134</v>
      </c>
      <c r="D123" t="s">
        <v>680</v>
      </c>
      <c r="E123" s="64">
        <v>41701</v>
      </c>
      <c r="F123" s="8">
        <v>256</v>
      </c>
      <c r="G123" s="10">
        <v>448943.99</v>
      </c>
    </row>
    <row r="124" spans="2:7" x14ac:dyDescent="0.45">
      <c r="C124" t="s">
        <v>1134</v>
      </c>
      <c r="D124" t="s">
        <v>687</v>
      </c>
      <c r="E124" s="64">
        <v>41701</v>
      </c>
      <c r="F124" s="8">
        <v>251</v>
      </c>
      <c r="G124" s="10">
        <v>338010.25</v>
      </c>
    </row>
    <row r="125" spans="2:7" x14ac:dyDescent="0.45">
      <c r="C125" t="s">
        <v>1134</v>
      </c>
      <c r="D125" t="s">
        <v>837</v>
      </c>
      <c r="E125" s="64">
        <v>41701</v>
      </c>
      <c r="F125" s="8">
        <v>368</v>
      </c>
      <c r="G125" s="10">
        <v>555674.76</v>
      </c>
    </row>
    <row r="126" spans="2:7" x14ac:dyDescent="0.45">
      <c r="C126" t="s">
        <v>1134</v>
      </c>
      <c r="D126" t="s">
        <v>911</v>
      </c>
      <c r="E126" s="64">
        <v>41701</v>
      </c>
      <c r="F126" s="8">
        <v>214</v>
      </c>
      <c r="G126" s="10">
        <v>150402.35</v>
      </c>
    </row>
    <row r="127" spans="2:7" x14ac:dyDescent="0.45">
      <c r="C127" t="s">
        <v>1134</v>
      </c>
      <c r="D127" t="s">
        <v>690</v>
      </c>
      <c r="E127" s="64">
        <v>41701</v>
      </c>
      <c r="F127" s="8">
        <v>952</v>
      </c>
      <c r="G127" s="10">
        <v>1256316.6299999999</v>
      </c>
    </row>
    <row r="128" spans="2:7" x14ac:dyDescent="0.45">
      <c r="C128" t="s">
        <v>1134</v>
      </c>
      <c r="D128" t="s">
        <v>379</v>
      </c>
      <c r="E128" s="64">
        <v>41701</v>
      </c>
      <c r="F128" s="8">
        <v>415</v>
      </c>
      <c r="G128" s="10">
        <v>358345.16</v>
      </c>
    </row>
    <row r="129" spans="3:7" x14ac:dyDescent="0.45">
      <c r="C129" t="s">
        <v>1134</v>
      </c>
      <c r="D129" t="s">
        <v>1135</v>
      </c>
      <c r="E129" s="64">
        <v>41701</v>
      </c>
      <c r="F129" s="8">
        <v>392</v>
      </c>
      <c r="G129" s="10">
        <v>378316.11</v>
      </c>
    </row>
    <row r="130" spans="3:7" x14ac:dyDescent="0.45">
      <c r="C130" t="s">
        <v>1134</v>
      </c>
      <c r="D130" t="s">
        <v>1136</v>
      </c>
      <c r="E130" s="64">
        <v>41701</v>
      </c>
      <c r="F130" s="8">
        <v>349</v>
      </c>
      <c r="G130" s="10">
        <v>471818.08</v>
      </c>
    </row>
    <row r="131" spans="3:7" x14ac:dyDescent="0.45">
      <c r="C131" t="s">
        <v>1134</v>
      </c>
      <c r="D131" t="s">
        <v>1137</v>
      </c>
      <c r="E131" s="64">
        <v>41701</v>
      </c>
      <c r="F131" s="8">
        <v>135</v>
      </c>
      <c r="G131" s="10">
        <v>178258.91</v>
      </c>
    </row>
    <row r="132" spans="3:7" x14ac:dyDescent="0.45">
      <c r="C132" t="s">
        <v>1134</v>
      </c>
      <c r="D132" t="s">
        <v>1138</v>
      </c>
      <c r="E132" s="64">
        <v>41701</v>
      </c>
      <c r="F132" s="8">
        <v>135</v>
      </c>
      <c r="G132" s="10">
        <v>101052.21</v>
      </c>
    </row>
    <row r="133" spans="3:7" x14ac:dyDescent="0.45">
      <c r="C133" t="s">
        <v>1134</v>
      </c>
      <c r="D133" t="s">
        <v>1139</v>
      </c>
      <c r="E133" s="64">
        <v>41701</v>
      </c>
      <c r="F133" s="8">
        <v>400</v>
      </c>
      <c r="G133" s="10">
        <v>566798.34</v>
      </c>
    </row>
    <row r="134" spans="3:7" x14ac:dyDescent="0.45">
      <c r="C134" t="s">
        <v>1134</v>
      </c>
      <c r="D134" t="s">
        <v>1140</v>
      </c>
      <c r="E134" s="64">
        <v>41701</v>
      </c>
      <c r="F134" s="8">
        <v>475</v>
      </c>
      <c r="G134" s="10">
        <v>385336.31</v>
      </c>
    </row>
    <row r="135" spans="3:7" x14ac:dyDescent="0.45">
      <c r="C135" t="s">
        <v>1134</v>
      </c>
      <c r="D135" t="s">
        <v>1141</v>
      </c>
      <c r="E135" s="64">
        <v>41701</v>
      </c>
      <c r="F135" s="8">
        <v>1825</v>
      </c>
      <c r="G135" s="10">
        <v>3164241.24</v>
      </c>
    </row>
    <row r="136" spans="3:7" x14ac:dyDescent="0.45">
      <c r="C136" t="s">
        <v>1134</v>
      </c>
      <c r="D136" t="s">
        <v>1142</v>
      </c>
      <c r="E136" s="64">
        <v>41701</v>
      </c>
      <c r="F136" s="8">
        <v>915</v>
      </c>
      <c r="G136" s="10">
        <v>693122.44</v>
      </c>
    </row>
    <row r="137" spans="3:7" x14ac:dyDescent="0.45">
      <c r="C137" t="s">
        <v>1134</v>
      </c>
      <c r="D137" t="s">
        <v>691</v>
      </c>
      <c r="E137" s="64">
        <v>41701</v>
      </c>
      <c r="F137" s="8">
        <v>6960</v>
      </c>
      <c r="G137" s="10">
        <v>11261339.91</v>
      </c>
    </row>
    <row r="138" spans="3:7" x14ac:dyDescent="0.45">
      <c r="C138" t="s">
        <v>1134</v>
      </c>
      <c r="D138" t="s">
        <v>1143</v>
      </c>
      <c r="E138" s="64">
        <v>41701</v>
      </c>
      <c r="F138" s="8">
        <v>1126</v>
      </c>
      <c r="G138" s="10">
        <v>2634909.9700000002</v>
      </c>
    </row>
    <row r="139" spans="3:7" x14ac:dyDescent="0.45">
      <c r="C139" t="s">
        <v>1134</v>
      </c>
      <c r="D139" t="s">
        <v>1144</v>
      </c>
      <c r="E139" s="64">
        <v>41701</v>
      </c>
      <c r="F139" s="8">
        <v>387</v>
      </c>
      <c r="G139" s="10">
        <v>281787.40999999997</v>
      </c>
    </row>
    <row r="140" spans="3:7" x14ac:dyDescent="0.45">
      <c r="C140" t="s">
        <v>1134</v>
      </c>
      <c r="D140" t="s">
        <v>918</v>
      </c>
      <c r="E140" s="64">
        <v>41701</v>
      </c>
      <c r="F140" s="8">
        <v>641</v>
      </c>
      <c r="G140" s="10">
        <v>569267.15</v>
      </c>
    </row>
    <row r="141" spans="3:7" x14ac:dyDescent="0.45">
      <c r="C141" t="s">
        <v>1134</v>
      </c>
      <c r="D141" t="s">
        <v>1145</v>
      </c>
      <c r="E141" s="64">
        <v>41701</v>
      </c>
      <c r="F141" s="8">
        <v>126</v>
      </c>
      <c r="G141" s="10">
        <v>122574.66</v>
      </c>
    </row>
    <row r="142" spans="3:7" x14ac:dyDescent="0.45">
      <c r="C142" t="s">
        <v>1134</v>
      </c>
      <c r="D142" t="s">
        <v>710</v>
      </c>
      <c r="E142" s="64">
        <v>41701</v>
      </c>
      <c r="F142" s="8">
        <v>561</v>
      </c>
      <c r="G142" s="10">
        <v>0</v>
      </c>
    </row>
    <row r="143" spans="3:7" x14ac:dyDescent="0.45">
      <c r="C143" t="s">
        <v>1134</v>
      </c>
      <c r="D143" t="s">
        <v>1146</v>
      </c>
      <c r="E143" s="64">
        <v>41701</v>
      </c>
      <c r="F143" s="8">
        <v>414</v>
      </c>
      <c r="G143" s="10">
        <v>432038.44</v>
      </c>
    </row>
    <row r="144" spans="3:7" x14ac:dyDescent="0.45">
      <c r="C144" t="s">
        <v>1134</v>
      </c>
      <c r="D144" t="s">
        <v>812</v>
      </c>
      <c r="E144" s="64">
        <v>41701</v>
      </c>
      <c r="F144" s="8">
        <v>509</v>
      </c>
      <c r="G144" s="10">
        <v>567353.27</v>
      </c>
    </row>
    <row r="145" spans="3:7" x14ac:dyDescent="0.45">
      <c r="C145" t="s">
        <v>1134</v>
      </c>
      <c r="D145" t="s">
        <v>743</v>
      </c>
      <c r="E145" s="64">
        <v>41701</v>
      </c>
      <c r="F145" s="8">
        <v>117</v>
      </c>
      <c r="G145" s="10">
        <v>134347.22</v>
      </c>
    </row>
    <row r="146" spans="3:7" x14ac:dyDescent="0.45">
      <c r="C146" t="s">
        <v>1134</v>
      </c>
      <c r="D146" t="s">
        <v>951</v>
      </c>
      <c r="E146" s="64">
        <v>41701</v>
      </c>
      <c r="F146" s="8">
        <v>152</v>
      </c>
      <c r="G146" s="10">
        <v>132957.98000000001</v>
      </c>
    </row>
    <row r="147" spans="3:7" x14ac:dyDescent="0.45">
      <c r="C147" t="s">
        <v>1134</v>
      </c>
      <c r="D147" t="s">
        <v>1147</v>
      </c>
      <c r="E147" s="64">
        <v>41701</v>
      </c>
      <c r="F147" s="8">
        <v>325</v>
      </c>
      <c r="G147" s="10">
        <v>0</v>
      </c>
    </row>
    <row r="148" spans="3:7" x14ac:dyDescent="0.45">
      <c r="C148" t="s">
        <v>1134</v>
      </c>
      <c r="D148" t="s">
        <v>1148</v>
      </c>
      <c r="E148" s="64">
        <v>41701</v>
      </c>
      <c r="F148" s="8">
        <v>248</v>
      </c>
      <c r="G148" s="10">
        <v>192563.8</v>
      </c>
    </row>
    <row r="149" spans="3:7" x14ac:dyDescent="0.45">
      <c r="C149" t="s">
        <v>1134</v>
      </c>
      <c r="D149" t="s">
        <v>727</v>
      </c>
      <c r="E149" s="64">
        <v>41701</v>
      </c>
      <c r="F149" s="8">
        <v>102</v>
      </c>
      <c r="G149" s="10">
        <v>0</v>
      </c>
    </row>
    <row r="150" spans="3:7" x14ac:dyDescent="0.45">
      <c r="C150" t="s">
        <v>1134</v>
      </c>
      <c r="D150" t="s">
        <v>1149</v>
      </c>
      <c r="E150" s="64">
        <v>41701</v>
      </c>
      <c r="F150" s="8">
        <v>347</v>
      </c>
      <c r="G150" s="10">
        <v>252831.31</v>
      </c>
    </row>
    <row r="151" spans="3:7" x14ac:dyDescent="0.45">
      <c r="C151" t="s">
        <v>1134</v>
      </c>
      <c r="D151" t="s">
        <v>1150</v>
      </c>
      <c r="E151" s="64">
        <v>41701</v>
      </c>
      <c r="F151" s="8">
        <v>189</v>
      </c>
      <c r="G151" s="10">
        <v>0</v>
      </c>
    </row>
    <row r="152" spans="3:7" x14ac:dyDescent="0.45">
      <c r="C152" t="s">
        <v>1134</v>
      </c>
      <c r="D152" t="s">
        <v>875</v>
      </c>
      <c r="E152" s="64">
        <v>41701</v>
      </c>
      <c r="F152" s="8">
        <v>244</v>
      </c>
      <c r="G152" s="10">
        <v>195927.08</v>
      </c>
    </row>
    <row r="153" spans="3:7" x14ac:dyDescent="0.45">
      <c r="C153" t="s">
        <v>1134</v>
      </c>
      <c r="D153" t="s">
        <v>1151</v>
      </c>
      <c r="E153" s="64">
        <v>41701</v>
      </c>
      <c r="F153" s="8">
        <v>280</v>
      </c>
      <c r="G153" s="10">
        <v>277259.63</v>
      </c>
    </row>
    <row r="154" spans="3:7" x14ac:dyDescent="0.45">
      <c r="C154" t="s">
        <v>779</v>
      </c>
      <c r="D154" t="s">
        <v>653</v>
      </c>
      <c r="E154" s="64">
        <v>41702</v>
      </c>
      <c r="F154" s="8">
        <v>139</v>
      </c>
      <c r="G154" s="10">
        <v>59340.02</v>
      </c>
    </row>
    <row r="155" spans="3:7" x14ac:dyDescent="0.45">
      <c r="C155" t="s">
        <v>779</v>
      </c>
      <c r="D155" t="s">
        <v>790</v>
      </c>
      <c r="E155" s="64">
        <v>41702</v>
      </c>
      <c r="F155" s="8">
        <v>40</v>
      </c>
      <c r="G155" s="10">
        <v>420315.47</v>
      </c>
    </row>
    <row r="156" spans="3:7" x14ac:dyDescent="0.45">
      <c r="C156" t="s">
        <v>779</v>
      </c>
      <c r="D156" t="s">
        <v>804</v>
      </c>
      <c r="E156" s="64">
        <v>41702</v>
      </c>
      <c r="F156" s="8">
        <v>98</v>
      </c>
      <c r="G156" s="10">
        <v>179531.32</v>
      </c>
    </row>
    <row r="157" spans="3:7" x14ac:dyDescent="0.45">
      <c r="C157" t="s">
        <v>779</v>
      </c>
      <c r="D157" t="s">
        <v>761</v>
      </c>
      <c r="E157" s="64">
        <v>41702</v>
      </c>
      <c r="F157" s="8">
        <v>92</v>
      </c>
      <c r="G157" s="10">
        <v>0</v>
      </c>
    </row>
    <row r="158" spans="3:7" x14ac:dyDescent="0.45">
      <c r="C158" t="s">
        <v>779</v>
      </c>
      <c r="D158" t="s">
        <v>805</v>
      </c>
      <c r="E158" s="64">
        <v>41702</v>
      </c>
      <c r="F158" s="8">
        <v>52</v>
      </c>
      <c r="G158" s="10">
        <v>0</v>
      </c>
    </row>
    <row r="159" spans="3:7" x14ac:dyDescent="0.45">
      <c r="C159" t="s">
        <v>779</v>
      </c>
      <c r="D159" t="s">
        <v>797</v>
      </c>
      <c r="E159" s="64">
        <v>41702</v>
      </c>
      <c r="F159" s="8">
        <v>26</v>
      </c>
      <c r="G159" s="10">
        <v>81529.88</v>
      </c>
    </row>
    <row r="160" spans="3:7" x14ac:dyDescent="0.45">
      <c r="C160" t="s">
        <v>779</v>
      </c>
      <c r="D160" t="s">
        <v>802</v>
      </c>
      <c r="E160" s="64">
        <v>41702</v>
      </c>
      <c r="F160" s="8">
        <v>226</v>
      </c>
      <c r="G160" s="10">
        <v>1879931.02</v>
      </c>
    </row>
    <row r="161" spans="3:7" x14ac:dyDescent="0.45">
      <c r="C161" t="s">
        <v>779</v>
      </c>
      <c r="D161" t="s">
        <v>806</v>
      </c>
      <c r="E161" s="64">
        <v>41702</v>
      </c>
      <c r="F161" s="8">
        <v>32</v>
      </c>
      <c r="G161" s="10">
        <v>41513.589999999997</v>
      </c>
    </row>
    <row r="162" spans="3:7" x14ac:dyDescent="0.45">
      <c r="C162" t="s">
        <v>779</v>
      </c>
      <c r="D162" t="s">
        <v>678</v>
      </c>
      <c r="E162" s="64">
        <v>41702</v>
      </c>
      <c r="F162" s="8">
        <v>242</v>
      </c>
      <c r="G162" s="10">
        <v>800404.91</v>
      </c>
    </row>
    <row r="163" spans="3:7" x14ac:dyDescent="0.45">
      <c r="C163" t="s">
        <v>779</v>
      </c>
      <c r="D163" t="s">
        <v>807</v>
      </c>
      <c r="E163" s="64">
        <v>41702</v>
      </c>
      <c r="F163" s="8">
        <v>44</v>
      </c>
      <c r="G163" s="10">
        <v>27567.4</v>
      </c>
    </row>
    <row r="164" spans="3:7" x14ac:dyDescent="0.45">
      <c r="C164" t="s">
        <v>779</v>
      </c>
      <c r="D164" t="s">
        <v>808</v>
      </c>
      <c r="E164" s="64">
        <v>41702</v>
      </c>
      <c r="F164" s="8">
        <v>53</v>
      </c>
      <c r="G164" s="10">
        <v>0</v>
      </c>
    </row>
    <row r="165" spans="3:7" x14ac:dyDescent="0.45">
      <c r="C165" t="s">
        <v>779</v>
      </c>
      <c r="D165" t="s">
        <v>783</v>
      </c>
      <c r="E165" s="64">
        <v>41702</v>
      </c>
      <c r="F165" s="8">
        <v>146</v>
      </c>
      <c r="G165" s="10">
        <v>152075.48000000001</v>
      </c>
    </row>
    <row r="166" spans="3:7" x14ac:dyDescent="0.45">
      <c r="C166" t="s">
        <v>779</v>
      </c>
      <c r="D166" t="s">
        <v>796</v>
      </c>
      <c r="E166" s="64">
        <v>41702</v>
      </c>
      <c r="F166" s="8">
        <v>123</v>
      </c>
      <c r="G166" s="10">
        <v>124189.79</v>
      </c>
    </row>
    <row r="167" spans="3:7" x14ac:dyDescent="0.45">
      <c r="C167" t="s">
        <v>779</v>
      </c>
      <c r="D167" t="s">
        <v>782</v>
      </c>
      <c r="E167" s="64">
        <v>41702</v>
      </c>
      <c r="F167" s="8">
        <v>8</v>
      </c>
      <c r="G167" s="10">
        <v>0</v>
      </c>
    </row>
    <row r="168" spans="3:7" x14ac:dyDescent="0.45">
      <c r="C168" t="s">
        <v>779</v>
      </c>
      <c r="D168" t="s">
        <v>809</v>
      </c>
      <c r="E168" s="64">
        <v>41702</v>
      </c>
      <c r="F168" s="8">
        <v>174</v>
      </c>
      <c r="G168" s="10">
        <v>1500389.65</v>
      </c>
    </row>
    <row r="169" spans="3:7" x14ac:dyDescent="0.45">
      <c r="C169" t="s">
        <v>779</v>
      </c>
      <c r="D169" t="s">
        <v>810</v>
      </c>
      <c r="E169" s="64">
        <v>41702</v>
      </c>
      <c r="F169" s="8">
        <v>22</v>
      </c>
      <c r="G169" s="10">
        <v>0</v>
      </c>
    </row>
    <row r="170" spans="3:7" x14ac:dyDescent="0.45">
      <c r="C170" t="s">
        <v>779</v>
      </c>
      <c r="D170" t="s">
        <v>800</v>
      </c>
      <c r="E170" s="64">
        <v>41702</v>
      </c>
      <c r="F170" s="8">
        <v>43</v>
      </c>
      <c r="G170" s="10">
        <v>153905.76999999999</v>
      </c>
    </row>
    <row r="171" spans="3:7" x14ac:dyDescent="0.45">
      <c r="C171" t="s">
        <v>779</v>
      </c>
      <c r="D171" t="s">
        <v>811</v>
      </c>
      <c r="E171" s="64">
        <v>41702</v>
      </c>
      <c r="F171" s="8">
        <v>1</v>
      </c>
      <c r="G171" s="10">
        <v>0</v>
      </c>
    </row>
    <row r="172" spans="3:7" x14ac:dyDescent="0.45">
      <c r="C172" t="s">
        <v>779</v>
      </c>
      <c r="D172" t="s">
        <v>781</v>
      </c>
      <c r="E172" s="64">
        <v>41702</v>
      </c>
      <c r="F172" s="8">
        <v>12</v>
      </c>
      <c r="G172" s="10">
        <v>0</v>
      </c>
    </row>
    <row r="173" spans="3:7" x14ac:dyDescent="0.45">
      <c r="C173" t="s">
        <v>779</v>
      </c>
      <c r="D173" t="s">
        <v>691</v>
      </c>
      <c r="E173" s="64">
        <v>41702</v>
      </c>
      <c r="F173" s="8">
        <v>66</v>
      </c>
      <c r="G173" s="10">
        <v>688858.33</v>
      </c>
    </row>
    <row r="174" spans="3:7" x14ac:dyDescent="0.45">
      <c r="C174" t="s">
        <v>779</v>
      </c>
      <c r="D174" t="s">
        <v>776</v>
      </c>
      <c r="E174" s="64">
        <v>41702</v>
      </c>
      <c r="F174" s="8">
        <v>21</v>
      </c>
      <c r="G174" s="10">
        <v>0</v>
      </c>
    </row>
    <row r="175" spans="3:7" x14ac:dyDescent="0.45">
      <c r="C175" t="s">
        <v>1152</v>
      </c>
      <c r="D175" t="s">
        <v>1168</v>
      </c>
      <c r="E175" s="64">
        <v>41702</v>
      </c>
      <c r="F175" s="8">
        <v>294</v>
      </c>
      <c r="G175" s="10">
        <v>568621.05000000005</v>
      </c>
    </row>
    <row r="176" spans="3:7" x14ac:dyDescent="0.45">
      <c r="C176" t="s">
        <v>1152</v>
      </c>
      <c r="D176" t="s">
        <v>1169</v>
      </c>
      <c r="E176" s="64">
        <v>41703</v>
      </c>
      <c r="F176" s="8">
        <v>686</v>
      </c>
      <c r="G176" s="10">
        <v>975920.32</v>
      </c>
    </row>
    <row r="177" spans="2:7" x14ac:dyDescent="0.45">
      <c r="C177" t="s">
        <v>1152</v>
      </c>
      <c r="D177" t="s">
        <v>1170</v>
      </c>
      <c r="E177" s="64">
        <v>41703</v>
      </c>
      <c r="F177" s="8">
        <v>666</v>
      </c>
      <c r="G177" s="10">
        <v>838582.07</v>
      </c>
    </row>
    <row r="178" spans="2:7" x14ac:dyDescent="0.45">
      <c r="B178" s="14" t="s">
        <v>1704</v>
      </c>
      <c r="C178" s="14" t="s">
        <v>1152</v>
      </c>
      <c r="D178" s="14" t="s">
        <v>1171</v>
      </c>
      <c r="E178" s="15">
        <v>41703</v>
      </c>
      <c r="F178" s="120">
        <v>751</v>
      </c>
      <c r="G178" s="18">
        <v>513708.46</v>
      </c>
    </row>
    <row r="179" spans="2:7" x14ac:dyDescent="0.45">
      <c r="C179" t="s">
        <v>717</v>
      </c>
      <c r="D179" t="s">
        <v>718</v>
      </c>
      <c r="E179" s="64">
        <v>41704</v>
      </c>
      <c r="F179" s="8">
        <v>19</v>
      </c>
      <c r="G179" s="10">
        <v>143681.17000000001</v>
      </c>
    </row>
    <row r="180" spans="2:7" x14ac:dyDescent="0.45">
      <c r="C180" t="s">
        <v>717</v>
      </c>
      <c r="D180" t="s">
        <v>723</v>
      </c>
      <c r="E180" s="64">
        <v>41704</v>
      </c>
      <c r="F180" s="8">
        <v>34</v>
      </c>
      <c r="G180" s="10">
        <v>0</v>
      </c>
    </row>
    <row r="181" spans="2:7" x14ac:dyDescent="0.45">
      <c r="C181" t="s">
        <v>1152</v>
      </c>
      <c r="D181" t="s">
        <v>1172</v>
      </c>
      <c r="E181" s="64">
        <v>41704</v>
      </c>
      <c r="F181" s="8">
        <v>227</v>
      </c>
      <c r="G181" s="10">
        <v>293654.45</v>
      </c>
    </row>
    <row r="182" spans="2:7" x14ac:dyDescent="0.45">
      <c r="C182" t="s">
        <v>1071</v>
      </c>
      <c r="D182" t="s">
        <v>1072</v>
      </c>
      <c r="E182" s="64">
        <v>41705</v>
      </c>
      <c r="F182" s="8">
        <v>342</v>
      </c>
      <c r="G182" s="10">
        <v>0</v>
      </c>
    </row>
    <row r="183" spans="2:7" x14ac:dyDescent="0.45">
      <c r="C183" t="s">
        <v>1152</v>
      </c>
      <c r="D183" t="s">
        <v>1173</v>
      </c>
      <c r="E183" s="64">
        <v>41705</v>
      </c>
      <c r="F183" s="8">
        <v>388</v>
      </c>
      <c r="G183" s="10">
        <v>331958.32</v>
      </c>
    </row>
    <row r="184" spans="2:7" x14ac:dyDescent="0.45">
      <c r="C184" t="s">
        <v>717</v>
      </c>
      <c r="D184" t="s">
        <v>719</v>
      </c>
      <c r="E184" s="64">
        <v>41708</v>
      </c>
      <c r="F184" s="8">
        <v>23</v>
      </c>
      <c r="G184" s="10">
        <v>0</v>
      </c>
    </row>
    <row r="185" spans="2:7" x14ac:dyDescent="0.45">
      <c r="C185" t="s">
        <v>712</v>
      </c>
      <c r="D185" t="s">
        <v>713</v>
      </c>
      <c r="E185" s="64">
        <v>41709</v>
      </c>
      <c r="F185" s="8">
        <v>14</v>
      </c>
      <c r="G185" s="10">
        <v>0</v>
      </c>
    </row>
    <row r="186" spans="2:7" x14ac:dyDescent="0.45">
      <c r="C186" t="s">
        <v>717</v>
      </c>
      <c r="D186" t="s">
        <v>643</v>
      </c>
      <c r="E186" s="64">
        <v>41709</v>
      </c>
      <c r="F186" s="8">
        <v>59</v>
      </c>
      <c r="G186" s="10">
        <v>0</v>
      </c>
    </row>
    <row r="187" spans="2:7" x14ac:dyDescent="0.45">
      <c r="C187" t="s">
        <v>717</v>
      </c>
      <c r="D187" t="s">
        <v>720</v>
      </c>
      <c r="E187" s="64">
        <v>41710</v>
      </c>
      <c r="F187" s="8">
        <v>96</v>
      </c>
      <c r="G187" s="10">
        <v>1529197.74</v>
      </c>
    </row>
    <row r="188" spans="2:7" x14ac:dyDescent="0.45">
      <c r="C188" t="s">
        <v>717</v>
      </c>
      <c r="D188" t="s">
        <v>718</v>
      </c>
      <c r="E188" s="64">
        <v>41711</v>
      </c>
      <c r="F188" s="8">
        <v>38</v>
      </c>
      <c r="G188" s="10">
        <v>750455.41</v>
      </c>
    </row>
    <row r="189" spans="2:7" x14ac:dyDescent="0.45">
      <c r="C189" t="s">
        <v>717</v>
      </c>
      <c r="D189" t="s">
        <v>722</v>
      </c>
      <c r="E189" s="64">
        <v>41711</v>
      </c>
      <c r="F189" s="8">
        <v>16</v>
      </c>
      <c r="G189" s="10">
        <v>0</v>
      </c>
    </row>
    <row r="190" spans="2:7" x14ac:dyDescent="0.45">
      <c r="C190" t="s">
        <v>717</v>
      </c>
      <c r="D190" t="s">
        <v>723</v>
      </c>
      <c r="E190" s="64">
        <v>41711</v>
      </c>
      <c r="F190" s="8">
        <v>20</v>
      </c>
      <c r="G190" s="10">
        <v>0</v>
      </c>
    </row>
    <row r="191" spans="2:7" x14ac:dyDescent="0.45">
      <c r="B191" s="14" t="s">
        <v>94</v>
      </c>
      <c r="C191" s="14" t="s">
        <v>1152</v>
      </c>
      <c r="D191" s="14" t="s">
        <v>1174</v>
      </c>
      <c r="E191" s="15">
        <v>41711</v>
      </c>
      <c r="F191" s="120">
        <v>953</v>
      </c>
      <c r="G191" s="18">
        <v>1197031.53</v>
      </c>
    </row>
    <row r="192" spans="2:7" x14ac:dyDescent="0.45">
      <c r="C192" t="s">
        <v>717</v>
      </c>
      <c r="D192" t="s">
        <v>643</v>
      </c>
      <c r="E192" s="64">
        <v>41716</v>
      </c>
      <c r="F192" s="8">
        <v>50</v>
      </c>
      <c r="G192" s="10">
        <v>0</v>
      </c>
    </row>
    <row r="193" spans="2:7" x14ac:dyDescent="0.45">
      <c r="C193" t="s">
        <v>717</v>
      </c>
      <c r="D193" t="s">
        <v>731</v>
      </c>
      <c r="E193" s="64">
        <v>41716</v>
      </c>
      <c r="F193" s="8">
        <v>3</v>
      </c>
      <c r="G193" s="10">
        <v>0</v>
      </c>
    </row>
    <row r="194" spans="2:7" x14ac:dyDescent="0.45">
      <c r="C194" t="s">
        <v>717</v>
      </c>
      <c r="D194" t="s">
        <v>724</v>
      </c>
      <c r="E194" s="64">
        <v>41716</v>
      </c>
      <c r="F194" s="8">
        <v>6</v>
      </c>
      <c r="G194" s="10">
        <v>0</v>
      </c>
    </row>
    <row r="195" spans="2:7" x14ac:dyDescent="0.45">
      <c r="C195" t="s">
        <v>1152</v>
      </c>
      <c r="D195" t="s">
        <v>1175</v>
      </c>
      <c r="E195" s="64">
        <v>41716</v>
      </c>
      <c r="F195" s="8">
        <v>340</v>
      </c>
      <c r="G195" s="10">
        <v>601444.18000000005</v>
      </c>
    </row>
    <row r="196" spans="2:7" x14ac:dyDescent="0.45">
      <c r="C196" t="s">
        <v>717</v>
      </c>
      <c r="D196" t="s">
        <v>725</v>
      </c>
      <c r="E196" s="64">
        <v>41717</v>
      </c>
      <c r="F196" s="8">
        <v>61</v>
      </c>
      <c r="G196" s="10">
        <v>0</v>
      </c>
    </row>
    <row r="197" spans="2:7" x14ac:dyDescent="0.45">
      <c r="C197" t="s">
        <v>717</v>
      </c>
      <c r="D197" t="s">
        <v>726</v>
      </c>
      <c r="E197" s="64">
        <v>41717</v>
      </c>
      <c r="F197" s="8">
        <v>100</v>
      </c>
      <c r="G197" s="10">
        <v>0</v>
      </c>
    </row>
    <row r="198" spans="2:7" x14ac:dyDescent="0.45">
      <c r="B198" s="14" t="s">
        <v>94</v>
      </c>
      <c r="C198" s="14" t="s">
        <v>1152</v>
      </c>
      <c r="D198" s="14" t="s">
        <v>443</v>
      </c>
      <c r="E198" s="15">
        <v>41717</v>
      </c>
      <c r="F198" s="120">
        <v>3744</v>
      </c>
      <c r="G198" s="18">
        <v>6172838.7800000003</v>
      </c>
    </row>
    <row r="199" spans="2:7" x14ac:dyDescent="0.45">
      <c r="C199" t="s">
        <v>1682</v>
      </c>
      <c r="D199" t="s">
        <v>644</v>
      </c>
      <c r="E199" s="64">
        <v>41717</v>
      </c>
      <c r="F199" s="8">
        <v>235</v>
      </c>
      <c r="G199" s="10">
        <v>0</v>
      </c>
    </row>
    <row r="200" spans="2:7" x14ac:dyDescent="0.45">
      <c r="C200" t="s">
        <v>717</v>
      </c>
      <c r="D200" t="s">
        <v>718</v>
      </c>
      <c r="E200" s="64">
        <v>41718</v>
      </c>
      <c r="F200" s="8">
        <v>13</v>
      </c>
      <c r="G200" s="10">
        <v>0</v>
      </c>
    </row>
    <row r="201" spans="2:7" x14ac:dyDescent="0.45">
      <c r="C201" t="s">
        <v>717</v>
      </c>
      <c r="D201" t="s">
        <v>730</v>
      </c>
      <c r="E201" s="64">
        <v>41718</v>
      </c>
      <c r="F201" s="8">
        <v>87</v>
      </c>
      <c r="G201" s="10">
        <v>0</v>
      </c>
    </row>
    <row r="202" spans="2:7" x14ac:dyDescent="0.45">
      <c r="C202" t="s">
        <v>717</v>
      </c>
      <c r="D202" t="s">
        <v>727</v>
      </c>
      <c r="E202" s="64">
        <v>41718</v>
      </c>
      <c r="F202" s="8">
        <v>109</v>
      </c>
      <c r="G202" s="10">
        <v>0</v>
      </c>
    </row>
    <row r="203" spans="2:7" x14ac:dyDescent="0.45">
      <c r="C203" t="s">
        <v>717</v>
      </c>
      <c r="D203" t="s">
        <v>723</v>
      </c>
      <c r="E203" s="64">
        <v>41718</v>
      </c>
      <c r="F203" s="8">
        <v>11</v>
      </c>
      <c r="G203" s="10">
        <v>0</v>
      </c>
    </row>
    <row r="204" spans="2:7" x14ac:dyDescent="0.45">
      <c r="C204" t="s">
        <v>1152</v>
      </c>
      <c r="D204" t="s">
        <v>1176</v>
      </c>
      <c r="E204" s="64">
        <v>41719</v>
      </c>
      <c r="F204" s="8">
        <v>197</v>
      </c>
      <c r="G204" s="10">
        <v>328326.84000000003</v>
      </c>
    </row>
    <row r="205" spans="2:7" x14ac:dyDescent="0.45">
      <c r="C205" t="s">
        <v>717</v>
      </c>
      <c r="D205" t="s">
        <v>719</v>
      </c>
      <c r="E205" s="64">
        <v>41722</v>
      </c>
      <c r="F205" s="8">
        <v>23</v>
      </c>
      <c r="G205" s="10">
        <v>0</v>
      </c>
    </row>
    <row r="206" spans="2:7" x14ac:dyDescent="0.45">
      <c r="C206" t="s">
        <v>717</v>
      </c>
      <c r="D206" t="s">
        <v>732</v>
      </c>
      <c r="E206" s="64">
        <v>41722</v>
      </c>
      <c r="F206" s="8">
        <v>16</v>
      </c>
      <c r="G206" s="10">
        <v>318415.5</v>
      </c>
    </row>
    <row r="207" spans="2:7" x14ac:dyDescent="0.45">
      <c r="C207" t="s">
        <v>717</v>
      </c>
      <c r="D207" t="s">
        <v>643</v>
      </c>
      <c r="E207" s="64">
        <v>41723</v>
      </c>
      <c r="F207" s="8">
        <v>40</v>
      </c>
      <c r="G207" s="10">
        <v>0</v>
      </c>
    </row>
    <row r="208" spans="2:7" x14ac:dyDescent="0.45">
      <c r="C208" t="s">
        <v>1152</v>
      </c>
      <c r="D208" t="s">
        <v>1177</v>
      </c>
      <c r="E208" s="64">
        <v>41723</v>
      </c>
      <c r="F208" s="8">
        <v>696</v>
      </c>
      <c r="G208" s="10">
        <v>687992</v>
      </c>
    </row>
    <row r="209" spans="2:7" x14ac:dyDescent="0.45">
      <c r="B209" s="14" t="s">
        <v>94</v>
      </c>
      <c r="C209" s="14" t="s">
        <v>1152</v>
      </c>
      <c r="D209" s="14" t="s">
        <v>1178</v>
      </c>
      <c r="E209" s="15">
        <v>41723</v>
      </c>
      <c r="F209" s="120">
        <v>1344</v>
      </c>
      <c r="G209" s="18">
        <v>2368579.17</v>
      </c>
    </row>
    <row r="210" spans="2:7" x14ac:dyDescent="0.45">
      <c r="C210" t="s">
        <v>1152</v>
      </c>
      <c r="D210" t="s">
        <v>1179</v>
      </c>
      <c r="E210" s="64">
        <v>41723</v>
      </c>
      <c r="F210" s="8">
        <v>48</v>
      </c>
      <c r="G210" s="10">
        <v>292838.76</v>
      </c>
    </row>
    <row r="211" spans="2:7" x14ac:dyDescent="0.45">
      <c r="C211" t="s">
        <v>1152</v>
      </c>
      <c r="D211" t="s">
        <v>1180</v>
      </c>
      <c r="E211" s="64">
        <v>41724</v>
      </c>
      <c r="F211" s="8">
        <v>13</v>
      </c>
      <c r="G211" s="10">
        <v>158464.85999999999</v>
      </c>
    </row>
    <row r="212" spans="2:7" x14ac:dyDescent="0.45">
      <c r="C212" t="s">
        <v>1152</v>
      </c>
      <c r="D212" t="s">
        <v>1181</v>
      </c>
      <c r="E212" s="64">
        <v>41724</v>
      </c>
      <c r="F212" s="8">
        <v>192</v>
      </c>
      <c r="G212" s="10">
        <v>298111</v>
      </c>
    </row>
    <row r="213" spans="2:7" x14ac:dyDescent="0.45">
      <c r="C213" t="s">
        <v>717</v>
      </c>
      <c r="D213" t="s">
        <v>718</v>
      </c>
      <c r="E213" s="64">
        <v>41725</v>
      </c>
      <c r="F213" s="8">
        <v>8</v>
      </c>
      <c r="G213" s="10">
        <v>0</v>
      </c>
    </row>
    <row r="214" spans="2:7" x14ac:dyDescent="0.45">
      <c r="C214" t="s">
        <v>717</v>
      </c>
      <c r="D214" t="s">
        <v>722</v>
      </c>
      <c r="E214" s="64">
        <v>41725</v>
      </c>
      <c r="F214" s="8">
        <v>14</v>
      </c>
      <c r="G214" s="10">
        <v>0</v>
      </c>
    </row>
    <row r="215" spans="2:7" x14ac:dyDescent="0.45">
      <c r="C215" t="s">
        <v>1152</v>
      </c>
      <c r="D215" t="s">
        <v>1182</v>
      </c>
      <c r="E215" s="64">
        <v>41725</v>
      </c>
      <c r="F215" s="8">
        <v>57</v>
      </c>
      <c r="G215" s="10">
        <v>311718.94</v>
      </c>
    </row>
    <row r="216" spans="2:7" x14ac:dyDescent="0.45">
      <c r="B216" s="14" t="s">
        <v>1704</v>
      </c>
      <c r="C216" s="14" t="s">
        <v>1152</v>
      </c>
      <c r="D216" s="14" t="s">
        <v>1183</v>
      </c>
      <c r="E216" s="15">
        <v>41725</v>
      </c>
      <c r="F216" s="120">
        <v>498</v>
      </c>
      <c r="G216" s="18">
        <v>1001713.63</v>
      </c>
    </row>
    <row r="217" spans="2:7" x14ac:dyDescent="0.45">
      <c r="C217" t="s">
        <v>635</v>
      </c>
      <c r="D217" t="s">
        <v>636</v>
      </c>
      <c r="E217" s="64">
        <v>41729</v>
      </c>
      <c r="F217" s="8">
        <v>1293</v>
      </c>
      <c r="G217" s="10">
        <v>1412799.32</v>
      </c>
    </row>
    <row r="218" spans="2:7" x14ac:dyDescent="0.45">
      <c r="C218" t="s">
        <v>717</v>
      </c>
      <c r="D218" t="s">
        <v>732</v>
      </c>
      <c r="E218" s="64">
        <v>41729</v>
      </c>
      <c r="F218" s="8">
        <v>16</v>
      </c>
      <c r="G218" s="10">
        <v>318415.5</v>
      </c>
    </row>
    <row r="219" spans="2:7" x14ac:dyDescent="0.45">
      <c r="C219" t="s">
        <v>1152</v>
      </c>
      <c r="D219" t="s">
        <v>465</v>
      </c>
      <c r="E219" s="64">
        <v>41729</v>
      </c>
      <c r="F219" s="8">
        <v>268</v>
      </c>
      <c r="G219" s="10">
        <v>57562.42</v>
      </c>
    </row>
    <row r="220" spans="2:7" x14ac:dyDescent="0.45">
      <c r="C220" t="s">
        <v>717</v>
      </c>
      <c r="D220" t="s">
        <v>643</v>
      </c>
      <c r="E220" s="64">
        <v>41730</v>
      </c>
      <c r="F220" s="8">
        <v>63</v>
      </c>
      <c r="G220" s="10">
        <v>0</v>
      </c>
    </row>
    <row r="221" spans="2:7" x14ac:dyDescent="0.45">
      <c r="C221" t="s">
        <v>717</v>
      </c>
      <c r="D221" t="s">
        <v>724</v>
      </c>
      <c r="E221" s="64">
        <v>41730</v>
      </c>
      <c r="F221" s="8">
        <v>22</v>
      </c>
      <c r="G221" s="10">
        <v>0</v>
      </c>
    </row>
    <row r="222" spans="2:7" x14ac:dyDescent="0.45">
      <c r="C222" t="s">
        <v>779</v>
      </c>
      <c r="D222" t="s">
        <v>637</v>
      </c>
      <c r="E222" s="64">
        <v>41730</v>
      </c>
      <c r="F222" s="8">
        <v>357</v>
      </c>
      <c r="G222" s="10">
        <v>2053641.58</v>
      </c>
    </row>
    <row r="223" spans="2:7" x14ac:dyDescent="0.45">
      <c r="C223" t="s">
        <v>779</v>
      </c>
      <c r="D223" t="s">
        <v>793</v>
      </c>
      <c r="E223" s="64">
        <v>41730</v>
      </c>
      <c r="F223" s="8">
        <v>90</v>
      </c>
      <c r="G223" s="10">
        <v>355648.82</v>
      </c>
    </row>
    <row r="224" spans="2:7" x14ac:dyDescent="0.45">
      <c r="C224" t="s">
        <v>779</v>
      </c>
      <c r="D224" t="s">
        <v>812</v>
      </c>
      <c r="E224" s="64">
        <v>41730</v>
      </c>
      <c r="F224" s="8">
        <v>25</v>
      </c>
      <c r="G224" s="10">
        <v>42386.32</v>
      </c>
    </row>
    <row r="225" spans="3:7" x14ac:dyDescent="0.45">
      <c r="C225" t="s">
        <v>779</v>
      </c>
      <c r="D225" t="s">
        <v>774</v>
      </c>
      <c r="E225" s="64">
        <v>41730</v>
      </c>
      <c r="F225" s="8">
        <v>130</v>
      </c>
      <c r="G225" s="10">
        <v>0</v>
      </c>
    </row>
    <row r="226" spans="3:7" x14ac:dyDescent="0.45">
      <c r="C226" t="s">
        <v>779</v>
      </c>
      <c r="D226" t="s">
        <v>813</v>
      </c>
      <c r="E226" s="64">
        <v>41730</v>
      </c>
      <c r="F226" s="8">
        <v>51</v>
      </c>
      <c r="G226" s="10">
        <v>193028.32</v>
      </c>
    </row>
    <row r="227" spans="3:7" x14ac:dyDescent="0.45">
      <c r="C227" t="s">
        <v>779</v>
      </c>
      <c r="D227" t="s">
        <v>814</v>
      </c>
      <c r="E227" s="64">
        <v>41730</v>
      </c>
      <c r="F227" s="8">
        <v>125</v>
      </c>
      <c r="G227" s="10">
        <v>331496.25</v>
      </c>
    </row>
    <row r="228" spans="3:7" x14ac:dyDescent="0.45">
      <c r="C228" t="s">
        <v>779</v>
      </c>
      <c r="D228" t="s">
        <v>815</v>
      </c>
      <c r="E228" s="64">
        <v>41730</v>
      </c>
      <c r="F228" s="8">
        <v>176</v>
      </c>
      <c r="G228" s="10">
        <v>0</v>
      </c>
    </row>
    <row r="229" spans="3:7" x14ac:dyDescent="0.45">
      <c r="C229" t="s">
        <v>779</v>
      </c>
      <c r="D229" t="s">
        <v>816</v>
      </c>
      <c r="E229" s="64">
        <v>41730</v>
      </c>
      <c r="F229" s="8">
        <v>26</v>
      </c>
      <c r="G229" s="10">
        <v>51231.86</v>
      </c>
    </row>
    <row r="230" spans="3:7" x14ac:dyDescent="0.45">
      <c r="C230" t="s">
        <v>779</v>
      </c>
      <c r="D230" t="s">
        <v>796</v>
      </c>
      <c r="E230" s="64">
        <v>41730</v>
      </c>
      <c r="F230" s="8">
        <v>175</v>
      </c>
      <c r="G230" s="10">
        <v>247117.52</v>
      </c>
    </row>
    <row r="231" spans="3:7" x14ac:dyDescent="0.45">
      <c r="C231" t="s">
        <v>779</v>
      </c>
      <c r="D231" t="s">
        <v>691</v>
      </c>
      <c r="E231" s="64">
        <v>41730</v>
      </c>
      <c r="F231" s="8">
        <v>142</v>
      </c>
      <c r="G231" s="10">
        <v>591393.97</v>
      </c>
    </row>
    <row r="232" spans="3:7" x14ac:dyDescent="0.45">
      <c r="C232" t="s">
        <v>779</v>
      </c>
      <c r="D232" t="s">
        <v>800</v>
      </c>
      <c r="E232" s="64">
        <v>41730</v>
      </c>
      <c r="F232" s="8">
        <v>42</v>
      </c>
      <c r="G232" s="10">
        <v>121162.32</v>
      </c>
    </row>
    <row r="233" spans="3:7" x14ac:dyDescent="0.45">
      <c r="C233" t="s">
        <v>779</v>
      </c>
      <c r="D233" t="s">
        <v>790</v>
      </c>
      <c r="E233" s="64">
        <v>41730</v>
      </c>
      <c r="F233" s="8">
        <v>40</v>
      </c>
      <c r="G233" s="10">
        <v>229954.13</v>
      </c>
    </row>
    <row r="234" spans="3:7" x14ac:dyDescent="0.45">
      <c r="C234" t="s">
        <v>779</v>
      </c>
      <c r="D234" t="s">
        <v>802</v>
      </c>
      <c r="E234" s="64">
        <v>41730</v>
      </c>
      <c r="F234" s="8">
        <v>83</v>
      </c>
      <c r="G234" s="10">
        <v>834672.81</v>
      </c>
    </row>
    <row r="235" spans="3:7" x14ac:dyDescent="0.45">
      <c r="C235" t="s">
        <v>779</v>
      </c>
      <c r="D235" t="s">
        <v>817</v>
      </c>
      <c r="E235" s="64">
        <v>41730</v>
      </c>
      <c r="F235" s="8">
        <v>150</v>
      </c>
      <c r="G235" s="10">
        <v>131500.19</v>
      </c>
    </row>
    <row r="236" spans="3:7" x14ac:dyDescent="0.45">
      <c r="C236" t="s">
        <v>779</v>
      </c>
      <c r="D236" t="s">
        <v>797</v>
      </c>
      <c r="E236" s="64">
        <v>41730</v>
      </c>
      <c r="F236" s="8">
        <v>28</v>
      </c>
      <c r="G236" s="10">
        <v>93635.58</v>
      </c>
    </row>
    <row r="237" spans="3:7" x14ac:dyDescent="0.45">
      <c r="C237" t="s">
        <v>779</v>
      </c>
      <c r="D237" t="s">
        <v>818</v>
      </c>
      <c r="E237" s="64">
        <v>41730</v>
      </c>
      <c r="F237" s="8">
        <v>111</v>
      </c>
      <c r="G237" s="10">
        <v>749985.68</v>
      </c>
    </row>
    <row r="238" spans="3:7" x14ac:dyDescent="0.45">
      <c r="C238" t="s">
        <v>779</v>
      </c>
      <c r="D238" t="s">
        <v>809</v>
      </c>
      <c r="E238" s="64">
        <v>41730</v>
      </c>
      <c r="F238" s="8">
        <v>48</v>
      </c>
      <c r="G238" s="10">
        <v>120095.19</v>
      </c>
    </row>
    <row r="239" spans="3:7" x14ac:dyDescent="0.45">
      <c r="C239" t="s">
        <v>779</v>
      </c>
      <c r="D239" t="s">
        <v>784</v>
      </c>
      <c r="E239" s="64">
        <v>41730</v>
      </c>
      <c r="F239" s="8">
        <v>92</v>
      </c>
      <c r="G239" s="10">
        <v>0</v>
      </c>
    </row>
    <row r="240" spans="3:7" x14ac:dyDescent="0.45">
      <c r="C240" t="s">
        <v>779</v>
      </c>
      <c r="D240" t="s">
        <v>819</v>
      </c>
      <c r="E240" s="64">
        <v>41730</v>
      </c>
      <c r="F240" s="8">
        <v>76</v>
      </c>
      <c r="G240" s="10">
        <v>0</v>
      </c>
    </row>
    <row r="241" spans="2:7" x14ac:dyDescent="0.45">
      <c r="C241" t="s">
        <v>779</v>
      </c>
      <c r="D241" t="s">
        <v>781</v>
      </c>
      <c r="E241" s="64">
        <v>41730</v>
      </c>
      <c r="F241" s="8">
        <v>28</v>
      </c>
      <c r="G241" s="10">
        <v>0</v>
      </c>
    </row>
    <row r="242" spans="2:7" x14ac:dyDescent="0.45">
      <c r="C242" t="s">
        <v>779</v>
      </c>
      <c r="D242" t="s">
        <v>783</v>
      </c>
      <c r="E242" s="64">
        <v>41730</v>
      </c>
      <c r="F242" s="8">
        <v>116</v>
      </c>
      <c r="G242" s="10">
        <v>144240.07999999999</v>
      </c>
    </row>
    <row r="243" spans="2:7" x14ac:dyDescent="0.45">
      <c r="C243" t="s">
        <v>779</v>
      </c>
      <c r="D243" t="s">
        <v>761</v>
      </c>
      <c r="E243" s="64">
        <v>41730</v>
      </c>
      <c r="F243" s="8">
        <v>79</v>
      </c>
      <c r="G243" s="10">
        <v>0</v>
      </c>
    </row>
    <row r="244" spans="2:7" x14ac:dyDescent="0.45">
      <c r="C244" t="s">
        <v>1152</v>
      </c>
      <c r="D244" t="s">
        <v>1184</v>
      </c>
      <c r="E244" s="64">
        <v>41730</v>
      </c>
      <c r="F244" s="8">
        <v>18</v>
      </c>
      <c r="G244" s="10">
        <v>63316.35</v>
      </c>
    </row>
    <row r="245" spans="2:7" x14ac:dyDescent="0.45">
      <c r="C245" t="s">
        <v>1152</v>
      </c>
      <c r="D245" t="s">
        <v>1185</v>
      </c>
      <c r="E245" s="64">
        <v>41730</v>
      </c>
      <c r="F245" s="8">
        <v>65</v>
      </c>
      <c r="G245" s="10">
        <v>61549.4</v>
      </c>
    </row>
    <row r="246" spans="2:7" x14ac:dyDescent="0.45">
      <c r="C246" t="s">
        <v>1152</v>
      </c>
      <c r="D246" t="s">
        <v>1186</v>
      </c>
      <c r="E246" s="64">
        <v>41731</v>
      </c>
      <c r="F246" s="8">
        <v>48</v>
      </c>
      <c r="G246" s="10">
        <v>334365.77</v>
      </c>
    </row>
    <row r="247" spans="2:7" x14ac:dyDescent="0.45">
      <c r="C247" t="s">
        <v>717</v>
      </c>
      <c r="D247" t="s">
        <v>718</v>
      </c>
      <c r="E247" s="64">
        <v>41732</v>
      </c>
      <c r="F247" s="8">
        <v>16</v>
      </c>
      <c r="G247" s="10">
        <v>0</v>
      </c>
    </row>
    <row r="248" spans="2:7" x14ac:dyDescent="0.45">
      <c r="C248" t="s">
        <v>717</v>
      </c>
      <c r="D248" t="s">
        <v>723</v>
      </c>
      <c r="E248" s="64">
        <v>41732</v>
      </c>
      <c r="F248" s="8">
        <v>8</v>
      </c>
      <c r="G248" s="10">
        <v>0</v>
      </c>
    </row>
    <row r="249" spans="2:7" x14ac:dyDescent="0.45">
      <c r="C249" t="s">
        <v>1152</v>
      </c>
      <c r="D249" t="s">
        <v>1187</v>
      </c>
      <c r="E249" s="64">
        <v>41732</v>
      </c>
      <c r="F249" s="8">
        <v>128</v>
      </c>
      <c r="G249" s="10">
        <v>325166.11</v>
      </c>
    </row>
    <row r="250" spans="2:7" x14ac:dyDescent="0.45">
      <c r="C250" t="s">
        <v>1152</v>
      </c>
      <c r="D250" t="s">
        <v>1188</v>
      </c>
      <c r="E250" s="64">
        <v>41732</v>
      </c>
      <c r="F250" s="8">
        <v>374</v>
      </c>
      <c r="G250" s="10">
        <v>441927.05</v>
      </c>
    </row>
    <row r="251" spans="2:7" x14ac:dyDescent="0.45">
      <c r="C251" t="s">
        <v>1152</v>
      </c>
      <c r="D251" t="s">
        <v>1189</v>
      </c>
      <c r="E251" s="64">
        <v>41732</v>
      </c>
      <c r="F251" s="8">
        <v>44</v>
      </c>
      <c r="G251" s="10">
        <v>256932.22</v>
      </c>
    </row>
    <row r="252" spans="2:7" x14ac:dyDescent="0.45">
      <c r="C252" t="s">
        <v>717</v>
      </c>
      <c r="D252" t="s">
        <v>719</v>
      </c>
      <c r="E252" s="64">
        <v>41736</v>
      </c>
      <c r="F252" s="8">
        <v>20</v>
      </c>
      <c r="G252" s="10">
        <v>0</v>
      </c>
    </row>
    <row r="253" spans="2:7" x14ac:dyDescent="0.45">
      <c r="B253" s="14" t="s">
        <v>1704</v>
      </c>
      <c r="C253" s="14" t="s">
        <v>1091</v>
      </c>
      <c r="D253" s="14" t="s">
        <v>687</v>
      </c>
      <c r="E253" s="15">
        <v>41736</v>
      </c>
      <c r="F253" s="120">
        <v>4574</v>
      </c>
      <c r="G253" s="18">
        <v>0</v>
      </c>
    </row>
    <row r="254" spans="2:7" x14ac:dyDescent="0.45">
      <c r="C254" t="s">
        <v>712</v>
      </c>
      <c r="D254" t="s">
        <v>713</v>
      </c>
      <c r="E254" s="64">
        <v>41737</v>
      </c>
      <c r="F254" s="8">
        <v>5</v>
      </c>
      <c r="G254" s="10">
        <v>0</v>
      </c>
    </row>
    <row r="255" spans="2:7" x14ac:dyDescent="0.45">
      <c r="C255" t="s">
        <v>717</v>
      </c>
      <c r="D255" t="s">
        <v>643</v>
      </c>
      <c r="E255" s="64">
        <v>41737</v>
      </c>
      <c r="F255" s="8">
        <v>40</v>
      </c>
      <c r="G255" s="10">
        <v>0</v>
      </c>
    </row>
    <row r="256" spans="2:7" x14ac:dyDescent="0.45">
      <c r="C256" t="s">
        <v>717</v>
      </c>
      <c r="D256" t="s">
        <v>731</v>
      </c>
      <c r="E256" s="64">
        <v>41737</v>
      </c>
      <c r="F256" s="8">
        <v>1</v>
      </c>
      <c r="G256" s="10">
        <v>0</v>
      </c>
    </row>
    <row r="257" spans="2:7" x14ac:dyDescent="0.45">
      <c r="B257" s="14" t="s">
        <v>1704</v>
      </c>
      <c r="C257" s="14" t="s">
        <v>1152</v>
      </c>
      <c r="D257" s="14" t="s">
        <v>1190</v>
      </c>
      <c r="E257" s="15">
        <v>41737</v>
      </c>
      <c r="F257" s="120">
        <v>1530</v>
      </c>
      <c r="G257" s="18">
        <v>1263178.92</v>
      </c>
    </row>
    <row r="258" spans="2:7" x14ac:dyDescent="0.45">
      <c r="C258" t="s">
        <v>1152</v>
      </c>
      <c r="D258" t="s">
        <v>1191</v>
      </c>
      <c r="E258" s="64">
        <v>41737</v>
      </c>
      <c r="F258" s="8">
        <v>11</v>
      </c>
      <c r="G258" s="10">
        <v>6148.08</v>
      </c>
    </row>
    <row r="259" spans="2:7" x14ac:dyDescent="0.45">
      <c r="C259" t="s">
        <v>717</v>
      </c>
      <c r="D259" t="s">
        <v>720</v>
      </c>
      <c r="E259" s="64">
        <v>41738</v>
      </c>
      <c r="F259" s="8">
        <v>81</v>
      </c>
      <c r="G259" s="10">
        <v>1322329.56</v>
      </c>
    </row>
    <row r="260" spans="2:7" x14ac:dyDescent="0.45">
      <c r="C260" t="s">
        <v>1682</v>
      </c>
      <c r="D260" t="s">
        <v>636</v>
      </c>
      <c r="E260" s="64">
        <v>41738</v>
      </c>
      <c r="F260" s="8">
        <v>1459</v>
      </c>
      <c r="G260" s="10">
        <v>0</v>
      </c>
    </row>
    <row r="261" spans="2:7" x14ac:dyDescent="0.45">
      <c r="C261" t="s">
        <v>717</v>
      </c>
      <c r="D261" t="s">
        <v>718</v>
      </c>
      <c r="E261" s="64">
        <v>41739</v>
      </c>
      <c r="F261" s="8">
        <v>15</v>
      </c>
      <c r="G261" s="10">
        <v>0</v>
      </c>
    </row>
    <row r="262" spans="2:7" x14ac:dyDescent="0.45">
      <c r="C262" t="s">
        <v>717</v>
      </c>
      <c r="D262" t="s">
        <v>728</v>
      </c>
      <c r="E262" s="64">
        <v>41739</v>
      </c>
      <c r="F262" s="8">
        <v>53</v>
      </c>
      <c r="G262" s="10">
        <v>866827.28</v>
      </c>
    </row>
    <row r="263" spans="2:7" x14ac:dyDescent="0.45">
      <c r="C263" t="s">
        <v>717</v>
      </c>
      <c r="D263" t="s">
        <v>723</v>
      </c>
      <c r="E263" s="64">
        <v>41739</v>
      </c>
      <c r="F263" s="8">
        <v>8</v>
      </c>
      <c r="G263" s="10">
        <v>0</v>
      </c>
    </row>
    <row r="264" spans="2:7" x14ac:dyDescent="0.45">
      <c r="C264" t="s">
        <v>717</v>
      </c>
      <c r="D264" t="s">
        <v>722</v>
      </c>
      <c r="E264" s="64">
        <v>41739</v>
      </c>
      <c r="F264" s="8">
        <v>14</v>
      </c>
      <c r="G264" s="10">
        <v>0</v>
      </c>
    </row>
    <row r="265" spans="2:7" x14ac:dyDescent="0.45">
      <c r="C265" t="s">
        <v>717</v>
      </c>
      <c r="D265" t="s">
        <v>733</v>
      </c>
      <c r="E265" s="64">
        <v>41739</v>
      </c>
      <c r="F265" s="8">
        <v>26</v>
      </c>
      <c r="G265" s="10">
        <v>292327.75</v>
      </c>
    </row>
    <row r="266" spans="2:7" x14ac:dyDescent="0.45">
      <c r="C266" t="s">
        <v>1152</v>
      </c>
      <c r="D266" t="s">
        <v>1192</v>
      </c>
      <c r="E266" s="64">
        <v>41739</v>
      </c>
      <c r="F266" s="8">
        <v>19</v>
      </c>
      <c r="G266" s="10">
        <v>42377.77</v>
      </c>
    </row>
    <row r="267" spans="2:7" x14ac:dyDescent="0.45">
      <c r="C267" t="s">
        <v>1152</v>
      </c>
      <c r="D267" t="s">
        <v>1193</v>
      </c>
      <c r="E267" s="64">
        <v>41739</v>
      </c>
      <c r="F267" s="8">
        <v>48</v>
      </c>
      <c r="G267" s="10">
        <v>73296.45</v>
      </c>
    </row>
    <row r="268" spans="2:7" x14ac:dyDescent="0.45">
      <c r="C268" t="s">
        <v>1152</v>
      </c>
      <c r="D268" t="s">
        <v>1194</v>
      </c>
      <c r="E268" s="64">
        <v>41740</v>
      </c>
      <c r="F268" s="8">
        <v>17</v>
      </c>
      <c r="G268" s="10">
        <v>131451.29999999999</v>
      </c>
    </row>
    <row r="269" spans="2:7" x14ac:dyDescent="0.45">
      <c r="C269" t="s">
        <v>717</v>
      </c>
      <c r="D269" t="s">
        <v>732</v>
      </c>
      <c r="E269" s="64">
        <v>41743</v>
      </c>
      <c r="F269" s="8">
        <v>19</v>
      </c>
      <c r="G269" s="10">
        <v>0</v>
      </c>
    </row>
    <row r="270" spans="2:7" x14ac:dyDescent="0.45">
      <c r="C270" t="s">
        <v>712</v>
      </c>
      <c r="D270" t="s">
        <v>714</v>
      </c>
      <c r="E270" s="64">
        <v>41744</v>
      </c>
      <c r="F270" s="8">
        <v>2</v>
      </c>
      <c r="G270" s="10">
        <v>0</v>
      </c>
    </row>
    <row r="271" spans="2:7" x14ac:dyDescent="0.45">
      <c r="C271" t="s">
        <v>717</v>
      </c>
      <c r="D271" t="s">
        <v>643</v>
      </c>
      <c r="E271" s="64">
        <v>41744</v>
      </c>
      <c r="F271" s="8">
        <v>40</v>
      </c>
      <c r="G271" s="10">
        <v>0</v>
      </c>
    </row>
    <row r="272" spans="2:7" x14ac:dyDescent="0.45">
      <c r="C272" t="s">
        <v>717</v>
      </c>
      <c r="D272" t="s">
        <v>724</v>
      </c>
      <c r="E272" s="64">
        <v>41744</v>
      </c>
      <c r="F272" s="8">
        <v>20</v>
      </c>
      <c r="G272" s="10">
        <v>0</v>
      </c>
    </row>
    <row r="273" spans="2:7" x14ac:dyDescent="0.45">
      <c r="C273" t="s">
        <v>1152</v>
      </c>
      <c r="D273" t="s">
        <v>1195</v>
      </c>
      <c r="E273" s="64">
        <v>41744</v>
      </c>
      <c r="F273" s="8">
        <v>116</v>
      </c>
      <c r="G273" s="10">
        <v>175770.97</v>
      </c>
    </row>
    <row r="274" spans="2:7" x14ac:dyDescent="0.45">
      <c r="C274" t="s">
        <v>717</v>
      </c>
      <c r="D274" t="s">
        <v>725</v>
      </c>
      <c r="E274" s="64">
        <v>41745</v>
      </c>
      <c r="F274" s="8">
        <v>46</v>
      </c>
      <c r="G274" s="10">
        <v>0</v>
      </c>
    </row>
    <row r="275" spans="2:7" x14ac:dyDescent="0.45">
      <c r="C275" t="s">
        <v>717</v>
      </c>
      <c r="D275" t="s">
        <v>726</v>
      </c>
      <c r="E275" s="64">
        <v>41745</v>
      </c>
      <c r="F275" s="8">
        <v>70</v>
      </c>
      <c r="G275" s="10">
        <v>764694.35</v>
      </c>
    </row>
    <row r="276" spans="2:7" x14ac:dyDescent="0.45">
      <c r="C276" t="s">
        <v>901</v>
      </c>
      <c r="D276" t="s">
        <v>902</v>
      </c>
      <c r="E276" s="64">
        <v>41745</v>
      </c>
      <c r="F276" s="8">
        <v>211</v>
      </c>
      <c r="G276" s="10">
        <v>300101.84000000003</v>
      </c>
    </row>
    <row r="277" spans="2:7" x14ac:dyDescent="0.45">
      <c r="C277" t="s">
        <v>1152</v>
      </c>
      <c r="D277" t="s">
        <v>1196</v>
      </c>
      <c r="E277" s="64">
        <v>41745</v>
      </c>
      <c r="F277" s="8">
        <v>65</v>
      </c>
      <c r="G277" s="10">
        <v>338639.46</v>
      </c>
    </row>
    <row r="278" spans="2:7" x14ac:dyDescent="0.45">
      <c r="C278" t="s">
        <v>1152</v>
      </c>
      <c r="D278" t="s">
        <v>1197</v>
      </c>
      <c r="E278" s="64">
        <v>41745</v>
      </c>
      <c r="F278" s="8">
        <v>36</v>
      </c>
      <c r="G278" s="10">
        <v>78751.61</v>
      </c>
    </row>
    <row r="279" spans="2:7" x14ac:dyDescent="0.45">
      <c r="C279" t="s">
        <v>1152</v>
      </c>
      <c r="D279" t="s">
        <v>1198</v>
      </c>
      <c r="E279" s="64">
        <v>41745</v>
      </c>
      <c r="F279" s="8">
        <v>9</v>
      </c>
      <c r="G279" s="10">
        <v>10469.280000000001</v>
      </c>
    </row>
    <row r="280" spans="2:7" x14ac:dyDescent="0.45">
      <c r="C280" t="s">
        <v>1152</v>
      </c>
      <c r="D280" t="s">
        <v>1199</v>
      </c>
      <c r="E280" s="64">
        <v>41745</v>
      </c>
      <c r="F280" s="8">
        <v>22</v>
      </c>
      <c r="G280" s="10">
        <v>48856.7</v>
      </c>
    </row>
    <row r="281" spans="2:7" x14ac:dyDescent="0.45">
      <c r="C281" t="s">
        <v>1152</v>
      </c>
      <c r="D281" t="s">
        <v>1200</v>
      </c>
      <c r="E281" s="64">
        <v>41745</v>
      </c>
      <c r="F281" s="8">
        <v>6</v>
      </c>
      <c r="G281" s="10">
        <v>18802.39</v>
      </c>
    </row>
    <row r="282" spans="2:7" x14ac:dyDescent="0.45">
      <c r="B282" s="14" t="s">
        <v>1704</v>
      </c>
      <c r="C282" s="14" t="s">
        <v>1152</v>
      </c>
      <c r="D282" s="14" t="s">
        <v>1201</v>
      </c>
      <c r="E282" s="15">
        <v>41745</v>
      </c>
      <c r="F282" s="120">
        <v>1483</v>
      </c>
      <c r="G282" s="18">
        <v>1658438.69</v>
      </c>
    </row>
    <row r="283" spans="2:7" x14ac:dyDescent="0.45">
      <c r="C283" t="s">
        <v>717</v>
      </c>
      <c r="D283" t="s">
        <v>718</v>
      </c>
      <c r="E283" s="64">
        <v>41746</v>
      </c>
      <c r="F283" s="8">
        <v>15</v>
      </c>
      <c r="G283" s="10">
        <v>0</v>
      </c>
    </row>
    <row r="284" spans="2:7" x14ac:dyDescent="0.45">
      <c r="C284" t="s">
        <v>635</v>
      </c>
      <c r="D284" t="s">
        <v>637</v>
      </c>
      <c r="E284" s="64">
        <v>41747</v>
      </c>
      <c r="F284" s="8">
        <v>446</v>
      </c>
      <c r="G284" s="10">
        <v>0</v>
      </c>
    </row>
    <row r="285" spans="2:7" x14ac:dyDescent="0.45">
      <c r="C285" t="s">
        <v>717</v>
      </c>
      <c r="D285" t="s">
        <v>732</v>
      </c>
      <c r="E285" s="64">
        <v>41750</v>
      </c>
      <c r="F285" s="8">
        <v>17</v>
      </c>
      <c r="G285" s="10">
        <v>0</v>
      </c>
    </row>
    <row r="286" spans="2:7" x14ac:dyDescent="0.45">
      <c r="C286" t="s">
        <v>717</v>
      </c>
      <c r="D286" t="s">
        <v>643</v>
      </c>
      <c r="E286" s="64">
        <v>41751</v>
      </c>
      <c r="F286" s="8">
        <v>63</v>
      </c>
      <c r="G286" s="10">
        <v>0</v>
      </c>
    </row>
    <row r="287" spans="2:7" x14ac:dyDescent="0.45">
      <c r="C287" t="s">
        <v>717</v>
      </c>
      <c r="D287" t="s">
        <v>728</v>
      </c>
      <c r="E287" s="64">
        <v>41751</v>
      </c>
      <c r="F287" s="8">
        <v>74</v>
      </c>
      <c r="G287" s="10">
        <v>0</v>
      </c>
    </row>
    <row r="288" spans="2:7" x14ac:dyDescent="0.45">
      <c r="C288" t="s">
        <v>1152</v>
      </c>
      <c r="D288" t="s">
        <v>1202</v>
      </c>
      <c r="E288" s="64">
        <v>41751</v>
      </c>
      <c r="F288" s="8">
        <v>53</v>
      </c>
      <c r="G288" s="10">
        <v>277152.93</v>
      </c>
    </row>
    <row r="289" spans="2:7" x14ac:dyDescent="0.45">
      <c r="C289" t="s">
        <v>1152</v>
      </c>
      <c r="D289" t="s">
        <v>1203</v>
      </c>
      <c r="E289" s="64">
        <v>41752</v>
      </c>
      <c r="F289" s="8">
        <v>237</v>
      </c>
      <c r="G289" s="10">
        <v>356532.57</v>
      </c>
    </row>
    <row r="290" spans="2:7" x14ac:dyDescent="0.45">
      <c r="C290" t="s">
        <v>1152</v>
      </c>
      <c r="D290" t="s">
        <v>1204</v>
      </c>
      <c r="E290" s="64">
        <v>41752</v>
      </c>
      <c r="F290" s="8">
        <v>20</v>
      </c>
      <c r="G290" s="10">
        <v>68133.38</v>
      </c>
    </row>
    <row r="291" spans="2:7" x14ac:dyDescent="0.45">
      <c r="C291" t="s">
        <v>1152</v>
      </c>
      <c r="D291" t="s">
        <v>1205</v>
      </c>
      <c r="E291" s="64">
        <v>41752</v>
      </c>
      <c r="F291" s="8">
        <v>38</v>
      </c>
      <c r="G291" s="10">
        <v>57033.84</v>
      </c>
    </row>
    <row r="292" spans="2:7" x14ac:dyDescent="0.45">
      <c r="C292" t="s">
        <v>1152</v>
      </c>
      <c r="D292" t="s">
        <v>1206</v>
      </c>
      <c r="E292" s="64">
        <v>41752</v>
      </c>
      <c r="F292" s="8">
        <v>191</v>
      </c>
      <c r="G292" s="10">
        <v>315836.71000000002</v>
      </c>
    </row>
    <row r="293" spans="2:7" x14ac:dyDescent="0.45">
      <c r="C293" t="s">
        <v>1152</v>
      </c>
      <c r="D293" t="s">
        <v>1207</v>
      </c>
      <c r="E293" s="64">
        <v>41752</v>
      </c>
      <c r="F293" s="8">
        <v>78</v>
      </c>
      <c r="G293" s="10">
        <v>167141.85</v>
      </c>
    </row>
    <row r="294" spans="2:7" x14ac:dyDescent="0.45">
      <c r="C294" t="s">
        <v>1152</v>
      </c>
      <c r="D294" t="s">
        <v>1208</v>
      </c>
      <c r="E294" s="64">
        <v>41752</v>
      </c>
      <c r="F294" s="8">
        <v>509</v>
      </c>
      <c r="G294" s="10">
        <v>779795.69</v>
      </c>
    </row>
    <row r="295" spans="2:7" x14ac:dyDescent="0.45">
      <c r="C295" t="s">
        <v>717</v>
      </c>
      <c r="D295" t="s">
        <v>718</v>
      </c>
      <c r="E295" s="64">
        <v>41753</v>
      </c>
      <c r="F295" s="8">
        <v>27</v>
      </c>
      <c r="G295" s="10">
        <v>0</v>
      </c>
    </row>
    <row r="296" spans="2:7" x14ac:dyDescent="0.45">
      <c r="C296" t="s">
        <v>717</v>
      </c>
      <c r="D296" t="s">
        <v>722</v>
      </c>
      <c r="E296" s="64">
        <v>41753</v>
      </c>
      <c r="F296" s="8">
        <v>15</v>
      </c>
      <c r="G296" s="10">
        <v>0</v>
      </c>
    </row>
    <row r="297" spans="2:7" x14ac:dyDescent="0.45">
      <c r="C297" t="s">
        <v>717</v>
      </c>
      <c r="D297" t="s">
        <v>733</v>
      </c>
      <c r="E297" s="64">
        <v>41753</v>
      </c>
      <c r="F297" s="8">
        <v>27</v>
      </c>
      <c r="G297" s="10">
        <v>0</v>
      </c>
    </row>
    <row r="298" spans="2:7" x14ac:dyDescent="0.45">
      <c r="B298" s="14" t="s">
        <v>94</v>
      </c>
      <c r="C298" s="14" t="s">
        <v>717</v>
      </c>
      <c r="D298" s="14" t="s">
        <v>729</v>
      </c>
      <c r="E298" s="15">
        <v>41754</v>
      </c>
      <c r="F298" s="120">
        <v>11925</v>
      </c>
      <c r="G298" s="18">
        <v>16073723.18</v>
      </c>
    </row>
    <row r="299" spans="2:7" x14ac:dyDescent="0.45">
      <c r="C299" t="s">
        <v>1071</v>
      </c>
      <c r="D299" t="s">
        <v>1073</v>
      </c>
      <c r="E299" s="119">
        <v>41754</v>
      </c>
      <c r="F299" s="8">
        <v>767</v>
      </c>
      <c r="G299" s="10">
        <v>3321514.22</v>
      </c>
    </row>
    <row r="300" spans="2:7" x14ac:dyDescent="0.45">
      <c r="C300" t="s">
        <v>1152</v>
      </c>
      <c r="D300" t="s">
        <v>1209</v>
      </c>
      <c r="E300" s="15">
        <v>41754</v>
      </c>
      <c r="F300" s="8">
        <v>155</v>
      </c>
      <c r="G300" s="10">
        <v>198872.07</v>
      </c>
    </row>
    <row r="301" spans="2:7" x14ac:dyDescent="0.45">
      <c r="C301" t="s">
        <v>1152</v>
      </c>
      <c r="D301" t="s">
        <v>1210</v>
      </c>
      <c r="E301" s="15">
        <v>41754</v>
      </c>
      <c r="F301" s="8">
        <v>180</v>
      </c>
      <c r="G301" s="10">
        <v>888110.72</v>
      </c>
    </row>
    <row r="302" spans="2:7" x14ac:dyDescent="0.45">
      <c r="C302" t="s">
        <v>717</v>
      </c>
      <c r="D302" t="s">
        <v>719</v>
      </c>
      <c r="E302" s="15">
        <v>41757</v>
      </c>
      <c r="F302" s="8">
        <v>20</v>
      </c>
      <c r="G302" s="10">
        <v>0</v>
      </c>
    </row>
    <row r="303" spans="2:7" x14ac:dyDescent="0.45">
      <c r="C303" t="s">
        <v>717</v>
      </c>
      <c r="D303" t="s">
        <v>732</v>
      </c>
      <c r="E303" s="15">
        <v>41757</v>
      </c>
      <c r="F303" s="8">
        <v>12</v>
      </c>
      <c r="G303" s="10">
        <v>0</v>
      </c>
    </row>
    <row r="304" spans="2:7" x14ac:dyDescent="0.45">
      <c r="C304" t="s">
        <v>635</v>
      </c>
      <c r="D304" t="s">
        <v>638</v>
      </c>
      <c r="E304" s="15">
        <v>41758</v>
      </c>
      <c r="F304" s="8">
        <v>121</v>
      </c>
      <c r="G304" s="10">
        <v>0</v>
      </c>
    </row>
    <row r="305" spans="2:7" x14ac:dyDescent="0.45">
      <c r="C305" t="s">
        <v>712</v>
      </c>
      <c r="D305" t="s">
        <v>715</v>
      </c>
      <c r="E305" s="15">
        <v>41758</v>
      </c>
      <c r="F305" s="8">
        <v>28</v>
      </c>
      <c r="G305" s="10">
        <v>0</v>
      </c>
    </row>
    <row r="306" spans="2:7" x14ac:dyDescent="0.45">
      <c r="C306" t="s">
        <v>717</v>
      </c>
      <c r="D306" t="s">
        <v>643</v>
      </c>
      <c r="E306" s="15">
        <v>41758</v>
      </c>
      <c r="F306" s="8">
        <v>59</v>
      </c>
      <c r="G306" s="10">
        <v>0</v>
      </c>
    </row>
    <row r="307" spans="2:7" x14ac:dyDescent="0.45">
      <c r="C307" t="s">
        <v>717</v>
      </c>
      <c r="D307" t="s">
        <v>731</v>
      </c>
      <c r="E307" s="15">
        <v>41758</v>
      </c>
      <c r="F307" s="8">
        <v>3</v>
      </c>
      <c r="G307" s="10">
        <v>0</v>
      </c>
    </row>
    <row r="308" spans="2:7" x14ac:dyDescent="0.45">
      <c r="B308" s="14" t="s">
        <v>94</v>
      </c>
      <c r="C308" s="14" t="s">
        <v>717</v>
      </c>
      <c r="D308" s="14" t="s">
        <v>718</v>
      </c>
      <c r="E308" s="15">
        <v>41790</v>
      </c>
      <c r="F308" s="120">
        <v>30884</v>
      </c>
      <c r="G308" s="18">
        <v>0</v>
      </c>
    </row>
    <row r="309" spans="2:7" x14ac:dyDescent="0.45">
      <c r="C309" t="s">
        <v>1071</v>
      </c>
      <c r="D309" t="s">
        <v>1074</v>
      </c>
      <c r="E309" s="119">
        <v>41759</v>
      </c>
      <c r="F309" s="8">
        <v>625</v>
      </c>
      <c r="G309" s="10">
        <v>1644394.76</v>
      </c>
    </row>
    <row r="310" spans="2:7" x14ac:dyDescent="0.45">
      <c r="C310" t="s">
        <v>717</v>
      </c>
      <c r="D310" t="s">
        <v>718</v>
      </c>
      <c r="E310" s="15">
        <v>41760</v>
      </c>
      <c r="F310" s="8">
        <v>20</v>
      </c>
      <c r="G310" s="10">
        <v>0</v>
      </c>
    </row>
    <row r="311" spans="2:7" x14ac:dyDescent="0.45">
      <c r="B311" s="14" t="s">
        <v>94</v>
      </c>
      <c r="C311" s="14" t="s">
        <v>717</v>
      </c>
      <c r="D311" s="14" t="s">
        <v>734</v>
      </c>
      <c r="E311" s="15">
        <v>41784</v>
      </c>
      <c r="F311" s="120">
        <v>6825</v>
      </c>
      <c r="G311" s="18">
        <v>8222163.5099999998</v>
      </c>
    </row>
    <row r="312" spans="2:7" x14ac:dyDescent="0.45">
      <c r="B312" s="14" t="s">
        <v>94</v>
      </c>
      <c r="C312" s="14" t="s">
        <v>717</v>
      </c>
      <c r="D312" s="14" t="s">
        <v>726</v>
      </c>
      <c r="E312" s="15">
        <v>41786</v>
      </c>
      <c r="F312" s="120">
        <v>32604</v>
      </c>
      <c r="G312" s="18">
        <v>0</v>
      </c>
    </row>
    <row r="313" spans="2:7" x14ac:dyDescent="0.45">
      <c r="B313" s="14" t="s">
        <v>94</v>
      </c>
      <c r="C313" s="14" t="s">
        <v>717</v>
      </c>
      <c r="D313" s="14" t="s">
        <v>643</v>
      </c>
      <c r="E313" s="15">
        <v>41781</v>
      </c>
      <c r="F313" s="120">
        <v>37998</v>
      </c>
      <c r="G313" s="18">
        <v>37007518.100000001</v>
      </c>
    </row>
    <row r="314" spans="2:7" x14ac:dyDescent="0.45">
      <c r="B314" s="14" t="s">
        <v>94</v>
      </c>
      <c r="C314" s="14" t="s">
        <v>717</v>
      </c>
      <c r="D314" s="14" t="s">
        <v>379</v>
      </c>
      <c r="E314" s="15">
        <v>41786</v>
      </c>
      <c r="F314" s="120">
        <v>1710</v>
      </c>
      <c r="G314" s="18">
        <v>1216237.77</v>
      </c>
    </row>
    <row r="315" spans="2:7" x14ac:dyDescent="0.45">
      <c r="B315" s="14" t="s">
        <v>94</v>
      </c>
      <c r="C315" s="14" t="s">
        <v>717</v>
      </c>
      <c r="D315" s="14" t="s">
        <v>735</v>
      </c>
      <c r="E315" s="15">
        <v>41790</v>
      </c>
      <c r="F315" s="120">
        <v>30892</v>
      </c>
      <c r="G315" s="18">
        <v>19217851.09</v>
      </c>
    </row>
    <row r="316" spans="2:7" x14ac:dyDescent="0.45">
      <c r="B316" s="14" t="s">
        <v>94</v>
      </c>
      <c r="C316" s="14" t="s">
        <v>717</v>
      </c>
      <c r="D316" s="14" t="s">
        <v>736</v>
      </c>
      <c r="E316" s="15">
        <v>41788</v>
      </c>
      <c r="F316" s="120">
        <v>4301</v>
      </c>
      <c r="G316" s="18">
        <v>3118184.58</v>
      </c>
    </row>
    <row r="317" spans="2:7" x14ac:dyDescent="0.45">
      <c r="B317" s="14" t="s">
        <v>94</v>
      </c>
      <c r="C317" s="14" t="s">
        <v>717</v>
      </c>
      <c r="D317" s="14" t="s">
        <v>737</v>
      </c>
      <c r="E317" s="15">
        <v>41789</v>
      </c>
      <c r="F317" s="120">
        <v>22129</v>
      </c>
      <c r="G317" s="18">
        <v>6781824.9400000004</v>
      </c>
    </row>
    <row r="318" spans="2:7" x14ac:dyDescent="0.45">
      <c r="B318" s="14" t="s">
        <v>94</v>
      </c>
      <c r="C318" s="14" t="s">
        <v>717</v>
      </c>
      <c r="D318" s="14" t="s">
        <v>738</v>
      </c>
      <c r="E318" s="15">
        <v>41785</v>
      </c>
      <c r="F318" s="120">
        <v>2493</v>
      </c>
      <c r="G318" s="18">
        <v>1485767.24</v>
      </c>
    </row>
    <row r="319" spans="2:7" x14ac:dyDescent="0.45">
      <c r="C319" t="s">
        <v>635</v>
      </c>
      <c r="D319" t="s">
        <v>379</v>
      </c>
      <c r="E319" s="64">
        <v>41761</v>
      </c>
      <c r="F319" s="8">
        <v>1374</v>
      </c>
      <c r="G319" s="10">
        <v>1227048.3</v>
      </c>
    </row>
    <row r="320" spans="2:7" x14ac:dyDescent="0.45">
      <c r="B320" s="14" t="s">
        <v>94</v>
      </c>
      <c r="C320" s="14" t="s">
        <v>717</v>
      </c>
      <c r="D320" s="14" t="s">
        <v>739</v>
      </c>
      <c r="E320" s="15">
        <v>41791</v>
      </c>
      <c r="F320" s="120">
        <v>12826</v>
      </c>
      <c r="G320" s="18">
        <v>7025507.1100000003</v>
      </c>
    </row>
    <row r="321" spans="2:7" x14ac:dyDescent="0.45">
      <c r="B321" s="14" t="s">
        <v>94</v>
      </c>
      <c r="C321" s="14" t="s">
        <v>717</v>
      </c>
      <c r="D321" s="14" t="s">
        <v>727</v>
      </c>
      <c r="E321" s="15">
        <v>41791</v>
      </c>
      <c r="F321" s="120">
        <v>35306</v>
      </c>
      <c r="G321" s="18">
        <v>0</v>
      </c>
    </row>
    <row r="322" spans="2:7" x14ac:dyDescent="0.45">
      <c r="C322" t="s">
        <v>1071</v>
      </c>
      <c r="D322" t="s">
        <v>1075</v>
      </c>
      <c r="E322" s="64">
        <v>41761</v>
      </c>
      <c r="F322" s="8">
        <v>177</v>
      </c>
      <c r="G322" s="10">
        <v>751026.39</v>
      </c>
    </row>
    <row r="323" spans="2:7" x14ac:dyDescent="0.45">
      <c r="B323" s="14" t="s">
        <v>94</v>
      </c>
      <c r="C323" s="14" t="s">
        <v>717</v>
      </c>
      <c r="D323" s="14" t="s">
        <v>722</v>
      </c>
      <c r="E323" s="15">
        <v>41789</v>
      </c>
      <c r="F323" s="120">
        <v>8281</v>
      </c>
      <c r="G323" s="18">
        <v>16112359.41</v>
      </c>
    </row>
    <row r="324" spans="2:7" x14ac:dyDescent="0.45">
      <c r="C324" t="s">
        <v>635</v>
      </c>
      <c r="D324" t="s">
        <v>639</v>
      </c>
      <c r="E324" s="64">
        <v>41764</v>
      </c>
      <c r="F324" s="8">
        <v>730</v>
      </c>
      <c r="G324" s="10">
        <v>0</v>
      </c>
    </row>
    <row r="325" spans="2:7" x14ac:dyDescent="0.45">
      <c r="B325" s="14" t="s">
        <v>94</v>
      </c>
      <c r="C325" s="14" t="s">
        <v>717</v>
      </c>
      <c r="D325" s="14" t="s">
        <v>740</v>
      </c>
      <c r="E325" s="15">
        <v>41787</v>
      </c>
      <c r="F325" s="120">
        <v>1547</v>
      </c>
      <c r="G325" s="18">
        <v>1141852.33</v>
      </c>
    </row>
    <row r="326" spans="2:7" x14ac:dyDescent="0.45">
      <c r="B326" s="14" t="s">
        <v>94</v>
      </c>
      <c r="C326" s="14" t="s">
        <v>717</v>
      </c>
      <c r="D326" s="14" t="s">
        <v>741</v>
      </c>
      <c r="E326" s="15">
        <v>41788</v>
      </c>
      <c r="F326" s="120">
        <v>1899</v>
      </c>
      <c r="G326" s="18">
        <v>1632668.27</v>
      </c>
    </row>
    <row r="327" spans="2:7" x14ac:dyDescent="0.45">
      <c r="B327" s="14" t="s">
        <v>94</v>
      </c>
      <c r="C327" s="14" t="s">
        <v>717</v>
      </c>
      <c r="D327" s="14" t="s">
        <v>742</v>
      </c>
      <c r="E327" s="15">
        <v>41787</v>
      </c>
      <c r="F327" s="120">
        <v>1477</v>
      </c>
      <c r="G327" s="18">
        <v>1231285.22</v>
      </c>
    </row>
    <row r="328" spans="2:7" x14ac:dyDescent="0.45">
      <c r="B328" s="14" t="s">
        <v>94</v>
      </c>
      <c r="C328" s="14" t="s">
        <v>717</v>
      </c>
      <c r="D328" s="14" t="s">
        <v>743</v>
      </c>
      <c r="E328" s="15">
        <v>41787</v>
      </c>
      <c r="F328" s="120">
        <v>1277</v>
      </c>
      <c r="G328" s="18">
        <v>755862.7</v>
      </c>
    </row>
    <row r="329" spans="2:7" x14ac:dyDescent="0.45">
      <c r="B329" s="14" t="s">
        <v>94</v>
      </c>
      <c r="C329" s="14" t="s">
        <v>717</v>
      </c>
      <c r="D329" s="14" t="s">
        <v>744</v>
      </c>
      <c r="E329" s="15">
        <v>41788</v>
      </c>
      <c r="F329" s="120">
        <v>1353</v>
      </c>
      <c r="G329" s="18">
        <v>1196941.17</v>
      </c>
    </row>
    <row r="330" spans="2:7" x14ac:dyDescent="0.45">
      <c r="B330" s="14" t="s">
        <v>94</v>
      </c>
      <c r="C330" s="14" t="s">
        <v>717</v>
      </c>
      <c r="D330" s="14" t="s">
        <v>745</v>
      </c>
      <c r="E330" s="15">
        <v>41787</v>
      </c>
      <c r="F330" s="120">
        <v>1156</v>
      </c>
      <c r="G330" s="18">
        <v>557069.88</v>
      </c>
    </row>
    <row r="331" spans="2:7" x14ac:dyDescent="0.45">
      <c r="B331" s="14" t="s">
        <v>94</v>
      </c>
      <c r="C331" s="14" t="s">
        <v>717</v>
      </c>
      <c r="D331" s="14" t="s">
        <v>638</v>
      </c>
      <c r="E331" s="15">
        <v>41787</v>
      </c>
      <c r="F331" s="120">
        <v>3792</v>
      </c>
      <c r="G331" s="18">
        <v>1530182.89</v>
      </c>
    </row>
    <row r="332" spans="2:7" x14ac:dyDescent="0.45">
      <c r="B332" s="14" t="s">
        <v>94</v>
      </c>
      <c r="C332" s="14" t="s">
        <v>717</v>
      </c>
      <c r="D332" s="14" t="s">
        <v>687</v>
      </c>
      <c r="E332" s="15">
        <v>41788</v>
      </c>
      <c r="F332" s="120">
        <v>4100</v>
      </c>
      <c r="G332" s="18">
        <v>1231058.83</v>
      </c>
    </row>
    <row r="333" spans="2:7" x14ac:dyDescent="0.45">
      <c r="B333" s="14" t="s">
        <v>94</v>
      </c>
      <c r="C333" s="14" t="s">
        <v>717</v>
      </c>
      <c r="D333" s="14" t="s">
        <v>733</v>
      </c>
      <c r="E333" s="15">
        <v>41790</v>
      </c>
      <c r="F333" s="120">
        <v>5688</v>
      </c>
      <c r="G333" s="18">
        <v>9439313.5899999999</v>
      </c>
    </row>
    <row r="334" spans="2:7" x14ac:dyDescent="0.45">
      <c r="C334" t="s">
        <v>635</v>
      </c>
      <c r="D334" t="s">
        <v>640</v>
      </c>
      <c r="E334" s="64">
        <v>41765</v>
      </c>
      <c r="F334" s="8">
        <v>902</v>
      </c>
      <c r="G334" s="10">
        <v>567542.78</v>
      </c>
    </row>
    <row r="335" spans="2:7" x14ac:dyDescent="0.45">
      <c r="C335" t="s">
        <v>635</v>
      </c>
      <c r="D335" t="s">
        <v>641</v>
      </c>
      <c r="E335" s="64">
        <v>41765</v>
      </c>
      <c r="F335" s="8">
        <v>362</v>
      </c>
      <c r="G335" s="10">
        <v>135959.57</v>
      </c>
    </row>
    <row r="336" spans="2:7" x14ac:dyDescent="0.45">
      <c r="C336" t="s">
        <v>635</v>
      </c>
      <c r="D336" t="s">
        <v>642</v>
      </c>
      <c r="E336" s="64">
        <v>41765</v>
      </c>
      <c r="F336" s="8">
        <v>1229</v>
      </c>
      <c r="G336" s="10">
        <v>0</v>
      </c>
    </row>
    <row r="337" spans="3:7" x14ac:dyDescent="0.45">
      <c r="C337" t="s">
        <v>717</v>
      </c>
      <c r="D337" t="s">
        <v>728</v>
      </c>
      <c r="E337" s="64">
        <v>41765</v>
      </c>
      <c r="F337" s="8">
        <v>72</v>
      </c>
      <c r="G337" s="10">
        <v>0</v>
      </c>
    </row>
    <row r="338" spans="3:7" x14ac:dyDescent="0.45">
      <c r="C338" t="s">
        <v>779</v>
      </c>
      <c r="D338" t="s">
        <v>804</v>
      </c>
      <c r="E338" s="64">
        <v>41765</v>
      </c>
      <c r="F338" s="8">
        <v>138</v>
      </c>
      <c r="G338" s="10">
        <v>227511.7</v>
      </c>
    </row>
    <row r="339" spans="3:7" x14ac:dyDescent="0.45">
      <c r="C339" t="s">
        <v>779</v>
      </c>
      <c r="D339" t="s">
        <v>785</v>
      </c>
      <c r="E339" s="64">
        <v>41765</v>
      </c>
      <c r="F339" s="8">
        <v>9</v>
      </c>
      <c r="G339" s="10">
        <v>0</v>
      </c>
    </row>
    <row r="340" spans="3:7" x14ac:dyDescent="0.45">
      <c r="C340" t="s">
        <v>779</v>
      </c>
      <c r="D340" t="s">
        <v>820</v>
      </c>
      <c r="E340" s="64">
        <v>41765</v>
      </c>
      <c r="F340" s="8">
        <v>43</v>
      </c>
      <c r="G340" s="10">
        <v>21039.08</v>
      </c>
    </row>
    <row r="341" spans="3:7" x14ac:dyDescent="0.45">
      <c r="C341" t="s">
        <v>779</v>
      </c>
      <c r="D341" t="s">
        <v>638</v>
      </c>
      <c r="E341" s="64">
        <v>41765</v>
      </c>
      <c r="F341" s="8">
        <v>36</v>
      </c>
      <c r="G341" s="10">
        <v>207867.25</v>
      </c>
    </row>
    <row r="342" spans="3:7" x14ac:dyDescent="0.45">
      <c r="C342" t="s">
        <v>779</v>
      </c>
      <c r="D342" t="s">
        <v>821</v>
      </c>
      <c r="E342" s="64">
        <v>41765</v>
      </c>
      <c r="F342" s="8">
        <v>108</v>
      </c>
      <c r="G342" s="10">
        <v>86545.69</v>
      </c>
    </row>
    <row r="343" spans="3:7" x14ac:dyDescent="0.45">
      <c r="C343" t="s">
        <v>779</v>
      </c>
      <c r="D343" t="s">
        <v>746</v>
      </c>
      <c r="E343" s="64">
        <v>41765</v>
      </c>
      <c r="F343" s="8">
        <v>38</v>
      </c>
      <c r="G343" s="10">
        <v>0</v>
      </c>
    </row>
    <row r="344" spans="3:7" x14ac:dyDescent="0.45">
      <c r="C344" t="s">
        <v>779</v>
      </c>
      <c r="D344" t="s">
        <v>790</v>
      </c>
      <c r="E344" s="64">
        <v>41765</v>
      </c>
      <c r="F344" s="8">
        <v>41</v>
      </c>
      <c r="G344" s="10">
        <v>202643.74</v>
      </c>
    </row>
    <row r="345" spans="3:7" x14ac:dyDescent="0.45">
      <c r="C345" t="s">
        <v>779</v>
      </c>
      <c r="D345" t="s">
        <v>691</v>
      </c>
      <c r="E345" s="64">
        <v>41765</v>
      </c>
      <c r="F345" s="8">
        <v>136</v>
      </c>
      <c r="G345" s="10">
        <v>207056.28</v>
      </c>
    </row>
    <row r="346" spans="3:7" x14ac:dyDescent="0.45">
      <c r="C346" t="s">
        <v>779</v>
      </c>
      <c r="D346" t="s">
        <v>782</v>
      </c>
      <c r="E346" s="64">
        <v>41765</v>
      </c>
      <c r="F346" s="8">
        <v>8</v>
      </c>
      <c r="G346" s="10">
        <v>0</v>
      </c>
    </row>
    <row r="347" spans="3:7" x14ac:dyDescent="0.45">
      <c r="C347" t="s">
        <v>779</v>
      </c>
      <c r="D347" t="s">
        <v>797</v>
      </c>
      <c r="E347" s="64">
        <v>41765</v>
      </c>
      <c r="F347" s="8">
        <v>25</v>
      </c>
      <c r="G347" s="10">
        <v>95637.46</v>
      </c>
    </row>
    <row r="348" spans="3:7" x14ac:dyDescent="0.45">
      <c r="C348" t="s">
        <v>779</v>
      </c>
      <c r="D348" t="s">
        <v>783</v>
      </c>
      <c r="E348" s="64">
        <v>41765</v>
      </c>
      <c r="F348" s="8">
        <v>108</v>
      </c>
      <c r="G348" s="10">
        <v>205488.27</v>
      </c>
    </row>
    <row r="349" spans="3:7" x14ac:dyDescent="0.45">
      <c r="C349" t="s">
        <v>779</v>
      </c>
      <c r="D349" t="s">
        <v>822</v>
      </c>
      <c r="E349" s="64">
        <v>41765</v>
      </c>
      <c r="F349" s="8">
        <v>47</v>
      </c>
      <c r="G349" s="10">
        <v>96316.27</v>
      </c>
    </row>
    <row r="350" spans="3:7" x14ac:dyDescent="0.45">
      <c r="C350" t="s">
        <v>779</v>
      </c>
      <c r="D350" t="s">
        <v>823</v>
      </c>
      <c r="E350" s="64">
        <v>41765</v>
      </c>
      <c r="F350" s="8">
        <v>97</v>
      </c>
      <c r="G350" s="10">
        <v>0</v>
      </c>
    </row>
    <row r="351" spans="3:7" x14ac:dyDescent="0.45">
      <c r="C351" t="s">
        <v>779</v>
      </c>
      <c r="D351" t="s">
        <v>818</v>
      </c>
      <c r="E351" s="64">
        <v>41765</v>
      </c>
      <c r="F351" s="8">
        <v>76</v>
      </c>
      <c r="G351" s="10">
        <v>321935.95</v>
      </c>
    </row>
    <row r="352" spans="3:7" x14ac:dyDescent="0.45">
      <c r="C352" t="s">
        <v>779</v>
      </c>
      <c r="D352" t="s">
        <v>773</v>
      </c>
      <c r="E352" s="64">
        <v>41765</v>
      </c>
      <c r="F352" s="8">
        <v>16</v>
      </c>
      <c r="G352" s="10">
        <v>0</v>
      </c>
    </row>
    <row r="353" spans="2:7" x14ac:dyDescent="0.45">
      <c r="C353" t="s">
        <v>779</v>
      </c>
      <c r="D353" t="s">
        <v>824</v>
      </c>
      <c r="E353" s="64">
        <v>41765</v>
      </c>
      <c r="F353" s="8">
        <v>25</v>
      </c>
      <c r="G353" s="10">
        <v>64503.95</v>
      </c>
    </row>
    <row r="354" spans="2:7" x14ac:dyDescent="0.45">
      <c r="C354" t="s">
        <v>779</v>
      </c>
      <c r="D354" t="s">
        <v>761</v>
      </c>
      <c r="E354" s="64">
        <v>41765</v>
      </c>
      <c r="F354" s="8">
        <v>122</v>
      </c>
      <c r="G354" s="10">
        <v>307012.21999999997</v>
      </c>
    </row>
    <row r="355" spans="2:7" x14ac:dyDescent="0.45">
      <c r="C355" t="s">
        <v>779</v>
      </c>
      <c r="D355" t="s">
        <v>814</v>
      </c>
      <c r="E355" s="64">
        <v>41765</v>
      </c>
      <c r="F355" s="8">
        <v>103</v>
      </c>
      <c r="G355" s="10">
        <v>96467.11</v>
      </c>
    </row>
    <row r="356" spans="2:7" x14ac:dyDescent="0.45">
      <c r="C356" t="s">
        <v>779</v>
      </c>
      <c r="D356" t="s">
        <v>802</v>
      </c>
      <c r="E356" s="64">
        <v>41765</v>
      </c>
      <c r="F356" s="8">
        <v>168</v>
      </c>
      <c r="G356" s="10">
        <v>1020722.8</v>
      </c>
    </row>
    <row r="357" spans="2:7" x14ac:dyDescent="0.45">
      <c r="C357" t="s">
        <v>779</v>
      </c>
      <c r="D357" t="s">
        <v>637</v>
      </c>
      <c r="E357" s="64">
        <v>41765</v>
      </c>
      <c r="F357" s="8">
        <v>423</v>
      </c>
      <c r="G357" s="10">
        <v>1316592.21</v>
      </c>
    </row>
    <row r="358" spans="2:7" x14ac:dyDescent="0.45">
      <c r="C358" t="s">
        <v>779</v>
      </c>
      <c r="D358" t="s">
        <v>811</v>
      </c>
      <c r="E358" s="64">
        <v>41765</v>
      </c>
      <c r="F358" s="8">
        <v>4</v>
      </c>
      <c r="G358" s="10">
        <v>29672.6</v>
      </c>
    </row>
    <row r="359" spans="2:7" x14ac:dyDescent="0.45">
      <c r="C359" t="s">
        <v>779</v>
      </c>
      <c r="D359" t="s">
        <v>800</v>
      </c>
      <c r="E359" s="64">
        <v>41765</v>
      </c>
      <c r="F359" s="8">
        <v>66</v>
      </c>
      <c r="G359" s="10">
        <v>175210.68</v>
      </c>
    </row>
    <row r="360" spans="2:7" x14ac:dyDescent="0.45">
      <c r="C360" t="s">
        <v>779</v>
      </c>
      <c r="D360" t="s">
        <v>817</v>
      </c>
      <c r="E360" s="64">
        <v>41765</v>
      </c>
      <c r="F360" s="8">
        <v>51</v>
      </c>
      <c r="G360" s="10">
        <v>156136.07999999999</v>
      </c>
    </row>
    <row r="361" spans="2:7" x14ac:dyDescent="0.45">
      <c r="C361" t="s">
        <v>779</v>
      </c>
      <c r="D361" t="s">
        <v>825</v>
      </c>
      <c r="E361" s="64">
        <v>41765</v>
      </c>
      <c r="F361" s="8">
        <v>15</v>
      </c>
      <c r="G361" s="10">
        <v>0</v>
      </c>
    </row>
    <row r="362" spans="2:7" x14ac:dyDescent="0.45">
      <c r="C362" t="s">
        <v>779</v>
      </c>
      <c r="D362" t="s">
        <v>796</v>
      </c>
      <c r="E362" s="64">
        <v>41765</v>
      </c>
      <c r="F362" s="8">
        <v>67</v>
      </c>
      <c r="G362" s="10">
        <v>43116.61</v>
      </c>
    </row>
    <row r="363" spans="2:7" x14ac:dyDescent="0.45">
      <c r="C363" t="s">
        <v>779</v>
      </c>
      <c r="D363" t="s">
        <v>826</v>
      </c>
      <c r="E363" s="64">
        <v>41765</v>
      </c>
      <c r="F363" s="8">
        <v>73</v>
      </c>
      <c r="G363" s="10">
        <v>131419.85</v>
      </c>
    </row>
    <row r="364" spans="2:7" x14ac:dyDescent="0.45">
      <c r="C364" t="s">
        <v>635</v>
      </c>
      <c r="D364" t="s">
        <v>643</v>
      </c>
      <c r="E364" s="64">
        <v>41766</v>
      </c>
      <c r="F364" s="8">
        <v>782</v>
      </c>
      <c r="G364" s="10">
        <v>891617.87</v>
      </c>
    </row>
    <row r="365" spans="2:7" x14ac:dyDescent="0.45">
      <c r="C365" t="s">
        <v>635</v>
      </c>
      <c r="D365" t="s">
        <v>644</v>
      </c>
      <c r="E365" s="64">
        <v>41766</v>
      </c>
      <c r="F365" s="8">
        <v>428</v>
      </c>
      <c r="G365" s="10">
        <v>251487.94</v>
      </c>
    </row>
    <row r="366" spans="2:7" x14ac:dyDescent="0.45">
      <c r="B366" s="14" t="s">
        <v>94</v>
      </c>
      <c r="C366" s="14" t="s">
        <v>717</v>
      </c>
      <c r="D366" s="14" t="s">
        <v>746</v>
      </c>
      <c r="E366" s="15">
        <v>41791</v>
      </c>
      <c r="F366" s="120">
        <v>2887</v>
      </c>
      <c r="G366" s="18">
        <v>9736139.5800000001</v>
      </c>
    </row>
    <row r="367" spans="2:7" x14ac:dyDescent="0.45">
      <c r="B367" s="14" t="s">
        <v>94</v>
      </c>
      <c r="C367" s="14" t="s">
        <v>717</v>
      </c>
      <c r="D367" s="14" t="s">
        <v>747</v>
      </c>
      <c r="E367" s="15">
        <v>41787</v>
      </c>
      <c r="F367" s="120">
        <v>2977</v>
      </c>
      <c r="G367" s="18">
        <v>3566073.01</v>
      </c>
    </row>
    <row r="368" spans="2:7" x14ac:dyDescent="0.45">
      <c r="B368" s="14" t="s">
        <v>94</v>
      </c>
      <c r="C368" s="14" t="s">
        <v>717</v>
      </c>
      <c r="D368" s="14" t="s">
        <v>732</v>
      </c>
      <c r="E368" s="15">
        <v>41781</v>
      </c>
      <c r="F368" s="120">
        <v>11536</v>
      </c>
      <c r="G368" s="18">
        <v>22558155.640000001</v>
      </c>
    </row>
    <row r="369" spans="2:7" x14ac:dyDescent="0.45">
      <c r="B369" s="14" t="s">
        <v>94</v>
      </c>
      <c r="C369" s="14" t="s">
        <v>717</v>
      </c>
      <c r="D369" s="14" t="s">
        <v>748</v>
      </c>
      <c r="E369" s="15">
        <v>41789</v>
      </c>
      <c r="F369" s="120">
        <v>1819</v>
      </c>
      <c r="G369" s="18">
        <v>1133650.78</v>
      </c>
    </row>
    <row r="370" spans="2:7" x14ac:dyDescent="0.45">
      <c r="C370" t="s">
        <v>717</v>
      </c>
      <c r="D370" t="s">
        <v>720</v>
      </c>
      <c r="E370" s="64">
        <v>41766</v>
      </c>
      <c r="F370" s="8">
        <v>2</v>
      </c>
      <c r="G370" s="10">
        <v>0</v>
      </c>
    </row>
    <row r="371" spans="2:7" x14ac:dyDescent="0.45">
      <c r="C371" t="s">
        <v>1043</v>
      </c>
      <c r="D371" t="s">
        <v>1044</v>
      </c>
      <c r="E371" s="64">
        <v>41766</v>
      </c>
      <c r="F371" s="8">
        <v>2929</v>
      </c>
      <c r="G371" s="10">
        <v>0</v>
      </c>
    </row>
    <row r="372" spans="2:7" x14ac:dyDescent="0.45">
      <c r="C372" t="s">
        <v>1071</v>
      </c>
      <c r="D372" t="s">
        <v>1076</v>
      </c>
      <c r="E372" s="64">
        <v>41766</v>
      </c>
      <c r="F372" s="8">
        <v>451</v>
      </c>
      <c r="G372" s="10">
        <v>887855.39</v>
      </c>
    </row>
    <row r="373" spans="2:7" x14ac:dyDescent="0.45">
      <c r="C373" t="s">
        <v>1071</v>
      </c>
      <c r="D373" t="s">
        <v>951</v>
      </c>
      <c r="E373" s="64">
        <v>41766</v>
      </c>
      <c r="F373" s="8">
        <v>1002</v>
      </c>
      <c r="G373" s="10">
        <v>4531170.3499999996</v>
      </c>
    </row>
    <row r="374" spans="2:7" x14ac:dyDescent="0.45">
      <c r="C374" t="s">
        <v>717</v>
      </c>
      <c r="D374" t="s">
        <v>718</v>
      </c>
      <c r="E374" s="64">
        <v>41767</v>
      </c>
      <c r="F374" s="8">
        <v>16</v>
      </c>
      <c r="G374" s="10">
        <v>0</v>
      </c>
    </row>
    <row r="375" spans="2:7" x14ac:dyDescent="0.45">
      <c r="B375" s="14" t="s">
        <v>94</v>
      </c>
      <c r="C375" s="14" t="s">
        <v>717</v>
      </c>
      <c r="D375" s="14" t="s">
        <v>749</v>
      </c>
      <c r="E375" s="15">
        <v>41789</v>
      </c>
      <c r="F375" s="120">
        <v>5765</v>
      </c>
      <c r="G375" s="18">
        <v>6691239.9000000004</v>
      </c>
    </row>
    <row r="376" spans="2:7" x14ac:dyDescent="0.45">
      <c r="B376" s="14" t="s">
        <v>94</v>
      </c>
      <c r="C376" s="14" t="s">
        <v>717</v>
      </c>
      <c r="D376" s="14" t="s">
        <v>750</v>
      </c>
      <c r="E376" s="15">
        <v>41788</v>
      </c>
      <c r="F376" s="120">
        <v>1935</v>
      </c>
      <c r="G376" s="18">
        <v>1020395.11</v>
      </c>
    </row>
    <row r="377" spans="2:7" x14ac:dyDescent="0.45">
      <c r="B377" s="14" t="s">
        <v>94</v>
      </c>
      <c r="C377" s="14" t="s">
        <v>717</v>
      </c>
      <c r="D377" s="14" t="s">
        <v>751</v>
      </c>
      <c r="E377" s="15">
        <v>41791</v>
      </c>
      <c r="F377" s="120">
        <v>12311</v>
      </c>
      <c r="G377" s="18">
        <v>12553689.84</v>
      </c>
    </row>
    <row r="378" spans="2:7" x14ac:dyDescent="0.45">
      <c r="B378" s="14" t="s">
        <v>94</v>
      </c>
      <c r="C378" s="14" t="s">
        <v>717</v>
      </c>
      <c r="D378" s="14" t="s">
        <v>752</v>
      </c>
      <c r="E378" s="15">
        <v>41791</v>
      </c>
      <c r="F378" s="120">
        <v>4296</v>
      </c>
      <c r="G378" s="18">
        <v>4733292.8099999996</v>
      </c>
    </row>
    <row r="379" spans="2:7" x14ac:dyDescent="0.45">
      <c r="B379" s="14" t="s">
        <v>94</v>
      </c>
      <c r="C379" s="14" t="s">
        <v>717</v>
      </c>
      <c r="D379" s="14" t="s">
        <v>753</v>
      </c>
      <c r="E379" s="15">
        <v>41787</v>
      </c>
      <c r="F379" s="120">
        <v>2607</v>
      </c>
      <c r="G379" s="18">
        <v>1482384.91</v>
      </c>
    </row>
    <row r="380" spans="2:7" x14ac:dyDescent="0.45">
      <c r="B380" s="14" t="s">
        <v>94</v>
      </c>
      <c r="C380" s="14" t="s">
        <v>717</v>
      </c>
      <c r="D380" s="14" t="s">
        <v>754</v>
      </c>
      <c r="E380" s="15">
        <v>41782</v>
      </c>
      <c r="F380" s="120">
        <v>1214</v>
      </c>
      <c r="G380" s="18">
        <v>733142.18</v>
      </c>
    </row>
    <row r="381" spans="2:7" x14ac:dyDescent="0.45">
      <c r="B381" s="14" t="s">
        <v>94</v>
      </c>
      <c r="C381" s="14" t="s">
        <v>717</v>
      </c>
      <c r="D381" s="14" t="s">
        <v>755</v>
      </c>
      <c r="E381" s="15">
        <v>41789</v>
      </c>
      <c r="F381" s="120">
        <v>5345</v>
      </c>
      <c r="G381" s="18">
        <v>2578474.44</v>
      </c>
    </row>
    <row r="382" spans="2:7" x14ac:dyDescent="0.45">
      <c r="B382" s="14" t="s">
        <v>94</v>
      </c>
      <c r="C382" s="14" t="s">
        <v>717</v>
      </c>
      <c r="D382" s="14" t="s">
        <v>756</v>
      </c>
      <c r="E382" s="15">
        <v>41789</v>
      </c>
      <c r="F382" s="120">
        <v>6241</v>
      </c>
      <c r="G382" s="18">
        <v>12310253.779999999</v>
      </c>
    </row>
    <row r="383" spans="2:7" x14ac:dyDescent="0.45">
      <c r="C383" t="s">
        <v>1071</v>
      </c>
      <c r="D383" t="s">
        <v>715</v>
      </c>
      <c r="E383" s="64">
        <v>41767</v>
      </c>
      <c r="F383" s="8">
        <v>389</v>
      </c>
      <c r="G383" s="10">
        <v>685952.17</v>
      </c>
    </row>
    <row r="384" spans="2:7" x14ac:dyDescent="0.45">
      <c r="C384" t="s">
        <v>1071</v>
      </c>
      <c r="D384" t="s">
        <v>1077</v>
      </c>
      <c r="E384" s="64">
        <v>41767</v>
      </c>
      <c r="F384" s="8">
        <v>716</v>
      </c>
      <c r="G384" s="10">
        <v>2559414.5499999998</v>
      </c>
    </row>
    <row r="385" spans="2:7" x14ac:dyDescent="0.45">
      <c r="B385" s="14" t="s">
        <v>94</v>
      </c>
      <c r="C385" s="14" t="s">
        <v>717</v>
      </c>
      <c r="D385" s="14" t="s">
        <v>757</v>
      </c>
      <c r="E385" s="15">
        <v>41790</v>
      </c>
      <c r="F385" s="120">
        <v>4672</v>
      </c>
      <c r="G385" s="18">
        <v>5119771.26</v>
      </c>
    </row>
    <row r="386" spans="2:7" x14ac:dyDescent="0.45">
      <c r="B386" s="14" t="s">
        <v>94</v>
      </c>
      <c r="C386" s="14" t="s">
        <v>717</v>
      </c>
      <c r="D386" s="14" t="s">
        <v>758</v>
      </c>
      <c r="E386" s="15">
        <v>41790</v>
      </c>
      <c r="F386" s="120">
        <v>8786</v>
      </c>
      <c r="G386" s="18">
        <v>0</v>
      </c>
    </row>
    <row r="387" spans="2:7" x14ac:dyDescent="0.45">
      <c r="B387" s="14" t="s">
        <v>94</v>
      </c>
      <c r="C387" s="14" t="s">
        <v>717</v>
      </c>
      <c r="D387" s="14" t="s">
        <v>759</v>
      </c>
      <c r="E387" s="15">
        <v>41790</v>
      </c>
      <c r="F387" s="120">
        <v>10217</v>
      </c>
      <c r="G387" s="18">
        <v>13412237.050000001</v>
      </c>
    </row>
    <row r="388" spans="2:7" x14ac:dyDescent="0.45">
      <c r="B388" s="14" t="s">
        <v>94</v>
      </c>
      <c r="C388" s="14" t="s">
        <v>717</v>
      </c>
      <c r="D388" s="14" t="s">
        <v>720</v>
      </c>
      <c r="E388" s="15">
        <v>41791</v>
      </c>
      <c r="F388" s="120">
        <v>27362</v>
      </c>
      <c r="G388" s="18">
        <v>86852458.870000005</v>
      </c>
    </row>
    <row r="389" spans="2:7" x14ac:dyDescent="0.45">
      <c r="B389" s="14" t="s">
        <v>94</v>
      </c>
      <c r="C389" s="14" t="s">
        <v>717</v>
      </c>
      <c r="D389" s="14" t="s">
        <v>760</v>
      </c>
      <c r="E389" s="15">
        <v>41790</v>
      </c>
      <c r="F389" s="120">
        <v>7219</v>
      </c>
      <c r="G389" s="18">
        <v>5930479.7300000004</v>
      </c>
    </row>
    <row r="390" spans="2:7" x14ac:dyDescent="0.45">
      <c r="B390" s="14" t="s">
        <v>94</v>
      </c>
      <c r="C390" s="14" t="s">
        <v>717</v>
      </c>
      <c r="D390" s="14" t="s">
        <v>731</v>
      </c>
      <c r="E390" s="15">
        <v>41792</v>
      </c>
      <c r="F390" s="120">
        <v>13592</v>
      </c>
      <c r="G390" s="18">
        <v>24192554.27</v>
      </c>
    </row>
    <row r="391" spans="2:7" x14ac:dyDescent="0.45">
      <c r="B391" s="14" t="s">
        <v>94</v>
      </c>
      <c r="C391" s="14" t="s">
        <v>717</v>
      </c>
      <c r="D391" s="14" t="s">
        <v>761</v>
      </c>
      <c r="E391" s="15">
        <v>41789</v>
      </c>
      <c r="F391" s="120">
        <v>2352</v>
      </c>
      <c r="G391" s="18">
        <v>1841553.28</v>
      </c>
    </row>
    <row r="392" spans="2:7" x14ac:dyDescent="0.45">
      <c r="B392" s="14" t="s">
        <v>94</v>
      </c>
      <c r="C392" s="14" t="s">
        <v>717</v>
      </c>
      <c r="D392" s="14" t="s">
        <v>728</v>
      </c>
      <c r="E392" s="15">
        <v>41791</v>
      </c>
      <c r="F392" s="120">
        <v>47249</v>
      </c>
      <c r="G392" s="18">
        <v>191738844.19999999</v>
      </c>
    </row>
    <row r="393" spans="2:7" x14ac:dyDescent="0.45">
      <c r="B393" s="14" t="s">
        <v>94</v>
      </c>
      <c r="C393" s="14" t="s">
        <v>717</v>
      </c>
      <c r="D393" s="14" t="s">
        <v>762</v>
      </c>
      <c r="E393" s="15">
        <v>41790</v>
      </c>
      <c r="F393" s="120">
        <v>4674</v>
      </c>
      <c r="G393" s="18">
        <v>7191900.6699999999</v>
      </c>
    </row>
    <row r="394" spans="2:7" x14ac:dyDescent="0.45">
      <c r="B394" s="14" t="s">
        <v>94</v>
      </c>
      <c r="C394" s="14" t="s">
        <v>717</v>
      </c>
      <c r="D394" s="14" t="s">
        <v>763</v>
      </c>
      <c r="E394" s="15">
        <v>41789</v>
      </c>
      <c r="F394" s="120">
        <v>9344</v>
      </c>
      <c r="G394" s="18">
        <v>16343893.25</v>
      </c>
    </row>
    <row r="395" spans="2:7" x14ac:dyDescent="0.45">
      <c r="C395" t="s">
        <v>635</v>
      </c>
      <c r="D395" t="s">
        <v>645</v>
      </c>
      <c r="E395" s="64">
        <v>41771</v>
      </c>
      <c r="F395" s="8">
        <v>60</v>
      </c>
      <c r="G395" s="10">
        <v>16965.54</v>
      </c>
    </row>
    <row r="396" spans="2:7" x14ac:dyDescent="0.45">
      <c r="C396" t="s">
        <v>717</v>
      </c>
      <c r="D396" t="s">
        <v>719</v>
      </c>
      <c r="E396" s="64">
        <v>41771</v>
      </c>
      <c r="F396" s="8">
        <v>24</v>
      </c>
      <c r="G396" s="10">
        <v>0</v>
      </c>
    </row>
    <row r="397" spans="2:7" x14ac:dyDescent="0.45">
      <c r="C397" t="s">
        <v>717</v>
      </c>
      <c r="D397" t="s">
        <v>732</v>
      </c>
      <c r="E397" s="64">
        <v>41771</v>
      </c>
      <c r="F397" s="8">
        <v>12</v>
      </c>
      <c r="G397" s="10">
        <v>0</v>
      </c>
    </row>
    <row r="398" spans="2:7" x14ac:dyDescent="0.45">
      <c r="B398" s="14" t="s">
        <v>94</v>
      </c>
      <c r="C398" s="14" t="s">
        <v>717</v>
      </c>
      <c r="D398" s="14" t="s">
        <v>764</v>
      </c>
      <c r="E398" s="15">
        <v>41788</v>
      </c>
      <c r="F398" s="120">
        <v>7441</v>
      </c>
      <c r="G398" s="18">
        <v>4432687.16</v>
      </c>
    </row>
    <row r="399" spans="2:7" x14ac:dyDescent="0.45">
      <c r="B399" s="14" t="s">
        <v>94</v>
      </c>
      <c r="C399" s="14" t="s">
        <v>717</v>
      </c>
      <c r="D399" s="14" t="s">
        <v>723</v>
      </c>
      <c r="E399" s="15">
        <v>41789</v>
      </c>
      <c r="F399" s="120">
        <v>18832</v>
      </c>
      <c r="G399" s="18">
        <v>0</v>
      </c>
    </row>
    <row r="400" spans="2:7" x14ac:dyDescent="0.45">
      <c r="B400" s="14" t="s">
        <v>94</v>
      </c>
      <c r="C400" s="14" t="s">
        <v>717</v>
      </c>
      <c r="D400" s="14" t="s">
        <v>724</v>
      </c>
      <c r="E400" s="15">
        <v>41788</v>
      </c>
      <c r="F400" s="120">
        <v>19703</v>
      </c>
      <c r="G400" s="18">
        <v>27190727.469999999</v>
      </c>
    </row>
    <row r="401" spans="2:7" x14ac:dyDescent="0.45">
      <c r="C401" t="s">
        <v>1071</v>
      </c>
      <c r="D401" t="s">
        <v>1078</v>
      </c>
      <c r="E401" s="64">
        <v>41771</v>
      </c>
      <c r="F401" s="8">
        <v>1420</v>
      </c>
      <c r="G401" s="10">
        <v>2806475</v>
      </c>
    </row>
    <row r="402" spans="2:7" x14ac:dyDescent="0.45">
      <c r="C402" t="s">
        <v>1071</v>
      </c>
      <c r="D402" t="s">
        <v>1079</v>
      </c>
      <c r="E402" s="64">
        <v>41771</v>
      </c>
      <c r="F402" s="8">
        <v>5470</v>
      </c>
      <c r="G402" s="10">
        <v>19856764.18</v>
      </c>
    </row>
    <row r="403" spans="2:7" x14ac:dyDescent="0.45">
      <c r="C403" t="s">
        <v>635</v>
      </c>
      <c r="D403" t="s">
        <v>646</v>
      </c>
      <c r="E403" s="64">
        <v>41772</v>
      </c>
      <c r="F403" s="8">
        <v>503</v>
      </c>
      <c r="G403" s="10">
        <v>0</v>
      </c>
    </row>
    <row r="404" spans="2:7" x14ac:dyDescent="0.45">
      <c r="C404" t="s">
        <v>712</v>
      </c>
      <c r="D404" t="s">
        <v>713</v>
      </c>
      <c r="E404" s="64">
        <v>41772</v>
      </c>
      <c r="F404" s="8">
        <v>9</v>
      </c>
      <c r="G404" s="10">
        <v>0</v>
      </c>
    </row>
    <row r="405" spans="2:7" x14ac:dyDescent="0.45">
      <c r="B405" s="14" t="s">
        <v>94</v>
      </c>
      <c r="C405" s="14" t="s">
        <v>717</v>
      </c>
      <c r="D405" s="14" t="s">
        <v>721</v>
      </c>
      <c r="E405" s="15">
        <v>41787</v>
      </c>
      <c r="F405" s="120">
        <v>37086</v>
      </c>
      <c r="G405" s="18">
        <v>60003829.210000001</v>
      </c>
    </row>
    <row r="406" spans="2:7" x14ac:dyDescent="0.45">
      <c r="B406" s="14" t="s">
        <v>94</v>
      </c>
      <c r="C406" s="14" t="s">
        <v>717</v>
      </c>
      <c r="D406" s="14" t="s">
        <v>765</v>
      </c>
      <c r="E406" s="15">
        <v>41789</v>
      </c>
      <c r="F406" s="120">
        <v>3690</v>
      </c>
      <c r="G406" s="18">
        <v>2374139.67</v>
      </c>
    </row>
    <row r="407" spans="2:7" x14ac:dyDescent="0.45">
      <c r="C407" t="s">
        <v>1043</v>
      </c>
      <c r="D407" t="s">
        <v>1045</v>
      </c>
      <c r="E407" s="64">
        <v>41772</v>
      </c>
      <c r="F407" s="8">
        <v>2520</v>
      </c>
      <c r="G407" s="10">
        <v>0</v>
      </c>
    </row>
    <row r="408" spans="2:7" x14ac:dyDescent="0.45">
      <c r="C408" t="s">
        <v>1043</v>
      </c>
      <c r="D408" t="s">
        <v>1046</v>
      </c>
      <c r="E408" s="64">
        <v>41772</v>
      </c>
      <c r="F408" s="8">
        <v>2929</v>
      </c>
      <c r="G408" s="10">
        <v>0</v>
      </c>
    </row>
    <row r="409" spans="2:7" x14ac:dyDescent="0.45">
      <c r="C409" t="s">
        <v>1043</v>
      </c>
      <c r="D409" t="s">
        <v>1047</v>
      </c>
      <c r="E409" s="64">
        <v>41772</v>
      </c>
      <c r="F409" s="8">
        <v>195</v>
      </c>
      <c r="G409" s="10">
        <v>0</v>
      </c>
    </row>
    <row r="410" spans="2:7" x14ac:dyDescent="0.45">
      <c r="C410" t="s">
        <v>717</v>
      </c>
      <c r="D410" t="s">
        <v>726</v>
      </c>
      <c r="E410" s="64">
        <v>41773</v>
      </c>
      <c r="F410" s="8">
        <v>78</v>
      </c>
      <c r="G410" s="10">
        <v>0</v>
      </c>
    </row>
    <row r="411" spans="2:7" x14ac:dyDescent="0.45">
      <c r="B411" s="14" t="s">
        <v>94</v>
      </c>
      <c r="C411" s="14" t="s">
        <v>717</v>
      </c>
      <c r="D411" s="14" t="s">
        <v>766</v>
      </c>
      <c r="E411" s="15">
        <v>41791</v>
      </c>
      <c r="F411" s="120">
        <v>6239</v>
      </c>
      <c r="G411" s="18">
        <v>10129056.130000001</v>
      </c>
    </row>
    <row r="412" spans="2:7" x14ac:dyDescent="0.45">
      <c r="B412" s="14" t="s">
        <v>94</v>
      </c>
      <c r="C412" s="14" t="s">
        <v>717</v>
      </c>
      <c r="D412" s="14" t="s">
        <v>767</v>
      </c>
      <c r="E412" s="15">
        <v>41789</v>
      </c>
      <c r="F412" s="120">
        <v>19270</v>
      </c>
      <c r="G412" s="18">
        <v>13930453.82</v>
      </c>
    </row>
    <row r="413" spans="2:7" x14ac:dyDescent="0.45">
      <c r="B413" s="14" t="s">
        <v>94</v>
      </c>
      <c r="C413" s="14" t="s">
        <v>717</v>
      </c>
      <c r="D413" s="14" t="s">
        <v>768</v>
      </c>
      <c r="E413" s="15">
        <v>41791</v>
      </c>
      <c r="F413" s="120">
        <v>15098</v>
      </c>
      <c r="G413" s="18">
        <v>4381402.88</v>
      </c>
    </row>
    <row r="414" spans="2:7" x14ac:dyDescent="0.45">
      <c r="B414" s="14" t="s">
        <v>94</v>
      </c>
      <c r="C414" s="14" t="s">
        <v>717</v>
      </c>
      <c r="D414" s="14" t="s">
        <v>769</v>
      </c>
      <c r="E414" s="15">
        <v>41789</v>
      </c>
      <c r="F414" s="120">
        <v>3930</v>
      </c>
      <c r="G414" s="18">
        <v>6465884.2999999998</v>
      </c>
    </row>
    <row r="415" spans="2:7" x14ac:dyDescent="0.45">
      <c r="C415" t="s">
        <v>1043</v>
      </c>
      <c r="D415" t="s">
        <v>1048</v>
      </c>
      <c r="E415" s="64">
        <v>41773</v>
      </c>
      <c r="F415" s="8">
        <v>489</v>
      </c>
      <c r="G415" s="10">
        <v>0</v>
      </c>
    </row>
    <row r="416" spans="2:7" x14ac:dyDescent="0.45">
      <c r="C416" t="s">
        <v>1043</v>
      </c>
      <c r="D416" t="s">
        <v>1049</v>
      </c>
      <c r="E416" s="64">
        <v>41773</v>
      </c>
      <c r="F416" s="8">
        <v>30</v>
      </c>
      <c r="G416" s="10">
        <v>0</v>
      </c>
    </row>
    <row r="417" spans="2:7" x14ac:dyDescent="0.45">
      <c r="C417" t="s">
        <v>1152</v>
      </c>
      <c r="D417" t="s">
        <v>1211</v>
      </c>
      <c r="E417" s="64">
        <v>41773</v>
      </c>
      <c r="F417" s="8">
        <v>46</v>
      </c>
      <c r="G417" s="10">
        <v>206702.1</v>
      </c>
    </row>
    <row r="418" spans="2:7" x14ac:dyDescent="0.45">
      <c r="C418" t="s">
        <v>717</v>
      </c>
      <c r="D418" t="s">
        <v>718</v>
      </c>
      <c r="E418" s="64">
        <v>41774</v>
      </c>
      <c r="F418" s="8">
        <v>18</v>
      </c>
      <c r="G418" s="10">
        <v>0</v>
      </c>
    </row>
    <row r="419" spans="2:7" x14ac:dyDescent="0.45">
      <c r="B419" s="14" t="s">
        <v>94</v>
      </c>
      <c r="C419" s="14" t="s">
        <v>717</v>
      </c>
      <c r="D419" s="14" t="s">
        <v>730</v>
      </c>
      <c r="E419" s="15">
        <v>41789</v>
      </c>
      <c r="F419" s="120">
        <v>16687</v>
      </c>
      <c r="G419" s="18">
        <v>20633514.829999998</v>
      </c>
    </row>
    <row r="420" spans="2:7" x14ac:dyDescent="0.45">
      <c r="B420" s="14" t="s">
        <v>94</v>
      </c>
      <c r="C420" s="14" t="s">
        <v>717</v>
      </c>
      <c r="D420" s="14" t="s">
        <v>770</v>
      </c>
      <c r="E420" s="15">
        <v>41790</v>
      </c>
      <c r="F420" s="120">
        <v>7215</v>
      </c>
      <c r="G420" s="18">
        <v>10665276.039999999</v>
      </c>
    </row>
    <row r="421" spans="2:7" x14ac:dyDescent="0.45">
      <c r="B421" s="14" t="s">
        <v>94</v>
      </c>
      <c r="C421" s="14" t="s">
        <v>717</v>
      </c>
      <c r="D421" s="14" t="s">
        <v>725</v>
      </c>
      <c r="E421" s="15">
        <v>41790</v>
      </c>
      <c r="F421" s="120">
        <v>16812</v>
      </c>
      <c r="G421" s="18">
        <v>39558080.509999998</v>
      </c>
    </row>
    <row r="422" spans="2:7" x14ac:dyDescent="0.45">
      <c r="B422" s="14" t="s">
        <v>94</v>
      </c>
      <c r="C422" s="14" t="s">
        <v>717</v>
      </c>
      <c r="D422" s="14" t="s">
        <v>771</v>
      </c>
      <c r="E422" s="15">
        <v>41791</v>
      </c>
      <c r="F422" s="120">
        <v>5800</v>
      </c>
      <c r="G422" s="18">
        <v>0</v>
      </c>
    </row>
    <row r="423" spans="2:7" x14ac:dyDescent="0.45">
      <c r="C423" t="s">
        <v>1071</v>
      </c>
      <c r="D423" t="s">
        <v>1080</v>
      </c>
      <c r="E423" s="64">
        <v>41775</v>
      </c>
      <c r="F423" s="8">
        <v>327</v>
      </c>
      <c r="G423" s="10">
        <v>1310630.72</v>
      </c>
    </row>
    <row r="424" spans="2:7" x14ac:dyDescent="0.45">
      <c r="C424" t="s">
        <v>1071</v>
      </c>
      <c r="D424" t="s">
        <v>1081</v>
      </c>
      <c r="E424" s="64">
        <v>41775</v>
      </c>
      <c r="F424" s="8">
        <v>19820</v>
      </c>
      <c r="G424" s="10">
        <v>118854533.09999999</v>
      </c>
    </row>
    <row r="425" spans="2:7" x14ac:dyDescent="0.45">
      <c r="C425" t="s">
        <v>635</v>
      </c>
      <c r="D425" t="s">
        <v>647</v>
      </c>
      <c r="E425" s="64">
        <v>41778</v>
      </c>
      <c r="F425" s="8">
        <v>226</v>
      </c>
      <c r="G425" s="10">
        <v>0</v>
      </c>
    </row>
    <row r="426" spans="2:7" x14ac:dyDescent="0.45">
      <c r="C426" t="s">
        <v>635</v>
      </c>
      <c r="D426" t="s">
        <v>648</v>
      </c>
      <c r="E426" s="64">
        <v>41778</v>
      </c>
      <c r="F426" s="8">
        <v>281</v>
      </c>
      <c r="G426" s="10">
        <v>0</v>
      </c>
    </row>
    <row r="427" spans="2:7" x14ac:dyDescent="0.45">
      <c r="C427" t="s">
        <v>717</v>
      </c>
      <c r="D427" t="s">
        <v>732</v>
      </c>
      <c r="E427" s="64">
        <v>41778</v>
      </c>
      <c r="F427" s="8">
        <v>14</v>
      </c>
      <c r="G427" s="10">
        <v>0</v>
      </c>
    </row>
    <row r="428" spans="2:7" x14ac:dyDescent="0.45">
      <c r="C428" t="s">
        <v>635</v>
      </c>
      <c r="D428" t="s">
        <v>649</v>
      </c>
      <c r="E428" s="64">
        <v>41779</v>
      </c>
      <c r="F428" s="8">
        <v>2080</v>
      </c>
      <c r="G428" s="10">
        <v>1880704.56</v>
      </c>
    </row>
    <row r="429" spans="2:7" x14ac:dyDescent="0.45">
      <c r="C429" t="s">
        <v>635</v>
      </c>
      <c r="D429" t="s">
        <v>650</v>
      </c>
      <c r="E429" s="64">
        <v>41779</v>
      </c>
      <c r="F429" s="8">
        <v>7921</v>
      </c>
      <c r="G429" s="10">
        <v>8342175.2300000004</v>
      </c>
    </row>
    <row r="430" spans="2:7" x14ac:dyDescent="0.45">
      <c r="C430" t="s">
        <v>635</v>
      </c>
      <c r="D430" t="s">
        <v>651</v>
      </c>
      <c r="E430" s="64">
        <v>41779</v>
      </c>
      <c r="F430" s="8">
        <v>1384</v>
      </c>
      <c r="G430" s="10">
        <v>0</v>
      </c>
    </row>
    <row r="431" spans="2:7" x14ac:dyDescent="0.45">
      <c r="C431" t="s">
        <v>635</v>
      </c>
      <c r="D431" t="s">
        <v>652</v>
      </c>
      <c r="E431" s="64">
        <v>41779</v>
      </c>
      <c r="F431" s="8">
        <v>478</v>
      </c>
      <c r="G431" s="10">
        <v>0</v>
      </c>
    </row>
    <row r="432" spans="2:7" x14ac:dyDescent="0.45">
      <c r="C432" t="s">
        <v>1043</v>
      </c>
      <c r="D432" t="s">
        <v>1050</v>
      </c>
      <c r="E432" s="64">
        <v>41779</v>
      </c>
      <c r="F432" s="8">
        <v>321</v>
      </c>
      <c r="G432" s="10">
        <v>0</v>
      </c>
    </row>
    <row r="433" spans="2:7" x14ac:dyDescent="0.45">
      <c r="C433" t="s">
        <v>1043</v>
      </c>
      <c r="D433" t="s">
        <v>1051</v>
      </c>
      <c r="E433" s="64">
        <v>41779</v>
      </c>
      <c r="F433" s="8">
        <v>212</v>
      </c>
      <c r="G433" s="10">
        <v>0</v>
      </c>
    </row>
    <row r="434" spans="2:7" x14ac:dyDescent="0.45">
      <c r="C434" t="s">
        <v>1043</v>
      </c>
      <c r="D434" t="s">
        <v>1052</v>
      </c>
      <c r="E434" s="64">
        <v>41779</v>
      </c>
      <c r="F434" s="8">
        <v>44</v>
      </c>
      <c r="G434" s="10">
        <v>0</v>
      </c>
    </row>
    <row r="435" spans="2:7" x14ac:dyDescent="0.45">
      <c r="C435" t="s">
        <v>1043</v>
      </c>
      <c r="D435" t="s">
        <v>1053</v>
      </c>
      <c r="E435" s="64">
        <v>41779</v>
      </c>
      <c r="F435" s="8">
        <v>28</v>
      </c>
      <c r="G435" s="10">
        <v>0</v>
      </c>
    </row>
    <row r="436" spans="2:7" x14ac:dyDescent="0.45">
      <c r="C436" t="s">
        <v>1071</v>
      </c>
      <c r="D436" t="s">
        <v>1082</v>
      </c>
      <c r="E436" s="64">
        <v>41779</v>
      </c>
      <c r="F436" s="8">
        <v>721</v>
      </c>
      <c r="G436" s="10">
        <v>1326336.93</v>
      </c>
    </row>
    <row r="437" spans="2:7" x14ac:dyDescent="0.45">
      <c r="C437" t="s">
        <v>1152</v>
      </c>
      <c r="D437" t="s">
        <v>1212</v>
      </c>
      <c r="E437" s="64">
        <v>41779</v>
      </c>
      <c r="F437" s="8">
        <v>34</v>
      </c>
      <c r="G437" s="10">
        <v>77799.58</v>
      </c>
    </row>
    <row r="438" spans="2:7" x14ac:dyDescent="0.45">
      <c r="C438" t="s">
        <v>635</v>
      </c>
      <c r="D438" t="s">
        <v>653</v>
      </c>
      <c r="E438" s="64">
        <v>41780</v>
      </c>
      <c r="F438" s="8">
        <v>2703</v>
      </c>
      <c r="G438" s="10">
        <v>1718985.74</v>
      </c>
    </row>
    <row r="439" spans="2:7" x14ac:dyDescent="0.45">
      <c r="C439" t="s">
        <v>1043</v>
      </c>
      <c r="D439" t="s">
        <v>1054</v>
      </c>
      <c r="E439" s="64">
        <v>41780</v>
      </c>
      <c r="F439" s="8">
        <v>257</v>
      </c>
      <c r="G439" s="10">
        <v>0</v>
      </c>
    </row>
    <row r="440" spans="2:7" x14ac:dyDescent="0.45">
      <c r="C440" t="s">
        <v>717</v>
      </c>
      <c r="D440" t="s">
        <v>718</v>
      </c>
      <c r="E440" s="64">
        <v>41781</v>
      </c>
      <c r="F440" s="8">
        <v>19</v>
      </c>
      <c r="G440" s="10">
        <v>0</v>
      </c>
    </row>
    <row r="441" spans="2:7" x14ac:dyDescent="0.45">
      <c r="B441" t="s">
        <v>1706</v>
      </c>
      <c r="C441" t="s">
        <v>717</v>
      </c>
      <c r="D441" t="s">
        <v>678</v>
      </c>
      <c r="E441" s="64">
        <v>41781</v>
      </c>
      <c r="F441" s="8">
        <v>3700</v>
      </c>
      <c r="G441" s="10">
        <v>0</v>
      </c>
    </row>
    <row r="442" spans="2:7" x14ac:dyDescent="0.45">
      <c r="C442" t="s">
        <v>1043</v>
      </c>
      <c r="D442" t="s">
        <v>1055</v>
      </c>
      <c r="E442" s="64">
        <v>41781</v>
      </c>
      <c r="F442" s="8">
        <v>116</v>
      </c>
      <c r="G442" s="10">
        <v>0</v>
      </c>
    </row>
    <row r="443" spans="2:7" x14ac:dyDescent="0.45">
      <c r="C443" t="s">
        <v>635</v>
      </c>
      <c r="D443" t="s">
        <v>654</v>
      </c>
      <c r="E443" s="64">
        <v>41786</v>
      </c>
      <c r="F443" s="8">
        <v>830</v>
      </c>
      <c r="G443" s="10">
        <v>0</v>
      </c>
    </row>
    <row r="444" spans="2:7" x14ac:dyDescent="0.45">
      <c r="B444" s="14" t="s">
        <v>94</v>
      </c>
      <c r="C444" s="14" t="s">
        <v>717</v>
      </c>
      <c r="D444" s="14" t="s">
        <v>772</v>
      </c>
      <c r="E444" s="15">
        <v>41787</v>
      </c>
      <c r="F444" s="120">
        <v>5736</v>
      </c>
      <c r="G444" s="18">
        <v>9288706</v>
      </c>
    </row>
    <row r="445" spans="2:7" x14ac:dyDescent="0.45">
      <c r="C445" t="s">
        <v>1043</v>
      </c>
      <c r="D445" t="s">
        <v>1056</v>
      </c>
      <c r="E445" s="64">
        <v>41787</v>
      </c>
      <c r="F445" s="8">
        <v>46</v>
      </c>
      <c r="G445" s="10">
        <v>0</v>
      </c>
    </row>
    <row r="446" spans="2:7" x14ac:dyDescent="0.45">
      <c r="C446" t="s">
        <v>1043</v>
      </c>
      <c r="D446" t="s">
        <v>1057</v>
      </c>
      <c r="E446" s="64">
        <v>41787</v>
      </c>
      <c r="F446" s="8">
        <v>40</v>
      </c>
      <c r="G446" s="10">
        <v>0</v>
      </c>
    </row>
    <row r="447" spans="2:7" x14ac:dyDescent="0.45">
      <c r="C447" t="s">
        <v>1152</v>
      </c>
      <c r="D447" t="s">
        <v>1213</v>
      </c>
      <c r="E447" s="64">
        <v>41787</v>
      </c>
      <c r="F447" s="8">
        <v>22</v>
      </c>
      <c r="G447" s="10">
        <v>190450.51</v>
      </c>
    </row>
    <row r="448" spans="2:7" x14ac:dyDescent="0.45">
      <c r="C448" t="s">
        <v>635</v>
      </c>
      <c r="D448" t="s">
        <v>655</v>
      </c>
      <c r="E448" s="64">
        <v>41788</v>
      </c>
      <c r="F448" s="8">
        <v>5732</v>
      </c>
      <c r="G448" s="10">
        <v>3789339.04</v>
      </c>
    </row>
    <row r="449" spans="2:7" x14ac:dyDescent="0.45">
      <c r="C449" t="s">
        <v>717</v>
      </c>
      <c r="D449" t="s">
        <v>718</v>
      </c>
      <c r="E449" s="64">
        <v>41788</v>
      </c>
      <c r="F449" s="8">
        <v>19</v>
      </c>
      <c r="G449" s="10">
        <v>0</v>
      </c>
    </row>
    <row r="450" spans="2:7" x14ac:dyDescent="0.45">
      <c r="B450" t="s">
        <v>1706</v>
      </c>
      <c r="C450" t="s">
        <v>717</v>
      </c>
      <c r="D450" t="s">
        <v>773</v>
      </c>
      <c r="E450" s="64">
        <v>41788</v>
      </c>
      <c r="F450" s="8">
        <v>1227</v>
      </c>
      <c r="G450" s="10">
        <v>1026641.73</v>
      </c>
    </row>
    <row r="451" spans="2:7" x14ac:dyDescent="0.45">
      <c r="B451" t="s">
        <v>1706</v>
      </c>
      <c r="C451" t="s">
        <v>717</v>
      </c>
      <c r="D451" t="s">
        <v>640</v>
      </c>
      <c r="E451" s="64">
        <v>41788</v>
      </c>
      <c r="F451" s="8">
        <v>1173</v>
      </c>
      <c r="G451" s="10">
        <v>486336.24</v>
      </c>
    </row>
    <row r="452" spans="2:7" x14ac:dyDescent="0.45">
      <c r="B452" t="s">
        <v>1706</v>
      </c>
      <c r="C452" t="s">
        <v>717</v>
      </c>
      <c r="D452" t="s">
        <v>774</v>
      </c>
      <c r="E452" s="64">
        <v>41788</v>
      </c>
      <c r="F452" s="8">
        <v>215</v>
      </c>
      <c r="G452" s="10">
        <v>86574.36</v>
      </c>
    </row>
    <row r="453" spans="2:7" x14ac:dyDescent="0.45">
      <c r="B453" t="s">
        <v>1706</v>
      </c>
      <c r="C453" t="s">
        <v>717</v>
      </c>
      <c r="D453" t="s">
        <v>775</v>
      </c>
      <c r="E453" s="64">
        <v>41788</v>
      </c>
      <c r="F453" s="8">
        <v>407</v>
      </c>
      <c r="G453" s="10">
        <v>282440.37</v>
      </c>
    </row>
    <row r="454" spans="2:7" x14ac:dyDescent="0.45">
      <c r="C454" t="s">
        <v>1152</v>
      </c>
      <c r="D454" t="s">
        <v>1214</v>
      </c>
      <c r="E454" s="64">
        <v>41788</v>
      </c>
      <c r="F454" s="8">
        <v>163</v>
      </c>
      <c r="G454" s="10">
        <v>128140.73</v>
      </c>
    </row>
    <row r="455" spans="2:7" x14ac:dyDescent="0.45">
      <c r="B455" s="14" t="s">
        <v>94</v>
      </c>
      <c r="C455" s="14" t="s">
        <v>717</v>
      </c>
      <c r="D455" s="14" t="s">
        <v>719</v>
      </c>
      <c r="E455" s="15">
        <v>41789</v>
      </c>
      <c r="F455" s="120">
        <v>7978</v>
      </c>
      <c r="G455" s="18">
        <v>16042577.82</v>
      </c>
    </row>
    <row r="456" spans="2:7" x14ac:dyDescent="0.45">
      <c r="B456" t="s">
        <v>1706</v>
      </c>
      <c r="C456" t="s">
        <v>717</v>
      </c>
      <c r="D456" t="s">
        <v>776</v>
      </c>
      <c r="E456" s="64">
        <v>41789</v>
      </c>
      <c r="F456" s="8">
        <v>1546</v>
      </c>
      <c r="G456" s="10">
        <v>0</v>
      </c>
    </row>
    <row r="457" spans="2:7" x14ac:dyDescent="0.45">
      <c r="B457" t="s">
        <v>1706</v>
      </c>
      <c r="C457" t="s">
        <v>717</v>
      </c>
      <c r="D457" t="s">
        <v>777</v>
      </c>
      <c r="E457" s="64">
        <v>41789</v>
      </c>
      <c r="F457" s="8">
        <v>1251</v>
      </c>
      <c r="G457" s="10">
        <v>772084.54</v>
      </c>
    </row>
    <row r="458" spans="2:7" x14ac:dyDescent="0.45">
      <c r="B458" t="s">
        <v>1706</v>
      </c>
      <c r="C458" t="s">
        <v>717</v>
      </c>
      <c r="D458" t="s">
        <v>778</v>
      </c>
      <c r="E458" s="64">
        <v>41789</v>
      </c>
      <c r="F458" s="8">
        <v>412</v>
      </c>
      <c r="G458" s="10">
        <v>0</v>
      </c>
    </row>
    <row r="459" spans="2:7" x14ac:dyDescent="0.45">
      <c r="C459" t="s">
        <v>717</v>
      </c>
      <c r="D459" t="s">
        <v>732</v>
      </c>
      <c r="E459" s="64">
        <v>41792</v>
      </c>
      <c r="F459" s="8">
        <v>27</v>
      </c>
      <c r="G459" s="10">
        <v>0</v>
      </c>
    </row>
    <row r="460" spans="2:7" x14ac:dyDescent="0.45">
      <c r="C460" t="s">
        <v>1071</v>
      </c>
      <c r="D460" t="s">
        <v>1083</v>
      </c>
      <c r="E460" s="64">
        <v>41792</v>
      </c>
      <c r="F460" s="8">
        <v>1704</v>
      </c>
      <c r="G460" s="10">
        <v>3164815.85</v>
      </c>
    </row>
    <row r="461" spans="2:7" x14ac:dyDescent="0.45">
      <c r="B461" s="14" t="s">
        <v>94</v>
      </c>
      <c r="C461" s="14" t="s">
        <v>1152</v>
      </c>
      <c r="D461" s="14" t="s">
        <v>1215</v>
      </c>
      <c r="E461" s="15">
        <v>41792</v>
      </c>
      <c r="F461" s="120">
        <v>974</v>
      </c>
      <c r="G461" s="18">
        <v>4226043.57</v>
      </c>
    </row>
    <row r="462" spans="2:7" x14ac:dyDescent="0.45">
      <c r="C462" t="s">
        <v>779</v>
      </c>
      <c r="D462" t="s">
        <v>827</v>
      </c>
      <c r="E462" s="64">
        <v>41793</v>
      </c>
      <c r="F462" s="8">
        <v>11</v>
      </c>
      <c r="G462" s="10">
        <v>7845.45</v>
      </c>
    </row>
    <row r="463" spans="2:7" x14ac:dyDescent="0.45">
      <c r="C463" t="s">
        <v>779</v>
      </c>
      <c r="D463" t="s">
        <v>825</v>
      </c>
      <c r="E463" s="64">
        <v>41793</v>
      </c>
      <c r="F463" s="8">
        <v>19</v>
      </c>
      <c r="G463" s="10">
        <v>21906.880000000001</v>
      </c>
    </row>
    <row r="464" spans="2:7" x14ac:dyDescent="0.45">
      <c r="C464" t="s">
        <v>779</v>
      </c>
      <c r="D464" t="s">
        <v>828</v>
      </c>
      <c r="E464" s="64">
        <v>41793</v>
      </c>
      <c r="F464" s="8">
        <v>7</v>
      </c>
      <c r="G464" s="10">
        <v>6832.43</v>
      </c>
    </row>
    <row r="465" spans="3:7" x14ac:dyDescent="0.45">
      <c r="C465" t="s">
        <v>779</v>
      </c>
      <c r="D465" t="s">
        <v>829</v>
      </c>
      <c r="E465" s="64">
        <v>41793</v>
      </c>
      <c r="F465" s="8">
        <v>80</v>
      </c>
      <c r="G465" s="10">
        <v>751405.57</v>
      </c>
    </row>
    <row r="466" spans="3:7" x14ac:dyDescent="0.45">
      <c r="C466" t="s">
        <v>779</v>
      </c>
      <c r="D466" t="s">
        <v>790</v>
      </c>
      <c r="E466" s="64">
        <v>41793</v>
      </c>
      <c r="F466" s="8">
        <v>27</v>
      </c>
      <c r="G466" s="10">
        <v>128938.24000000001</v>
      </c>
    </row>
    <row r="467" spans="3:7" x14ac:dyDescent="0.45">
      <c r="C467" t="s">
        <v>779</v>
      </c>
      <c r="D467" t="s">
        <v>830</v>
      </c>
      <c r="E467" s="64">
        <v>41793</v>
      </c>
      <c r="F467" s="8">
        <v>104</v>
      </c>
      <c r="G467" s="10">
        <v>603729.61</v>
      </c>
    </row>
    <row r="468" spans="3:7" x14ac:dyDescent="0.45">
      <c r="C468" t="s">
        <v>779</v>
      </c>
      <c r="D468" t="s">
        <v>796</v>
      </c>
      <c r="E468" s="64">
        <v>41793</v>
      </c>
      <c r="F468" s="8">
        <v>114</v>
      </c>
      <c r="G468" s="10">
        <v>1240908.73</v>
      </c>
    </row>
    <row r="469" spans="3:7" x14ac:dyDescent="0.45">
      <c r="C469" t="s">
        <v>779</v>
      </c>
      <c r="D469" t="s">
        <v>653</v>
      </c>
      <c r="E469" s="64">
        <v>41793</v>
      </c>
      <c r="F469" s="8">
        <v>2</v>
      </c>
      <c r="G469" s="10">
        <v>0</v>
      </c>
    </row>
    <row r="470" spans="3:7" x14ac:dyDescent="0.45">
      <c r="C470" t="s">
        <v>779</v>
      </c>
      <c r="D470" t="s">
        <v>806</v>
      </c>
      <c r="E470" s="64">
        <v>41793</v>
      </c>
      <c r="F470" s="8">
        <v>44</v>
      </c>
      <c r="G470" s="10">
        <v>96891.06</v>
      </c>
    </row>
    <row r="471" spans="3:7" x14ac:dyDescent="0.45">
      <c r="C471" t="s">
        <v>779</v>
      </c>
      <c r="D471" t="s">
        <v>831</v>
      </c>
      <c r="E471" s="64">
        <v>41793</v>
      </c>
      <c r="F471" s="8">
        <v>107</v>
      </c>
      <c r="G471" s="10">
        <v>61976.58</v>
      </c>
    </row>
    <row r="472" spans="3:7" x14ac:dyDescent="0.45">
      <c r="C472" t="s">
        <v>779</v>
      </c>
      <c r="D472" t="s">
        <v>832</v>
      </c>
      <c r="E472" s="64">
        <v>41793</v>
      </c>
      <c r="F472" s="8">
        <v>93</v>
      </c>
      <c r="G472" s="10">
        <v>44943</v>
      </c>
    </row>
    <row r="473" spans="3:7" x14ac:dyDescent="0.45">
      <c r="C473" t="s">
        <v>779</v>
      </c>
      <c r="D473" t="s">
        <v>802</v>
      </c>
      <c r="E473" s="64">
        <v>41793</v>
      </c>
      <c r="F473" s="8">
        <v>163</v>
      </c>
      <c r="G473" s="10">
        <v>1148105.08</v>
      </c>
    </row>
    <row r="474" spans="3:7" x14ac:dyDescent="0.45">
      <c r="C474" t="s">
        <v>779</v>
      </c>
      <c r="D474" t="s">
        <v>637</v>
      </c>
      <c r="E474" s="64">
        <v>41793</v>
      </c>
      <c r="F474" s="8">
        <v>283</v>
      </c>
      <c r="G474" s="10">
        <v>674210.58</v>
      </c>
    </row>
    <row r="475" spans="3:7" x14ac:dyDescent="0.45">
      <c r="C475" t="s">
        <v>779</v>
      </c>
      <c r="D475" t="s">
        <v>833</v>
      </c>
      <c r="E475" s="64">
        <v>41793</v>
      </c>
      <c r="F475" s="8">
        <v>179</v>
      </c>
      <c r="G475" s="10">
        <v>518959.1</v>
      </c>
    </row>
    <row r="476" spans="3:7" x14ac:dyDescent="0.45">
      <c r="C476" t="s">
        <v>779</v>
      </c>
      <c r="D476" t="s">
        <v>793</v>
      </c>
      <c r="E476" s="64">
        <v>41793</v>
      </c>
      <c r="F476" s="8">
        <v>124</v>
      </c>
      <c r="G476" s="10">
        <v>748713.16</v>
      </c>
    </row>
    <row r="477" spans="3:7" x14ac:dyDescent="0.45">
      <c r="C477" t="s">
        <v>779</v>
      </c>
      <c r="D477" t="s">
        <v>783</v>
      </c>
      <c r="E477" s="64">
        <v>41793</v>
      </c>
      <c r="F477" s="8">
        <v>90</v>
      </c>
      <c r="G477" s="10">
        <v>256985.58</v>
      </c>
    </row>
    <row r="478" spans="3:7" x14ac:dyDescent="0.45">
      <c r="C478" t="s">
        <v>779</v>
      </c>
      <c r="D478" t="s">
        <v>638</v>
      </c>
      <c r="E478" s="64">
        <v>41793</v>
      </c>
      <c r="F478" s="8">
        <v>28</v>
      </c>
      <c r="G478" s="10">
        <v>0</v>
      </c>
    </row>
    <row r="479" spans="3:7" x14ac:dyDescent="0.45">
      <c r="C479" t="s">
        <v>779</v>
      </c>
      <c r="D479" t="s">
        <v>823</v>
      </c>
      <c r="E479" s="64">
        <v>41793</v>
      </c>
      <c r="F479" s="8">
        <v>65</v>
      </c>
      <c r="G479" s="10">
        <v>0</v>
      </c>
    </row>
    <row r="480" spans="3:7" x14ac:dyDescent="0.45">
      <c r="C480" t="s">
        <v>779</v>
      </c>
      <c r="D480" t="s">
        <v>818</v>
      </c>
      <c r="E480" s="64">
        <v>41793</v>
      </c>
      <c r="F480" s="8">
        <v>12</v>
      </c>
      <c r="G480" s="10">
        <v>31796.33</v>
      </c>
    </row>
    <row r="481" spans="3:7" x14ac:dyDescent="0.45">
      <c r="C481" t="s">
        <v>779</v>
      </c>
      <c r="D481" t="s">
        <v>782</v>
      </c>
      <c r="E481" s="64">
        <v>41793</v>
      </c>
      <c r="F481" s="8">
        <v>2</v>
      </c>
      <c r="G481" s="10">
        <v>0</v>
      </c>
    </row>
    <row r="482" spans="3:7" x14ac:dyDescent="0.45">
      <c r="C482" t="s">
        <v>779</v>
      </c>
      <c r="D482" t="s">
        <v>834</v>
      </c>
      <c r="E482" s="64">
        <v>41793</v>
      </c>
      <c r="F482" s="8">
        <v>57</v>
      </c>
      <c r="G482" s="10">
        <v>8274.9</v>
      </c>
    </row>
    <row r="483" spans="3:7" x14ac:dyDescent="0.45">
      <c r="C483" t="s">
        <v>779</v>
      </c>
      <c r="D483" t="s">
        <v>774</v>
      </c>
      <c r="E483" s="64">
        <v>41793</v>
      </c>
      <c r="F483" s="8">
        <v>16</v>
      </c>
      <c r="G483" s="10">
        <v>0</v>
      </c>
    </row>
    <row r="484" spans="3:7" x14ac:dyDescent="0.45">
      <c r="C484" t="s">
        <v>779</v>
      </c>
      <c r="D484" t="s">
        <v>787</v>
      </c>
      <c r="E484" s="64">
        <v>41793</v>
      </c>
      <c r="F484" s="8">
        <v>4</v>
      </c>
      <c r="G484" s="10">
        <v>0</v>
      </c>
    </row>
    <row r="485" spans="3:7" x14ac:dyDescent="0.45">
      <c r="C485" t="s">
        <v>779</v>
      </c>
      <c r="D485" t="s">
        <v>781</v>
      </c>
      <c r="E485" s="64">
        <v>41793</v>
      </c>
      <c r="F485" s="8">
        <v>14</v>
      </c>
      <c r="G485" s="10">
        <v>85266.39</v>
      </c>
    </row>
    <row r="486" spans="3:7" x14ac:dyDescent="0.45">
      <c r="C486" t="s">
        <v>1043</v>
      </c>
      <c r="D486" t="s">
        <v>1058</v>
      </c>
      <c r="E486" s="64">
        <v>41793</v>
      </c>
      <c r="F486" s="8">
        <v>1190</v>
      </c>
      <c r="G486" s="10">
        <v>0</v>
      </c>
    </row>
    <row r="487" spans="3:7" x14ac:dyDescent="0.45">
      <c r="C487" t="s">
        <v>1071</v>
      </c>
      <c r="D487" t="s">
        <v>687</v>
      </c>
      <c r="E487" s="64">
        <v>41793</v>
      </c>
      <c r="F487" s="8">
        <v>491</v>
      </c>
      <c r="G487" s="10">
        <v>1399551.55</v>
      </c>
    </row>
    <row r="488" spans="3:7" x14ac:dyDescent="0.45">
      <c r="C488" t="s">
        <v>1071</v>
      </c>
      <c r="D488" t="s">
        <v>1084</v>
      </c>
      <c r="E488" s="64">
        <v>41793</v>
      </c>
      <c r="F488" s="8">
        <v>2815</v>
      </c>
      <c r="G488" s="10">
        <v>24181927.57</v>
      </c>
    </row>
    <row r="489" spans="3:7" x14ac:dyDescent="0.45">
      <c r="C489" t="s">
        <v>1152</v>
      </c>
      <c r="D489" t="s">
        <v>1216</v>
      </c>
      <c r="E489" s="64">
        <v>41793</v>
      </c>
      <c r="F489" s="8">
        <v>104</v>
      </c>
      <c r="G489" s="10">
        <v>150399.46</v>
      </c>
    </row>
    <row r="490" spans="3:7" x14ac:dyDescent="0.45">
      <c r="C490" t="s">
        <v>635</v>
      </c>
      <c r="D490" t="s">
        <v>656</v>
      </c>
      <c r="E490" s="64">
        <v>41794</v>
      </c>
      <c r="F490" s="8">
        <v>2018</v>
      </c>
      <c r="G490" s="10">
        <v>1714738.42</v>
      </c>
    </row>
    <row r="491" spans="3:7" x14ac:dyDescent="0.45">
      <c r="C491" t="s">
        <v>1043</v>
      </c>
      <c r="D491" t="s">
        <v>1059</v>
      </c>
      <c r="E491" s="64">
        <v>41794</v>
      </c>
      <c r="F491" s="8">
        <v>661</v>
      </c>
      <c r="G491" s="10">
        <v>0</v>
      </c>
    </row>
    <row r="492" spans="3:7" x14ac:dyDescent="0.45">
      <c r="C492" t="s">
        <v>1043</v>
      </c>
      <c r="D492" t="s">
        <v>1060</v>
      </c>
      <c r="E492" s="64">
        <v>41794</v>
      </c>
      <c r="F492" s="8">
        <v>193</v>
      </c>
      <c r="G492" s="10">
        <v>0</v>
      </c>
    </row>
    <row r="493" spans="3:7" x14ac:dyDescent="0.45">
      <c r="C493" t="s">
        <v>1043</v>
      </c>
      <c r="D493" t="s">
        <v>1061</v>
      </c>
      <c r="E493" s="64">
        <v>41794</v>
      </c>
      <c r="F493" s="8">
        <v>183</v>
      </c>
      <c r="G493" s="10">
        <v>0</v>
      </c>
    </row>
    <row r="494" spans="3:7" x14ac:dyDescent="0.45">
      <c r="C494" t="s">
        <v>1043</v>
      </c>
      <c r="D494" t="s">
        <v>1062</v>
      </c>
      <c r="E494" s="64">
        <v>41794</v>
      </c>
      <c r="F494" s="8">
        <v>28</v>
      </c>
      <c r="G494" s="10">
        <v>0</v>
      </c>
    </row>
    <row r="495" spans="3:7" x14ac:dyDescent="0.45">
      <c r="C495" t="s">
        <v>1043</v>
      </c>
      <c r="D495" t="s">
        <v>1063</v>
      </c>
      <c r="E495" s="64">
        <v>41794</v>
      </c>
      <c r="F495" s="8">
        <v>19</v>
      </c>
      <c r="G495" s="10">
        <v>0</v>
      </c>
    </row>
    <row r="496" spans="3:7" x14ac:dyDescent="0.45">
      <c r="C496" t="s">
        <v>1071</v>
      </c>
      <c r="D496" t="s">
        <v>1085</v>
      </c>
      <c r="E496" s="64">
        <v>41794</v>
      </c>
      <c r="F496" s="8">
        <v>4051</v>
      </c>
      <c r="G496" s="10">
        <v>13904080.43</v>
      </c>
    </row>
    <row r="497" spans="3:7" x14ac:dyDescent="0.45">
      <c r="C497" t="s">
        <v>1152</v>
      </c>
      <c r="D497" t="s">
        <v>1217</v>
      </c>
      <c r="E497" s="64">
        <v>41794</v>
      </c>
      <c r="F497" s="8">
        <v>2</v>
      </c>
      <c r="G497" s="10">
        <v>12283.85</v>
      </c>
    </row>
    <row r="498" spans="3:7" x14ac:dyDescent="0.45">
      <c r="C498" t="s">
        <v>1152</v>
      </c>
      <c r="D498" t="s">
        <v>1218</v>
      </c>
      <c r="E498" s="64">
        <v>41794</v>
      </c>
      <c r="F498" s="8">
        <v>63</v>
      </c>
      <c r="G498" s="10">
        <v>88523.59</v>
      </c>
    </row>
    <row r="499" spans="3:7" x14ac:dyDescent="0.45">
      <c r="C499" t="s">
        <v>1152</v>
      </c>
      <c r="D499" t="s">
        <v>1219</v>
      </c>
      <c r="E499" s="64">
        <v>41794</v>
      </c>
      <c r="F499" s="8">
        <v>43</v>
      </c>
      <c r="G499" s="10">
        <v>235448.52</v>
      </c>
    </row>
    <row r="500" spans="3:7" x14ac:dyDescent="0.45">
      <c r="C500" t="s">
        <v>1152</v>
      </c>
      <c r="D500" t="s">
        <v>1220</v>
      </c>
      <c r="E500" s="64">
        <v>41794</v>
      </c>
      <c r="F500" s="8">
        <v>253</v>
      </c>
      <c r="G500" s="10">
        <v>278802.82</v>
      </c>
    </row>
    <row r="501" spans="3:7" x14ac:dyDescent="0.45">
      <c r="C501" t="s">
        <v>1152</v>
      </c>
      <c r="D501" t="s">
        <v>1221</v>
      </c>
      <c r="E501" s="64">
        <v>41794</v>
      </c>
      <c r="F501" s="8">
        <v>196</v>
      </c>
      <c r="G501" s="10">
        <v>426410.32</v>
      </c>
    </row>
    <row r="502" spans="3:7" x14ac:dyDescent="0.45">
      <c r="C502" t="s">
        <v>1152</v>
      </c>
      <c r="D502" t="s">
        <v>1222</v>
      </c>
      <c r="E502" s="64">
        <v>41794</v>
      </c>
      <c r="F502" s="8">
        <v>224</v>
      </c>
      <c r="G502" s="10">
        <v>461553.13</v>
      </c>
    </row>
    <row r="503" spans="3:7" x14ac:dyDescent="0.45">
      <c r="C503" t="s">
        <v>1152</v>
      </c>
      <c r="D503" t="s">
        <v>1223</v>
      </c>
      <c r="E503" s="64">
        <v>41795</v>
      </c>
      <c r="F503" s="8">
        <v>22</v>
      </c>
      <c r="G503" s="10">
        <v>176309.06</v>
      </c>
    </row>
    <row r="504" spans="3:7" x14ac:dyDescent="0.45">
      <c r="C504" t="s">
        <v>1152</v>
      </c>
      <c r="D504" t="s">
        <v>1165</v>
      </c>
      <c r="E504" s="64">
        <v>41795</v>
      </c>
      <c r="F504" s="8">
        <v>8</v>
      </c>
      <c r="G504" s="10">
        <v>115861</v>
      </c>
    </row>
    <row r="505" spans="3:7" x14ac:dyDescent="0.45">
      <c r="C505" t="s">
        <v>1152</v>
      </c>
      <c r="D505" t="s">
        <v>1224</v>
      </c>
      <c r="E505" s="64">
        <v>41796</v>
      </c>
      <c r="F505" s="8">
        <v>253</v>
      </c>
      <c r="G505" s="10">
        <v>320864.51</v>
      </c>
    </row>
    <row r="506" spans="3:7" x14ac:dyDescent="0.45">
      <c r="C506" t="s">
        <v>717</v>
      </c>
      <c r="D506" t="s">
        <v>719</v>
      </c>
      <c r="E506" s="64">
        <v>41799</v>
      </c>
      <c r="F506" s="8">
        <v>13</v>
      </c>
      <c r="G506" s="10">
        <v>0</v>
      </c>
    </row>
    <row r="507" spans="3:7" x14ac:dyDescent="0.45">
      <c r="C507" t="s">
        <v>1071</v>
      </c>
      <c r="D507" t="s">
        <v>656</v>
      </c>
      <c r="E507" s="64">
        <v>41799</v>
      </c>
      <c r="F507" s="8">
        <v>2208</v>
      </c>
      <c r="G507" s="10">
        <v>8443883.3300000001</v>
      </c>
    </row>
    <row r="508" spans="3:7" x14ac:dyDescent="0.45">
      <c r="C508" t="s">
        <v>712</v>
      </c>
      <c r="D508" t="s">
        <v>713</v>
      </c>
      <c r="E508" s="64">
        <v>41800</v>
      </c>
      <c r="F508" s="8">
        <v>12</v>
      </c>
      <c r="G508" s="10">
        <v>0</v>
      </c>
    </row>
    <row r="509" spans="3:7" x14ac:dyDescent="0.45">
      <c r="C509" t="s">
        <v>1043</v>
      </c>
      <c r="D509" t="s">
        <v>1064</v>
      </c>
      <c r="E509" s="64">
        <v>41800</v>
      </c>
      <c r="F509" s="8">
        <v>437</v>
      </c>
      <c r="G509" s="10">
        <v>0</v>
      </c>
    </row>
    <row r="510" spans="3:7" x14ac:dyDescent="0.45">
      <c r="C510" t="s">
        <v>1043</v>
      </c>
      <c r="D510" t="s">
        <v>1065</v>
      </c>
      <c r="E510" s="64">
        <v>41800</v>
      </c>
      <c r="F510" s="8">
        <v>218</v>
      </c>
      <c r="G510" s="10">
        <v>0</v>
      </c>
    </row>
    <row r="511" spans="3:7" x14ac:dyDescent="0.45">
      <c r="C511" t="s">
        <v>1043</v>
      </c>
      <c r="D511" t="s">
        <v>1066</v>
      </c>
      <c r="E511" s="64">
        <v>41800</v>
      </c>
      <c r="F511" s="8">
        <v>5</v>
      </c>
      <c r="G511" s="10">
        <v>0</v>
      </c>
    </row>
    <row r="512" spans="3:7" x14ac:dyDescent="0.45">
      <c r="C512" t="s">
        <v>1152</v>
      </c>
      <c r="D512" t="s">
        <v>1225</v>
      </c>
      <c r="E512" s="64">
        <v>41800</v>
      </c>
      <c r="F512" s="8">
        <v>84</v>
      </c>
      <c r="G512" s="10">
        <v>329121.42</v>
      </c>
    </row>
    <row r="513" spans="2:7" x14ac:dyDescent="0.45">
      <c r="C513" t="s">
        <v>1152</v>
      </c>
      <c r="D513" t="s">
        <v>1226</v>
      </c>
      <c r="E513" s="64">
        <v>41800</v>
      </c>
      <c r="F513" s="8">
        <v>79</v>
      </c>
      <c r="G513" s="10">
        <v>181176.23</v>
      </c>
    </row>
    <row r="514" spans="2:7" x14ac:dyDescent="0.45">
      <c r="B514" s="14" t="s">
        <v>94</v>
      </c>
      <c r="C514" s="14" t="s">
        <v>1152</v>
      </c>
      <c r="D514" s="14" t="s">
        <v>488</v>
      </c>
      <c r="E514" s="15">
        <v>41800</v>
      </c>
      <c r="F514" s="120">
        <v>529</v>
      </c>
      <c r="G514" s="18">
        <v>2482627.09</v>
      </c>
    </row>
    <row r="515" spans="2:7" x14ac:dyDescent="0.45">
      <c r="B515" s="14" t="s">
        <v>94</v>
      </c>
      <c r="C515" s="14" t="s">
        <v>1152</v>
      </c>
      <c r="D515" s="14" t="s">
        <v>483</v>
      </c>
      <c r="E515" s="15">
        <v>41800</v>
      </c>
      <c r="F515" s="120">
        <v>262</v>
      </c>
      <c r="G515" s="18">
        <v>572470.38</v>
      </c>
    </row>
    <row r="516" spans="2:7" x14ac:dyDescent="0.45">
      <c r="C516" t="s">
        <v>1152</v>
      </c>
      <c r="D516" t="s">
        <v>1227</v>
      </c>
      <c r="E516" s="64">
        <v>41800</v>
      </c>
      <c r="F516" s="8">
        <v>20</v>
      </c>
      <c r="G516" s="10">
        <v>76659.28</v>
      </c>
    </row>
    <row r="517" spans="2:7" x14ac:dyDescent="0.45">
      <c r="C517" t="s">
        <v>1152</v>
      </c>
      <c r="D517" t="s">
        <v>1228</v>
      </c>
      <c r="E517" s="64">
        <v>41800</v>
      </c>
      <c r="F517" s="8">
        <v>25</v>
      </c>
      <c r="G517" s="10">
        <v>24266.01</v>
      </c>
    </row>
    <row r="518" spans="2:7" x14ac:dyDescent="0.45">
      <c r="C518" t="s">
        <v>717</v>
      </c>
      <c r="D518" t="s">
        <v>720</v>
      </c>
      <c r="E518" s="64">
        <v>41801</v>
      </c>
      <c r="F518" s="8">
        <v>104</v>
      </c>
      <c r="G518" s="10">
        <v>1230357.1599999999</v>
      </c>
    </row>
    <row r="519" spans="2:7" x14ac:dyDescent="0.45">
      <c r="C519" t="s">
        <v>1043</v>
      </c>
      <c r="D519" t="s">
        <v>1067</v>
      </c>
      <c r="E519" s="64">
        <v>41801</v>
      </c>
      <c r="F519" s="8">
        <v>773</v>
      </c>
      <c r="G519" s="10">
        <v>0</v>
      </c>
    </row>
    <row r="520" spans="2:7" x14ac:dyDescent="0.45">
      <c r="C520" t="s">
        <v>1043</v>
      </c>
      <c r="D520" t="s">
        <v>1068</v>
      </c>
      <c r="E520" s="64">
        <v>41801</v>
      </c>
      <c r="F520" s="8">
        <v>54</v>
      </c>
      <c r="G520" s="10">
        <v>0</v>
      </c>
    </row>
    <row r="521" spans="2:7" x14ac:dyDescent="0.45">
      <c r="C521" t="s">
        <v>1043</v>
      </c>
      <c r="D521" t="s">
        <v>1069</v>
      </c>
      <c r="E521" s="64">
        <v>41801</v>
      </c>
      <c r="F521" s="8">
        <v>475</v>
      </c>
      <c r="G521" s="10">
        <v>0</v>
      </c>
    </row>
    <row r="522" spans="2:7" x14ac:dyDescent="0.45">
      <c r="C522" t="s">
        <v>1071</v>
      </c>
      <c r="D522" t="s">
        <v>1086</v>
      </c>
      <c r="E522" s="64">
        <v>41801</v>
      </c>
      <c r="F522" s="8">
        <v>424</v>
      </c>
      <c r="G522" s="10">
        <v>819188.96</v>
      </c>
    </row>
    <row r="523" spans="2:7" x14ac:dyDescent="0.45">
      <c r="C523" t="s">
        <v>1071</v>
      </c>
      <c r="D523" t="s">
        <v>1087</v>
      </c>
      <c r="E523" s="64">
        <v>41801</v>
      </c>
      <c r="F523" s="8">
        <v>1296</v>
      </c>
      <c r="G523" s="10">
        <v>2619790.73</v>
      </c>
    </row>
    <row r="524" spans="2:7" x14ac:dyDescent="0.45">
      <c r="C524" t="s">
        <v>1152</v>
      </c>
      <c r="D524" t="s">
        <v>1229</v>
      </c>
      <c r="E524" s="64">
        <v>41801</v>
      </c>
      <c r="F524" s="8">
        <v>11</v>
      </c>
      <c r="G524" s="10">
        <v>86333.64</v>
      </c>
    </row>
    <row r="525" spans="2:7" x14ac:dyDescent="0.45">
      <c r="B525" s="14" t="s">
        <v>94</v>
      </c>
      <c r="C525" s="14" t="s">
        <v>1152</v>
      </c>
      <c r="D525" s="14" t="s">
        <v>477</v>
      </c>
      <c r="E525" s="15">
        <v>41801</v>
      </c>
      <c r="F525" s="120">
        <v>840</v>
      </c>
      <c r="G525" s="18">
        <v>1617669.75</v>
      </c>
    </row>
    <row r="526" spans="2:7" x14ac:dyDescent="0.45">
      <c r="C526" t="s">
        <v>1152</v>
      </c>
      <c r="D526" t="s">
        <v>1230</v>
      </c>
      <c r="E526" s="64">
        <v>41801</v>
      </c>
      <c r="F526" s="8">
        <v>8</v>
      </c>
      <c r="G526" s="10">
        <v>66109.759999999995</v>
      </c>
    </row>
    <row r="527" spans="2:7" x14ac:dyDescent="0.45">
      <c r="C527" t="s">
        <v>1152</v>
      </c>
      <c r="D527" t="s">
        <v>1231</v>
      </c>
      <c r="E527" s="64">
        <v>41801</v>
      </c>
      <c r="F527" s="8">
        <v>47</v>
      </c>
      <c r="G527" s="10">
        <v>181323.87</v>
      </c>
    </row>
    <row r="528" spans="2:7" x14ac:dyDescent="0.45">
      <c r="B528" s="14" t="s">
        <v>94</v>
      </c>
      <c r="C528" s="14" t="s">
        <v>1152</v>
      </c>
      <c r="D528" s="14" t="s">
        <v>471</v>
      </c>
      <c r="E528" s="15">
        <v>41801</v>
      </c>
      <c r="F528" s="120">
        <v>131</v>
      </c>
      <c r="G528" s="18">
        <v>519050.39</v>
      </c>
    </row>
    <row r="529" spans="3:7" x14ac:dyDescent="0.45">
      <c r="C529" t="s">
        <v>717</v>
      </c>
      <c r="D529" t="s">
        <v>728</v>
      </c>
      <c r="E529" s="64">
        <v>41802</v>
      </c>
      <c r="F529" s="8">
        <v>59</v>
      </c>
      <c r="G529" s="10">
        <v>0</v>
      </c>
    </row>
    <row r="530" spans="3:7" x14ac:dyDescent="0.45">
      <c r="C530" t="s">
        <v>1071</v>
      </c>
      <c r="D530" t="s">
        <v>1088</v>
      </c>
      <c r="E530" s="64">
        <v>41802</v>
      </c>
      <c r="F530" s="8">
        <v>455</v>
      </c>
      <c r="G530" s="10">
        <v>998431.99</v>
      </c>
    </row>
    <row r="531" spans="3:7" x14ac:dyDescent="0.45">
      <c r="C531" t="s">
        <v>1152</v>
      </c>
      <c r="D531" t="s">
        <v>1232</v>
      </c>
      <c r="E531" s="64">
        <v>41802</v>
      </c>
      <c r="F531" s="8">
        <v>232</v>
      </c>
      <c r="G531" s="10">
        <v>119034.77</v>
      </c>
    </row>
    <row r="532" spans="3:7" x14ac:dyDescent="0.45">
      <c r="C532" t="s">
        <v>1152</v>
      </c>
      <c r="D532" t="s">
        <v>1233</v>
      </c>
      <c r="E532" s="64">
        <v>41802</v>
      </c>
      <c r="F532" s="8">
        <v>84</v>
      </c>
      <c r="G532" s="10">
        <v>447766.83</v>
      </c>
    </row>
    <row r="533" spans="3:7" x14ac:dyDescent="0.45">
      <c r="C533" t="s">
        <v>1152</v>
      </c>
      <c r="D533" t="s">
        <v>1234</v>
      </c>
      <c r="E533" s="64">
        <v>41802</v>
      </c>
      <c r="F533" s="8">
        <v>136</v>
      </c>
      <c r="G533" s="10">
        <v>199263.34</v>
      </c>
    </row>
    <row r="534" spans="3:7" x14ac:dyDescent="0.45">
      <c r="C534" t="s">
        <v>1152</v>
      </c>
      <c r="D534" t="s">
        <v>1235</v>
      </c>
      <c r="E534" s="64">
        <v>41802</v>
      </c>
      <c r="F534" s="8">
        <v>96</v>
      </c>
      <c r="G534" s="10">
        <v>412618.79</v>
      </c>
    </row>
    <row r="535" spans="3:7" x14ac:dyDescent="0.45">
      <c r="C535" t="s">
        <v>1152</v>
      </c>
      <c r="D535" t="s">
        <v>1236</v>
      </c>
      <c r="E535" s="64">
        <v>41802</v>
      </c>
      <c r="F535" s="8">
        <v>116</v>
      </c>
      <c r="G535" s="10">
        <v>305325.03000000003</v>
      </c>
    </row>
    <row r="536" spans="3:7" x14ac:dyDescent="0.45">
      <c r="C536" t="s">
        <v>1684</v>
      </c>
      <c r="D536" t="s">
        <v>1685</v>
      </c>
      <c r="E536" s="64">
        <v>41802</v>
      </c>
      <c r="F536" s="8">
        <v>13</v>
      </c>
      <c r="G536" s="10">
        <v>0</v>
      </c>
    </row>
    <row r="537" spans="3:7" x14ac:dyDescent="0.45">
      <c r="C537" t="s">
        <v>1684</v>
      </c>
      <c r="D537" t="s">
        <v>1686</v>
      </c>
      <c r="E537" s="64">
        <v>41803</v>
      </c>
      <c r="F537" s="8">
        <v>13</v>
      </c>
      <c r="G537" s="10">
        <v>0</v>
      </c>
    </row>
    <row r="538" spans="3:7" x14ac:dyDescent="0.45">
      <c r="C538" t="s">
        <v>965</v>
      </c>
      <c r="D538" t="s">
        <v>966</v>
      </c>
      <c r="E538" s="64">
        <v>41806</v>
      </c>
      <c r="F538" s="8">
        <v>1280</v>
      </c>
      <c r="G538" s="10">
        <v>1409112.94</v>
      </c>
    </row>
    <row r="539" spans="3:7" x14ac:dyDescent="0.45">
      <c r="C539" t="s">
        <v>965</v>
      </c>
      <c r="D539" t="s">
        <v>727</v>
      </c>
      <c r="E539" s="64">
        <v>41806</v>
      </c>
      <c r="F539" s="8">
        <v>2500</v>
      </c>
      <c r="G539" s="10">
        <v>0</v>
      </c>
    </row>
    <row r="540" spans="3:7" x14ac:dyDescent="0.45">
      <c r="C540" t="s">
        <v>965</v>
      </c>
      <c r="D540" t="s">
        <v>962</v>
      </c>
      <c r="E540" s="64">
        <v>41806</v>
      </c>
      <c r="F540" s="8">
        <v>6412</v>
      </c>
      <c r="G540" s="10">
        <v>0</v>
      </c>
    </row>
    <row r="541" spans="3:7" x14ac:dyDescent="0.45">
      <c r="C541" t="s">
        <v>965</v>
      </c>
      <c r="D541" t="s">
        <v>967</v>
      </c>
      <c r="E541" s="64">
        <v>41806</v>
      </c>
      <c r="F541" s="8">
        <v>867</v>
      </c>
      <c r="G541" s="10">
        <v>0</v>
      </c>
    </row>
    <row r="542" spans="3:7" x14ac:dyDescent="0.45">
      <c r="C542" t="s">
        <v>965</v>
      </c>
      <c r="D542" t="s">
        <v>735</v>
      </c>
      <c r="E542" s="64">
        <v>41806</v>
      </c>
      <c r="F542" s="8">
        <v>495</v>
      </c>
      <c r="G542" s="10">
        <v>0</v>
      </c>
    </row>
    <row r="543" spans="3:7" x14ac:dyDescent="0.45">
      <c r="C543" t="s">
        <v>965</v>
      </c>
      <c r="D543" t="s">
        <v>968</v>
      </c>
      <c r="E543" s="64">
        <v>41806</v>
      </c>
      <c r="F543" s="8">
        <v>997</v>
      </c>
      <c r="G543" s="10">
        <v>0</v>
      </c>
    </row>
    <row r="544" spans="3:7" x14ac:dyDescent="0.45">
      <c r="C544" t="s">
        <v>965</v>
      </c>
      <c r="D544" t="s">
        <v>795</v>
      </c>
      <c r="E544" s="64">
        <v>41806</v>
      </c>
      <c r="F544" s="8">
        <v>434</v>
      </c>
      <c r="G544" s="10">
        <v>0</v>
      </c>
    </row>
    <row r="545" spans="3:7" x14ac:dyDescent="0.45">
      <c r="C545" t="s">
        <v>965</v>
      </c>
      <c r="D545" t="s">
        <v>969</v>
      </c>
      <c r="E545" s="64">
        <v>41806</v>
      </c>
      <c r="F545" s="8">
        <v>615</v>
      </c>
      <c r="G545" s="10">
        <v>0</v>
      </c>
    </row>
    <row r="546" spans="3:7" x14ac:dyDescent="0.45">
      <c r="C546" t="s">
        <v>965</v>
      </c>
      <c r="D546" t="s">
        <v>933</v>
      </c>
      <c r="E546" s="64">
        <v>41806</v>
      </c>
      <c r="F546" s="8">
        <v>345</v>
      </c>
      <c r="G546" s="10">
        <v>0</v>
      </c>
    </row>
    <row r="547" spans="3:7" x14ac:dyDescent="0.45">
      <c r="C547" t="s">
        <v>965</v>
      </c>
      <c r="D547" t="s">
        <v>970</v>
      </c>
      <c r="E547" s="64">
        <v>41806</v>
      </c>
      <c r="F547" s="8">
        <v>1867</v>
      </c>
      <c r="G547" s="10">
        <v>0</v>
      </c>
    </row>
    <row r="548" spans="3:7" x14ac:dyDescent="0.45">
      <c r="C548" t="s">
        <v>965</v>
      </c>
      <c r="D548" t="s">
        <v>928</v>
      </c>
      <c r="E548" s="64">
        <v>41806</v>
      </c>
      <c r="F548" s="8">
        <v>908</v>
      </c>
      <c r="G548" s="10">
        <v>0</v>
      </c>
    </row>
    <row r="549" spans="3:7" x14ac:dyDescent="0.45">
      <c r="C549" t="s">
        <v>1152</v>
      </c>
      <c r="D549" t="s">
        <v>1237</v>
      </c>
      <c r="E549" s="64">
        <v>41806</v>
      </c>
      <c r="F549" s="8">
        <v>62</v>
      </c>
      <c r="G549" s="10">
        <v>166292.51999999999</v>
      </c>
    </row>
    <row r="550" spans="3:7" x14ac:dyDescent="0.45">
      <c r="C550" t="s">
        <v>1071</v>
      </c>
      <c r="D550" t="s">
        <v>1089</v>
      </c>
      <c r="E550" s="64">
        <v>41807</v>
      </c>
      <c r="F550" s="8">
        <v>893</v>
      </c>
      <c r="G550" s="10">
        <v>1654359.78</v>
      </c>
    </row>
    <row r="551" spans="3:7" x14ac:dyDescent="0.45">
      <c r="C551" t="s">
        <v>1071</v>
      </c>
      <c r="D551" t="s">
        <v>1090</v>
      </c>
      <c r="E551" s="64">
        <v>41807</v>
      </c>
      <c r="F551" s="8">
        <v>1868</v>
      </c>
      <c r="G551" s="10">
        <v>3883901.06</v>
      </c>
    </row>
    <row r="552" spans="3:7" x14ac:dyDescent="0.45">
      <c r="C552" t="s">
        <v>717</v>
      </c>
      <c r="D552" t="s">
        <v>726</v>
      </c>
      <c r="E552" s="64">
        <v>41808</v>
      </c>
      <c r="F552" s="8">
        <v>44</v>
      </c>
      <c r="G552" s="10">
        <v>739865.36</v>
      </c>
    </row>
    <row r="553" spans="3:7" x14ac:dyDescent="0.45">
      <c r="C553" t="s">
        <v>1043</v>
      </c>
      <c r="D553" t="s">
        <v>1070</v>
      </c>
      <c r="E553" s="64">
        <v>41808</v>
      </c>
      <c r="F553" s="8">
        <v>185</v>
      </c>
      <c r="G553" s="10">
        <v>0</v>
      </c>
    </row>
    <row r="554" spans="3:7" x14ac:dyDescent="0.45">
      <c r="C554" t="s">
        <v>1152</v>
      </c>
      <c r="D554" t="s">
        <v>1238</v>
      </c>
      <c r="E554" s="64">
        <v>41808</v>
      </c>
      <c r="F554" s="8">
        <v>116</v>
      </c>
      <c r="G554" s="10">
        <v>136033.70000000001</v>
      </c>
    </row>
    <row r="555" spans="3:7" x14ac:dyDescent="0.45">
      <c r="C555" t="s">
        <v>1152</v>
      </c>
      <c r="D555" t="s">
        <v>1239</v>
      </c>
      <c r="E555" s="64">
        <v>41808</v>
      </c>
      <c r="F555" s="8">
        <v>163</v>
      </c>
      <c r="G555" s="10">
        <v>333017.84000000003</v>
      </c>
    </row>
    <row r="556" spans="3:7" x14ac:dyDescent="0.45">
      <c r="C556" t="s">
        <v>1152</v>
      </c>
      <c r="D556" t="s">
        <v>1240</v>
      </c>
      <c r="E556" s="64">
        <v>41808</v>
      </c>
      <c r="F556" s="8">
        <v>37</v>
      </c>
      <c r="G556" s="10">
        <v>215783.77</v>
      </c>
    </row>
    <row r="557" spans="3:7" x14ac:dyDescent="0.45">
      <c r="C557" t="s">
        <v>1152</v>
      </c>
      <c r="D557" t="s">
        <v>1241</v>
      </c>
      <c r="E557" s="64">
        <v>41808</v>
      </c>
      <c r="F557" s="8">
        <v>58</v>
      </c>
      <c r="G557" s="10">
        <v>220287.08</v>
      </c>
    </row>
    <row r="558" spans="3:7" x14ac:dyDescent="0.45">
      <c r="C558" t="s">
        <v>1682</v>
      </c>
      <c r="D558" t="s">
        <v>1683</v>
      </c>
      <c r="E558" s="64">
        <v>41808</v>
      </c>
      <c r="F558" s="8">
        <v>48</v>
      </c>
      <c r="G558" s="10">
        <v>0</v>
      </c>
    </row>
    <row r="559" spans="3:7" x14ac:dyDescent="0.45">
      <c r="C559" t="s">
        <v>1152</v>
      </c>
      <c r="D559" t="s">
        <v>1242</v>
      </c>
      <c r="E559" s="64">
        <v>41809</v>
      </c>
      <c r="F559" s="8">
        <v>403</v>
      </c>
      <c r="G559" s="10">
        <v>416120.71</v>
      </c>
    </row>
    <row r="560" spans="3:7" x14ac:dyDescent="0.45">
      <c r="C560" t="s">
        <v>1152</v>
      </c>
      <c r="D560" t="s">
        <v>1243</v>
      </c>
      <c r="E560" s="64">
        <v>41809</v>
      </c>
      <c r="F560" s="8">
        <v>39</v>
      </c>
      <c r="G560" s="10">
        <v>156406.04999999999</v>
      </c>
    </row>
    <row r="561" spans="2:7" x14ac:dyDescent="0.45">
      <c r="C561" t="s">
        <v>1152</v>
      </c>
      <c r="D561" t="s">
        <v>1244</v>
      </c>
      <c r="E561" s="64">
        <v>41809</v>
      </c>
      <c r="F561" s="8">
        <v>165</v>
      </c>
      <c r="G561" s="10">
        <v>121383.54</v>
      </c>
    </row>
    <row r="562" spans="2:7" x14ac:dyDescent="0.45">
      <c r="C562" t="s">
        <v>1152</v>
      </c>
      <c r="D562" t="s">
        <v>1245</v>
      </c>
      <c r="E562" s="64">
        <v>41810</v>
      </c>
      <c r="F562" s="8">
        <v>283</v>
      </c>
      <c r="G562" s="10">
        <v>478263.81</v>
      </c>
    </row>
    <row r="563" spans="2:7" x14ac:dyDescent="0.45">
      <c r="C563" t="s">
        <v>1152</v>
      </c>
      <c r="D563" t="s">
        <v>1246</v>
      </c>
      <c r="E563" s="64">
        <v>41810</v>
      </c>
      <c r="F563" s="8">
        <v>11</v>
      </c>
      <c r="G563" s="10">
        <v>30380.95</v>
      </c>
    </row>
    <row r="564" spans="2:7" x14ac:dyDescent="0.45">
      <c r="C564" t="s">
        <v>717</v>
      </c>
      <c r="D564" t="s">
        <v>732</v>
      </c>
      <c r="E564" s="64">
        <v>41813</v>
      </c>
      <c r="F564" s="8">
        <v>16</v>
      </c>
      <c r="G564" s="10">
        <v>0</v>
      </c>
    </row>
    <row r="565" spans="2:7" x14ac:dyDescent="0.45">
      <c r="B565" s="14" t="s">
        <v>94</v>
      </c>
      <c r="C565" s="14" t="s">
        <v>1152</v>
      </c>
      <c r="D565" s="14" t="s">
        <v>465</v>
      </c>
      <c r="E565" s="15">
        <v>41813</v>
      </c>
      <c r="F565" s="120">
        <v>1199</v>
      </c>
      <c r="G565" s="18">
        <v>1302634.6000000001</v>
      </c>
    </row>
    <row r="566" spans="2:7" x14ac:dyDescent="0.45">
      <c r="B566" s="14" t="s">
        <v>94</v>
      </c>
      <c r="C566" s="14" t="s">
        <v>1152</v>
      </c>
      <c r="D566" s="14" t="s">
        <v>1247</v>
      </c>
      <c r="E566" s="15">
        <v>41813</v>
      </c>
      <c r="F566" s="120">
        <v>8795</v>
      </c>
      <c r="G566" s="18">
        <v>8994324.9900000002</v>
      </c>
    </row>
    <row r="567" spans="2:7" x14ac:dyDescent="0.45">
      <c r="B567" s="14" t="s">
        <v>94</v>
      </c>
      <c r="C567" s="14" t="s">
        <v>1152</v>
      </c>
      <c r="D567" s="14" t="s">
        <v>460</v>
      </c>
      <c r="E567" s="15">
        <v>41813</v>
      </c>
      <c r="F567" s="120">
        <v>3751</v>
      </c>
      <c r="G567" s="18">
        <v>5515022.9900000002</v>
      </c>
    </row>
    <row r="568" spans="2:7" x14ac:dyDescent="0.45">
      <c r="C568" t="s">
        <v>1152</v>
      </c>
      <c r="D568" t="s">
        <v>1248</v>
      </c>
      <c r="E568" s="64">
        <v>41814</v>
      </c>
      <c r="F568" s="8">
        <v>16</v>
      </c>
      <c r="G568" s="10">
        <v>145546.99</v>
      </c>
    </row>
    <row r="569" spans="2:7" x14ac:dyDescent="0.45">
      <c r="C569" t="s">
        <v>1152</v>
      </c>
      <c r="D569" t="s">
        <v>1249</v>
      </c>
      <c r="E569" s="64">
        <v>41814</v>
      </c>
      <c r="F569" s="8">
        <v>77</v>
      </c>
      <c r="G569" s="10">
        <v>7576842.3499999996</v>
      </c>
    </row>
    <row r="570" spans="2:7" x14ac:dyDescent="0.45">
      <c r="B570" s="14" t="s">
        <v>94</v>
      </c>
      <c r="C570" s="14" t="s">
        <v>1152</v>
      </c>
      <c r="D570" s="14" t="s">
        <v>1250</v>
      </c>
      <c r="E570" s="15">
        <v>41814</v>
      </c>
      <c r="F570" s="120">
        <v>583</v>
      </c>
      <c r="G570" s="18">
        <v>1138572.49</v>
      </c>
    </row>
    <row r="571" spans="2:7" x14ac:dyDescent="0.45">
      <c r="B571" s="14" t="s">
        <v>94</v>
      </c>
      <c r="C571" s="14" t="s">
        <v>1152</v>
      </c>
      <c r="D571" s="14" t="s">
        <v>453</v>
      </c>
      <c r="E571" s="15">
        <v>41814</v>
      </c>
      <c r="F571" s="120">
        <v>3200</v>
      </c>
      <c r="G571" s="18">
        <v>4128521.68</v>
      </c>
    </row>
    <row r="572" spans="2:7" x14ac:dyDescent="0.45">
      <c r="C572" t="s">
        <v>1152</v>
      </c>
      <c r="D572" t="s">
        <v>1251</v>
      </c>
      <c r="E572" s="64">
        <v>41814</v>
      </c>
      <c r="F572" s="8">
        <v>79</v>
      </c>
      <c r="G572" s="10">
        <v>146556.4</v>
      </c>
    </row>
    <row r="573" spans="2:7" x14ac:dyDescent="0.45">
      <c r="B573" s="14" t="s">
        <v>94</v>
      </c>
      <c r="C573" s="14" t="s">
        <v>1152</v>
      </c>
      <c r="D573" s="14" t="s">
        <v>443</v>
      </c>
      <c r="E573" s="15">
        <v>41815</v>
      </c>
      <c r="F573" s="120">
        <v>3307</v>
      </c>
      <c r="G573" s="18">
        <v>6524608.8700000001</v>
      </c>
    </row>
    <row r="574" spans="2:7" x14ac:dyDescent="0.45">
      <c r="C574" t="s">
        <v>1152</v>
      </c>
      <c r="D574" t="s">
        <v>1252</v>
      </c>
      <c r="E574" s="64">
        <v>41815</v>
      </c>
      <c r="F574" s="8">
        <v>125</v>
      </c>
      <c r="G574" s="10">
        <v>175869.14</v>
      </c>
    </row>
    <row r="575" spans="2:7" x14ac:dyDescent="0.45">
      <c r="C575" t="s">
        <v>1152</v>
      </c>
      <c r="D575" t="s">
        <v>1253</v>
      </c>
      <c r="E575" s="64">
        <v>41815</v>
      </c>
      <c r="F575" s="8">
        <v>73</v>
      </c>
      <c r="G575" s="10">
        <v>123972.19</v>
      </c>
    </row>
    <row r="576" spans="2:7" x14ac:dyDescent="0.45">
      <c r="C576" t="s">
        <v>1152</v>
      </c>
      <c r="D576" t="s">
        <v>1254</v>
      </c>
      <c r="E576" s="64">
        <v>41815</v>
      </c>
      <c r="F576" s="8">
        <v>182</v>
      </c>
      <c r="G576" s="10">
        <v>281719.77</v>
      </c>
    </row>
    <row r="577" spans="2:7" x14ac:dyDescent="0.45">
      <c r="C577" t="s">
        <v>1152</v>
      </c>
      <c r="D577" t="s">
        <v>1255</v>
      </c>
      <c r="E577" s="64">
        <v>41815</v>
      </c>
      <c r="F577" s="8">
        <v>125</v>
      </c>
      <c r="G577" s="10">
        <v>139804.70000000001</v>
      </c>
    </row>
    <row r="578" spans="2:7" x14ac:dyDescent="0.45">
      <c r="C578" t="s">
        <v>1152</v>
      </c>
      <c r="D578" t="s">
        <v>1256</v>
      </c>
      <c r="E578" s="64">
        <v>41815</v>
      </c>
      <c r="F578" s="8">
        <v>22</v>
      </c>
      <c r="G578" s="10">
        <v>88778.89</v>
      </c>
    </row>
    <row r="579" spans="2:7" x14ac:dyDescent="0.45">
      <c r="C579" t="s">
        <v>1152</v>
      </c>
      <c r="D579" t="s">
        <v>1257</v>
      </c>
      <c r="E579" s="64">
        <v>41815</v>
      </c>
      <c r="F579" s="8">
        <v>208</v>
      </c>
      <c r="G579" s="10">
        <v>253947.31</v>
      </c>
    </row>
    <row r="580" spans="2:7" x14ac:dyDescent="0.45">
      <c r="C580" t="s">
        <v>1152</v>
      </c>
      <c r="D580" t="s">
        <v>1258</v>
      </c>
      <c r="E580" s="64">
        <v>41815</v>
      </c>
      <c r="F580" s="8">
        <v>22</v>
      </c>
      <c r="G580" s="10">
        <v>121296.71</v>
      </c>
    </row>
    <row r="581" spans="2:7" x14ac:dyDescent="0.45">
      <c r="C581" t="s">
        <v>717</v>
      </c>
      <c r="D581" t="s">
        <v>728</v>
      </c>
      <c r="E581" s="64">
        <v>41816</v>
      </c>
      <c r="F581" s="8">
        <v>66</v>
      </c>
      <c r="G581" s="10">
        <v>0</v>
      </c>
    </row>
    <row r="582" spans="2:7" x14ac:dyDescent="0.45">
      <c r="B582" t="s">
        <v>95</v>
      </c>
      <c r="C582" t="s">
        <v>1152</v>
      </c>
      <c r="D582" t="s">
        <v>1259</v>
      </c>
      <c r="E582" s="64">
        <v>41816</v>
      </c>
      <c r="F582" s="8">
        <v>727</v>
      </c>
      <c r="G582" s="10">
        <v>3716381.67</v>
      </c>
    </row>
    <row r="583" spans="2:7" x14ac:dyDescent="0.45">
      <c r="B583" s="14" t="s">
        <v>94</v>
      </c>
      <c r="C583" s="14" t="s">
        <v>1152</v>
      </c>
      <c r="D583" s="14" t="s">
        <v>441</v>
      </c>
      <c r="E583" s="15">
        <v>41816</v>
      </c>
      <c r="F583" s="120">
        <v>6857</v>
      </c>
      <c r="G583" s="18">
        <v>14960987.130000001</v>
      </c>
    </row>
    <row r="584" spans="2:7" x14ac:dyDescent="0.45">
      <c r="C584" t="s">
        <v>1152</v>
      </c>
      <c r="D584" t="s">
        <v>1260</v>
      </c>
      <c r="E584" s="64">
        <v>41816</v>
      </c>
      <c r="F584" s="8">
        <v>9</v>
      </c>
      <c r="G584" s="10">
        <v>73075.740000000005</v>
      </c>
    </row>
    <row r="585" spans="2:7" x14ac:dyDescent="0.45">
      <c r="C585" t="s">
        <v>1152</v>
      </c>
      <c r="D585" t="s">
        <v>1261</v>
      </c>
      <c r="E585" s="64">
        <v>41817</v>
      </c>
      <c r="F585" s="8">
        <v>27</v>
      </c>
      <c r="G585" s="10">
        <v>34478.080000000002</v>
      </c>
    </row>
    <row r="586" spans="2:7" x14ac:dyDescent="0.45">
      <c r="B586" s="14" t="s">
        <v>94</v>
      </c>
      <c r="C586" s="14" t="s">
        <v>1152</v>
      </c>
      <c r="D586" s="14" t="s">
        <v>435</v>
      </c>
      <c r="E586" s="15">
        <v>41817</v>
      </c>
      <c r="F586" s="120">
        <v>694</v>
      </c>
      <c r="G586" s="18">
        <v>1514466.71</v>
      </c>
    </row>
    <row r="587" spans="2:7" x14ac:dyDescent="0.45">
      <c r="B587" s="14" t="s">
        <v>94</v>
      </c>
      <c r="C587" s="14" t="s">
        <v>1152</v>
      </c>
      <c r="D587" s="14" t="s">
        <v>431</v>
      </c>
      <c r="E587" s="15">
        <v>41817</v>
      </c>
      <c r="F587" s="120">
        <v>1497</v>
      </c>
      <c r="G587" s="18">
        <v>4566472.55</v>
      </c>
    </row>
    <row r="588" spans="2:7" x14ac:dyDescent="0.45">
      <c r="C588" t="s">
        <v>1682</v>
      </c>
      <c r="D588" t="s">
        <v>636</v>
      </c>
      <c r="E588" s="64">
        <v>41817</v>
      </c>
      <c r="F588" s="8">
        <v>1965</v>
      </c>
      <c r="G588" s="10">
        <v>0</v>
      </c>
    </row>
    <row r="589" spans="2:7" x14ac:dyDescent="0.45">
      <c r="C589" t="s">
        <v>1071</v>
      </c>
      <c r="D589" t="s">
        <v>833</v>
      </c>
      <c r="E589" s="64">
        <v>41820</v>
      </c>
      <c r="F589" s="8">
        <v>385</v>
      </c>
      <c r="G589" s="10">
        <v>1186538.8999999999</v>
      </c>
    </row>
    <row r="590" spans="2:7" x14ac:dyDescent="0.45">
      <c r="C590" t="s">
        <v>1152</v>
      </c>
      <c r="D590" t="s">
        <v>1262</v>
      </c>
      <c r="E590" s="64">
        <v>41820</v>
      </c>
      <c r="F590" s="8">
        <v>131</v>
      </c>
      <c r="G590" s="10">
        <v>231106.41</v>
      </c>
    </row>
    <row r="591" spans="2:7" x14ac:dyDescent="0.45">
      <c r="C591" t="s">
        <v>717</v>
      </c>
      <c r="D591" t="s">
        <v>643</v>
      </c>
      <c r="E591" s="64">
        <v>41821</v>
      </c>
      <c r="F591" s="8">
        <v>95</v>
      </c>
      <c r="G591" s="10">
        <v>0</v>
      </c>
    </row>
    <row r="592" spans="2:7" x14ac:dyDescent="0.45">
      <c r="C592" t="s">
        <v>717</v>
      </c>
      <c r="D592" t="s">
        <v>731</v>
      </c>
      <c r="E592" s="64">
        <v>41821</v>
      </c>
      <c r="F592" s="8">
        <v>12</v>
      </c>
      <c r="G592" s="10">
        <v>0</v>
      </c>
    </row>
    <row r="593" spans="3:7" x14ac:dyDescent="0.45">
      <c r="C593" t="s">
        <v>779</v>
      </c>
      <c r="D593" t="s">
        <v>835</v>
      </c>
      <c r="E593" s="64">
        <v>41821</v>
      </c>
      <c r="F593" s="8">
        <v>43</v>
      </c>
      <c r="G593" s="10">
        <v>0</v>
      </c>
    </row>
    <row r="594" spans="3:7" x14ac:dyDescent="0.45">
      <c r="C594" t="s">
        <v>779</v>
      </c>
      <c r="D594" t="s">
        <v>782</v>
      </c>
      <c r="E594" s="64">
        <v>41821</v>
      </c>
      <c r="F594" s="8">
        <v>3</v>
      </c>
      <c r="G594" s="10">
        <v>0</v>
      </c>
    </row>
    <row r="595" spans="3:7" x14ac:dyDescent="0.45">
      <c r="C595" t="s">
        <v>779</v>
      </c>
      <c r="D595" t="s">
        <v>797</v>
      </c>
      <c r="E595" s="64">
        <v>41821</v>
      </c>
      <c r="F595" s="8">
        <v>11</v>
      </c>
      <c r="G595" s="10">
        <v>92016.55</v>
      </c>
    </row>
    <row r="596" spans="3:7" x14ac:dyDescent="0.45">
      <c r="C596" t="s">
        <v>779</v>
      </c>
      <c r="D596" t="s">
        <v>638</v>
      </c>
      <c r="E596" s="64">
        <v>41821</v>
      </c>
      <c r="F596" s="8">
        <v>47</v>
      </c>
      <c r="G596" s="10">
        <v>192241.59</v>
      </c>
    </row>
    <row r="597" spans="3:7" x14ac:dyDescent="0.45">
      <c r="C597" t="s">
        <v>779</v>
      </c>
      <c r="D597" t="s">
        <v>793</v>
      </c>
      <c r="E597" s="64">
        <v>41821</v>
      </c>
      <c r="F597" s="8">
        <v>120</v>
      </c>
      <c r="G597" s="10">
        <v>947483.8</v>
      </c>
    </row>
    <row r="598" spans="3:7" x14ac:dyDescent="0.45">
      <c r="C598" t="s">
        <v>779</v>
      </c>
      <c r="D598" t="s">
        <v>808</v>
      </c>
      <c r="E598" s="64">
        <v>41821</v>
      </c>
      <c r="F598" s="8">
        <v>129</v>
      </c>
      <c r="G598" s="10">
        <v>238940.24</v>
      </c>
    </row>
    <row r="599" spans="3:7" x14ac:dyDescent="0.45">
      <c r="C599" t="s">
        <v>779</v>
      </c>
      <c r="D599" t="s">
        <v>836</v>
      </c>
      <c r="E599" s="64">
        <v>41821</v>
      </c>
      <c r="F599" s="8">
        <v>66</v>
      </c>
      <c r="G599" s="10">
        <v>132995.17000000001</v>
      </c>
    </row>
    <row r="600" spans="3:7" x14ac:dyDescent="0.45">
      <c r="C600" t="s">
        <v>779</v>
      </c>
      <c r="D600" t="s">
        <v>832</v>
      </c>
      <c r="E600" s="64">
        <v>41821</v>
      </c>
      <c r="F600" s="8">
        <v>4</v>
      </c>
      <c r="G600" s="10">
        <v>0</v>
      </c>
    </row>
    <row r="601" spans="3:7" x14ac:dyDescent="0.45">
      <c r="C601" t="s">
        <v>779</v>
      </c>
      <c r="D601" t="s">
        <v>790</v>
      </c>
      <c r="E601" s="64">
        <v>41821</v>
      </c>
      <c r="F601" s="8">
        <v>27</v>
      </c>
      <c r="G601" s="10">
        <v>131797.84</v>
      </c>
    </row>
    <row r="602" spans="3:7" x14ac:dyDescent="0.45">
      <c r="C602" t="s">
        <v>779</v>
      </c>
      <c r="D602" t="s">
        <v>691</v>
      </c>
      <c r="E602" s="64">
        <v>41821</v>
      </c>
      <c r="F602" s="8">
        <v>59</v>
      </c>
      <c r="G602" s="10">
        <v>398682.4</v>
      </c>
    </row>
    <row r="603" spans="3:7" x14ac:dyDescent="0.45">
      <c r="C603" t="s">
        <v>779</v>
      </c>
      <c r="D603" t="s">
        <v>837</v>
      </c>
      <c r="E603" s="64">
        <v>41821</v>
      </c>
      <c r="F603" s="8">
        <v>95</v>
      </c>
      <c r="G603" s="10">
        <v>358380.7</v>
      </c>
    </row>
    <row r="604" spans="3:7" x14ac:dyDescent="0.45">
      <c r="C604" t="s">
        <v>779</v>
      </c>
      <c r="D604" t="s">
        <v>838</v>
      </c>
      <c r="E604" s="64">
        <v>41821</v>
      </c>
      <c r="F604" s="8">
        <v>14</v>
      </c>
      <c r="G604" s="10">
        <v>59624.57</v>
      </c>
    </row>
    <row r="605" spans="3:7" x14ac:dyDescent="0.45">
      <c r="C605" t="s">
        <v>779</v>
      </c>
      <c r="D605" t="s">
        <v>775</v>
      </c>
      <c r="E605" s="64">
        <v>41821</v>
      </c>
      <c r="F605" s="8">
        <v>101</v>
      </c>
      <c r="G605" s="10">
        <v>336809.14</v>
      </c>
    </row>
    <row r="606" spans="3:7" x14ac:dyDescent="0.45">
      <c r="C606" t="s">
        <v>779</v>
      </c>
      <c r="D606" t="s">
        <v>796</v>
      </c>
      <c r="E606" s="64">
        <v>41821</v>
      </c>
      <c r="F606" s="8">
        <v>119</v>
      </c>
      <c r="G606" s="10">
        <v>231984.52</v>
      </c>
    </row>
    <row r="607" spans="3:7" x14ac:dyDescent="0.45">
      <c r="C607" t="s">
        <v>779</v>
      </c>
      <c r="D607" t="s">
        <v>831</v>
      </c>
      <c r="E607" s="64">
        <v>41821</v>
      </c>
      <c r="F607" s="8">
        <v>140</v>
      </c>
      <c r="G607" s="10">
        <v>77885.570000000007</v>
      </c>
    </row>
    <row r="608" spans="3:7" x14ac:dyDescent="0.45">
      <c r="C608" t="s">
        <v>779</v>
      </c>
      <c r="D608" t="s">
        <v>802</v>
      </c>
      <c r="E608" s="64">
        <v>41821</v>
      </c>
      <c r="F608" s="8">
        <v>292</v>
      </c>
      <c r="G608" s="10">
        <v>3293391.37</v>
      </c>
    </row>
    <row r="609" spans="2:7" x14ac:dyDescent="0.45">
      <c r="C609" t="s">
        <v>779</v>
      </c>
      <c r="D609" t="s">
        <v>783</v>
      </c>
      <c r="E609" s="64">
        <v>41821</v>
      </c>
      <c r="F609" s="8">
        <v>80</v>
      </c>
      <c r="G609" s="10">
        <v>138654.53</v>
      </c>
    </row>
    <row r="610" spans="2:7" x14ac:dyDescent="0.45">
      <c r="C610" t="s">
        <v>779</v>
      </c>
      <c r="D610" t="s">
        <v>839</v>
      </c>
      <c r="E610" s="64">
        <v>41821</v>
      </c>
      <c r="F610" s="8">
        <v>55</v>
      </c>
      <c r="G610" s="10">
        <v>158071.91</v>
      </c>
    </row>
    <row r="611" spans="2:7" x14ac:dyDescent="0.45">
      <c r="C611" t="s">
        <v>779</v>
      </c>
      <c r="D611" t="s">
        <v>825</v>
      </c>
      <c r="E611" s="64">
        <v>41821</v>
      </c>
      <c r="F611" s="8">
        <v>22</v>
      </c>
      <c r="G611" s="10">
        <v>22569.83</v>
      </c>
    </row>
    <row r="612" spans="2:7" x14ac:dyDescent="0.45">
      <c r="C612" t="s">
        <v>779</v>
      </c>
      <c r="D612" t="s">
        <v>840</v>
      </c>
      <c r="E612" s="64">
        <v>41821</v>
      </c>
      <c r="F612" s="8">
        <v>21</v>
      </c>
      <c r="G612" s="10">
        <v>42551.66</v>
      </c>
    </row>
    <row r="613" spans="2:7" x14ac:dyDescent="0.45">
      <c r="C613" t="s">
        <v>779</v>
      </c>
      <c r="D613" t="s">
        <v>817</v>
      </c>
      <c r="E613" s="64">
        <v>41821</v>
      </c>
      <c r="F613" s="8">
        <v>22</v>
      </c>
      <c r="G613" s="10">
        <v>0</v>
      </c>
    </row>
    <row r="614" spans="2:7" x14ac:dyDescent="0.45">
      <c r="C614" t="s">
        <v>779</v>
      </c>
      <c r="D614" t="s">
        <v>823</v>
      </c>
      <c r="E614" s="64">
        <v>41821</v>
      </c>
      <c r="F614" s="8">
        <v>58</v>
      </c>
      <c r="G614" s="10">
        <v>0</v>
      </c>
    </row>
    <row r="615" spans="2:7" x14ac:dyDescent="0.45">
      <c r="C615" t="s">
        <v>779</v>
      </c>
      <c r="D615" t="s">
        <v>776</v>
      </c>
      <c r="E615" s="64">
        <v>41821</v>
      </c>
      <c r="F615" s="8">
        <v>43</v>
      </c>
      <c r="G615" s="10">
        <v>0</v>
      </c>
    </row>
    <row r="616" spans="2:7" x14ac:dyDescent="0.45">
      <c r="C616" t="s">
        <v>779</v>
      </c>
      <c r="D616" t="s">
        <v>786</v>
      </c>
      <c r="E616" s="64">
        <v>41821</v>
      </c>
      <c r="F616" s="8">
        <v>52</v>
      </c>
      <c r="G616" s="10">
        <v>530808.89</v>
      </c>
    </row>
    <row r="617" spans="2:7" x14ac:dyDescent="0.45">
      <c r="C617" t="s">
        <v>779</v>
      </c>
      <c r="D617" t="s">
        <v>811</v>
      </c>
      <c r="E617" s="64">
        <v>41821</v>
      </c>
      <c r="F617" s="8">
        <v>6</v>
      </c>
      <c r="G617" s="10">
        <v>0</v>
      </c>
    </row>
    <row r="618" spans="2:7" x14ac:dyDescent="0.45">
      <c r="C618" t="s">
        <v>779</v>
      </c>
      <c r="D618" t="s">
        <v>841</v>
      </c>
      <c r="E618" s="64">
        <v>41821</v>
      </c>
      <c r="F618" s="8">
        <v>112</v>
      </c>
      <c r="G618" s="10">
        <v>0</v>
      </c>
    </row>
    <row r="619" spans="2:7" x14ac:dyDescent="0.45">
      <c r="C619" t="s">
        <v>779</v>
      </c>
      <c r="D619" t="s">
        <v>787</v>
      </c>
      <c r="E619" s="64">
        <v>41821</v>
      </c>
      <c r="F619" s="8">
        <v>44</v>
      </c>
      <c r="G619" s="10">
        <v>0</v>
      </c>
    </row>
    <row r="620" spans="2:7" x14ac:dyDescent="0.45">
      <c r="C620" t="s">
        <v>779</v>
      </c>
      <c r="D620" t="s">
        <v>781</v>
      </c>
      <c r="E620" s="64">
        <v>41821</v>
      </c>
      <c r="F620" s="8">
        <v>7</v>
      </c>
      <c r="G620" s="10">
        <v>0</v>
      </c>
    </row>
    <row r="621" spans="2:7" x14ac:dyDescent="0.45">
      <c r="C621" t="s">
        <v>779</v>
      </c>
      <c r="D621" t="s">
        <v>834</v>
      </c>
      <c r="E621" s="64">
        <v>41821</v>
      </c>
      <c r="F621" s="8">
        <v>30</v>
      </c>
      <c r="G621" s="10">
        <v>0</v>
      </c>
    </row>
    <row r="622" spans="2:7" x14ac:dyDescent="0.45">
      <c r="C622" t="s">
        <v>1684</v>
      </c>
      <c r="D622" t="s">
        <v>1687</v>
      </c>
      <c r="E622" s="64">
        <v>41821</v>
      </c>
      <c r="F622" s="8">
        <v>17</v>
      </c>
      <c r="G622" s="10">
        <v>0</v>
      </c>
    </row>
    <row r="623" spans="2:7" x14ac:dyDescent="0.45">
      <c r="B623" s="14" t="s">
        <v>1705</v>
      </c>
      <c r="C623" s="14" t="s">
        <v>1152</v>
      </c>
      <c r="D623" s="14" t="s">
        <v>1263</v>
      </c>
      <c r="E623" s="15">
        <v>41822</v>
      </c>
      <c r="F623" s="120">
        <v>801</v>
      </c>
      <c r="G623" s="18">
        <v>838252.55</v>
      </c>
    </row>
    <row r="624" spans="2:7" x14ac:dyDescent="0.45">
      <c r="C624" t="s">
        <v>717</v>
      </c>
      <c r="D624" t="s">
        <v>728</v>
      </c>
      <c r="E624" s="64">
        <v>41823</v>
      </c>
      <c r="F624" s="8">
        <v>84</v>
      </c>
      <c r="G624" s="10">
        <v>1087241.52</v>
      </c>
    </row>
    <row r="625" spans="2:7" x14ac:dyDescent="0.45">
      <c r="C625" t="s">
        <v>717</v>
      </c>
      <c r="D625" t="s">
        <v>732</v>
      </c>
      <c r="E625" s="64">
        <v>41827</v>
      </c>
      <c r="F625" s="8">
        <v>15</v>
      </c>
      <c r="G625" s="10">
        <v>0</v>
      </c>
    </row>
    <row r="626" spans="2:7" x14ac:dyDescent="0.45">
      <c r="C626" t="s">
        <v>1152</v>
      </c>
      <c r="D626" t="s">
        <v>1264</v>
      </c>
      <c r="E626" s="64">
        <v>41827</v>
      </c>
      <c r="F626" s="8">
        <v>98</v>
      </c>
      <c r="G626" s="10">
        <v>156180.84</v>
      </c>
    </row>
    <row r="627" spans="2:7" x14ac:dyDescent="0.45">
      <c r="C627" t="s">
        <v>712</v>
      </c>
      <c r="D627" t="s">
        <v>713</v>
      </c>
      <c r="E627" s="64">
        <v>41828</v>
      </c>
      <c r="F627" s="8">
        <v>15</v>
      </c>
      <c r="G627" s="10">
        <v>0</v>
      </c>
    </row>
    <row r="628" spans="2:7" x14ac:dyDescent="0.45">
      <c r="C628" t="s">
        <v>717</v>
      </c>
      <c r="D628" t="s">
        <v>643</v>
      </c>
      <c r="E628" s="64">
        <v>41828</v>
      </c>
      <c r="F628" s="8">
        <v>72</v>
      </c>
      <c r="G628" s="10">
        <v>0</v>
      </c>
    </row>
    <row r="629" spans="2:7" x14ac:dyDescent="0.45">
      <c r="C629" t="s">
        <v>717</v>
      </c>
      <c r="D629" t="s">
        <v>731</v>
      </c>
      <c r="E629" s="64">
        <v>41828</v>
      </c>
      <c r="F629" s="8">
        <v>6</v>
      </c>
      <c r="G629" s="10">
        <v>0</v>
      </c>
    </row>
    <row r="630" spans="2:7" x14ac:dyDescent="0.45">
      <c r="C630" t="s">
        <v>717</v>
      </c>
      <c r="D630" t="s">
        <v>724</v>
      </c>
      <c r="E630" s="64">
        <v>41828</v>
      </c>
      <c r="F630" s="8">
        <v>23</v>
      </c>
      <c r="G630" s="10">
        <v>0</v>
      </c>
    </row>
    <row r="631" spans="2:7" x14ac:dyDescent="0.45">
      <c r="C631" t="s">
        <v>1152</v>
      </c>
      <c r="D631" t="s">
        <v>1265</v>
      </c>
      <c r="E631" s="64">
        <v>41828</v>
      </c>
      <c r="F631" s="8">
        <v>10</v>
      </c>
      <c r="G631" s="10">
        <v>66382.86</v>
      </c>
    </row>
    <row r="632" spans="2:7" x14ac:dyDescent="0.45">
      <c r="C632" t="s">
        <v>1691</v>
      </c>
      <c r="D632" t="s">
        <v>1136</v>
      </c>
      <c r="E632" s="64">
        <v>41828</v>
      </c>
      <c r="F632" s="8">
        <v>184</v>
      </c>
      <c r="G632" s="10">
        <v>0</v>
      </c>
    </row>
    <row r="633" spans="2:7" x14ac:dyDescent="0.45">
      <c r="C633" t="s">
        <v>1117</v>
      </c>
      <c r="D633" t="s">
        <v>1118</v>
      </c>
      <c r="E633" s="64">
        <v>41829</v>
      </c>
      <c r="F633" s="8">
        <v>4464</v>
      </c>
      <c r="G633" s="10">
        <v>4945686.79</v>
      </c>
    </row>
    <row r="634" spans="2:7" x14ac:dyDescent="0.45">
      <c r="C634" t="s">
        <v>717</v>
      </c>
      <c r="D634" t="s">
        <v>718</v>
      </c>
      <c r="E634" s="64">
        <v>41830</v>
      </c>
      <c r="F634" s="8">
        <v>15</v>
      </c>
      <c r="G634" s="10">
        <v>0</v>
      </c>
    </row>
    <row r="635" spans="2:7" x14ac:dyDescent="0.45">
      <c r="C635" t="s">
        <v>717</v>
      </c>
      <c r="D635" t="s">
        <v>723</v>
      </c>
      <c r="E635" s="64">
        <v>41830</v>
      </c>
      <c r="F635" s="8">
        <v>39</v>
      </c>
      <c r="G635" s="10">
        <v>0</v>
      </c>
    </row>
    <row r="636" spans="2:7" x14ac:dyDescent="0.45">
      <c r="C636" t="s">
        <v>1117</v>
      </c>
      <c r="D636" t="s">
        <v>1119</v>
      </c>
      <c r="E636" s="64">
        <v>41830</v>
      </c>
      <c r="F636" s="8">
        <v>4572</v>
      </c>
      <c r="G636" s="10">
        <v>7921713.3799999999</v>
      </c>
    </row>
    <row r="637" spans="2:7" x14ac:dyDescent="0.45">
      <c r="C637" t="s">
        <v>1117</v>
      </c>
      <c r="D637" t="s">
        <v>1120</v>
      </c>
      <c r="E637" s="64">
        <v>41830</v>
      </c>
      <c r="F637" s="8">
        <v>3010</v>
      </c>
      <c r="G637" s="10">
        <v>2994765.97</v>
      </c>
    </row>
    <row r="638" spans="2:7" x14ac:dyDescent="0.45">
      <c r="C638" t="s">
        <v>1152</v>
      </c>
      <c r="D638" t="s">
        <v>1266</v>
      </c>
      <c r="E638" s="64">
        <v>41830</v>
      </c>
      <c r="F638" s="8">
        <v>53</v>
      </c>
      <c r="G638" s="10">
        <v>130942.31</v>
      </c>
    </row>
    <row r="639" spans="2:7" x14ac:dyDescent="0.45">
      <c r="C639" t="s">
        <v>1152</v>
      </c>
      <c r="D639" t="s">
        <v>1267</v>
      </c>
      <c r="E639" s="64">
        <v>41830</v>
      </c>
      <c r="F639" s="8">
        <v>7</v>
      </c>
      <c r="G639" s="10">
        <v>36067.33</v>
      </c>
    </row>
    <row r="640" spans="2:7" x14ac:dyDescent="0.45">
      <c r="B640" s="14" t="s">
        <v>94</v>
      </c>
      <c r="C640" s="14" t="s">
        <v>1152</v>
      </c>
      <c r="D640" s="14" t="s">
        <v>1268</v>
      </c>
      <c r="E640" s="15">
        <v>41830</v>
      </c>
      <c r="F640" s="120">
        <v>2898</v>
      </c>
      <c r="G640" s="18">
        <v>2832107.63</v>
      </c>
    </row>
    <row r="641" spans="2:7" x14ac:dyDescent="0.45">
      <c r="C641" t="s">
        <v>1117</v>
      </c>
      <c r="D641" t="s">
        <v>1121</v>
      </c>
      <c r="E641" s="64">
        <v>41831</v>
      </c>
      <c r="F641" s="8">
        <v>1108</v>
      </c>
      <c r="G641" s="10">
        <v>777259.16</v>
      </c>
    </row>
    <row r="642" spans="2:7" x14ac:dyDescent="0.45">
      <c r="C642" t="s">
        <v>1152</v>
      </c>
      <c r="D642" t="s">
        <v>1269</v>
      </c>
      <c r="E642" s="64">
        <v>41831</v>
      </c>
      <c r="F642" s="8">
        <v>185</v>
      </c>
      <c r="G642" s="10">
        <v>228169.94</v>
      </c>
    </row>
    <row r="643" spans="2:7" x14ac:dyDescent="0.45">
      <c r="C643" t="s">
        <v>1152</v>
      </c>
      <c r="D643" t="s">
        <v>1270</v>
      </c>
      <c r="E643" s="64">
        <v>41831</v>
      </c>
      <c r="F643" s="8">
        <v>18</v>
      </c>
      <c r="G643" s="10">
        <v>56556.92</v>
      </c>
    </row>
    <row r="644" spans="2:7" x14ac:dyDescent="0.45">
      <c r="B644" s="14" t="s">
        <v>94</v>
      </c>
      <c r="C644" s="14" t="s">
        <v>716</v>
      </c>
      <c r="D644" s="14" t="s">
        <v>716</v>
      </c>
      <c r="E644" s="15">
        <v>41834</v>
      </c>
      <c r="F644" s="120">
        <v>1519</v>
      </c>
      <c r="G644" s="18">
        <v>26169506.350000001</v>
      </c>
    </row>
    <row r="645" spans="2:7" x14ac:dyDescent="0.45">
      <c r="C645" t="s">
        <v>717</v>
      </c>
      <c r="D645" t="s">
        <v>732</v>
      </c>
      <c r="E645" s="64">
        <v>41834</v>
      </c>
      <c r="F645" s="8">
        <v>9</v>
      </c>
      <c r="G645" s="10">
        <v>0</v>
      </c>
    </row>
    <row r="646" spans="2:7" x14ac:dyDescent="0.45">
      <c r="C646" t="s">
        <v>971</v>
      </c>
      <c r="D646" t="s">
        <v>972</v>
      </c>
      <c r="E646" s="64">
        <v>41834</v>
      </c>
      <c r="F646" s="8">
        <v>1375</v>
      </c>
      <c r="G646" s="10">
        <v>383606.22</v>
      </c>
    </row>
    <row r="647" spans="2:7" x14ac:dyDescent="0.45">
      <c r="C647" t="s">
        <v>971</v>
      </c>
      <c r="D647" t="s">
        <v>833</v>
      </c>
      <c r="E647" s="64">
        <v>41834</v>
      </c>
      <c r="F647" s="8">
        <v>206</v>
      </c>
      <c r="G647" s="10">
        <v>151986.87</v>
      </c>
    </row>
    <row r="648" spans="2:7" x14ac:dyDescent="0.45">
      <c r="C648" t="s">
        <v>1117</v>
      </c>
      <c r="D648" t="s">
        <v>1122</v>
      </c>
      <c r="E648" s="64">
        <v>41834</v>
      </c>
      <c r="F648" s="8">
        <v>2759</v>
      </c>
      <c r="G648" s="10">
        <v>1957415.78</v>
      </c>
    </row>
    <row r="649" spans="2:7" x14ac:dyDescent="0.45">
      <c r="C649" t="s">
        <v>1684</v>
      </c>
      <c r="D649" t="s">
        <v>1688</v>
      </c>
      <c r="E649" s="64">
        <v>41834</v>
      </c>
      <c r="F649" s="8">
        <v>18</v>
      </c>
      <c r="G649" s="10">
        <v>0</v>
      </c>
    </row>
    <row r="650" spans="2:7" x14ac:dyDescent="0.45">
      <c r="C650" t="s">
        <v>712</v>
      </c>
      <c r="D650" t="s">
        <v>714</v>
      </c>
      <c r="E650" s="64">
        <v>41835</v>
      </c>
      <c r="F650" s="8">
        <v>53</v>
      </c>
      <c r="G650" s="10">
        <v>0</v>
      </c>
    </row>
    <row r="651" spans="2:7" x14ac:dyDescent="0.45">
      <c r="C651" t="s">
        <v>717</v>
      </c>
      <c r="D651" t="s">
        <v>643</v>
      </c>
      <c r="E651" s="64">
        <v>41835</v>
      </c>
      <c r="F651" s="8">
        <v>83</v>
      </c>
      <c r="G651" s="10">
        <v>0</v>
      </c>
    </row>
    <row r="652" spans="2:7" x14ac:dyDescent="0.45">
      <c r="C652" t="s">
        <v>971</v>
      </c>
      <c r="D652" t="s">
        <v>973</v>
      </c>
      <c r="E652" s="64">
        <v>41835</v>
      </c>
      <c r="F652" s="8">
        <v>274</v>
      </c>
      <c r="G652" s="10">
        <v>141848.57</v>
      </c>
    </row>
    <row r="653" spans="2:7" x14ac:dyDescent="0.45">
      <c r="C653" t="s">
        <v>1117</v>
      </c>
      <c r="D653" t="s">
        <v>1123</v>
      </c>
      <c r="E653" s="64">
        <v>41835</v>
      </c>
      <c r="F653" s="8">
        <v>8983</v>
      </c>
      <c r="G653" s="10">
        <v>13692132.41</v>
      </c>
    </row>
    <row r="654" spans="2:7" x14ac:dyDescent="0.45">
      <c r="C654" t="s">
        <v>1117</v>
      </c>
      <c r="D654" t="s">
        <v>1124</v>
      </c>
      <c r="E654" s="64">
        <v>41835</v>
      </c>
      <c r="F654" s="8">
        <v>496</v>
      </c>
      <c r="G654" s="10">
        <v>360223.3</v>
      </c>
    </row>
    <row r="655" spans="2:7" x14ac:dyDescent="0.45">
      <c r="C655" t="s">
        <v>1117</v>
      </c>
      <c r="D655" t="s">
        <v>1125</v>
      </c>
      <c r="E655" s="64">
        <v>41835</v>
      </c>
      <c r="F655" s="8">
        <v>662</v>
      </c>
      <c r="G655" s="10">
        <v>419324.97</v>
      </c>
    </row>
    <row r="656" spans="2:7" x14ac:dyDescent="0.45">
      <c r="C656" t="s">
        <v>1117</v>
      </c>
      <c r="D656" t="s">
        <v>1126</v>
      </c>
      <c r="E656" s="64">
        <v>41835</v>
      </c>
      <c r="F656" s="8">
        <v>585</v>
      </c>
      <c r="G656" s="10">
        <v>236350.44</v>
      </c>
    </row>
    <row r="657" spans="3:7" x14ac:dyDescent="0.45">
      <c r="C657" t="s">
        <v>1117</v>
      </c>
      <c r="D657" t="s">
        <v>759</v>
      </c>
      <c r="E657" s="64">
        <v>41835</v>
      </c>
      <c r="F657" s="8">
        <v>533</v>
      </c>
      <c r="G657" s="10">
        <v>680560.82</v>
      </c>
    </row>
    <row r="658" spans="3:7" x14ac:dyDescent="0.45">
      <c r="C658" t="s">
        <v>1117</v>
      </c>
      <c r="D658" t="s">
        <v>1127</v>
      </c>
      <c r="E658" s="64">
        <v>41835</v>
      </c>
      <c r="F658" s="8">
        <v>301</v>
      </c>
      <c r="G658" s="10">
        <v>158586.47</v>
      </c>
    </row>
    <row r="659" spans="3:7" x14ac:dyDescent="0.45">
      <c r="C659" t="s">
        <v>717</v>
      </c>
      <c r="D659" t="s">
        <v>726</v>
      </c>
      <c r="E659" s="64">
        <v>41836</v>
      </c>
      <c r="F659" s="8">
        <v>92</v>
      </c>
      <c r="G659" s="10">
        <v>0</v>
      </c>
    </row>
    <row r="660" spans="3:7" x14ac:dyDescent="0.45">
      <c r="C660" t="s">
        <v>717</v>
      </c>
      <c r="D660" t="s">
        <v>725</v>
      </c>
      <c r="E660" s="64">
        <v>41836</v>
      </c>
      <c r="F660" s="8">
        <v>26</v>
      </c>
      <c r="G660" s="10">
        <v>0</v>
      </c>
    </row>
    <row r="661" spans="3:7" x14ac:dyDescent="0.45">
      <c r="C661" t="s">
        <v>971</v>
      </c>
      <c r="D661" t="s">
        <v>636</v>
      </c>
      <c r="E661" s="64">
        <v>41836</v>
      </c>
      <c r="F661" s="8">
        <v>355</v>
      </c>
      <c r="G661" s="10">
        <v>521941.75</v>
      </c>
    </row>
    <row r="662" spans="3:7" x14ac:dyDescent="0.45">
      <c r="C662" t="s">
        <v>971</v>
      </c>
      <c r="D662" t="s">
        <v>974</v>
      </c>
      <c r="E662" s="64">
        <v>41836</v>
      </c>
      <c r="F662" s="8">
        <v>288</v>
      </c>
      <c r="G662" s="10">
        <v>74666.679999999993</v>
      </c>
    </row>
    <row r="663" spans="3:7" x14ac:dyDescent="0.45">
      <c r="C663" t="s">
        <v>971</v>
      </c>
      <c r="D663" t="s">
        <v>975</v>
      </c>
      <c r="E663" s="64">
        <v>41836</v>
      </c>
      <c r="F663" s="8">
        <v>183</v>
      </c>
      <c r="G663" s="10">
        <v>0</v>
      </c>
    </row>
    <row r="664" spans="3:7" x14ac:dyDescent="0.45">
      <c r="C664" t="s">
        <v>971</v>
      </c>
      <c r="D664" t="s">
        <v>976</v>
      </c>
      <c r="E664" s="64">
        <v>41836</v>
      </c>
      <c r="F664" s="8">
        <v>264</v>
      </c>
      <c r="G664" s="10">
        <v>197588.78</v>
      </c>
    </row>
    <row r="665" spans="3:7" x14ac:dyDescent="0.45">
      <c r="C665" t="s">
        <v>1117</v>
      </c>
      <c r="D665" t="s">
        <v>1128</v>
      </c>
      <c r="E665" s="64">
        <v>41836</v>
      </c>
      <c r="F665" s="8">
        <v>1010</v>
      </c>
      <c r="G665" s="10">
        <v>1012813.6</v>
      </c>
    </row>
    <row r="666" spans="3:7" x14ac:dyDescent="0.45">
      <c r="C666" t="s">
        <v>1152</v>
      </c>
      <c r="D666" t="s">
        <v>1271</v>
      </c>
      <c r="E666" s="64">
        <v>41836</v>
      </c>
      <c r="F666" s="8">
        <v>22</v>
      </c>
      <c r="G666" s="10">
        <v>84808.7</v>
      </c>
    </row>
    <row r="667" spans="3:7" x14ac:dyDescent="0.45">
      <c r="C667" t="s">
        <v>1682</v>
      </c>
      <c r="D667" t="s">
        <v>1683</v>
      </c>
      <c r="E667" s="64">
        <v>41836</v>
      </c>
      <c r="F667" s="8">
        <v>51</v>
      </c>
      <c r="G667" s="10">
        <v>0</v>
      </c>
    </row>
    <row r="668" spans="3:7" x14ac:dyDescent="0.45">
      <c r="C668" t="s">
        <v>1691</v>
      </c>
      <c r="D668" t="s">
        <v>1692</v>
      </c>
      <c r="E668" s="64">
        <v>41836</v>
      </c>
      <c r="F668" s="8">
        <v>185</v>
      </c>
      <c r="G668" s="10">
        <v>0</v>
      </c>
    </row>
    <row r="669" spans="3:7" x14ac:dyDescent="0.45">
      <c r="C669" t="s">
        <v>717</v>
      </c>
      <c r="D669" t="s">
        <v>718</v>
      </c>
      <c r="E669" s="64">
        <v>41837</v>
      </c>
      <c r="F669" s="8">
        <v>16</v>
      </c>
      <c r="G669" s="10">
        <v>0</v>
      </c>
    </row>
    <row r="670" spans="3:7" x14ac:dyDescent="0.45">
      <c r="C670" t="s">
        <v>717</v>
      </c>
      <c r="D670" t="s">
        <v>723</v>
      </c>
      <c r="E670" s="64">
        <v>41837</v>
      </c>
      <c r="F670" s="8">
        <v>46</v>
      </c>
      <c r="G670" s="10">
        <v>0</v>
      </c>
    </row>
    <row r="671" spans="3:7" x14ac:dyDescent="0.45">
      <c r="C671" t="s">
        <v>717</v>
      </c>
      <c r="D671" t="s">
        <v>727</v>
      </c>
      <c r="E671" s="64">
        <v>41837</v>
      </c>
      <c r="F671" s="8">
        <v>94</v>
      </c>
      <c r="G671" s="10">
        <v>0</v>
      </c>
    </row>
    <row r="672" spans="3:7" x14ac:dyDescent="0.45">
      <c r="C672" t="s">
        <v>1117</v>
      </c>
      <c r="D672" t="s">
        <v>379</v>
      </c>
      <c r="E672" s="64">
        <v>41837</v>
      </c>
      <c r="F672" s="8">
        <v>316</v>
      </c>
      <c r="G672" s="10">
        <v>333944.08</v>
      </c>
    </row>
    <row r="673" spans="3:7" x14ac:dyDescent="0.45">
      <c r="C673" t="s">
        <v>1117</v>
      </c>
      <c r="D673" t="s">
        <v>1129</v>
      </c>
      <c r="E673" s="64">
        <v>41837</v>
      </c>
      <c r="F673" s="8">
        <v>267</v>
      </c>
      <c r="G673" s="10">
        <v>133431.53</v>
      </c>
    </row>
    <row r="674" spans="3:7" x14ac:dyDescent="0.45">
      <c r="C674" t="s">
        <v>1117</v>
      </c>
      <c r="D674" t="s">
        <v>1130</v>
      </c>
      <c r="E674" s="64">
        <v>41837</v>
      </c>
      <c r="F674" s="8">
        <v>1402</v>
      </c>
      <c r="G674" s="10">
        <v>510247.87</v>
      </c>
    </row>
    <row r="675" spans="3:7" x14ac:dyDescent="0.45">
      <c r="C675" t="s">
        <v>1117</v>
      </c>
      <c r="D675" t="s">
        <v>1131</v>
      </c>
      <c r="E675" s="64">
        <v>41837</v>
      </c>
      <c r="F675" s="8">
        <v>1698</v>
      </c>
      <c r="G675" s="10">
        <v>661695.41</v>
      </c>
    </row>
    <row r="676" spans="3:7" x14ac:dyDescent="0.45">
      <c r="C676" t="s">
        <v>1117</v>
      </c>
      <c r="D676" t="s">
        <v>690</v>
      </c>
      <c r="E676" s="64">
        <v>41837</v>
      </c>
      <c r="F676" s="8">
        <v>2200</v>
      </c>
      <c r="G676" s="10">
        <v>0</v>
      </c>
    </row>
    <row r="677" spans="3:7" x14ac:dyDescent="0.45">
      <c r="C677" t="s">
        <v>1117</v>
      </c>
      <c r="D677" t="s">
        <v>1036</v>
      </c>
      <c r="E677" s="64">
        <v>41837</v>
      </c>
      <c r="F677" s="8">
        <v>499</v>
      </c>
      <c r="G677" s="10">
        <v>340545.51</v>
      </c>
    </row>
    <row r="678" spans="3:7" x14ac:dyDescent="0.45">
      <c r="C678" t="s">
        <v>1152</v>
      </c>
      <c r="D678" t="s">
        <v>1272</v>
      </c>
      <c r="E678" s="64">
        <v>41837</v>
      </c>
      <c r="F678" s="8">
        <v>33</v>
      </c>
      <c r="G678" s="10">
        <v>100339.87</v>
      </c>
    </row>
    <row r="679" spans="3:7" x14ac:dyDescent="0.45">
      <c r="C679" t="s">
        <v>1152</v>
      </c>
      <c r="D679" t="s">
        <v>1273</v>
      </c>
      <c r="E679" s="64">
        <v>41837</v>
      </c>
      <c r="F679" s="8">
        <v>29</v>
      </c>
      <c r="G679" s="10">
        <v>15496.22</v>
      </c>
    </row>
    <row r="680" spans="3:7" x14ac:dyDescent="0.45">
      <c r="C680" t="s">
        <v>1152</v>
      </c>
      <c r="D680" t="s">
        <v>1274</v>
      </c>
      <c r="E680" s="64">
        <v>41837</v>
      </c>
      <c r="F680" s="8">
        <v>22</v>
      </c>
      <c r="G680" s="10">
        <v>23090.95</v>
      </c>
    </row>
    <row r="681" spans="3:7" x14ac:dyDescent="0.45">
      <c r="C681" t="s">
        <v>1691</v>
      </c>
      <c r="D681" t="s">
        <v>1693</v>
      </c>
      <c r="E681" s="64">
        <v>41837</v>
      </c>
      <c r="F681" s="8">
        <v>76</v>
      </c>
      <c r="G681" s="10">
        <v>0</v>
      </c>
    </row>
    <row r="682" spans="3:7" x14ac:dyDescent="0.45">
      <c r="C682" t="s">
        <v>971</v>
      </c>
      <c r="D682" t="s">
        <v>678</v>
      </c>
      <c r="E682" s="64">
        <v>41838</v>
      </c>
      <c r="F682" s="8">
        <v>8039</v>
      </c>
      <c r="G682" s="10">
        <v>8334325.4699999997</v>
      </c>
    </row>
    <row r="683" spans="3:7" x14ac:dyDescent="0.45">
      <c r="C683" t="s">
        <v>971</v>
      </c>
      <c r="D683" t="s">
        <v>977</v>
      </c>
      <c r="E683" s="64">
        <v>41838</v>
      </c>
      <c r="F683" s="8">
        <v>215</v>
      </c>
      <c r="G683" s="10">
        <v>0</v>
      </c>
    </row>
    <row r="684" spans="3:7" x14ac:dyDescent="0.45">
      <c r="C684" t="s">
        <v>971</v>
      </c>
      <c r="D684" t="s">
        <v>978</v>
      </c>
      <c r="E684" s="64">
        <v>41838</v>
      </c>
      <c r="F684" s="8">
        <v>302</v>
      </c>
      <c r="G684" s="10">
        <v>0</v>
      </c>
    </row>
    <row r="685" spans="3:7" x14ac:dyDescent="0.45">
      <c r="C685" t="s">
        <v>1117</v>
      </c>
      <c r="D685" t="s">
        <v>1132</v>
      </c>
      <c r="E685" s="64">
        <v>41838</v>
      </c>
      <c r="F685" s="8">
        <v>583</v>
      </c>
      <c r="G685" s="10">
        <v>377943.16</v>
      </c>
    </row>
    <row r="686" spans="3:7" x14ac:dyDescent="0.45">
      <c r="C686" t="s">
        <v>1152</v>
      </c>
      <c r="D686" t="s">
        <v>1275</v>
      </c>
      <c r="E686" s="64">
        <v>41838</v>
      </c>
      <c r="F686" s="8">
        <v>66</v>
      </c>
      <c r="G686" s="10">
        <v>102036.06</v>
      </c>
    </row>
    <row r="687" spans="3:7" x14ac:dyDescent="0.45">
      <c r="C687" t="s">
        <v>1152</v>
      </c>
      <c r="D687" t="s">
        <v>1276</v>
      </c>
      <c r="E687" s="64">
        <v>41838</v>
      </c>
      <c r="F687" s="8">
        <v>36</v>
      </c>
      <c r="G687" s="10">
        <v>54639.06</v>
      </c>
    </row>
    <row r="688" spans="3:7" x14ac:dyDescent="0.45">
      <c r="C688" t="s">
        <v>1152</v>
      </c>
      <c r="D688" t="s">
        <v>1277</v>
      </c>
      <c r="E688" s="64">
        <v>41838</v>
      </c>
      <c r="F688" s="8">
        <v>94</v>
      </c>
      <c r="G688" s="10">
        <v>162254.26999999999</v>
      </c>
    </row>
    <row r="689" spans="3:7" x14ac:dyDescent="0.45">
      <c r="C689" t="s">
        <v>1152</v>
      </c>
      <c r="D689" t="s">
        <v>1278</v>
      </c>
      <c r="E689" s="64">
        <v>41838</v>
      </c>
      <c r="F689" s="8">
        <v>37</v>
      </c>
      <c r="G689" s="10">
        <v>31571.45</v>
      </c>
    </row>
    <row r="690" spans="3:7" x14ac:dyDescent="0.45">
      <c r="C690" t="s">
        <v>717</v>
      </c>
      <c r="D690" t="s">
        <v>732</v>
      </c>
      <c r="E690" s="64">
        <v>41841</v>
      </c>
      <c r="F690" s="8">
        <v>15</v>
      </c>
      <c r="G690" s="10">
        <v>0</v>
      </c>
    </row>
    <row r="691" spans="3:7" x14ac:dyDescent="0.45">
      <c r="C691" t="s">
        <v>971</v>
      </c>
      <c r="D691" t="s">
        <v>979</v>
      </c>
      <c r="E691" s="64">
        <v>41841</v>
      </c>
      <c r="F691" s="8">
        <v>469</v>
      </c>
      <c r="G691" s="10">
        <v>169444.71</v>
      </c>
    </row>
    <row r="692" spans="3:7" x14ac:dyDescent="0.45">
      <c r="C692" t="s">
        <v>971</v>
      </c>
      <c r="D692" t="s">
        <v>902</v>
      </c>
      <c r="E692" s="64">
        <v>41841</v>
      </c>
      <c r="F692" s="8">
        <v>602</v>
      </c>
      <c r="G692" s="10">
        <v>156168.79</v>
      </c>
    </row>
    <row r="693" spans="3:7" x14ac:dyDescent="0.45">
      <c r="C693" t="s">
        <v>1117</v>
      </c>
      <c r="D693" t="s">
        <v>975</v>
      </c>
      <c r="E693" s="64">
        <v>41841</v>
      </c>
      <c r="F693" s="8">
        <v>3716</v>
      </c>
      <c r="G693" s="10">
        <v>5803641.0499999998</v>
      </c>
    </row>
    <row r="694" spans="3:7" x14ac:dyDescent="0.45">
      <c r="C694" t="s">
        <v>1117</v>
      </c>
      <c r="D694" t="s">
        <v>1133</v>
      </c>
      <c r="E694" s="64">
        <v>41841</v>
      </c>
      <c r="F694" s="8">
        <v>261</v>
      </c>
      <c r="G694" s="10">
        <v>107978.33</v>
      </c>
    </row>
    <row r="695" spans="3:7" x14ac:dyDescent="0.45">
      <c r="C695" t="s">
        <v>717</v>
      </c>
      <c r="D695" t="s">
        <v>643</v>
      </c>
      <c r="E695" s="64">
        <v>41842</v>
      </c>
      <c r="F695" s="8">
        <v>75</v>
      </c>
      <c r="G695" s="10">
        <v>0</v>
      </c>
    </row>
    <row r="696" spans="3:7" x14ac:dyDescent="0.45">
      <c r="C696" t="s">
        <v>717</v>
      </c>
      <c r="D696" t="s">
        <v>731</v>
      </c>
      <c r="E696" s="64">
        <v>41842</v>
      </c>
      <c r="F696" s="8">
        <v>7</v>
      </c>
      <c r="G696" s="10">
        <v>0</v>
      </c>
    </row>
    <row r="697" spans="3:7" x14ac:dyDescent="0.45">
      <c r="C697" t="s">
        <v>717</v>
      </c>
      <c r="D697" t="s">
        <v>724</v>
      </c>
      <c r="E697" s="64">
        <v>41842</v>
      </c>
      <c r="F697" s="8">
        <v>22</v>
      </c>
      <c r="G697" s="10">
        <v>0</v>
      </c>
    </row>
    <row r="698" spans="3:7" x14ac:dyDescent="0.45">
      <c r="C698" t="s">
        <v>971</v>
      </c>
      <c r="D698" t="s">
        <v>959</v>
      </c>
      <c r="E698" s="64">
        <v>41842</v>
      </c>
      <c r="F698" s="8">
        <v>548</v>
      </c>
      <c r="G698" s="10">
        <v>195210.45</v>
      </c>
    </row>
    <row r="699" spans="3:7" x14ac:dyDescent="0.45">
      <c r="C699" t="s">
        <v>971</v>
      </c>
      <c r="D699" t="s">
        <v>960</v>
      </c>
      <c r="E699" s="64">
        <v>41842</v>
      </c>
      <c r="F699" s="8">
        <v>143</v>
      </c>
      <c r="G699" s="10">
        <v>122371.1</v>
      </c>
    </row>
    <row r="700" spans="3:7" x14ac:dyDescent="0.45">
      <c r="C700" t="s">
        <v>971</v>
      </c>
      <c r="D700" t="s">
        <v>980</v>
      </c>
      <c r="E700" s="64">
        <v>41842</v>
      </c>
      <c r="F700" s="8">
        <v>621</v>
      </c>
      <c r="G700" s="10">
        <v>117615.7</v>
      </c>
    </row>
    <row r="701" spans="3:7" x14ac:dyDescent="0.45">
      <c r="C701" t="s">
        <v>971</v>
      </c>
      <c r="D701" t="s">
        <v>981</v>
      </c>
      <c r="E701" s="64">
        <v>41842</v>
      </c>
      <c r="F701" s="8">
        <v>341</v>
      </c>
      <c r="G701" s="10">
        <v>138024.39000000001</v>
      </c>
    </row>
    <row r="702" spans="3:7" x14ac:dyDescent="0.45">
      <c r="C702" t="s">
        <v>1114</v>
      </c>
      <c r="D702" t="s">
        <v>1115</v>
      </c>
      <c r="E702" s="64">
        <v>41842</v>
      </c>
      <c r="F702" s="8">
        <v>488</v>
      </c>
      <c r="G702" s="10">
        <v>0</v>
      </c>
    </row>
    <row r="703" spans="3:7" x14ac:dyDescent="0.45">
      <c r="C703" t="s">
        <v>1117</v>
      </c>
      <c r="D703" t="s">
        <v>317</v>
      </c>
      <c r="E703" s="64">
        <v>41842</v>
      </c>
      <c r="F703" s="8">
        <v>1105</v>
      </c>
      <c r="G703" s="10">
        <v>1022351.85</v>
      </c>
    </row>
    <row r="704" spans="3:7" x14ac:dyDescent="0.45">
      <c r="C704" t="s">
        <v>1691</v>
      </c>
      <c r="D704" t="s">
        <v>1694</v>
      </c>
      <c r="E704" s="64">
        <v>41842</v>
      </c>
      <c r="F704" s="8">
        <v>89</v>
      </c>
      <c r="G704" s="10">
        <v>0</v>
      </c>
    </row>
    <row r="705" spans="3:7" x14ac:dyDescent="0.45">
      <c r="C705" t="s">
        <v>971</v>
      </c>
      <c r="D705" t="s">
        <v>982</v>
      </c>
      <c r="E705" s="64">
        <v>41843</v>
      </c>
      <c r="F705" s="8">
        <v>313</v>
      </c>
      <c r="G705" s="10">
        <v>410594.11</v>
      </c>
    </row>
    <row r="706" spans="3:7" x14ac:dyDescent="0.45">
      <c r="C706" t="s">
        <v>971</v>
      </c>
      <c r="D706" t="s">
        <v>983</v>
      </c>
      <c r="E706" s="64">
        <v>41843</v>
      </c>
      <c r="F706" s="8">
        <v>254</v>
      </c>
      <c r="G706" s="10">
        <v>215269.89</v>
      </c>
    </row>
    <row r="707" spans="3:7" x14ac:dyDescent="0.45">
      <c r="C707" t="s">
        <v>971</v>
      </c>
      <c r="D707" t="s">
        <v>702</v>
      </c>
      <c r="E707" s="64">
        <v>41843</v>
      </c>
      <c r="F707" s="8">
        <v>402</v>
      </c>
      <c r="G707" s="10">
        <v>236318.91</v>
      </c>
    </row>
    <row r="708" spans="3:7" x14ac:dyDescent="0.45">
      <c r="C708" t="s">
        <v>971</v>
      </c>
      <c r="D708" t="s">
        <v>984</v>
      </c>
      <c r="E708" s="64">
        <v>41843</v>
      </c>
      <c r="F708" s="8">
        <v>1019</v>
      </c>
      <c r="G708" s="10">
        <v>0</v>
      </c>
    </row>
    <row r="709" spans="3:7" x14ac:dyDescent="0.45">
      <c r="C709" t="s">
        <v>1152</v>
      </c>
      <c r="D709" t="s">
        <v>1279</v>
      </c>
      <c r="E709" s="64">
        <v>41843</v>
      </c>
      <c r="F709" s="8">
        <v>253</v>
      </c>
      <c r="G709" s="10">
        <v>565641.81999999995</v>
      </c>
    </row>
    <row r="710" spans="3:7" x14ac:dyDescent="0.45">
      <c r="C710" t="s">
        <v>1152</v>
      </c>
      <c r="D710" t="s">
        <v>1280</v>
      </c>
      <c r="E710" s="64">
        <v>41843</v>
      </c>
      <c r="F710" s="8">
        <v>92</v>
      </c>
      <c r="G710" s="10">
        <v>278239.63</v>
      </c>
    </row>
    <row r="711" spans="3:7" x14ac:dyDescent="0.45">
      <c r="C711" t="s">
        <v>1691</v>
      </c>
      <c r="D711" t="s">
        <v>1695</v>
      </c>
      <c r="E711" s="64">
        <v>41843</v>
      </c>
      <c r="F711" s="8">
        <v>47</v>
      </c>
      <c r="G711" s="10">
        <v>0</v>
      </c>
    </row>
    <row r="712" spans="3:7" x14ac:dyDescent="0.45">
      <c r="C712" t="s">
        <v>717</v>
      </c>
      <c r="D712" t="s">
        <v>718</v>
      </c>
      <c r="E712" s="64">
        <v>41844</v>
      </c>
      <c r="F712" s="8">
        <v>14</v>
      </c>
      <c r="G712" s="10">
        <v>163876.82</v>
      </c>
    </row>
    <row r="713" spans="3:7" x14ac:dyDescent="0.45">
      <c r="C713" t="s">
        <v>717</v>
      </c>
      <c r="D713" t="s">
        <v>723</v>
      </c>
      <c r="E713" s="64">
        <v>41844</v>
      </c>
      <c r="F713" s="8">
        <v>40</v>
      </c>
      <c r="G713" s="10">
        <v>517034.55</v>
      </c>
    </row>
    <row r="714" spans="3:7" x14ac:dyDescent="0.45">
      <c r="C714" t="s">
        <v>971</v>
      </c>
      <c r="D714" t="s">
        <v>985</v>
      </c>
      <c r="E714" s="64">
        <v>41844</v>
      </c>
      <c r="F714" s="8">
        <v>391</v>
      </c>
      <c r="G714" s="10">
        <v>761173.18</v>
      </c>
    </row>
    <row r="715" spans="3:7" x14ac:dyDescent="0.45">
      <c r="C715" t="s">
        <v>971</v>
      </c>
      <c r="D715" t="s">
        <v>986</v>
      </c>
      <c r="E715" s="64">
        <v>41844</v>
      </c>
      <c r="F715" s="8">
        <v>773</v>
      </c>
      <c r="G715" s="10">
        <v>850442.74</v>
      </c>
    </row>
    <row r="716" spans="3:7" x14ac:dyDescent="0.45">
      <c r="C716" t="s">
        <v>1691</v>
      </c>
      <c r="D716" t="s">
        <v>1696</v>
      </c>
      <c r="E716" s="64">
        <v>41844</v>
      </c>
      <c r="F716" s="8">
        <v>349</v>
      </c>
      <c r="G716" s="10">
        <v>0</v>
      </c>
    </row>
    <row r="717" spans="3:7" x14ac:dyDescent="0.45">
      <c r="C717" t="s">
        <v>971</v>
      </c>
      <c r="D717" t="s">
        <v>870</v>
      </c>
      <c r="E717" s="64">
        <v>41845</v>
      </c>
      <c r="F717" s="8">
        <v>1483</v>
      </c>
      <c r="G717" s="10">
        <v>2899610.63</v>
      </c>
    </row>
    <row r="718" spans="3:7" x14ac:dyDescent="0.45">
      <c r="C718" t="s">
        <v>971</v>
      </c>
      <c r="D718" t="s">
        <v>776</v>
      </c>
      <c r="E718" s="64">
        <v>41845</v>
      </c>
      <c r="F718" s="8">
        <v>635</v>
      </c>
      <c r="G718" s="10">
        <v>819252.27</v>
      </c>
    </row>
    <row r="719" spans="3:7" x14ac:dyDescent="0.45">
      <c r="C719" t="s">
        <v>971</v>
      </c>
      <c r="D719" t="s">
        <v>876</v>
      </c>
      <c r="E719" s="64">
        <v>41845</v>
      </c>
      <c r="F719" s="8">
        <v>206</v>
      </c>
      <c r="G719" s="10">
        <v>0</v>
      </c>
    </row>
    <row r="720" spans="3:7" x14ac:dyDescent="0.45">
      <c r="C720" t="s">
        <v>1691</v>
      </c>
      <c r="D720" t="s">
        <v>1697</v>
      </c>
      <c r="E720" s="64">
        <v>41845</v>
      </c>
      <c r="F720" s="8">
        <v>87</v>
      </c>
      <c r="G720" s="10">
        <v>0</v>
      </c>
    </row>
    <row r="721" spans="2:7" x14ac:dyDescent="0.45">
      <c r="C721" t="s">
        <v>717</v>
      </c>
      <c r="D721" t="s">
        <v>719</v>
      </c>
      <c r="E721" s="64">
        <v>41848</v>
      </c>
      <c r="F721" s="8">
        <v>2</v>
      </c>
      <c r="G721" s="10">
        <v>0</v>
      </c>
    </row>
    <row r="722" spans="2:7" x14ac:dyDescent="0.45">
      <c r="C722" t="s">
        <v>717</v>
      </c>
      <c r="D722" t="s">
        <v>732</v>
      </c>
      <c r="E722" s="64">
        <v>41848</v>
      </c>
      <c r="F722" s="8">
        <v>19</v>
      </c>
      <c r="G722" s="10">
        <v>172029.1</v>
      </c>
    </row>
    <row r="723" spans="2:7" x14ac:dyDescent="0.45">
      <c r="C723" t="s">
        <v>712</v>
      </c>
      <c r="D723" t="s">
        <v>715</v>
      </c>
      <c r="E723" s="64">
        <v>41849</v>
      </c>
      <c r="F723" s="8">
        <v>9</v>
      </c>
      <c r="G723" s="10">
        <v>28682.52</v>
      </c>
    </row>
    <row r="724" spans="2:7" x14ac:dyDescent="0.45">
      <c r="C724" t="s">
        <v>717</v>
      </c>
      <c r="D724" t="s">
        <v>731</v>
      </c>
      <c r="E724" s="64">
        <v>41849</v>
      </c>
      <c r="F724" s="8">
        <v>14</v>
      </c>
      <c r="G724" s="10">
        <v>54154.98</v>
      </c>
    </row>
    <row r="725" spans="2:7" x14ac:dyDescent="0.45">
      <c r="C725" t="s">
        <v>971</v>
      </c>
      <c r="D725" t="s">
        <v>987</v>
      </c>
      <c r="E725" s="64">
        <v>41849</v>
      </c>
      <c r="F725" s="8">
        <v>1726</v>
      </c>
      <c r="G725" s="10">
        <v>1860714.46</v>
      </c>
    </row>
    <row r="726" spans="2:7" x14ac:dyDescent="0.45">
      <c r="C726" t="s">
        <v>971</v>
      </c>
      <c r="D726" t="s">
        <v>988</v>
      </c>
      <c r="E726" s="64">
        <v>41849</v>
      </c>
      <c r="F726" s="8">
        <v>1540</v>
      </c>
      <c r="G726" s="10">
        <v>723616.04</v>
      </c>
    </row>
    <row r="727" spans="2:7" x14ac:dyDescent="0.45">
      <c r="C727" t="s">
        <v>971</v>
      </c>
      <c r="D727" t="s">
        <v>989</v>
      </c>
      <c r="E727" s="64">
        <v>41849</v>
      </c>
      <c r="F727" s="8">
        <v>254</v>
      </c>
      <c r="G727" s="10">
        <v>306130.46000000002</v>
      </c>
    </row>
    <row r="728" spans="2:7" x14ac:dyDescent="0.45">
      <c r="C728" t="s">
        <v>971</v>
      </c>
      <c r="D728" t="s">
        <v>990</v>
      </c>
      <c r="E728" s="64">
        <v>41850</v>
      </c>
      <c r="F728" s="8">
        <v>395</v>
      </c>
      <c r="G728" s="10">
        <v>94454.38</v>
      </c>
    </row>
    <row r="729" spans="2:7" x14ac:dyDescent="0.45">
      <c r="C729" t="s">
        <v>1691</v>
      </c>
      <c r="D729" t="s">
        <v>690</v>
      </c>
      <c r="E729" s="64">
        <v>41850</v>
      </c>
      <c r="F729" s="8">
        <v>633</v>
      </c>
      <c r="G729" s="10">
        <v>237318.96</v>
      </c>
    </row>
    <row r="730" spans="2:7" x14ac:dyDescent="0.45">
      <c r="C730" t="s">
        <v>717</v>
      </c>
      <c r="D730" t="s">
        <v>718</v>
      </c>
      <c r="E730" s="64">
        <v>41851</v>
      </c>
      <c r="F730" s="8">
        <v>18</v>
      </c>
      <c r="G730" s="10">
        <v>280434.37</v>
      </c>
    </row>
    <row r="731" spans="2:7" x14ac:dyDescent="0.45">
      <c r="C731" t="s">
        <v>717</v>
      </c>
      <c r="D731" t="s">
        <v>723</v>
      </c>
      <c r="E731" s="64">
        <v>41851</v>
      </c>
      <c r="F731" s="8">
        <v>53</v>
      </c>
      <c r="G731" s="10">
        <v>814021.02</v>
      </c>
    </row>
    <row r="732" spans="2:7" x14ac:dyDescent="0.45">
      <c r="C732" t="s">
        <v>1691</v>
      </c>
      <c r="D732" t="s">
        <v>1698</v>
      </c>
      <c r="E732" s="64">
        <v>41851</v>
      </c>
      <c r="F732" s="8">
        <v>676</v>
      </c>
      <c r="G732" s="10">
        <v>0</v>
      </c>
    </row>
    <row r="733" spans="2:7" x14ac:dyDescent="0.45">
      <c r="C733" t="s">
        <v>971</v>
      </c>
      <c r="D733" t="s">
        <v>938</v>
      </c>
      <c r="E733" s="64">
        <v>41852</v>
      </c>
      <c r="F733" s="8">
        <v>493</v>
      </c>
      <c r="G733" s="10">
        <v>0</v>
      </c>
    </row>
    <row r="734" spans="2:7" x14ac:dyDescent="0.45">
      <c r="C734" t="s">
        <v>971</v>
      </c>
      <c r="D734" t="s">
        <v>638</v>
      </c>
      <c r="E734" s="64">
        <v>41852</v>
      </c>
      <c r="F734" s="8">
        <v>410</v>
      </c>
      <c r="G734" s="10">
        <v>0</v>
      </c>
    </row>
    <row r="735" spans="2:7" x14ac:dyDescent="0.45">
      <c r="C735" t="s">
        <v>1152</v>
      </c>
      <c r="D735" t="s">
        <v>1281</v>
      </c>
      <c r="E735" s="64">
        <v>41852</v>
      </c>
      <c r="F735" s="8">
        <v>209</v>
      </c>
      <c r="G735" s="10">
        <v>246421.53</v>
      </c>
    </row>
    <row r="736" spans="2:7" x14ac:dyDescent="0.45">
      <c r="B736" s="14" t="s">
        <v>94</v>
      </c>
      <c r="C736" s="14" t="s">
        <v>874</v>
      </c>
      <c r="D736" s="14" t="s">
        <v>853</v>
      </c>
      <c r="E736" s="15">
        <v>41855</v>
      </c>
      <c r="F736" s="120">
        <v>69290</v>
      </c>
      <c r="G736" s="18">
        <v>0</v>
      </c>
    </row>
    <row r="737" spans="3:7" x14ac:dyDescent="0.45">
      <c r="C737" t="s">
        <v>1691</v>
      </c>
      <c r="D737" t="s">
        <v>1699</v>
      </c>
      <c r="E737" s="64">
        <v>41855</v>
      </c>
      <c r="F737" s="8">
        <v>54</v>
      </c>
      <c r="G737" s="10">
        <v>0</v>
      </c>
    </row>
    <row r="738" spans="3:7" x14ac:dyDescent="0.45">
      <c r="C738" t="s">
        <v>717</v>
      </c>
      <c r="D738" t="s">
        <v>643</v>
      </c>
      <c r="E738" s="64">
        <v>41856</v>
      </c>
      <c r="F738" s="8">
        <v>77</v>
      </c>
      <c r="G738" s="10">
        <v>110929.17</v>
      </c>
    </row>
    <row r="739" spans="3:7" x14ac:dyDescent="0.45">
      <c r="C739" t="s">
        <v>717</v>
      </c>
      <c r="D739" t="s">
        <v>724</v>
      </c>
      <c r="E739" s="64">
        <v>41856</v>
      </c>
      <c r="F739" s="8">
        <v>28</v>
      </c>
      <c r="G739" s="10">
        <v>519028.17</v>
      </c>
    </row>
    <row r="740" spans="3:7" x14ac:dyDescent="0.45">
      <c r="C740" t="s">
        <v>717</v>
      </c>
      <c r="D740" t="s">
        <v>734</v>
      </c>
      <c r="E740" s="64">
        <v>41856</v>
      </c>
      <c r="F740" s="8">
        <v>10</v>
      </c>
      <c r="G740" s="10">
        <v>0</v>
      </c>
    </row>
    <row r="741" spans="3:7" x14ac:dyDescent="0.45">
      <c r="C741" t="s">
        <v>779</v>
      </c>
      <c r="D741" t="s">
        <v>691</v>
      </c>
      <c r="E741" s="64">
        <v>41856</v>
      </c>
      <c r="F741" s="8">
        <v>158</v>
      </c>
      <c r="G741" s="10">
        <v>581741.48</v>
      </c>
    </row>
    <row r="742" spans="3:7" x14ac:dyDescent="0.45">
      <c r="C742" t="s">
        <v>779</v>
      </c>
      <c r="D742" t="s">
        <v>800</v>
      </c>
      <c r="E742" s="64">
        <v>41856</v>
      </c>
      <c r="F742" s="8">
        <v>41</v>
      </c>
      <c r="G742" s="10">
        <v>94600.320000000007</v>
      </c>
    </row>
    <row r="743" spans="3:7" x14ac:dyDescent="0.45">
      <c r="C743" t="s">
        <v>779</v>
      </c>
      <c r="D743" t="s">
        <v>797</v>
      </c>
      <c r="E743" s="64">
        <v>41856</v>
      </c>
      <c r="F743" s="8">
        <v>35</v>
      </c>
      <c r="G743" s="10">
        <v>0</v>
      </c>
    </row>
    <row r="744" spans="3:7" x14ac:dyDescent="0.45">
      <c r="C744" t="s">
        <v>779</v>
      </c>
      <c r="D744" t="s">
        <v>790</v>
      </c>
      <c r="E744" s="64">
        <v>41856</v>
      </c>
      <c r="F744" s="8">
        <v>29</v>
      </c>
      <c r="G744" s="10">
        <v>212208.42</v>
      </c>
    </row>
    <row r="745" spans="3:7" x14ac:dyDescent="0.45">
      <c r="C745" t="s">
        <v>779</v>
      </c>
      <c r="D745" t="s">
        <v>637</v>
      </c>
      <c r="E745" s="64">
        <v>41856</v>
      </c>
      <c r="F745" s="8">
        <v>263</v>
      </c>
      <c r="G745" s="10">
        <v>417852.43</v>
      </c>
    </row>
    <row r="746" spans="3:7" x14ac:dyDescent="0.45">
      <c r="C746" t="s">
        <v>779</v>
      </c>
      <c r="D746" t="s">
        <v>818</v>
      </c>
      <c r="E746" s="64">
        <v>41856</v>
      </c>
      <c r="F746" s="8">
        <v>10</v>
      </c>
      <c r="G746" s="10">
        <v>0</v>
      </c>
    </row>
    <row r="747" spans="3:7" x14ac:dyDescent="0.45">
      <c r="C747" t="s">
        <v>779</v>
      </c>
      <c r="D747" t="s">
        <v>837</v>
      </c>
      <c r="E747" s="64">
        <v>41856</v>
      </c>
      <c r="F747" s="8">
        <v>102</v>
      </c>
      <c r="G747" s="10">
        <v>145207.91</v>
      </c>
    </row>
    <row r="748" spans="3:7" x14ac:dyDescent="0.45">
      <c r="C748" t="s">
        <v>779</v>
      </c>
      <c r="D748" t="s">
        <v>783</v>
      </c>
      <c r="E748" s="64">
        <v>41856</v>
      </c>
      <c r="F748" s="8">
        <v>166</v>
      </c>
      <c r="G748" s="10">
        <v>314677.99</v>
      </c>
    </row>
    <row r="749" spans="3:7" x14ac:dyDescent="0.45">
      <c r="C749" t="s">
        <v>779</v>
      </c>
      <c r="D749" t="s">
        <v>842</v>
      </c>
      <c r="E749" s="64">
        <v>41856</v>
      </c>
      <c r="F749" s="8">
        <v>102</v>
      </c>
      <c r="G749" s="10">
        <v>273247.98</v>
      </c>
    </row>
    <row r="750" spans="3:7" x14ac:dyDescent="0.45">
      <c r="C750" t="s">
        <v>779</v>
      </c>
      <c r="D750" t="s">
        <v>814</v>
      </c>
      <c r="E750" s="64">
        <v>41856</v>
      </c>
      <c r="F750" s="8">
        <v>108</v>
      </c>
      <c r="G750" s="10">
        <v>0</v>
      </c>
    </row>
    <row r="751" spans="3:7" x14ac:dyDescent="0.45">
      <c r="C751" t="s">
        <v>779</v>
      </c>
      <c r="D751" t="s">
        <v>782</v>
      </c>
      <c r="E751" s="64">
        <v>41856</v>
      </c>
      <c r="F751" s="8">
        <v>4</v>
      </c>
      <c r="G751" s="10">
        <v>0</v>
      </c>
    </row>
    <row r="752" spans="3:7" x14ac:dyDescent="0.45">
      <c r="C752" t="s">
        <v>779</v>
      </c>
      <c r="D752" t="s">
        <v>799</v>
      </c>
      <c r="E752" s="64">
        <v>41856</v>
      </c>
      <c r="F752" s="8">
        <v>92</v>
      </c>
      <c r="G752" s="10">
        <v>0</v>
      </c>
    </row>
    <row r="753" spans="3:7" x14ac:dyDescent="0.45">
      <c r="C753" t="s">
        <v>779</v>
      </c>
      <c r="D753" t="s">
        <v>638</v>
      </c>
      <c r="E753" s="64">
        <v>41856</v>
      </c>
      <c r="F753" s="8">
        <v>49</v>
      </c>
      <c r="G753" s="10">
        <v>0</v>
      </c>
    </row>
    <row r="754" spans="3:7" x14ac:dyDescent="0.45">
      <c r="C754" t="s">
        <v>779</v>
      </c>
      <c r="D754" t="s">
        <v>823</v>
      </c>
      <c r="E754" s="64">
        <v>41856</v>
      </c>
      <c r="F754" s="8">
        <v>56</v>
      </c>
      <c r="G754" s="10">
        <v>0</v>
      </c>
    </row>
    <row r="755" spans="3:7" x14ac:dyDescent="0.45">
      <c r="C755" t="s">
        <v>779</v>
      </c>
      <c r="D755" t="s">
        <v>843</v>
      </c>
      <c r="E755" s="64">
        <v>41856</v>
      </c>
      <c r="F755" s="8">
        <v>27</v>
      </c>
      <c r="G755" s="10">
        <v>151370.38</v>
      </c>
    </row>
    <row r="756" spans="3:7" x14ac:dyDescent="0.45">
      <c r="C756" t="s">
        <v>779</v>
      </c>
      <c r="D756" t="s">
        <v>844</v>
      </c>
      <c r="E756" s="64">
        <v>41856</v>
      </c>
      <c r="F756" s="8">
        <v>120</v>
      </c>
      <c r="G756" s="10">
        <v>76116.17</v>
      </c>
    </row>
    <row r="757" spans="3:7" x14ac:dyDescent="0.45">
      <c r="C757" t="s">
        <v>779</v>
      </c>
      <c r="D757" t="s">
        <v>796</v>
      </c>
      <c r="E757" s="64">
        <v>41856</v>
      </c>
      <c r="F757" s="8">
        <v>135</v>
      </c>
      <c r="G757" s="10">
        <v>263386.12</v>
      </c>
    </row>
    <row r="758" spans="3:7" x14ac:dyDescent="0.45">
      <c r="C758" t="s">
        <v>779</v>
      </c>
      <c r="D758" t="s">
        <v>845</v>
      </c>
      <c r="E758" s="64">
        <v>41856</v>
      </c>
      <c r="F758" s="8">
        <v>9</v>
      </c>
      <c r="G758" s="10">
        <v>7550.75</v>
      </c>
    </row>
    <row r="759" spans="3:7" x14ac:dyDescent="0.45">
      <c r="C759" t="s">
        <v>779</v>
      </c>
      <c r="D759" t="s">
        <v>645</v>
      </c>
      <c r="E759" s="64">
        <v>41856</v>
      </c>
      <c r="F759" s="8">
        <v>102</v>
      </c>
      <c r="G759" s="10">
        <v>149246.1</v>
      </c>
    </row>
    <row r="760" spans="3:7" x14ac:dyDescent="0.45">
      <c r="C760" t="s">
        <v>779</v>
      </c>
      <c r="D760" t="s">
        <v>846</v>
      </c>
      <c r="E760" s="64">
        <v>41856</v>
      </c>
      <c r="F760" s="8">
        <v>164</v>
      </c>
      <c r="G760" s="10">
        <v>241335.66</v>
      </c>
    </row>
    <row r="761" spans="3:7" x14ac:dyDescent="0.45">
      <c r="C761" t="s">
        <v>779</v>
      </c>
      <c r="D761" t="s">
        <v>811</v>
      </c>
      <c r="E761" s="64">
        <v>41856</v>
      </c>
      <c r="F761" s="8">
        <v>2</v>
      </c>
      <c r="G761" s="10">
        <v>0</v>
      </c>
    </row>
    <row r="762" spans="3:7" x14ac:dyDescent="0.45">
      <c r="C762" t="s">
        <v>779</v>
      </c>
      <c r="D762" t="s">
        <v>809</v>
      </c>
      <c r="E762" s="64">
        <v>41856</v>
      </c>
      <c r="F762" s="8">
        <v>43</v>
      </c>
      <c r="G762" s="10">
        <v>146796.76</v>
      </c>
    </row>
    <row r="763" spans="3:7" x14ac:dyDescent="0.45">
      <c r="C763" t="s">
        <v>779</v>
      </c>
      <c r="D763" t="s">
        <v>827</v>
      </c>
      <c r="E763" s="64">
        <v>41856</v>
      </c>
      <c r="F763" s="8">
        <v>30</v>
      </c>
      <c r="G763" s="10">
        <v>24687.13</v>
      </c>
    </row>
    <row r="764" spans="3:7" x14ac:dyDescent="0.45">
      <c r="C764" t="s">
        <v>779</v>
      </c>
      <c r="D764" t="s">
        <v>787</v>
      </c>
      <c r="E764" s="64">
        <v>41856</v>
      </c>
      <c r="F764" s="8">
        <v>79</v>
      </c>
      <c r="G764" s="10">
        <v>59198.12</v>
      </c>
    </row>
    <row r="765" spans="3:7" x14ac:dyDescent="0.45">
      <c r="C765" t="s">
        <v>779</v>
      </c>
      <c r="D765" t="s">
        <v>801</v>
      </c>
      <c r="E765" s="64">
        <v>41856</v>
      </c>
      <c r="F765" s="8">
        <v>34</v>
      </c>
      <c r="G765" s="10">
        <v>8322.89</v>
      </c>
    </row>
    <row r="766" spans="3:7" x14ac:dyDescent="0.45">
      <c r="C766" t="s">
        <v>779</v>
      </c>
      <c r="D766" t="s">
        <v>847</v>
      </c>
      <c r="E766" s="64">
        <v>41856</v>
      </c>
      <c r="F766" s="8">
        <v>128</v>
      </c>
      <c r="G766" s="10">
        <v>2450189.36</v>
      </c>
    </row>
    <row r="767" spans="3:7" x14ac:dyDescent="0.45">
      <c r="C767" t="s">
        <v>779</v>
      </c>
      <c r="D767" t="s">
        <v>647</v>
      </c>
      <c r="E767" s="64">
        <v>41856</v>
      </c>
      <c r="F767" s="8">
        <v>132</v>
      </c>
      <c r="G767" s="10">
        <v>0</v>
      </c>
    </row>
    <row r="768" spans="3:7" x14ac:dyDescent="0.45">
      <c r="C768" t="s">
        <v>779</v>
      </c>
      <c r="D768" t="s">
        <v>848</v>
      </c>
      <c r="E768" s="64">
        <v>41856</v>
      </c>
      <c r="F768" s="8">
        <v>110</v>
      </c>
      <c r="G768" s="10">
        <v>282529.19</v>
      </c>
    </row>
    <row r="769" spans="3:7" x14ac:dyDescent="0.45">
      <c r="C769" t="s">
        <v>779</v>
      </c>
      <c r="D769" t="s">
        <v>781</v>
      </c>
      <c r="E769" s="64">
        <v>41856</v>
      </c>
      <c r="F769" s="8">
        <v>14</v>
      </c>
      <c r="G769" s="10">
        <v>0</v>
      </c>
    </row>
    <row r="770" spans="3:7" x14ac:dyDescent="0.45">
      <c r="C770" t="s">
        <v>779</v>
      </c>
      <c r="D770" t="s">
        <v>849</v>
      </c>
      <c r="E770" s="64">
        <v>41856</v>
      </c>
      <c r="F770" s="8">
        <v>80</v>
      </c>
      <c r="G770" s="10">
        <v>0</v>
      </c>
    </row>
    <row r="771" spans="3:7" x14ac:dyDescent="0.45">
      <c r="C771" t="s">
        <v>779</v>
      </c>
      <c r="D771" t="s">
        <v>825</v>
      </c>
      <c r="E771" s="64">
        <v>41856</v>
      </c>
      <c r="F771" s="8">
        <v>29</v>
      </c>
      <c r="G771" s="10">
        <v>36770.54</v>
      </c>
    </row>
    <row r="772" spans="3:7" x14ac:dyDescent="0.45">
      <c r="C772" t="s">
        <v>779</v>
      </c>
      <c r="D772" t="s">
        <v>850</v>
      </c>
      <c r="E772" s="64">
        <v>41856</v>
      </c>
      <c r="F772" s="8">
        <v>55</v>
      </c>
      <c r="G772" s="10">
        <v>0</v>
      </c>
    </row>
    <row r="773" spans="3:7" x14ac:dyDescent="0.45">
      <c r="C773" t="s">
        <v>779</v>
      </c>
      <c r="D773" t="s">
        <v>851</v>
      </c>
      <c r="E773" s="64">
        <v>41856</v>
      </c>
      <c r="F773" s="8">
        <v>32</v>
      </c>
      <c r="G773" s="10">
        <v>105458.8</v>
      </c>
    </row>
    <row r="774" spans="3:7" x14ac:dyDescent="0.45">
      <c r="C774" t="s">
        <v>779</v>
      </c>
      <c r="D774" t="s">
        <v>852</v>
      </c>
      <c r="E774" s="64">
        <v>41856</v>
      </c>
      <c r="F774" s="8">
        <v>35</v>
      </c>
      <c r="G774" s="10">
        <v>76044.89</v>
      </c>
    </row>
    <row r="775" spans="3:7" x14ac:dyDescent="0.45">
      <c r="C775" t="s">
        <v>971</v>
      </c>
      <c r="D775" t="s">
        <v>991</v>
      </c>
      <c r="E775" s="64">
        <v>41856</v>
      </c>
      <c r="F775" s="8">
        <v>255</v>
      </c>
      <c r="G775" s="10">
        <v>0</v>
      </c>
    </row>
    <row r="776" spans="3:7" x14ac:dyDescent="0.45">
      <c r="C776" t="s">
        <v>971</v>
      </c>
      <c r="D776" t="s">
        <v>927</v>
      </c>
      <c r="E776" s="64">
        <v>41857</v>
      </c>
      <c r="F776" s="8">
        <v>156</v>
      </c>
      <c r="G776" s="10">
        <v>113383.57</v>
      </c>
    </row>
    <row r="777" spans="3:7" x14ac:dyDescent="0.45">
      <c r="C777" t="s">
        <v>971</v>
      </c>
      <c r="D777" t="s">
        <v>992</v>
      </c>
      <c r="E777" s="64">
        <v>41857</v>
      </c>
      <c r="F777" s="8">
        <v>629</v>
      </c>
      <c r="G777" s="10">
        <v>325894.32</v>
      </c>
    </row>
    <row r="778" spans="3:7" x14ac:dyDescent="0.45">
      <c r="C778" t="s">
        <v>971</v>
      </c>
      <c r="D778" t="s">
        <v>993</v>
      </c>
      <c r="E778" s="64">
        <v>41857</v>
      </c>
      <c r="F778" s="8">
        <v>189</v>
      </c>
      <c r="G778" s="10">
        <v>49724.32</v>
      </c>
    </row>
    <row r="779" spans="3:7" x14ac:dyDescent="0.45">
      <c r="C779" t="s">
        <v>971</v>
      </c>
      <c r="D779" t="s">
        <v>994</v>
      </c>
      <c r="E779" s="64">
        <v>41857</v>
      </c>
      <c r="F779" s="8">
        <v>83</v>
      </c>
      <c r="G779" s="10">
        <v>0</v>
      </c>
    </row>
    <row r="780" spans="3:7" x14ac:dyDescent="0.45">
      <c r="C780" t="s">
        <v>717</v>
      </c>
      <c r="D780" t="s">
        <v>718</v>
      </c>
      <c r="E780" s="64">
        <v>41858</v>
      </c>
      <c r="F780" s="8">
        <v>20</v>
      </c>
      <c r="G780" s="10">
        <v>210989.18</v>
      </c>
    </row>
    <row r="781" spans="3:7" x14ac:dyDescent="0.45">
      <c r="C781" t="s">
        <v>971</v>
      </c>
      <c r="D781" t="s">
        <v>995</v>
      </c>
      <c r="E781" s="64">
        <v>41858</v>
      </c>
      <c r="F781" s="8">
        <v>1560</v>
      </c>
      <c r="G781" s="10">
        <v>936789.33</v>
      </c>
    </row>
    <row r="782" spans="3:7" x14ac:dyDescent="0.45">
      <c r="C782" t="s">
        <v>971</v>
      </c>
      <c r="D782" t="s">
        <v>996</v>
      </c>
      <c r="E782" s="64">
        <v>41858</v>
      </c>
      <c r="F782" s="8">
        <v>448</v>
      </c>
      <c r="G782" s="10">
        <v>231784</v>
      </c>
    </row>
    <row r="783" spans="3:7" x14ac:dyDescent="0.45">
      <c r="C783" t="s">
        <v>971</v>
      </c>
      <c r="D783" t="s">
        <v>997</v>
      </c>
      <c r="E783" s="64">
        <v>41858</v>
      </c>
      <c r="F783" s="8">
        <v>67</v>
      </c>
      <c r="G783" s="10">
        <v>24488.18</v>
      </c>
    </row>
    <row r="784" spans="3:7" x14ac:dyDescent="0.45">
      <c r="C784" t="s">
        <v>971</v>
      </c>
      <c r="D784" t="s">
        <v>998</v>
      </c>
      <c r="E784" s="64">
        <v>41858</v>
      </c>
      <c r="F784" s="8">
        <v>141</v>
      </c>
      <c r="G784" s="10">
        <v>35558.01</v>
      </c>
    </row>
    <row r="785" spans="3:7" x14ac:dyDescent="0.45">
      <c r="C785" t="s">
        <v>1152</v>
      </c>
      <c r="D785" t="s">
        <v>1282</v>
      </c>
      <c r="E785" s="64">
        <v>41858</v>
      </c>
      <c r="F785" s="8">
        <v>283</v>
      </c>
      <c r="G785" s="10">
        <v>393150</v>
      </c>
    </row>
    <row r="786" spans="3:7" x14ac:dyDescent="0.45">
      <c r="C786" t="s">
        <v>971</v>
      </c>
      <c r="D786" t="s">
        <v>999</v>
      </c>
      <c r="E786" s="64">
        <v>41859</v>
      </c>
      <c r="F786" s="8">
        <v>224</v>
      </c>
      <c r="G786" s="10">
        <v>66072.5</v>
      </c>
    </row>
    <row r="787" spans="3:7" x14ac:dyDescent="0.45">
      <c r="C787" t="s">
        <v>971</v>
      </c>
      <c r="D787" t="s">
        <v>1000</v>
      </c>
      <c r="E787" s="64">
        <v>41859</v>
      </c>
      <c r="F787" s="8">
        <v>144</v>
      </c>
      <c r="G787" s="10">
        <v>51101.59</v>
      </c>
    </row>
    <row r="788" spans="3:7" x14ac:dyDescent="0.45">
      <c r="C788" t="s">
        <v>971</v>
      </c>
      <c r="D788" t="s">
        <v>1001</v>
      </c>
      <c r="E788" s="64">
        <v>41859</v>
      </c>
      <c r="F788" s="8">
        <v>2249</v>
      </c>
      <c r="G788" s="10">
        <v>0</v>
      </c>
    </row>
    <row r="789" spans="3:7" x14ac:dyDescent="0.45">
      <c r="C789" t="s">
        <v>971</v>
      </c>
      <c r="D789" t="s">
        <v>1002</v>
      </c>
      <c r="E789" s="64">
        <v>41859</v>
      </c>
      <c r="F789" s="8">
        <v>524</v>
      </c>
      <c r="G789" s="10">
        <v>208433.07</v>
      </c>
    </row>
    <row r="790" spans="3:7" x14ac:dyDescent="0.45">
      <c r="C790" t="s">
        <v>971</v>
      </c>
      <c r="D790" t="s">
        <v>1003</v>
      </c>
      <c r="E790" s="64">
        <v>41862</v>
      </c>
      <c r="F790" s="8">
        <v>178</v>
      </c>
      <c r="G790" s="10">
        <v>0</v>
      </c>
    </row>
    <row r="791" spans="3:7" x14ac:dyDescent="0.45">
      <c r="C791" t="s">
        <v>971</v>
      </c>
      <c r="D791" t="s">
        <v>1004</v>
      </c>
      <c r="E791" s="64">
        <v>41862</v>
      </c>
      <c r="F791" s="8">
        <v>610</v>
      </c>
      <c r="G791" s="10">
        <v>167666.4</v>
      </c>
    </row>
    <row r="792" spans="3:7" x14ac:dyDescent="0.45">
      <c r="C792" t="s">
        <v>712</v>
      </c>
      <c r="D792" t="s">
        <v>713</v>
      </c>
      <c r="E792" s="64">
        <v>41863</v>
      </c>
      <c r="F792" s="8">
        <v>15</v>
      </c>
      <c r="G792" s="10">
        <v>69167.960000000006</v>
      </c>
    </row>
    <row r="793" spans="3:7" x14ac:dyDescent="0.45">
      <c r="C793" t="s">
        <v>717</v>
      </c>
      <c r="D793" t="s">
        <v>643</v>
      </c>
      <c r="E793" s="64">
        <v>41863</v>
      </c>
      <c r="F793" s="8">
        <v>49</v>
      </c>
      <c r="G793" s="10">
        <v>59045.35</v>
      </c>
    </row>
    <row r="794" spans="3:7" x14ac:dyDescent="0.45">
      <c r="C794" t="s">
        <v>971</v>
      </c>
      <c r="D794" t="s">
        <v>687</v>
      </c>
      <c r="E794" s="64">
        <v>41863</v>
      </c>
      <c r="F794" s="8">
        <v>148</v>
      </c>
      <c r="G794" s="10">
        <v>88822.64</v>
      </c>
    </row>
    <row r="795" spans="3:7" x14ac:dyDescent="0.45">
      <c r="C795" t="s">
        <v>971</v>
      </c>
      <c r="D795" t="s">
        <v>802</v>
      </c>
      <c r="E795" s="64">
        <v>41863</v>
      </c>
      <c r="F795" s="8">
        <v>271</v>
      </c>
      <c r="G795" s="10">
        <v>93042.37</v>
      </c>
    </row>
    <row r="796" spans="3:7" x14ac:dyDescent="0.45">
      <c r="C796" t="s">
        <v>971</v>
      </c>
      <c r="D796" t="s">
        <v>929</v>
      </c>
      <c r="E796" s="64">
        <v>41863</v>
      </c>
      <c r="F796" s="8">
        <v>439</v>
      </c>
      <c r="G796" s="10">
        <v>373061.12</v>
      </c>
    </row>
    <row r="797" spans="3:7" x14ac:dyDescent="0.45">
      <c r="C797" t="s">
        <v>971</v>
      </c>
      <c r="D797" t="s">
        <v>1005</v>
      </c>
      <c r="E797" s="64">
        <v>41863</v>
      </c>
      <c r="F797" s="8">
        <v>310</v>
      </c>
      <c r="G797" s="10">
        <v>0</v>
      </c>
    </row>
    <row r="798" spans="3:7" x14ac:dyDescent="0.45">
      <c r="C798" t="s">
        <v>717</v>
      </c>
      <c r="D798" t="s">
        <v>725</v>
      </c>
      <c r="E798" s="64">
        <v>41864</v>
      </c>
      <c r="F798" s="8">
        <v>17</v>
      </c>
      <c r="G798" s="10">
        <v>303762.34999999998</v>
      </c>
    </row>
    <row r="799" spans="3:7" x14ac:dyDescent="0.45">
      <c r="C799" t="s">
        <v>971</v>
      </c>
      <c r="D799" t="s">
        <v>656</v>
      </c>
      <c r="E799" s="64">
        <v>41864</v>
      </c>
      <c r="F799" s="8">
        <v>415</v>
      </c>
      <c r="G799" s="10">
        <v>194142.22</v>
      </c>
    </row>
    <row r="800" spans="3:7" x14ac:dyDescent="0.45">
      <c r="C800" t="s">
        <v>971</v>
      </c>
      <c r="D800" t="s">
        <v>1006</v>
      </c>
      <c r="E800" s="64">
        <v>41864</v>
      </c>
      <c r="F800" s="8">
        <v>404</v>
      </c>
      <c r="G800" s="10">
        <v>122695.75</v>
      </c>
    </row>
    <row r="801" spans="3:7" x14ac:dyDescent="0.45">
      <c r="C801" t="s">
        <v>971</v>
      </c>
      <c r="D801" t="s">
        <v>1007</v>
      </c>
      <c r="E801" s="64">
        <v>41864</v>
      </c>
      <c r="F801" s="8">
        <v>1246</v>
      </c>
      <c r="G801" s="10">
        <v>529644.4</v>
      </c>
    </row>
    <row r="802" spans="3:7" x14ac:dyDescent="0.45">
      <c r="C802" t="s">
        <v>971</v>
      </c>
      <c r="D802" t="s">
        <v>652</v>
      </c>
      <c r="E802" s="64">
        <v>41864</v>
      </c>
      <c r="F802" s="8">
        <v>342</v>
      </c>
      <c r="G802" s="10">
        <v>137876.38</v>
      </c>
    </row>
    <row r="803" spans="3:7" x14ac:dyDescent="0.45">
      <c r="C803" t="s">
        <v>1691</v>
      </c>
      <c r="D803" t="s">
        <v>317</v>
      </c>
      <c r="E803" s="64">
        <v>41864</v>
      </c>
      <c r="F803" s="8">
        <v>195</v>
      </c>
      <c r="G803" s="10">
        <v>0</v>
      </c>
    </row>
    <row r="804" spans="3:7" x14ac:dyDescent="0.45">
      <c r="C804" t="s">
        <v>717</v>
      </c>
      <c r="D804" t="s">
        <v>718</v>
      </c>
      <c r="E804" s="64">
        <v>41865</v>
      </c>
      <c r="F804" s="8">
        <v>18</v>
      </c>
      <c r="G804" s="10">
        <v>131884.35999999999</v>
      </c>
    </row>
    <row r="805" spans="3:7" x14ac:dyDescent="0.45">
      <c r="C805" t="s">
        <v>971</v>
      </c>
      <c r="D805" t="s">
        <v>1008</v>
      </c>
      <c r="E805" s="64">
        <v>41865</v>
      </c>
      <c r="F805" s="8">
        <v>167</v>
      </c>
      <c r="G805" s="10">
        <v>0</v>
      </c>
    </row>
    <row r="806" spans="3:7" x14ac:dyDescent="0.45">
      <c r="C806" t="s">
        <v>971</v>
      </c>
      <c r="D806" t="s">
        <v>1009</v>
      </c>
      <c r="E806" s="64">
        <v>41865</v>
      </c>
      <c r="F806" s="8">
        <v>313</v>
      </c>
      <c r="G806" s="10">
        <v>104320.11</v>
      </c>
    </row>
    <row r="807" spans="3:7" x14ac:dyDescent="0.45">
      <c r="C807" t="s">
        <v>971</v>
      </c>
      <c r="D807" t="s">
        <v>888</v>
      </c>
      <c r="E807" s="64">
        <v>41865</v>
      </c>
      <c r="F807" s="8">
        <v>155</v>
      </c>
      <c r="G807" s="10">
        <v>0</v>
      </c>
    </row>
    <row r="808" spans="3:7" x14ac:dyDescent="0.45">
      <c r="C808" t="s">
        <v>971</v>
      </c>
      <c r="D808" t="s">
        <v>913</v>
      </c>
      <c r="E808" s="64">
        <v>41865</v>
      </c>
      <c r="F808" s="8">
        <v>639</v>
      </c>
      <c r="G808" s="10">
        <v>155829.9</v>
      </c>
    </row>
    <row r="809" spans="3:7" x14ac:dyDescent="0.45">
      <c r="C809" t="s">
        <v>1691</v>
      </c>
      <c r="D809" t="s">
        <v>1700</v>
      </c>
      <c r="E809" s="64">
        <v>41865</v>
      </c>
      <c r="F809" s="8">
        <v>204</v>
      </c>
      <c r="G809" s="10">
        <v>0</v>
      </c>
    </row>
    <row r="810" spans="3:7" x14ac:dyDescent="0.45">
      <c r="C810" t="s">
        <v>971</v>
      </c>
      <c r="D810" t="s">
        <v>1010</v>
      </c>
      <c r="E810" s="64">
        <v>41866</v>
      </c>
      <c r="F810" s="8">
        <v>191</v>
      </c>
      <c r="G810" s="10">
        <v>83156.479999999996</v>
      </c>
    </row>
    <row r="811" spans="3:7" x14ac:dyDescent="0.45">
      <c r="C811" t="s">
        <v>717</v>
      </c>
      <c r="D811" t="s">
        <v>719</v>
      </c>
      <c r="E811" s="64">
        <v>41869</v>
      </c>
      <c r="F811" s="8">
        <v>14</v>
      </c>
      <c r="G811" s="10">
        <v>201437.35</v>
      </c>
    </row>
    <row r="812" spans="3:7" x14ac:dyDescent="0.45">
      <c r="C812" t="s">
        <v>971</v>
      </c>
      <c r="D812" t="s">
        <v>1011</v>
      </c>
      <c r="E812" s="64">
        <v>41869</v>
      </c>
      <c r="F812" s="8">
        <v>1134</v>
      </c>
      <c r="G812" s="10">
        <v>509440.58</v>
      </c>
    </row>
    <row r="813" spans="3:7" x14ac:dyDescent="0.45">
      <c r="C813" t="s">
        <v>971</v>
      </c>
      <c r="D813" t="s">
        <v>962</v>
      </c>
      <c r="E813" s="64">
        <v>41869</v>
      </c>
      <c r="F813" s="8">
        <v>547</v>
      </c>
      <c r="G813" s="10">
        <v>464872.72</v>
      </c>
    </row>
    <row r="814" spans="3:7" x14ac:dyDescent="0.45">
      <c r="C814" t="s">
        <v>971</v>
      </c>
      <c r="D814" t="s">
        <v>920</v>
      </c>
      <c r="E814" s="64">
        <v>41869</v>
      </c>
      <c r="F814" s="8">
        <v>581</v>
      </c>
      <c r="G814" s="10">
        <v>376095.55</v>
      </c>
    </row>
    <row r="815" spans="3:7" x14ac:dyDescent="0.45">
      <c r="C815" t="s">
        <v>717</v>
      </c>
      <c r="D815" t="s">
        <v>643</v>
      </c>
      <c r="E815" s="64">
        <v>41870</v>
      </c>
      <c r="F815" s="8">
        <v>60</v>
      </c>
      <c r="G815" s="10">
        <v>157154.59</v>
      </c>
    </row>
    <row r="816" spans="3:7" x14ac:dyDescent="0.45">
      <c r="C816" t="s">
        <v>717</v>
      </c>
      <c r="D816" t="s">
        <v>734</v>
      </c>
      <c r="E816" s="64">
        <v>41870</v>
      </c>
      <c r="F816" s="8">
        <v>9</v>
      </c>
      <c r="G816" s="10">
        <v>0</v>
      </c>
    </row>
    <row r="817" spans="3:7" x14ac:dyDescent="0.45">
      <c r="C817" t="s">
        <v>971</v>
      </c>
      <c r="D817" t="s">
        <v>1012</v>
      </c>
      <c r="E817" s="64">
        <v>41870</v>
      </c>
      <c r="F817" s="8">
        <v>218</v>
      </c>
      <c r="G817" s="10">
        <v>230759.64</v>
      </c>
    </row>
    <row r="818" spans="3:7" x14ac:dyDescent="0.45">
      <c r="C818" t="s">
        <v>971</v>
      </c>
      <c r="D818" t="s">
        <v>1013</v>
      </c>
      <c r="E818" s="64">
        <v>41870</v>
      </c>
      <c r="F818" s="8">
        <v>567</v>
      </c>
      <c r="G818" s="10">
        <v>397522.86</v>
      </c>
    </row>
    <row r="819" spans="3:7" x14ac:dyDescent="0.45">
      <c r="C819" t="s">
        <v>971</v>
      </c>
      <c r="D819" t="s">
        <v>735</v>
      </c>
      <c r="E819" s="64">
        <v>41870</v>
      </c>
      <c r="F819" s="8">
        <v>374</v>
      </c>
      <c r="G819" s="10">
        <v>82584.759999999995</v>
      </c>
    </row>
    <row r="820" spans="3:7" x14ac:dyDescent="0.45">
      <c r="C820" t="s">
        <v>971</v>
      </c>
      <c r="D820" t="s">
        <v>1014</v>
      </c>
      <c r="E820" s="64">
        <v>41870</v>
      </c>
      <c r="F820" s="8">
        <v>1537</v>
      </c>
      <c r="G820" s="10">
        <v>0</v>
      </c>
    </row>
    <row r="821" spans="3:7" x14ac:dyDescent="0.45">
      <c r="C821" t="s">
        <v>1152</v>
      </c>
      <c r="D821" t="s">
        <v>1283</v>
      </c>
      <c r="E821" s="64">
        <v>41870</v>
      </c>
      <c r="F821" s="8">
        <v>186</v>
      </c>
      <c r="G821" s="10">
        <v>439315.74</v>
      </c>
    </row>
    <row r="822" spans="3:7" x14ac:dyDescent="0.45">
      <c r="C822" t="s">
        <v>717</v>
      </c>
      <c r="D822" t="s">
        <v>726</v>
      </c>
      <c r="E822" s="64">
        <v>41871</v>
      </c>
      <c r="F822" s="8">
        <v>60</v>
      </c>
      <c r="G822" s="10">
        <v>0</v>
      </c>
    </row>
    <row r="823" spans="3:7" x14ac:dyDescent="0.45">
      <c r="C823" t="s">
        <v>717</v>
      </c>
      <c r="D823" t="s">
        <v>725</v>
      </c>
      <c r="E823" s="64">
        <v>41871</v>
      </c>
      <c r="F823" s="8">
        <v>20</v>
      </c>
      <c r="G823" s="10">
        <v>125762.62</v>
      </c>
    </row>
    <row r="824" spans="3:7" x14ac:dyDescent="0.45">
      <c r="C824" t="s">
        <v>971</v>
      </c>
      <c r="D824" t="s">
        <v>1015</v>
      </c>
      <c r="E824" s="64">
        <v>41871</v>
      </c>
      <c r="F824" s="8">
        <v>797</v>
      </c>
      <c r="G824" s="10">
        <v>747338.13</v>
      </c>
    </row>
    <row r="825" spans="3:7" x14ac:dyDescent="0.45">
      <c r="C825" t="s">
        <v>971</v>
      </c>
      <c r="D825" t="s">
        <v>1016</v>
      </c>
      <c r="E825" s="64">
        <v>41871</v>
      </c>
      <c r="F825" s="8">
        <v>1079</v>
      </c>
      <c r="G825" s="10">
        <v>351164.21</v>
      </c>
    </row>
    <row r="826" spans="3:7" x14ac:dyDescent="0.45">
      <c r="C826" t="s">
        <v>971</v>
      </c>
      <c r="D826" t="s">
        <v>935</v>
      </c>
      <c r="E826" s="64">
        <v>41871</v>
      </c>
      <c r="F826" s="8">
        <v>1832</v>
      </c>
      <c r="G826" s="10">
        <v>0</v>
      </c>
    </row>
    <row r="827" spans="3:7" x14ac:dyDescent="0.45">
      <c r="C827" t="s">
        <v>971</v>
      </c>
      <c r="D827" t="s">
        <v>933</v>
      </c>
      <c r="E827" s="64">
        <v>41871</v>
      </c>
      <c r="F827" s="8">
        <v>432</v>
      </c>
      <c r="G827" s="10">
        <v>147189.67000000001</v>
      </c>
    </row>
    <row r="828" spans="3:7" x14ac:dyDescent="0.45">
      <c r="C828" t="s">
        <v>1682</v>
      </c>
      <c r="D828" t="s">
        <v>1683</v>
      </c>
      <c r="E828" s="64">
        <v>41871</v>
      </c>
      <c r="F828" s="8">
        <v>6</v>
      </c>
      <c r="G828" s="10">
        <v>0</v>
      </c>
    </row>
    <row r="829" spans="3:7" x14ac:dyDescent="0.45">
      <c r="C829" t="s">
        <v>717</v>
      </c>
      <c r="D829" t="s">
        <v>718</v>
      </c>
      <c r="E829" s="64">
        <v>41872</v>
      </c>
      <c r="F829" s="8">
        <v>34</v>
      </c>
      <c r="G829" s="10">
        <v>181727.86</v>
      </c>
    </row>
    <row r="830" spans="3:7" x14ac:dyDescent="0.45">
      <c r="C830" t="s">
        <v>717</v>
      </c>
      <c r="D830" t="s">
        <v>722</v>
      </c>
      <c r="E830" s="64">
        <v>41872</v>
      </c>
      <c r="F830" s="8">
        <v>15</v>
      </c>
      <c r="G830" s="10">
        <v>676448.73</v>
      </c>
    </row>
    <row r="831" spans="3:7" x14ac:dyDescent="0.45">
      <c r="C831" t="s">
        <v>971</v>
      </c>
      <c r="D831" t="s">
        <v>379</v>
      </c>
      <c r="E831" s="64">
        <v>41872</v>
      </c>
      <c r="F831" s="8">
        <v>1124</v>
      </c>
      <c r="G831" s="10">
        <v>1051389.23</v>
      </c>
    </row>
    <row r="832" spans="3:7" x14ac:dyDescent="0.45">
      <c r="C832" t="s">
        <v>971</v>
      </c>
      <c r="D832" t="s">
        <v>928</v>
      </c>
      <c r="E832" s="64">
        <v>41872</v>
      </c>
      <c r="F832" s="8">
        <v>468</v>
      </c>
      <c r="G832" s="10">
        <v>595104.41</v>
      </c>
    </row>
    <row r="833" spans="2:7" x14ac:dyDescent="0.45">
      <c r="C833" t="s">
        <v>971</v>
      </c>
      <c r="D833" t="s">
        <v>907</v>
      </c>
      <c r="E833" s="64">
        <v>41872</v>
      </c>
      <c r="F833" s="8">
        <v>346</v>
      </c>
      <c r="G833" s="10">
        <v>154446.6</v>
      </c>
    </row>
    <row r="834" spans="2:7" x14ac:dyDescent="0.45">
      <c r="C834" t="s">
        <v>971</v>
      </c>
      <c r="D834" t="s">
        <v>690</v>
      </c>
      <c r="E834" s="64">
        <v>41872</v>
      </c>
      <c r="F834" s="8">
        <v>533</v>
      </c>
      <c r="G834" s="10">
        <v>192350.07</v>
      </c>
    </row>
    <row r="835" spans="2:7" x14ac:dyDescent="0.45">
      <c r="C835" t="s">
        <v>1152</v>
      </c>
      <c r="D835" t="s">
        <v>1284</v>
      </c>
      <c r="E835" s="64">
        <v>41872</v>
      </c>
      <c r="F835" s="8">
        <v>53</v>
      </c>
      <c r="G835" s="10">
        <v>117750.07</v>
      </c>
    </row>
    <row r="836" spans="2:7" x14ac:dyDescent="0.45">
      <c r="C836" t="s">
        <v>971</v>
      </c>
      <c r="D836" t="s">
        <v>1017</v>
      </c>
      <c r="E836" s="64">
        <v>41873</v>
      </c>
      <c r="F836" s="8">
        <v>1298</v>
      </c>
      <c r="G836" s="10">
        <v>980860.22</v>
      </c>
    </row>
    <row r="837" spans="2:7" x14ac:dyDescent="0.45">
      <c r="C837" t="s">
        <v>971</v>
      </c>
      <c r="D837" t="s">
        <v>1018</v>
      </c>
      <c r="E837" s="64">
        <v>41873</v>
      </c>
      <c r="F837" s="8">
        <v>528</v>
      </c>
      <c r="G837" s="10">
        <v>268053.65000000002</v>
      </c>
    </row>
    <row r="838" spans="2:7" x14ac:dyDescent="0.45">
      <c r="C838" t="s">
        <v>971</v>
      </c>
      <c r="D838" t="s">
        <v>643</v>
      </c>
      <c r="E838" s="64">
        <v>41873</v>
      </c>
      <c r="F838" s="8">
        <v>386</v>
      </c>
      <c r="G838" s="10">
        <v>0</v>
      </c>
    </row>
    <row r="839" spans="2:7" x14ac:dyDescent="0.45">
      <c r="C839" t="s">
        <v>971</v>
      </c>
      <c r="D839" t="s">
        <v>1019</v>
      </c>
      <c r="E839" s="64">
        <v>41873</v>
      </c>
      <c r="F839" s="8">
        <v>28</v>
      </c>
      <c r="G839" s="10">
        <v>0</v>
      </c>
    </row>
    <row r="840" spans="2:7" x14ac:dyDescent="0.45">
      <c r="C840" t="s">
        <v>1152</v>
      </c>
      <c r="D840" t="s">
        <v>1285</v>
      </c>
      <c r="E840" s="64">
        <v>41873</v>
      </c>
      <c r="F840" s="8">
        <v>10</v>
      </c>
      <c r="G840" s="10">
        <v>40694.199999999997</v>
      </c>
    </row>
    <row r="841" spans="2:7" x14ac:dyDescent="0.45">
      <c r="C841" t="s">
        <v>971</v>
      </c>
      <c r="D841" t="s">
        <v>1020</v>
      </c>
      <c r="E841" s="64">
        <v>41876</v>
      </c>
      <c r="F841" s="8">
        <v>415</v>
      </c>
      <c r="G841" s="10">
        <v>528027.17000000004</v>
      </c>
    </row>
    <row r="842" spans="2:7" x14ac:dyDescent="0.45">
      <c r="C842" t="s">
        <v>971</v>
      </c>
      <c r="D842" t="s">
        <v>1021</v>
      </c>
      <c r="E842" s="64">
        <v>41876</v>
      </c>
      <c r="F842" s="8">
        <v>300</v>
      </c>
      <c r="G842" s="10">
        <v>0</v>
      </c>
    </row>
    <row r="843" spans="2:7" x14ac:dyDescent="0.45">
      <c r="C843" t="s">
        <v>971</v>
      </c>
      <c r="D843" t="s">
        <v>1022</v>
      </c>
      <c r="E843" s="64">
        <v>41876</v>
      </c>
      <c r="F843" s="8">
        <v>706</v>
      </c>
      <c r="G843" s="10">
        <v>0</v>
      </c>
    </row>
    <row r="844" spans="2:7" x14ac:dyDescent="0.45">
      <c r="B844" s="14" t="s">
        <v>1704</v>
      </c>
      <c r="C844" s="14" t="s">
        <v>1091</v>
      </c>
      <c r="D844" s="14" t="s">
        <v>1092</v>
      </c>
      <c r="E844" s="15">
        <v>41876</v>
      </c>
      <c r="F844" s="120">
        <v>1176</v>
      </c>
      <c r="G844" s="18">
        <v>0</v>
      </c>
    </row>
    <row r="845" spans="2:7" x14ac:dyDescent="0.45">
      <c r="B845" s="14" t="s">
        <v>1704</v>
      </c>
      <c r="C845" s="14" t="s">
        <v>1091</v>
      </c>
      <c r="D845" s="14" t="s">
        <v>680</v>
      </c>
      <c r="E845" s="15">
        <v>41876</v>
      </c>
      <c r="F845" s="120">
        <v>1962</v>
      </c>
      <c r="G845" s="18">
        <v>0</v>
      </c>
    </row>
    <row r="846" spans="2:7" x14ac:dyDescent="0.45">
      <c r="B846" s="14" t="s">
        <v>94</v>
      </c>
      <c r="C846" s="14" t="s">
        <v>1091</v>
      </c>
      <c r="D846" s="14" t="s">
        <v>1093</v>
      </c>
      <c r="E846" s="15">
        <v>41876</v>
      </c>
      <c r="F846" s="120">
        <v>3686</v>
      </c>
      <c r="G846" s="18">
        <v>4658416.62</v>
      </c>
    </row>
    <row r="847" spans="2:7" x14ac:dyDescent="0.45">
      <c r="B847" s="14" t="s">
        <v>94</v>
      </c>
      <c r="C847" s="14" t="s">
        <v>1091</v>
      </c>
      <c r="D847" s="14" t="s">
        <v>1094</v>
      </c>
      <c r="E847" s="15">
        <v>41876</v>
      </c>
      <c r="F847" s="120">
        <v>3859</v>
      </c>
      <c r="G847" s="18">
        <v>3661680.12</v>
      </c>
    </row>
    <row r="848" spans="2:7" x14ac:dyDescent="0.45">
      <c r="B848" s="14" t="s">
        <v>1704</v>
      </c>
      <c r="C848" s="14" t="s">
        <v>1091</v>
      </c>
      <c r="D848" s="14" t="s">
        <v>1095</v>
      </c>
      <c r="E848" s="15">
        <v>41876</v>
      </c>
      <c r="F848" s="120">
        <v>1626</v>
      </c>
      <c r="G848" s="18">
        <v>0</v>
      </c>
    </row>
    <row r="849" spans="2:7" x14ac:dyDescent="0.45">
      <c r="B849" s="14" t="s">
        <v>1704</v>
      </c>
      <c r="C849" s="14" t="s">
        <v>1091</v>
      </c>
      <c r="D849" s="14" t="s">
        <v>1096</v>
      </c>
      <c r="E849" s="15">
        <v>41876</v>
      </c>
      <c r="F849" s="120">
        <v>1166</v>
      </c>
      <c r="G849" s="18">
        <v>0</v>
      </c>
    </row>
    <row r="850" spans="2:7" x14ac:dyDescent="0.45">
      <c r="B850" s="14" t="s">
        <v>94</v>
      </c>
      <c r="C850" s="14" t="s">
        <v>1091</v>
      </c>
      <c r="D850" s="14" t="s">
        <v>927</v>
      </c>
      <c r="E850" s="15">
        <v>41876</v>
      </c>
      <c r="F850" s="120">
        <v>9405</v>
      </c>
      <c r="G850" s="18">
        <v>7935924.3600000003</v>
      </c>
    </row>
    <row r="851" spans="2:7" x14ac:dyDescent="0.45">
      <c r="B851" s="14" t="s">
        <v>94</v>
      </c>
      <c r="C851" s="14" t="s">
        <v>1091</v>
      </c>
      <c r="D851" s="14" t="s">
        <v>927</v>
      </c>
      <c r="E851" s="15">
        <v>41876</v>
      </c>
      <c r="F851" s="120">
        <v>2153</v>
      </c>
      <c r="G851" s="18">
        <v>4203359.54</v>
      </c>
    </row>
    <row r="852" spans="2:7" x14ac:dyDescent="0.45">
      <c r="B852" s="14" t="s">
        <v>94</v>
      </c>
      <c r="C852" s="14" t="s">
        <v>1091</v>
      </c>
      <c r="D852" s="14" t="s">
        <v>1097</v>
      </c>
      <c r="E852" s="15">
        <v>41876</v>
      </c>
      <c r="F852" s="120">
        <v>13476</v>
      </c>
      <c r="G852" s="18">
        <v>15982163.560000001</v>
      </c>
    </row>
    <row r="853" spans="2:7" x14ac:dyDescent="0.45">
      <c r="B853" s="14" t="s">
        <v>1705</v>
      </c>
      <c r="C853" s="14" t="s">
        <v>1091</v>
      </c>
      <c r="D853" s="14" t="s">
        <v>1097</v>
      </c>
      <c r="E853" s="15">
        <v>41876</v>
      </c>
      <c r="F853" s="120">
        <v>1670</v>
      </c>
      <c r="G853" s="18">
        <v>658900.16</v>
      </c>
    </row>
    <row r="854" spans="2:7" x14ac:dyDescent="0.45">
      <c r="B854" s="14" t="s">
        <v>94</v>
      </c>
      <c r="C854" s="14" t="s">
        <v>1091</v>
      </c>
      <c r="D854" s="14" t="s">
        <v>638</v>
      </c>
      <c r="E854" s="15">
        <v>41876</v>
      </c>
      <c r="F854" s="120">
        <v>8953</v>
      </c>
      <c r="G854" s="18">
        <v>6126082.9500000002</v>
      </c>
    </row>
    <row r="855" spans="2:7" x14ac:dyDescent="0.45">
      <c r="B855" s="14" t="s">
        <v>1704</v>
      </c>
      <c r="C855" s="14" t="s">
        <v>1091</v>
      </c>
      <c r="D855" s="14" t="s">
        <v>785</v>
      </c>
      <c r="E855" s="15">
        <v>41876</v>
      </c>
      <c r="F855" s="120">
        <v>1152</v>
      </c>
      <c r="G855" s="18">
        <v>0</v>
      </c>
    </row>
    <row r="856" spans="2:7" x14ac:dyDescent="0.45">
      <c r="B856" s="14" t="s">
        <v>1704</v>
      </c>
      <c r="C856" s="14" t="s">
        <v>1091</v>
      </c>
      <c r="D856" s="14" t="s">
        <v>785</v>
      </c>
      <c r="E856" s="15">
        <v>41876</v>
      </c>
      <c r="F856" s="120">
        <v>2994</v>
      </c>
      <c r="G856" s="18">
        <v>0</v>
      </c>
    </row>
    <row r="857" spans="2:7" x14ac:dyDescent="0.45">
      <c r="B857" s="14" t="s">
        <v>1704</v>
      </c>
      <c r="C857" s="14" t="s">
        <v>1091</v>
      </c>
      <c r="D857" s="14" t="s">
        <v>778</v>
      </c>
      <c r="E857" s="15">
        <v>41876</v>
      </c>
      <c r="F857" s="120">
        <v>1321</v>
      </c>
      <c r="G857" s="18">
        <v>0</v>
      </c>
    </row>
    <row r="858" spans="2:7" x14ac:dyDescent="0.45">
      <c r="B858" s="14" t="s">
        <v>1704</v>
      </c>
      <c r="C858" s="14" t="s">
        <v>1091</v>
      </c>
      <c r="D858" s="14" t="s">
        <v>1098</v>
      </c>
      <c r="E858" s="15">
        <v>41876</v>
      </c>
      <c r="F858" s="120">
        <v>2400</v>
      </c>
      <c r="G858" s="18">
        <v>0</v>
      </c>
    </row>
    <row r="859" spans="2:7" x14ac:dyDescent="0.45">
      <c r="B859" s="14" t="s">
        <v>1704</v>
      </c>
      <c r="C859" s="14" t="s">
        <v>1091</v>
      </c>
      <c r="D859" s="14" t="s">
        <v>646</v>
      </c>
      <c r="E859" s="15">
        <v>41876</v>
      </c>
      <c r="F859" s="120">
        <v>4267</v>
      </c>
      <c r="G859" s="18">
        <v>3843531.23</v>
      </c>
    </row>
    <row r="860" spans="2:7" x14ac:dyDescent="0.45">
      <c r="B860" s="14" t="s">
        <v>1704</v>
      </c>
      <c r="C860" s="14" t="s">
        <v>1091</v>
      </c>
      <c r="D860" s="14" t="s">
        <v>643</v>
      </c>
      <c r="E860" s="15">
        <v>41876</v>
      </c>
      <c r="F860" s="120">
        <v>2895</v>
      </c>
      <c r="G860" s="18">
        <v>3361049.99</v>
      </c>
    </row>
    <row r="861" spans="2:7" x14ac:dyDescent="0.45">
      <c r="B861" s="14" t="s">
        <v>1704</v>
      </c>
      <c r="C861" s="14" t="s">
        <v>1091</v>
      </c>
      <c r="D861" s="14" t="s">
        <v>846</v>
      </c>
      <c r="E861" s="15">
        <v>41876</v>
      </c>
      <c r="F861" s="120">
        <v>2331</v>
      </c>
      <c r="G861" s="18">
        <v>0</v>
      </c>
    </row>
    <row r="862" spans="2:7" x14ac:dyDescent="0.45">
      <c r="B862" s="14" t="s">
        <v>94</v>
      </c>
      <c r="C862" s="14" t="s">
        <v>1091</v>
      </c>
      <c r="D862" s="14" t="s">
        <v>379</v>
      </c>
      <c r="E862" s="15">
        <v>41876</v>
      </c>
      <c r="F862" s="120">
        <v>3390</v>
      </c>
      <c r="G862" s="18">
        <v>7712615.75</v>
      </c>
    </row>
    <row r="863" spans="2:7" x14ac:dyDescent="0.45">
      <c r="B863" s="14" t="s">
        <v>1704</v>
      </c>
      <c r="C863" s="14" t="s">
        <v>1091</v>
      </c>
      <c r="D863" s="14" t="s">
        <v>735</v>
      </c>
      <c r="E863" s="15">
        <v>41876</v>
      </c>
      <c r="F863" s="120">
        <v>1803</v>
      </c>
      <c r="G863" s="18">
        <v>0</v>
      </c>
    </row>
    <row r="864" spans="2:7" x14ac:dyDescent="0.45">
      <c r="B864" s="14" t="s">
        <v>94</v>
      </c>
      <c r="C864" s="14" t="s">
        <v>1091</v>
      </c>
      <c r="D864" s="14" t="s">
        <v>1099</v>
      </c>
      <c r="E864" s="15">
        <v>41876</v>
      </c>
      <c r="F864" s="120">
        <v>4235</v>
      </c>
      <c r="G864" s="18">
        <v>2294242.5299999998</v>
      </c>
    </row>
    <row r="865" spans="2:7" x14ac:dyDescent="0.45">
      <c r="B865" s="14" t="s">
        <v>1704</v>
      </c>
      <c r="C865" s="14" t="s">
        <v>1091</v>
      </c>
      <c r="D865" s="14" t="s">
        <v>946</v>
      </c>
      <c r="E865" s="15">
        <v>41876</v>
      </c>
      <c r="F865" s="120">
        <v>2478</v>
      </c>
      <c r="G865" s="18">
        <v>0</v>
      </c>
    </row>
    <row r="866" spans="2:7" x14ac:dyDescent="0.45">
      <c r="B866" s="14" t="s">
        <v>1704</v>
      </c>
      <c r="C866" s="14" t="s">
        <v>1091</v>
      </c>
      <c r="D866" s="14" t="s">
        <v>1100</v>
      </c>
      <c r="E866" s="15">
        <v>41876</v>
      </c>
      <c r="F866" s="120">
        <v>1849</v>
      </c>
      <c r="G866" s="18">
        <v>0</v>
      </c>
    </row>
    <row r="867" spans="2:7" x14ac:dyDescent="0.45">
      <c r="B867" s="14" t="s">
        <v>94</v>
      </c>
      <c r="C867" s="14" t="s">
        <v>1091</v>
      </c>
      <c r="D867" s="14" t="s">
        <v>1101</v>
      </c>
      <c r="E867" s="15">
        <v>41876</v>
      </c>
      <c r="F867" s="120">
        <v>4071</v>
      </c>
      <c r="G867" s="18">
        <v>5887984.7599999998</v>
      </c>
    </row>
    <row r="868" spans="2:7" x14ac:dyDescent="0.45">
      <c r="B868" s="14" t="s">
        <v>1704</v>
      </c>
      <c r="C868" s="14" t="s">
        <v>1091</v>
      </c>
      <c r="D868" s="14" t="s">
        <v>1102</v>
      </c>
      <c r="E868" s="15">
        <v>41876</v>
      </c>
      <c r="F868" s="120">
        <v>1202</v>
      </c>
      <c r="G868" s="18">
        <v>0</v>
      </c>
    </row>
    <row r="869" spans="2:7" x14ac:dyDescent="0.45">
      <c r="B869" s="14" t="s">
        <v>1704</v>
      </c>
      <c r="C869" s="14" t="s">
        <v>1091</v>
      </c>
      <c r="D869" s="14" t="s">
        <v>1103</v>
      </c>
      <c r="E869" s="15">
        <v>41876</v>
      </c>
      <c r="F869" s="120">
        <v>1145</v>
      </c>
      <c r="G869" s="18">
        <v>0</v>
      </c>
    </row>
    <row r="870" spans="2:7" x14ac:dyDescent="0.45">
      <c r="B870" s="14" t="s">
        <v>1704</v>
      </c>
      <c r="C870" s="14" t="s">
        <v>1091</v>
      </c>
      <c r="D870" s="14" t="s">
        <v>775</v>
      </c>
      <c r="E870" s="15">
        <v>41876</v>
      </c>
      <c r="F870" s="120">
        <v>1143</v>
      </c>
      <c r="G870" s="18">
        <v>0</v>
      </c>
    </row>
    <row r="871" spans="2:7" x14ac:dyDescent="0.45">
      <c r="B871" s="14" t="s">
        <v>1704</v>
      </c>
      <c r="C871" s="14" t="s">
        <v>1091</v>
      </c>
      <c r="D871" s="14" t="s">
        <v>928</v>
      </c>
      <c r="E871" s="15">
        <v>41876</v>
      </c>
      <c r="F871" s="120">
        <v>2026</v>
      </c>
      <c r="G871" s="18">
        <v>1404598.29</v>
      </c>
    </row>
    <row r="872" spans="2:7" x14ac:dyDescent="0.45">
      <c r="B872" s="14" t="s">
        <v>1704</v>
      </c>
      <c r="C872" s="14" t="s">
        <v>1091</v>
      </c>
      <c r="D872" s="14" t="s">
        <v>1104</v>
      </c>
      <c r="E872" s="15">
        <v>41876</v>
      </c>
      <c r="F872" s="120">
        <v>1965</v>
      </c>
      <c r="G872" s="18">
        <v>0</v>
      </c>
    </row>
    <row r="873" spans="2:7" x14ac:dyDescent="0.45">
      <c r="B873" s="14" t="s">
        <v>1704</v>
      </c>
      <c r="C873" s="14" t="s">
        <v>1091</v>
      </c>
      <c r="D873" s="14" t="s">
        <v>933</v>
      </c>
      <c r="E873" s="15">
        <v>41876</v>
      </c>
      <c r="F873" s="120">
        <v>1188</v>
      </c>
      <c r="G873" s="18">
        <v>0</v>
      </c>
    </row>
    <row r="874" spans="2:7" x14ac:dyDescent="0.45">
      <c r="B874" s="14" t="s">
        <v>1704</v>
      </c>
      <c r="C874" s="14" t="s">
        <v>1091</v>
      </c>
      <c r="D874" s="14" t="s">
        <v>746</v>
      </c>
      <c r="E874" s="15">
        <v>41876</v>
      </c>
      <c r="F874" s="120">
        <v>1949</v>
      </c>
      <c r="G874" s="18">
        <v>0</v>
      </c>
    </row>
    <row r="875" spans="2:7" x14ac:dyDescent="0.45">
      <c r="C875" t="s">
        <v>1091</v>
      </c>
      <c r="D875" t="s">
        <v>1105</v>
      </c>
      <c r="E875" s="64">
        <v>41876</v>
      </c>
      <c r="F875" s="8">
        <v>717</v>
      </c>
      <c r="G875" s="10">
        <v>0</v>
      </c>
    </row>
    <row r="876" spans="2:7" x14ac:dyDescent="0.45">
      <c r="B876" s="14" t="s">
        <v>1704</v>
      </c>
      <c r="C876" s="14" t="s">
        <v>1091</v>
      </c>
      <c r="D876" s="14" t="s">
        <v>962</v>
      </c>
      <c r="E876" s="15">
        <v>41876</v>
      </c>
      <c r="F876" s="120">
        <v>1866</v>
      </c>
      <c r="G876" s="18">
        <v>0</v>
      </c>
    </row>
    <row r="877" spans="2:7" x14ac:dyDescent="0.45">
      <c r="C877" t="s">
        <v>1091</v>
      </c>
      <c r="D877" t="s">
        <v>1106</v>
      </c>
      <c r="E877" s="64">
        <v>41876</v>
      </c>
      <c r="F877" s="8">
        <v>327</v>
      </c>
      <c r="G877" s="10">
        <v>0</v>
      </c>
    </row>
    <row r="878" spans="2:7" x14ac:dyDescent="0.45">
      <c r="C878" t="s">
        <v>1091</v>
      </c>
      <c r="D878" t="s">
        <v>645</v>
      </c>
      <c r="E878" s="64">
        <v>41876</v>
      </c>
      <c r="F878" s="8">
        <v>906</v>
      </c>
      <c r="G878" s="10">
        <v>0</v>
      </c>
    </row>
    <row r="879" spans="2:7" x14ac:dyDescent="0.45">
      <c r="B879" s="14" t="s">
        <v>1704</v>
      </c>
      <c r="C879" s="14" t="s">
        <v>1091</v>
      </c>
      <c r="D879" s="14" t="s">
        <v>1107</v>
      </c>
      <c r="E879" s="15">
        <v>41876</v>
      </c>
      <c r="F879" s="120">
        <v>1232</v>
      </c>
      <c r="G879" s="18">
        <v>0</v>
      </c>
    </row>
    <row r="880" spans="2:7" x14ac:dyDescent="0.45">
      <c r="C880" t="s">
        <v>1091</v>
      </c>
      <c r="D880" t="s">
        <v>1108</v>
      </c>
      <c r="E880" s="64">
        <v>41876</v>
      </c>
      <c r="F880" s="8">
        <v>639</v>
      </c>
      <c r="G880" s="10">
        <v>0</v>
      </c>
    </row>
    <row r="881" spans="2:7" x14ac:dyDescent="0.45">
      <c r="B881" s="14" t="s">
        <v>1704</v>
      </c>
      <c r="C881" s="14" t="s">
        <v>1091</v>
      </c>
      <c r="D881" s="14" t="s">
        <v>782</v>
      </c>
      <c r="E881" s="15">
        <v>41876</v>
      </c>
      <c r="F881" s="120">
        <v>1003</v>
      </c>
      <c r="G881" s="18">
        <v>0</v>
      </c>
    </row>
    <row r="882" spans="2:7" x14ac:dyDescent="0.45">
      <c r="C882" t="s">
        <v>1091</v>
      </c>
      <c r="D882" t="s">
        <v>904</v>
      </c>
      <c r="E882" s="64">
        <v>41876</v>
      </c>
      <c r="F882" s="8">
        <v>583</v>
      </c>
      <c r="G882" s="10">
        <v>0</v>
      </c>
    </row>
    <row r="883" spans="2:7" x14ac:dyDescent="0.45">
      <c r="C883" t="s">
        <v>1091</v>
      </c>
      <c r="D883" t="s">
        <v>1109</v>
      </c>
      <c r="E883" s="64">
        <v>41876</v>
      </c>
      <c r="F883" s="8">
        <v>7</v>
      </c>
      <c r="G883" s="10">
        <v>0</v>
      </c>
    </row>
    <row r="884" spans="2:7" x14ac:dyDescent="0.45">
      <c r="C884" t="s">
        <v>1091</v>
      </c>
      <c r="D884" t="s">
        <v>1109</v>
      </c>
      <c r="E884" s="64">
        <v>41876</v>
      </c>
      <c r="F884" s="8">
        <v>44</v>
      </c>
      <c r="G884" s="10">
        <v>0</v>
      </c>
    </row>
    <row r="885" spans="2:7" x14ac:dyDescent="0.45">
      <c r="C885" t="s">
        <v>1091</v>
      </c>
      <c r="D885" t="s">
        <v>776</v>
      </c>
      <c r="E885" s="64">
        <v>41876</v>
      </c>
      <c r="F885" s="8">
        <v>471</v>
      </c>
      <c r="G885" s="10">
        <v>0</v>
      </c>
    </row>
    <row r="886" spans="2:7" x14ac:dyDescent="0.45">
      <c r="C886" t="s">
        <v>1091</v>
      </c>
      <c r="D886" t="s">
        <v>1110</v>
      </c>
      <c r="E886" s="64">
        <v>41876</v>
      </c>
      <c r="F886" s="8">
        <v>423</v>
      </c>
      <c r="G886" s="10">
        <v>0</v>
      </c>
    </row>
    <row r="887" spans="2:7" x14ac:dyDescent="0.45">
      <c r="C887" t="s">
        <v>1091</v>
      </c>
      <c r="D887" t="s">
        <v>795</v>
      </c>
      <c r="E887" s="64">
        <v>41876</v>
      </c>
      <c r="F887" s="8">
        <v>646</v>
      </c>
      <c r="G887" s="10">
        <v>0</v>
      </c>
    </row>
    <row r="888" spans="2:7" x14ac:dyDescent="0.45">
      <c r="C888" t="s">
        <v>1091</v>
      </c>
      <c r="D888" t="s">
        <v>795</v>
      </c>
      <c r="E888" s="64">
        <v>41876</v>
      </c>
      <c r="F888" s="8">
        <v>708</v>
      </c>
      <c r="G888" s="10">
        <v>0</v>
      </c>
    </row>
    <row r="889" spans="2:7" x14ac:dyDescent="0.45">
      <c r="C889" t="s">
        <v>1091</v>
      </c>
      <c r="D889" t="s">
        <v>678</v>
      </c>
      <c r="E889" s="64">
        <v>41876</v>
      </c>
      <c r="F889" s="8">
        <v>751</v>
      </c>
      <c r="G889" s="10">
        <v>0</v>
      </c>
    </row>
    <row r="890" spans="2:7" x14ac:dyDescent="0.45">
      <c r="B890" s="14" t="s">
        <v>1704</v>
      </c>
      <c r="C890" s="14" t="s">
        <v>1091</v>
      </c>
      <c r="D890" s="14" t="s">
        <v>1111</v>
      </c>
      <c r="E890" s="15">
        <v>41876</v>
      </c>
      <c r="F890" s="120">
        <v>1152</v>
      </c>
      <c r="G890" s="18">
        <v>0</v>
      </c>
    </row>
    <row r="891" spans="2:7" x14ac:dyDescent="0.45">
      <c r="B891" s="14" t="s">
        <v>1704</v>
      </c>
      <c r="C891" s="14" t="s">
        <v>1091</v>
      </c>
      <c r="D891" s="14" t="s">
        <v>954</v>
      </c>
      <c r="E891" s="15">
        <v>41876</v>
      </c>
      <c r="F891" s="120">
        <v>1083</v>
      </c>
      <c r="G891" s="18">
        <v>0</v>
      </c>
    </row>
    <row r="892" spans="2:7" x14ac:dyDescent="0.45">
      <c r="C892" t="s">
        <v>1091</v>
      </c>
      <c r="D892" t="s">
        <v>906</v>
      </c>
      <c r="E892" s="64">
        <v>41876</v>
      </c>
      <c r="F892" s="8">
        <v>715</v>
      </c>
      <c r="G892" s="10">
        <v>0</v>
      </c>
    </row>
    <row r="893" spans="2:7" x14ac:dyDescent="0.45">
      <c r="B893" s="14" t="s">
        <v>1704</v>
      </c>
      <c r="C893" s="14" t="s">
        <v>1091</v>
      </c>
      <c r="D893" s="14" t="s">
        <v>989</v>
      </c>
      <c r="E893" s="15">
        <v>41876</v>
      </c>
      <c r="F893" s="120">
        <v>1561</v>
      </c>
      <c r="G893" s="18">
        <v>0</v>
      </c>
    </row>
    <row r="894" spans="2:7" x14ac:dyDescent="0.45">
      <c r="B894" s="14" t="s">
        <v>1704</v>
      </c>
      <c r="C894" s="14" t="s">
        <v>1091</v>
      </c>
      <c r="D894" s="14" t="s">
        <v>1112</v>
      </c>
      <c r="E894" s="15">
        <v>41876</v>
      </c>
      <c r="F894" s="120">
        <v>2185</v>
      </c>
      <c r="G894" s="18">
        <v>0</v>
      </c>
    </row>
    <row r="895" spans="2:7" x14ac:dyDescent="0.45">
      <c r="B895" s="14" t="s">
        <v>1704</v>
      </c>
      <c r="C895" s="14" t="s">
        <v>1091</v>
      </c>
      <c r="D895" s="14" t="s">
        <v>1113</v>
      </c>
      <c r="E895" s="15">
        <v>41876</v>
      </c>
      <c r="F895" s="120">
        <v>1463</v>
      </c>
      <c r="G895" s="18">
        <v>0</v>
      </c>
    </row>
    <row r="896" spans="2:7" x14ac:dyDescent="0.45">
      <c r="B896" s="14" t="s">
        <v>1704</v>
      </c>
      <c r="C896" s="14" t="s">
        <v>1091</v>
      </c>
      <c r="D896" s="14" t="s">
        <v>690</v>
      </c>
      <c r="E896" s="15">
        <v>41876</v>
      </c>
      <c r="F896" s="120">
        <v>1587</v>
      </c>
      <c r="G896" s="18">
        <v>0</v>
      </c>
    </row>
    <row r="897" spans="2:7" x14ac:dyDescent="0.45">
      <c r="B897" t="s">
        <v>95</v>
      </c>
      <c r="C897" t="s">
        <v>1114</v>
      </c>
      <c r="D897" t="s">
        <v>1116</v>
      </c>
      <c r="E897" s="64">
        <v>41876</v>
      </c>
      <c r="F897" s="8">
        <v>5511</v>
      </c>
      <c r="G897" s="10">
        <v>40819029.810000002</v>
      </c>
    </row>
    <row r="898" spans="2:7" x14ac:dyDescent="0.45">
      <c r="C898" t="s">
        <v>1691</v>
      </c>
      <c r="D898" t="s">
        <v>1701</v>
      </c>
      <c r="E898" s="64">
        <v>41876</v>
      </c>
      <c r="F898" s="8">
        <v>88</v>
      </c>
      <c r="G898" s="10">
        <v>0</v>
      </c>
    </row>
    <row r="899" spans="2:7" x14ac:dyDescent="0.45">
      <c r="C899" t="s">
        <v>717</v>
      </c>
      <c r="D899" t="s">
        <v>762</v>
      </c>
      <c r="E899" s="64">
        <v>41877</v>
      </c>
      <c r="F899" s="8">
        <v>8</v>
      </c>
      <c r="G899" s="10">
        <v>47037.8</v>
      </c>
    </row>
    <row r="900" spans="2:7" x14ac:dyDescent="0.45">
      <c r="C900" t="s">
        <v>971</v>
      </c>
      <c r="D900" t="s">
        <v>890</v>
      </c>
      <c r="E900" s="64">
        <v>41877</v>
      </c>
      <c r="F900" s="8">
        <v>469</v>
      </c>
      <c r="G900" s="10">
        <v>597660.91</v>
      </c>
    </row>
    <row r="901" spans="2:7" x14ac:dyDescent="0.45">
      <c r="C901" t="s">
        <v>971</v>
      </c>
      <c r="D901" t="s">
        <v>1023</v>
      </c>
      <c r="E901" s="64">
        <v>41877</v>
      </c>
      <c r="F901" s="8">
        <v>302</v>
      </c>
      <c r="G901" s="10">
        <v>0</v>
      </c>
    </row>
    <row r="902" spans="2:7" x14ac:dyDescent="0.45">
      <c r="C902" t="s">
        <v>971</v>
      </c>
      <c r="D902" t="s">
        <v>1024</v>
      </c>
      <c r="E902" s="64">
        <v>41877</v>
      </c>
      <c r="F902" s="8">
        <v>276</v>
      </c>
      <c r="G902" s="10">
        <v>53826.7</v>
      </c>
    </row>
    <row r="903" spans="2:7" x14ac:dyDescent="0.45">
      <c r="C903" t="s">
        <v>971</v>
      </c>
      <c r="D903" t="s">
        <v>1025</v>
      </c>
      <c r="E903" s="64">
        <v>41877</v>
      </c>
      <c r="F903" s="8">
        <v>269</v>
      </c>
      <c r="G903" s="10">
        <v>105486.45</v>
      </c>
    </row>
    <row r="904" spans="2:7" x14ac:dyDescent="0.45">
      <c r="C904" t="s">
        <v>1114</v>
      </c>
      <c r="D904" t="s">
        <v>1115</v>
      </c>
      <c r="E904" s="64">
        <v>41877</v>
      </c>
      <c r="F904" s="8">
        <v>463</v>
      </c>
      <c r="G904" s="10">
        <v>0</v>
      </c>
    </row>
    <row r="905" spans="2:7" x14ac:dyDescent="0.45">
      <c r="B905" s="14" t="s">
        <v>1705</v>
      </c>
      <c r="C905" s="14" t="s">
        <v>901</v>
      </c>
      <c r="D905" s="14" t="s">
        <v>903</v>
      </c>
      <c r="E905" s="15">
        <v>41878</v>
      </c>
      <c r="F905" s="120">
        <v>148</v>
      </c>
      <c r="G905" s="18">
        <v>614393.06999999995</v>
      </c>
    </row>
    <row r="906" spans="2:7" x14ac:dyDescent="0.45">
      <c r="C906" t="s">
        <v>971</v>
      </c>
      <c r="D906" t="s">
        <v>1026</v>
      </c>
      <c r="E906" s="64">
        <v>41878</v>
      </c>
      <c r="F906" s="8">
        <v>479</v>
      </c>
      <c r="G906" s="10">
        <v>98645.65</v>
      </c>
    </row>
    <row r="907" spans="2:7" x14ac:dyDescent="0.45">
      <c r="C907" t="s">
        <v>971</v>
      </c>
      <c r="D907" t="s">
        <v>1027</v>
      </c>
      <c r="E907" s="64">
        <v>41878</v>
      </c>
      <c r="F907" s="8">
        <v>460</v>
      </c>
      <c r="G907" s="10">
        <v>210564.92</v>
      </c>
    </row>
    <row r="908" spans="2:7" x14ac:dyDescent="0.45">
      <c r="C908" t="s">
        <v>971</v>
      </c>
      <c r="D908" t="s">
        <v>811</v>
      </c>
      <c r="E908" s="64">
        <v>41878</v>
      </c>
      <c r="F908" s="8">
        <v>332</v>
      </c>
      <c r="G908" s="10">
        <v>249351.1</v>
      </c>
    </row>
    <row r="909" spans="2:7" x14ac:dyDescent="0.45">
      <c r="C909" t="s">
        <v>971</v>
      </c>
      <c r="D909" t="s">
        <v>748</v>
      </c>
      <c r="E909" s="64">
        <v>41878</v>
      </c>
      <c r="F909" s="8">
        <v>174</v>
      </c>
      <c r="G909" s="10">
        <v>104278.37</v>
      </c>
    </row>
    <row r="910" spans="2:7" x14ac:dyDescent="0.45">
      <c r="C910" t="s">
        <v>717</v>
      </c>
      <c r="D910" t="s">
        <v>718</v>
      </c>
      <c r="E910" s="64">
        <v>41879</v>
      </c>
      <c r="F910" s="8">
        <v>35</v>
      </c>
      <c r="G910" s="10">
        <v>241439.43</v>
      </c>
    </row>
    <row r="911" spans="2:7" x14ac:dyDescent="0.45">
      <c r="C911" t="s">
        <v>971</v>
      </c>
      <c r="D911" t="s">
        <v>1028</v>
      </c>
      <c r="E911" s="64">
        <v>41879</v>
      </c>
      <c r="F911" s="8">
        <v>1164</v>
      </c>
      <c r="G911" s="10">
        <v>366670.4</v>
      </c>
    </row>
    <row r="912" spans="2:7" x14ac:dyDescent="0.45">
      <c r="C912" t="s">
        <v>971</v>
      </c>
      <c r="D912" t="s">
        <v>1029</v>
      </c>
      <c r="E912" s="64">
        <v>41879</v>
      </c>
      <c r="F912" s="8">
        <v>145</v>
      </c>
      <c r="G912" s="10">
        <v>37184.29</v>
      </c>
    </row>
    <row r="913" spans="3:7" x14ac:dyDescent="0.45">
      <c r="C913" t="s">
        <v>971</v>
      </c>
      <c r="D913" t="s">
        <v>1030</v>
      </c>
      <c r="E913" s="64">
        <v>41879</v>
      </c>
      <c r="F913" s="8">
        <v>283</v>
      </c>
      <c r="G913" s="10">
        <v>132744.23000000001</v>
      </c>
    </row>
    <row r="914" spans="3:7" x14ac:dyDescent="0.45">
      <c r="C914" t="s">
        <v>971</v>
      </c>
      <c r="D914" t="s">
        <v>889</v>
      </c>
      <c r="E914" s="64">
        <v>41879</v>
      </c>
      <c r="F914" s="8">
        <v>144</v>
      </c>
      <c r="G914" s="10">
        <v>189773.79</v>
      </c>
    </row>
    <row r="915" spans="3:7" x14ac:dyDescent="0.45">
      <c r="C915" t="s">
        <v>1152</v>
      </c>
      <c r="D915" t="s">
        <v>1286</v>
      </c>
      <c r="E915" s="64">
        <v>41879</v>
      </c>
      <c r="F915" s="8">
        <v>21</v>
      </c>
      <c r="G915" s="10">
        <v>223591.14</v>
      </c>
    </row>
    <row r="916" spans="3:7" x14ac:dyDescent="0.45">
      <c r="C916" t="s">
        <v>1684</v>
      </c>
      <c r="D916" t="s">
        <v>1687</v>
      </c>
      <c r="E916" s="64">
        <v>41879</v>
      </c>
      <c r="F916" s="8">
        <v>45</v>
      </c>
      <c r="G916" s="10">
        <v>0</v>
      </c>
    </row>
    <row r="917" spans="3:7" x14ac:dyDescent="0.45">
      <c r="C917" t="s">
        <v>971</v>
      </c>
      <c r="D917" t="s">
        <v>746</v>
      </c>
      <c r="E917" s="64">
        <v>41880</v>
      </c>
      <c r="F917" s="8">
        <v>211</v>
      </c>
      <c r="G917" s="10">
        <v>0</v>
      </c>
    </row>
    <row r="918" spans="3:7" x14ac:dyDescent="0.45">
      <c r="C918" t="s">
        <v>779</v>
      </c>
      <c r="D918" t="s">
        <v>802</v>
      </c>
      <c r="E918" s="64">
        <v>41884</v>
      </c>
      <c r="F918" s="8">
        <v>299</v>
      </c>
      <c r="G918" s="10">
        <v>2224334.8199999998</v>
      </c>
    </row>
    <row r="919" spans="3:7" x14ac:dyDescent="0.45">
      <c r="C919" t="s">
        <v>779</v>
      </c>
      <c r="D919" t="s">
        <v>790</v>
      </c>
      <c r="E919" s="64">
        <v>41884</v>
      </c>
      <c r="F919" s="8">
        <v>27</v>
      </c>
      <c r="G919" s="10">
        <v>142903.51999999999</v>
      </c>
    </row>
    <row r="920" spans="3:7" x14ac:dyDescent="0.45">
      <c r="C920" t="s">
        <v>779</v>
      </c>
      <c r="D920" t="s">
        <v>853</v>
      </c>
      <c r="E920" s="64">
        <v>41884</v>
      </c>
      <c r="F920" s="8">
        <v>50</v>
      </c>
      <c r="G920" s="10">
        <v>0</v>
      </c>
    </row>
    <row r="921" spans="3:7" x14ac:dyDescent="0.45">
      <c r="C921" t="s">
        <v>779</v>
      </c>
      <c r="D921" t="s">
        <v>794</v>
      </c>
      <c r="E921" s="64">
        <v>41884</v>
      </c>
      <c r="F921" s="8">
        <v>47</v>
      </c>
      <c r="G921" s="10">
        <v>110792.54</v>
      </c>
    </row>
    <row r="922" spans="3:7" x14ac:dyDescent="0.45">
      <c r="C922" t="s">
        <v>779</v>
      </c>
      <c r="D922" t="s">
        <v>827</v>
      </c>
      <c r="E922" s="64">
        <v>41884</v>
      </c>
      <c r="F922" s="8">
        <v>24</v>
      </c>
      <c r="G922" s="10">
        <v>6858.03</v>
      </c>
    </row>
    <row r="923" spans="3:7" x14ac:dyDescent="0.45">
      <c r="C923" t="s">
        <v>779</v>
      </c>
      <c r="D923" t="s">
        <v>843</v>
      </c>
      <c r="E923" s="64">
        <v>41884</v>
      </c>
      <c r="F923" s="8">
        <v>41</v>
      </c>
      <c r="G923" s="10">
        <v>107679.13</v>
      </c>
    </row>
    <row r="924" spans="3:7" x14ac:dyDescent="0.45">
      <c r="C924" t="s">
        <v>779</v>
      </c>
      <c r="D924" t="s">
        <v>825</v>
      </c>
      <c r="E924" s="64">
        <v>41884</v>
      </c>
      <c r="F924" s="8">
        <v>32</v>
      </c>
      <c r="G924" s="10">
        <v>29777.87</v>
      </c>
    </row>
    <row r="925" spans="3:7" x14ac:dyDescent="0.45">
      <c r="C925" t="s">
        <v>779</v>
      </c>
      <c r="D925" t="s">
        <v>854</v>
      </c>
      <c r="E925" s="64">
        <v>41884</v>
      </c>
      <c r="F925" s="8">
        <v>78</v>
      </c>
      <c r="G925" s="10">
        <v>0</v>
      </c>
    </row>
    <row r="926" spans="3:7" x14ac:dyDescent="0.45">
      <c r="C926" t="s">
        <v>779</v>
      </c>
      <c r="D926" t="s">
        <v>813</v>
      </c>
      <c r="E926" s="64">
        <v>41884</v>
      </c>
      <c r="F926" s="8">
        <v>33</v>
      </c>
      <c r="G926" s="10">
        <v>27871.54</v>
      </c>
    </row>
    <row r="927" spans="3:7" x14ac:dyDescent="0.45">
      <c r="C927" t="s">
        <v>779</v>
      </c>
      <c r="D927" t="s">
        <v>836</v>
      </c>
      <c r="E927" s="64">
        <v>41884</v>
      </c>
      <c r="F927" s="8">
        <v>15</v>
      </c>
      <c r="G927" s="10">
        <v>0</v>
      </c>
    </row>
    <row r="928" spans="3:7" x14ac:dyDescent="0.45">
      <c r="C928" t="s">
        <v>779</v>
      </c>
      <c r="D928" t="s">
        <v>840</v>
      </c>
      <c r="E928" s="64">
        <v>41884</v>
      </c>
      <c r="F928" s="8">
        <v>14</v>
      </c>
      <c r="G928" s="10">
        <v>0</v>
      </c>
    </row>
    <row r="929" spans="3:7" x14ac:dyDescent="0.45">
      <c r="C929" t="s">
        <v>779</v>
      </c>
      <c r="D929" t="s">
        <v>847</v>
      </c>
      <c r="E929" s="64">
        <v>41884</v>
      </c>
      <c r="F929" s="8">
        <v>81</v>
      </c>
      <c r="G929" s="10">
        <v>87677.119999999995</v>
      </c>
    </row>
    <row r="930" spans="3:7" x14ac:dyDescent="0.45">
      <c r="C930" t="s">
        <v>779</v>
      </c>
      <c r="D930" t="s">
        <v>638</v>
      </c>
      <c r="E930" s="64">
        <v>41884</v>
      </c>
      <c r="F930" s="8">
        <v>37</v>
      </c>
      <c r="G930" s="10">
        <v>105743.22</v>
      </c>
    </row>
    <row r="931" spans="3:7" x14ac:dyDescent="0.45">
      <c r="C931" t="s">
        <v>779</v>
      </c>
      <c r="D931" t="s">
        <v>855</v>
      </c>
      <c r="E931" s="64">
        <v>41884</v>
      </c>
      <c r="F931" s="8">
        <v>44</v>
      </c>
      <c r="G931" s="10">
        <v>0</v>
      </c>
    </row>
    <row r="932" spans="3:7" x14ac:dyDescent="0.45">
      <c r="C932" t="s">
        <v>779</v>
      </c>
      <c r="D932" t="s">
        <v>808</v>
      </c>
      <c r="E932" s="64">
        <v>41884</v>
      </c>
      <c r="F932" s="8">
        <v>204</v>
      </c>
      <c r="G932" s="10">
        <v>359384.65</v>
      </c>
    </row>
    <row r="933" spans="3:7" x14ac:dyDescent="0.45">
      <c r="C933" t="s">
        <v>779</v>
      </c>
      <c r="D933" t="s">
        <v>637</v>
      </c>
      <c r="E933" s="64">
        <v>41884</v>
      </c>
      <c r="F933" s="8">
        <v>384</v>
      </c>
      <c r="G933" s="10">
        <v>814267.23</v>
      </c>
    </row>
    <row r="934" spans="3:7" x14ac:dyDescent="0.45">
      <c r="C934" t="s">
        <v>779</v>
      </c>
      <c r="D934" t="s">
        <v>691</v>
      </c>
      <c r="E934" s="64">
        <v>41884</v>
      </c>
      <c r="F934" s="8">
        <v>47</v>
      </c>
      <c r="G934" s="10">
        <v>73911.06</v>
      </c>
    </row>
    <row r="935" spans="3:7" x14ac:dyDescent="0.45">
      <c r="C935" t="s">
        <v>779</v>
      </c>
      <c r="D935" t="s">
        <v>837</v>
      </c>
      <c r="E935" s="64">
        <v>41884</v>
      </c>
      <c r="F935" s="8">
        <v>128</v>
      </c>
      <c r="G935" s="10">
        <v>138799.54999999999</v>
      </c>
    </row>
    <row r="936" spans="3:7" x14ac:dyDescent="0.45">
      <c r="C936" t="s">
        <v>779</v>
      </c>
      <c r="D936" t="s">
        <v>783</v>
      </c>
      <c r="E936" s="64">
        <v>41884</v>
      </c>
      <c r="F936" s="8">
        <v>170</v>
      </c>
      <c r="G936" s="10">
        <v>293064.99</v>
      </c>
    </row>
    <row r="937" spans="3:7" x14ac:dyDescent="0.45">
      <c r="C937" t="s">
        <v>779</v>
      </c>
      <c r="D937" t="s">
        <v>796</v>
      </c>
      <c r="E937" s="64">
        <v>41884</v>
      </c>
      <c r="F937" s="8">
        <v>196</v>
      </c>
      <c r="G937" s="10">
        <v>283199.59999999998</v>
      </c>
    </row>
    <row r="938" spans="3:7" x14ac:dyDescent="0.45">
      <c r="C938" t="s">
        <v>779</v>
      </c>
      <c r="D938" t="s">
        <v>653</v>
      </c>
      <c r="E938" s="64">
        <v>41884</v>
      </c>
      <c r="F938" s="8">
        <v>25</v>
      </c>
      <c r="G938" s="10">
        <v>0</v>
      </c>
    </row>
    <row r="939" spans="3:7" x14ac:dyDescent="0.45">
      <c r="C939" t="s">
        <v>779</v>
      </c>
      <c r="D939" t="s">
        <v>792</v>
      </c>
      <c r="E939" s="64">
        <v>41884</v>
      </c>
      <c r="F939" s="8">
        <v>62</v>
      </c>
      <c r="G939" s="10">
        <v>126343.88</v>
      </c>
    </row>
    <row r="940" spans="3:7" x14ac:dyDescent="0.45">
      <c r="C940" t="s">
        <v>779</v>
      </c>
      <c r="D940" t="s">
        <v>846</v>
      </c>
      <c r="E940" s="64">
        <v>41884</v>
      </c>
      <c r="F940" s="8">
        <v>144</v>
      </c>
      <c r="G940" s="10">
        <v>188388.43</v>
      </c>
    </row>
    <row r="941" spans="3:7" x14ac:dyDescent="0.45">
      <c r="C941" t="s">
        <v>779</v>
      </c>
      <c r="D941" t="s">
        <v>829</v>
      </c>
      <c r="E941" s="64">
        <v>41884</v>
      </c>
      <c r="F941" s="8">
        <v>94</v>
      </c>
      <c r="G941" s="10">
        <v>323396.17</v>
      </c>
    </row>
    <row r="942" spans="3:7" x14ac:dyDescent="0.45">
      <c r="C942" t="s">
        <v>779</v>
      </c>
      <c r="D942" t="s">
        <v>823</v>
      </c>
      <c r="E942" s="64">
        <v>41884</v>
      </c>
      <c r="F942" s="8">
        <v>37</v>
      </c>
      <c r="G942" s="10">
        <v>0</v>
      </c>
    </row>
    <row r="943" spans="3:7" x14ac:dyDescent="0.45">
      <c r="C943" t="s">
        <v>779</v>
      </c>
      <c r="D943" t="s">
        <v>782</v>
      </c>
      <c r="E943" s="64">
        <v>41884</v>
      </c>
      <c r="F943" s="8">
        <v>3</v>
      </c>
      <c r="G943" s="10">
        <v>0</v>
      </c>
    </row>
    <row r="944" spans="3:7" x14ac:dyDescent="0.45">
      <c r="C944" t="s">
        <v>779</v>
      </c>
      <c r="D944" t="s">
        <v>856</v>
      </c>
      <c r="E944" s="64">
        <v>41884</v>
      </c>
      <c r="F944" s="8">
        <v>128</v>
      </c>
      <c r="G944" s="10">
        <v>470032.13</v>
      </c>
    </row>
    <row r="945" spans="2:7" x14ac:dyDescent="0.45">
      <c r="C945" t="s">
        <v>779</v>
      </c>
      <c r="D945" t="s">
        <v>857</v>
      </c>
      <c r="E945" s="64">
        <v>41884</v>
      </c>
      <c r="F945" s="8">
        <v>105</v>
      </c>
      <c r="G945" s="10">
        <v>73006.78</v>
      </c>
    </row>
    <row r="946" spans="2:7" x14ac:dyDescent="0.45">
      <c r="C946" t="s">
        <v>779</v>
      </c>
      <c r="D946" t="s">
        <v>858</v>
      </c>
      <c r="E946" s="64">
        <v>41884</v>
      </c>
      <c r="F946" s="8">
        <v>104</v>
      </c>
      <c r="G946" s="10">
        <v>0</v>
      </c>
    </row>
    <row r="947" spans="2:7" x14ac:dyDescent="0.45">
      <c r="B947" s="14" t="s">
        <v>94</v>
      </c>
      <c r="C947" s="14" t="s">
        <v>901</v>
      </c>
      <c r="D947" s="14" t="s">
        <v>759</v>
      </c>
      <c r="E947" s="15">
        <v>41884</v>
      </c>
      <c r="F947" s="120">
        <v>20376</v>
      </c>
      <c r="G947" s="18">
        <v>147614923.80000001</v>
      </c>
    </row>
    <row r="948" spans="2:7" x14ac:dyDescent="0.45">
      <c r="C948" t="s">
        <v>901</v>
      </c>
      <c r="D948" t="s">
        <v>827</v>
      </c>
      <c r="E948" s="64">
        <v>41885</v>
      </c>
      <c r="F948" s="8">
        <v>107</v>
      </c>
      <c r="G948" s="10">
        <v>360654.02</v>
      </c>
    </row>
    <row r="949" spans="2:7" x14ac:dyDescent="0.45">
      <c r="C949" t="s">
        <v>1152</v>
      </c>
      <c r="D949" t="s">
        <v>1287</v>
      </c>
      <c r="E949" s="64">
        <v>41885</v>
      </c>
      <c r="F949" s="8">
        <v>167</v>
      </c>
      <c r="G949" s="10">
        <v>160367.56</v>
      </c>
    </row>
    <row r="950" spans="2:7" x14ac:dyDescent="0.45">
      <c r="C950" t="s">
        <v>901</v>
      </c>
      <c r="D950" t="s">
        <v>904</v>
      </c>
      <c r="E950" s="64">
        <v>41886</v>
      </c>
      <c r="F950" s="8">
        <v>50</v>
      </c>
      <c r="G950" s="10">
        <v>0</v>
      </c>
    </row>
    <row r="951" spans="2:7" x14ac:dyDescent="0.45">
      <c r="C951" t="s">
        <v>971</v>
      </c>
      <c r="D951" t="s">
        <v>911</v>
      </c>
      <c r="E951" s="64">
        <v>41886</v>
      </c>
      <c r="F951" s="8">
        <v>845</v>
      </c>
      <c r="G951" s="10">
        <v>263428.13</v>
      </c>
    </row>
    <row r="952" spans="2:7" x14ac:dyDescent="0.45">
      <c r="C952" t="s">
        <v>901</v>
      </c>
      <c r="D952" t="s">
        <v>802</v>
      </c>
      <c r="E952" s="64">
        <v>41887</v>
      </c>
      <c r="F952" s="8">
        <v>293</v>
      </c>
      <c r="G952" s="10">
        <v>589410.03</v>
      </c>
    </row>
    <row r="953" spans="2:7" x14ac:dyDescent="0.45">
      <c r="C953" t="s">
        <v>901</v>
      </c>
      <c r="D953" t="s">
        <v>905</v>
      </c>
      <c r="E953" s="64">
        <v>41887</v>
      </c>
      <c r="F953" s="8">
        <v>144</v>
      </c>
      <c r="G953" s="10">
        <v>857989.63</v>
      </c>
    </row>
    <row r="954" spans="2:7" x14ac:dyDescent="0.45">
      <c r="C954" t="s">
        <v>1152</v>
      </c>
      <c r="D954" t="s">
        <v>1288</v>
      </c>
      <c r="E954" s="64">
        <v>41887</v>
      </c>
      <c r="F954" s="8">
        <v>54</v>
      </c>
      <c r="G954" s="10">
        <v>118890.5</v>
      </c>
    </row>
    <row r="955" spans="2:7" x14ac:dyDescent="0.45">
      <c r="C955" t="s">
        <v>1152</v>
      </c>
      <c r="D955" t="s">
        <v>1289</v>
      </c>
      <c r="E955" s="64">
        <v>41887</v>
      </c>
      <c r="F955" s="8">
        <v>44</v>
      </c>
      <c r="G955" s="10">
        <v>122827.22</v>
      </c>
    </row>
    <row r="956" spans="2:7" x14ac:dyDescent="0.45">
      <c r="C956" t="s">
        <v>717</v>
      </c>
      <c r="D956" t="s">
        <v>732</v>
      </c>
      <c r="E956" s="64">
        <v>41890</v>
      </c>
      <c r="F956" s="8">
        <v>3</v>
      </c>
      <c r="G956" s="10">
        <v>0</v>
      </c>
    </row>
    <row r="957" spans="2:7" x14ac:dyDescent="0.45">
      <c r="C957" t="s">
        <v>901</v>
      </c>
      <c r="D957" t="s">
        <v>906</v>
      </c>
      <c r="E957" s="64">
        <v>41890</v>
      </c>
      <c r="F957" s="8">
        <v>69</v>
      </c>
      <c r="G957" s="10">
        <v>0</v>
      </c>
    </row>
    <row r="958" spans="2:7" x14ac:dyDescent="0.45">
      <c r="C958" t="s">
        <v>712</v>
      </c>
      <c r="D958" t="s">
        <v>713</v>
      </c>
      <c r="E958" s="64">
        <v>41891</v>
      </c>
      <c r="F958" s="8">
        <v>10</v>
      </c>
      <c r="G958" s="10">
        <v>0</v>
      </c>
    </row>
    <row r="959" spans="2:7" x14ac:dyDescent="0.45">
      <c r="C959" t="s">
        <v>901</v>
      </c>
      <c r="D959" t="s">
        <v>737</v>
      </c>
      <c r="E959" s="64">
        <v>41891</v>
      </c>
      <c r="F959" s="8">
        <v>302</v>
      </c>
      <c r="G959" s="10">
        <v>743374.95</v>
      </c>
    </row>
    <row r="960" spans="2:7" x14ac:dyDescent="0.45">
      <c r="C960" t="s">
        <v>971</v>
      </c>
      <c r="D960" t="s">
        <v>1031</v>
      </c>
      <c r="E960" s="64">
        <v>41891</v>
      </c>
      <c r="F960" s="8">
        <v>647</v>
      </c>
      <c r="G960" s="10">
        <v>144367.62</v>
      </c>
    </row>
    <row r="961" spans="2:7" x14ac:dyDescent="0.45">
      <c r="C961" t="s">
        <v>971</v>
      </c>
      <c r="D961" t="s">
        <v>906</v>
      </c>
      <c r="E961" s="64">
        <v>41891</v>
      </c>
      <c r="F961" s="8">
        <v>1950</v>
      </c>
      <c r="G961" s="10">
        <v>1003320.44</v>
      </c>
    </row>
    <row r="962" spans="2:7" x14ac:dyDescent="0.45">
      <c r="C962" t="s">
        <v>971</v>
      </c>
      <c r="D962" t="s">
        <v>883</v>
      </c>
      <c r="E962" s="64">
        <v>41891</v>
      </c>
      <c r="F962" s="8">
        <v>116</v>
      </c>
      <c r="G962" s="10">
        <v>0</v>
      </c>
    </row>
    <row r="963" spans="2:7" x14ac:dyDescent="0.45">
      <c r="C963" t="s">
        <v>971</v>
      </c>
      <c r="D963" t="s">
        <v>1032</v>
      </c>
      <c r="E963" s="64">
        <v>41891</v>
      </c>
      <c r="F963" s="8">
        <v>499</v>
      </c>
      <c r="G963" s="10">
        <v>170221.52</v>
      </c>
    </row>
    <row r="964" spans="2:7" x14ac:dyDescent="0.45">
      <c r="C964" t="s">
        <v>1152</v>
      </c>
      <c r="D964" t="s">
        <v>1290</v>
      </c>
      <c r="E964" s="64">
        <v>41891</v>
      </c>
      <c r="F964" s="8">
        <v>240</v>
      </c>
      <c r="G964" s="10">
        <v>227546.2</v>
      </c>
    </row>
    <row r="965" spans="2:7" x14ac:dyDescent="0.45">
      <c r="C965" t="s">
        <v>1152</v>
      </c>
      <c r="D965" t="s">
        <v>1291</v>
      </c>
      <c r="E965" s="64">
        <v>41891</v>
      </c>
      <c r="F965" s="8">
        <v>180</v>
      </c>
      <c r="G965" s="10">
        <v>274820.7</v>
      </c>
    </row>
    <row r="966" spans="2:7" x14ac:dyDescent="0.45">
      <c r="C966" t="s">
        <v>1152</v>
      </c>
      <c r="D966" t="s">
        <v>1292</v>
      </c>
      <c r="E966" s="64">
        <v>41891</v>
      </c>
      <c r="F966" s="8">
        <v>7</v>
      </c>
      <c r="G966" s="10">
        <v>46937.94</v>
      </c>
    </row>
    <row r="967" spans="2:7" x14ac:dyDescent="0.45">
      <c r="C967" t="s">
        <v>901</v>
      </c>
      <c r="D967" t="s">
        <v>645</v>
      </c>
      <c r="E967" s="64">
        <v>41892</v>
      </c>
      <c r="F967" s="8">
        <v>311</v>
      </c>
      <c r="G967" s="10">
        <v>558606.37</v>
      </c>
    </row>
    <row r="968" spans="2:7" x14ac:dyDescent="0.45">
      <c r="B968" s="14" t="s">
        <v>1705</v>
      </c>
      <c r="C968" s="14" t="s">
        <v>901</v>
      </c>
      <c r="D968" s="14" t="s">
        <v>907</v>
      </c>
      <c r="E968" s="15">
        <v>41892</v>
      </c>
      <c r="F968" s="120">
        <v>1389</v>
      </c>
      <c r="G968" s="18">
        <v>3155179</v>
      </c>
    </row>
    <row r="969" spans="2:7" x14ac:dyDescent="0.45">
      <c r="C969" t="s">
        <v>971</v>
      </c>
      <c r="D969" t="s">
        <v>934</v>
      </c>
      <c r="E969" s="64">
        <v>41892</v>
      </c>
      <c r="F969" s="8">
        <v>197</v>
      </c>
      <c r="G969" s="10">
        <v>0</v>
      </c>
    </row>
    <row r="970" spans="2:7" x14ac:dyDescent="0.45">
      <c r="C970" t="s">
        <v>1152</v>
      </c>
      <c r="D970" t="s">
        <v>1293</v>
      </c>
      <c r="E970" s="64">
        <v>41892</v>
      </c>
      <c r="F970" s="8">
        <v>84</v>
      </c>
      <c r="G970" s="10">
        <v>457763.85</v>
      </c>
    </row>
    <row r="971" spans="2:7" x14ac:dyDescent="0.45">
      <c r="C971" t="s">
        <v>1152</v>
      </c>
      <c r="D971" t="s">
        <v>1294</v>
      </c>
      <c r="E971" s="64">
        <v>41892</v>
      </c>
      <c r="F971" s="8">
        <v>11</v>
      </c>
      <c r="G971" s="10">
        <v>53551.03</v>
      </c>
    </row>
    <row r="972" spans="2:7" x14ac:dyDescent="0.45">
      <c r="C972" t="s">
        <v>1152</v>
      </c>
      <c r="D972" t="s">
        <v>1295</v>
      </c>
      <c r="E972" s="64">
        <v>41892</v>
      </c>
      <c r="F972" s="8">
        <v>41</v>
      </c>
      <c r="G972" s="10">
        <v>24789.119999999999</v>
      </c>
    </row>
    <row r="973" spans="2:7" x14ac:dyDescent="0.45">
      <c r="C973" t="s">
        <v>901</v>
      </c>
      <c r="D973" t="s">
        <v>908</v>
      </c>
      <c r="E973" s="64">
        <v>41893</v>
      </c>
      <c r="F973" s="8">
        <v>58</v>
      </c>
      <c r="G973" s="10">
        <v>0</v>
      </c>
    </row>
    <row r="974" spans="2:7" x14ac:dyDescent="0.45">
      <c r="B974" s="14" t="s">
        <v>94</v>
      </c>
      <c r="C974" s="14" t="s">
        <v>901</v>
      </c>
      <c r="D974" s="14" t="s">
        <v>909</v>
      </c>
      <c r="E974" s="15">
        <v>41893</v>
      </c>
      <c r="F974" s="120">
        <v>2680</v>
      </c>
      <c r="G974" s="18">
        <v>17617959.649999999</v>
      </c>
    </row>
    <row r="975" spans="2:7" x14ac:dyDescent="0.45">
      <c r="C975" t="s">
        <v>1152</v>
      </c>
      <c r="D975" t="s">
        <v>1296</v>
      </c>
      <c r="E975" s="64">
        <v>41893</v>
      </c>
      <c r="F975" s="8">
        <v>20</v>
      </c>
      <c r="G975" s="10">
        <v>33245.360000000001</v>
      </c>
    </row>
    <row r="976" spans="2:7" x14ac:dyDescent="0.45">
      <c r="C976" t="s">
        <v>1152</v>
      </c>
      <c r="D976" t="s">
        <v>1297</v>
      </c>
      <c r="E976" s="64">
        <v>41893</v>
      </c>
      <c r="F976" s="8">
        <v>15</v>
      </c>
      <c r="G976" s="10">
        <v>30376.65</v>
      </c>
    </row>
    <row r="977" spans="2:7" x14ac:dyDescent="0.45">
      <c r="B977" s="14" t="s">
        <v>1705</v>
      </c>
      <c r="C977" s="14" t="s">
        <v>901</v>
      </c>
      <c r="D977" s="14" t="s">
        <v>910</v>
      </c>
      <c r="E977" s="15">
        <v>41894</v>
      </c>
      <c r="F977" s="120">
        <v>1331</v>
      </c>
      <c r="G977" s="18">
        <v>0</v>
      </c>
    </row>
    <row r="978" spans="2:7" x14ac:dyDescent="0.45">
      <c r="B978" s="14" t="s">
        <v>1705</v>
      </c>
      <c r="C978" s="14" t="s">
        <v>901</v>
      </c>
      <c r="D978" s="14" t="s">
        <v>911</v>
      </c>
      <c r="E978" s="15">
        <v>41894</v>
      </c>
      <c r="F978" s="120">
        <v>279</v>
      </c>
      <c r="G978" s="18">
        <v>1708796.82</v>
      </c>
    </row>
    <row r="979" spans="2:7" x14ac:dyDescent="0.45">
      <c r="C979" t="s">
        <v>901</v>
      </c>
      <c r="D979" t="s">
        <v>733</v>
      </c>
      <c r="E979" s="64">
        <v>41894</v>
      </c>
      <c r="F979" s="8">
        <v>48</v>
      </c>
      <c r="G979" s="10">
        <v>0</v>
      </c>
    </row>
    <row r="980" spans="2:7" x14ac:dyDescent="0.45">
      <c r="C980" t="s">
        <v>901</v>
      </c>
      <c r="D980" t="s">
        <v>912</v>
      </c>
      <c r="E980" s="64">
        <v>41897</v>
      </c>
      <c r="F980" s="8">
        <v>83</v>
      </c>
      <c r="G980" s="10">
        <v>0</v>
      </c>
    </row>
    <row r="981" spans="2:7" x14ac:dyDescent="0.45">
      <c r="C981" t="s">
        <v>971</v>
      </c>
      <c r="D981" t="s">
        <v>1033</v>
      </c>
      <c r="E981" s="64">
        <v>41897</v>
      </c>
      <c r="F981" s="8">
        <v>114</v>
      </c>
      <c r="G981" s="10">
        <v>0</v>
      </c>
    </row>
    <row r="982" spans="2:7" x14ac:dyDescent="0.45">
      <c r="C982" t="s">
        <v>717</v>
      </c>
      <c r="D982" t="s">
        <v>734</v>
      </c>
      <c r="E982" s="64">
        <v>41898</v>
      </c>
      <c r="F982" s="8">
        <v>6</v>
      </c>
      <c r="G982" s="10">
        <v>0</v>
      </c>
    </row>
    <row r="983" spans="2:7" x14ac:dyDescent="0.45">
      <c r="C983" t="s">
        <v>901</v>
      </c>
      <c r="D983" t="s">
        <v>913</v>
      </c>
      <c r="E983" s="64">
        <v>41898</v>
      </c>
      <c r="F983" s="8">
        <v>6</v>
      </c>
      <c r="G983" s="10">
        <v>0</v>
      </c>
    </row>
    <row r="984" spans="2:7" x14ac:dyDescent="0.45">
      <c r="C984" t="s">
        <v>901</v>
      </c>
      <c r="D984" t="s">
        <v>914</v>
      </c>
      <c r="E984" s="64">
        <v>41898</v>
      </c>
      <c r="F984" s="8">
        <v>162</v>
      </c>
      <c r="G984" s="10">
        <v>0</v>
      </c>
    </row>
    <row r="985" spans="2:7" x14ac:dyDescent="0.45">
      <c r="C985" t="s">
        <v>901</v>
      </c>
      <c r="D985" t="s">
        <v>915</v>
      </c>
      <c r="E985" s="64">
        <v>41898</v>
      </c>
      <c r="F985" s="8">
        <v>54</v>
      </c>
      <c r="G985" s="10">
        <v>0</v>
      </c>
    </row>
    <row r="986" spans="2:7" x14ac:dyDescent="0.45">
      <c r="B986" s="14" t="s">
        <v>1705</v>
      </c>
      <c r="C986" s="14" t="s">
        <v>901</v>
      </c>
      <c r="D986" s="14" t="s">
        <v>916</v>
      </c>
      <c r="E986" s="15">
        <v>41898</v>
      </c>
      <c r="F986" s="120">
        <v>706</v>
      </c>
      <c r="G986" s="18">
        <v>3419032</v>
      </c>
    </row>
    <row r="987" spans="2:7" x14ac:dyDescent="0.45">
      <c r="C987" t="s">
        <v>971</v>
      </c>
      <c r="D987" t="s">
        <v>1034</v>
      </c>
      <c r="E987" s="64">
        <v>41898</v>
      </c>
      <c r="F987" s="8">
        <v>276</v>
      </c>
      <c r="G987" s="10">
        <v>53389.17</v>
      </c>
    </row>
    <row r="988" spans="2:7" x14ac:dyDescent="0.45">
      <c r="C988" t="s">
        <v>1152</v>
      </c>
      <c r="D988" t="s">
        <v>1298</v>
      </c>
      <c r="E988" s="64">
        <v>41898</v>
      </c>
      <c r="F988" s="8">
        <v>3</v>
      </c>
      <c r="G988" s="10">
        <v>9767.94</v>
      </c>
    </row>
    <row r="989" spans="2:7" x14ac:dyDescent="0.45">
      <c r="C989" t="s">
        <v>1152</v>
      </c>
      <c r="D989" t="s">
        <v>1299</v>
      </c>
      <c r="E989" s="64">
        <v>41898</v>
      </c>
      <c r="F989" s="8">
        <v>50</v>
      </c>
      <c r="G989" s="10">
        <v>135107.32</v>
      </c>
    </row>
    <row r="990" spans="2:7" x14ac:dyDescent="0.45">
      <c r="C990" t="s">
        <v>1152</v>
      </c>
      <c r="D990" t="s">
        <v>1300</v>
      </c>
      <c r="E990" s="64">
        <v>41898</v>
      </c>
      <c r="F990" s="8">
        <v>65</v>
      </c>
      <c r="G990" s="10">
        <v>202141.03</v>
      </c>
    </row>
    <row r="991" spans="2:7" x14ac:dyDescent="0.45">
      <c r="C991" t="s">
        <v>1152</v>
      </c>
      <c r="D991" t="s">
        <v>1301</v>
      </c>
      <c r="E991" s="64">
        <v>41898</v>
      </c>
      <c r="F991" s="8">
        <v>106</v>
      </c>
      <c r="G991" s="10">
        <v>281964.09000000003</v>
      </c>
    </row>
    <row r="992" spans="2:7" x14ac:dyDescent="0.45">
      <c r="C992" t="s">
        <v>717</v>
      </c>
      <c r="D992" t="s">
        <v>726</v>
      </c>
      <c r="E992" s="64">
        <v>41899</v>
      </c>
      <c r="F992" s="8">
        <v>60</v>
      </c>
      <c r="G992" s="10">
        <v>0</v>
      </c>
    </row>
    <row r="993" spans="2:7" x14ac:dyDescent="0.45">
      <c r="C993" t="s">
        <v>901</v>
      </c>
      <c r="D993" t="s">
        <v>917</v>
      </c>
      <c r="E993" s="64">
        <v>41899</v>
      </c>
      <c r="F993" s="8">
        <v>82</v>
      </c>
      <c r="G993" s="10">
        <v>0</v>
      </c>
    </row>
    <row r="994" spans="2:7" x14ac:dyDescent="0.45">
      <c r="C994" t="s">
        <v>901</v>
      </c>
      <c r="D994" t="s">
        <v>678</v>
      </c>
      <c r="E994" s="64">
        <v>41899</v>
      </c>
      <c r="F994" s="8">
        <v>185</v>
      </c>
      <c r="G994" s="10">
        <v>248272.34</v>
      </c>
    </row>
    <row r="995" spans="2:7" x14ac:dyDescent="0.45">
      <c r="C995" t="s">
        <v>901</v>
      </c>
      <c r="D995" t="s">
        <v>656</v>
      </c>
      <c r="E995" s="64">
        <v>41899</v>
      </c>
      <c r="F995" s="8">
        <v>144</v>
      </c>
      <c r="G995" s="10">
        <v>581969.71</v>
      </c>
    </row>
    <row r="996" spans="2:7" x14ac:dyDescent="0.45">
      <c r="C996" t="s">
        <v>971</v>
      </c>
      <c r="D996" t="s">
        <v>733</v>
      </c>
      <c r="E996" s="64">
        <v>41899</v>
      </c>
      <c r="F996" s="8">
        <v>722</v>
      </c>
      <c r="G996" s="10">
        <v>156930.70000000001</v>
      </c>
    </row>
    <row r="997" spans="2:7" x14ac:dyDescent="0.45">
      <c r="C997" t="s">
        <v>971</v>
      </c>
      <c r="D997" t="s">
        <v>1035</v>
      </c>
      <c r="E997" s="64">
        <v>41899</v>
      </c>
      <c r="F997" s="8">
        <v>358</v>
      </c>
      <c r="G997" s="10">
        <v>172193.93</v>
      </c>
    </row>
    <row r="998" spans="2:7" x14ac:dyDescent="0.45">
      <c r="B998" s="14" t="s">
        <v>94</v>
      </c>
      <c r="C998" s="14" t="s">
        <v>1152</v>
      </c>
      <c r="D998" s="14" t="s">
        <v>169</v>
      </c>
      <c r="E998" s="15">
        <v>41899</v>
      </c>
      <c r="F998" s="120">
        <v>520</v>
      </c>
      <c r="G998" s="18">
        <v>1227061.9099999999</v>
      </c>
    </row>
    <row r="999" spans="2:7" x14ac:dyDescent="0.45">
      <c r="C999" t="s">
        <v>1152</v>
      </c>
      <c r="D999" t="s">
        <v>1302</v>
      </c>
      <c r="E999" s="64">
        <v>41899</v>
      </c>
      <c r="F999" s="8">
        <v>36</v>
      </c>
      <c r="G999" s="10">
        <v>129979.06</v>
      </c>
    </row>
    <row r="1000" spans="2:7" x14ac:dyDescent="0.45">
      <c r="C1000" t="s">
        <v>1152</v>
      </c>
      <c r="D1000" t="s">
        <v>1303</v>
      </c>
      <c r="E1000" s="64">
        <v>41899</v>
      </c>
      <c r="F1000" s="8">
        <v>11</v>
      </c>
      <c r="G1000" s="10">
        <v>108208.84</v>
      </c>
    </row>
    <row r="1001" spans="2:7" x14ac:dyDescent="0.45">
      <c r="C1001" t="s">
        <v>1152</v>
      </c>
      <c r="D1001" t="s">
        <v>1304</v>
      </c>
      <c r="E1001" s="64">
        <v>41899</v>
      </c>
      <c r="F1001" s="8">
        <v>63</v>
      </c>
      <c r="G1001" s="10">
        <v>85348.42</v>
      </c>
    </row>
    <row r="1002" spans="2:7" x14ac:dyDescent="0.45">
      <c r="C1002" t="s">
        <v>1152</v>
      </c>
      <c r="D1002" t="s">
        <v>1305</v>
      </c>
      <c r="E1002" s="64">
        <v>41899</v>
      </c>
      <c r="F1002" s="8">
        <v>112</v>
      </c>
      <c r="G1002" s="10">
        <v>110177.56</v>
      </c>
    </row>
    <row r="1003" spans="2:7" x14ac:dyDescent="0.45">
      <c r="C1003" t="s">
        <v>1152</v>
      </c>
      <c r="D1003" t="s">
        <v>1306</v>
      </c>
      <c r="E1003" s="64">
        <v>41899</v>
      </c>
      <c r="F1003" s="8">
        <v>68</v>
      </c>
      <c r="G1003" s="10">
        <v>165520.54999999999</v>
      </c>
    </row>
    <row r="1004" spans="2:7" x14ac:dyDescent="0.45">
      <c r="C1004" t="s">
        <v>1152</v>
      </c>
      <c r="D1004" t="s">
        <v>1307</v>
      </c>
      <c r="E1004" s="64">
        <v>41899</v>
      </c>
      <c r="F1004" s="8">
        <v>225</v>
      </c>
      <c r="G1004" s="10">
        <v>161791.01</v>
      </c>
    </row>
    <row r="1005" spans="2:7" x14ac:dyDescent="0.45">
      <c r="C1005" t="s">
        <v>1152</v>
      </c>
      <c r="D1005" t="s">
        <v>1308</v>
      </c>
      <c r="E1005" s="64">
        <v>41899</v>
      </c>
      <c r="F1005" s="8">
        <v>299</v>
      </c>
      <c r="G1005" s="10">
        <v>364813.16</v>
      </c>
    </row>
    <row r="1006" spans="2:7" x14ac:dyDescent="0.45">
      <c r="C1006" t="s">
        <v>1152</v>
      </c>
      <c r="D1006" t="s">
        <v>1309</v>
      </c>
      <c r="E1006" s="64">
        <v>41899</v>
      </c>
      <c r="F1006" s="8">
        <v>214</v>
      </c>
      <c r="G1006" s="10">
        <v>467249.59</v>
      </c>
    </row>
    <row r="1007" spans="2:7" x14ac:dyDescent="0.45">
      <c r="C1007" t="s">
        <v>1682</v>
      </c>
      <c r="D1007" t="s">
        <v>1683</v>
      </c>
      <c r="E1007" s="64">
        <v>41899</v>
      </c>
      <c r="F1007" s="8">
        <v>99</v>
      </c>
      <c r="G1007" s="10">
        <v>0</v>
      </c>
    </row>
    <row r="1008" spans="2:7" x14ac:dyDescent="0.45">
      <c r="B1008" s="14" t="s">
        <v>1705</v>
      </c>
      <c r="C1008" s="14" t="s">
        <v>901</v>
      </c>
      <c r="D1008" s="14" t="s">
        <v>918</v>
      </c>
      <c r="E1008" s="15">
        <v>41900</v>
      </c>
      <c r="F1008" s="120">
        <v>313</v>
      </c>
      <c r="G1008" s="18">
        <v>1064521.52</v>
      </c>
    </row>
    <row r="1009" spans="2:7" x14ac:dyDescent="0.45">
      <c r="C1009" t="s">
        <v>901</v>
      </c>
      <c r="D1009" t="s">
        <v>919</v>
      </c>
      <c r="E1009" s="64">
        <v>41900</v>
      </c>
      <c r="F1009" s="8">
        <v>128</v>
      </c>
      <c r="G1009" s="10">
        <v>526541.21</v>
      </c>
    </row>
    <row r="1010" spans="2:7" x14ac:dyDescent="0.45">
      <c r="B1010" s="14" t="s">
        <v>1705</v>
      </c>
      <c r="C1010" s="14" t="s">
        <v>901</v>
      </c>
      <c r="D1010" s="14" t="s">
        <v>920</v>
      </c>
      <c r="E1010" s="15">
        <v>41900</v>
      </c>
      <c r="F1010" s="120">
        <v>744</v>
      </c>
      <c r="G1010" s="18">
        <v>1644049.08</v>
      </c>
    </row>
    <row r="1011" spans="2:7" x14ac:dyDescent="0.45">
      <c r="C1011" t="s">
        <v>901</v>
      </c>
      <c r="D1011" t="s">
        <v>921</v>
      </c>
      <c r="E1011" s="64">
        <v>41900</v>
      </c>
      <c r="F1011" s="8">
        <v>113</v>
      </c>
      <c r="G1011" s="10">
        <v>0</v>
      </c>
    </row>
    <row r="1012" spans="2:7" x14ac:dyDescent="0.45">
      <c r="C1012" t="s">
        <v>971</v>
      </c>
      <c r="D1012" t="s">
        <v>1036</v>
      </c>
      <c r="E1012" s="64">
        <v>41900</v>
      </c>
      <c r="F1012" s="8">
        <v>480</v>
      </c>
      <c r="G1012" s="10">
        <v>140091.65</v>
      </c>
    </row>
    <row r="1013" spans="2:7" x14ac:dyDescent="0.45">
      <c r="C1013" t="s">
        <v>1152</v>
      </c>
      <c r="D1013" t="s">
        <v>1310</v>
      </c>
      <c r="E1013" s="64">
        <v>41900</v>
      </c>
      <c r="F1013" s="8">
        <v>60</v>
      </c>
      <c r="G1013" s="10">
        <v>97892.2</v>
      </c>
    </row>
    <row r="1014" spans="2:7" x14ac:dyDescent="0.45">
      <c r="C1014" t="s">
        <v>1152</v>
      </c>
      <c r="D1014" t="s">
        <v>1311</v>
      </c>
      <c r="E1014" s="64">
        <v>41900</v>
      </c>
      <c r="F1014" s="8">
        <v>20</v>
      </c>
      <c r="G1014" s="10">
        <v>79911.95</v>
      </c>
    </row>
    <row r="1015" spans="2:7" x14ac:dyDescent="0.45">
      <c r="C1015" t="s">
        <v>1152</v>
      </c>
      <c r="D1015" t="s">
        <v>1312</v>
      </c>
      <c r="E1015" s="64">
        <v>41900</v>
      </c>
      <c r="F1015" s="8">
        <v>151</v>
      </c>
      <c r="G1015" s="10">
        <v>206742.48</v>
      </c>
    </row>
    <row r="1016" spans="2:7" x14ac:dyDescent="0.45">
      <c r="C1016" t="s">
        <v>1152</v>
      </c>
      <c r="D1016" t="s">
        <v>1313</v>
      </c>
      <c r="E1016" s="64">
        <v>41900</v>
      </c>
      <c r="F1016" s="8">
        <v>22</v>
      </c>
      <c r="G1016" s="10">
        <v>38258.239999999998</v>
      </c>
    </row>
    <row r="1017" spans="2:7" x14ac:dyDescent="0.45">
      <c r="B1017" s="14" t="s">
        <v>1705</v>
      </c>
      <c r="C1017" s="14" t="s">
        <v>1152</v>
      </c>
      <c r="D1017" s="14" t="s">
        <v>187</v>
      </c>
      <c r="E1017" s="15">
        <v>41900</v>
      </c>
      <c r="F1017" s="120">
        <v>1171</v>
      </c>
      <c r="G1017" s="18">
        <v>8749366.5099999998</v>
      </c>
    </row>
    <row r="1018" spans="2:7" x14ac:dyDescent="0.45">
      <c r="C1018" t="s">
        <v>901</v>
      </c>
      <c r="D1018" t="s">
        <v>922</v>
      </c>
      <c r="E1018" s="64">
        <v>41901</v>
      </c>
      <c r="F1018" s="8">
        <v>167</v>
      </c>
      <c r="G1018" s="10">
        <v>605526.76</v>
      </c>
    </row>
    <row r="1019" spans="2:7" x14ac:dyDescent="0.45">
      <c r="C1019" t="s">
        <v>901</v>
      </c>
      <c r="D1019" t="s">
        <v>923</v>
      </c>
      <c r="E1019" s="64">
        <v>41901</v>
      </c>
      <c r="F1019" s="8">
        <v>62</v>
      </c>
      <c r="G1019" s="10">
        <v>0</v>
      </c>
    </row>
    <row r="1020" spans="2:7" x14ac:dyDescent="0.45">
      <c r="C1020" t="s">
        <v>971</v>
      </c>
      <c r="D1020" t="s">
        <v>958</v>
      </c>
      <c r="E1020" s="64">
        <v>41901</v>
      </c>
      <c r="F1020" s="8">
        <v>1356</v>
      </c>
      <c r="G1020" s="10">
        <v>396996.44</v>
      </c>
    </row>
    <row r="1021" spans="2:7" x14ac:dyDescent="0.45">
      <c r="C1021" t="s">
        <v>1152</v>
      </c>
      <c r="D1021" t="s">
        <v>1314</v>
      </c>
      <c r="E1021" s="64">
        <v>41901</v>
      </c>
      <c r="F1021" s="8">
        <v>77</v>
      </c>
      <c r="G1021" s="10">
        <v>150173.57999999999</v>
      </c>
    </row>
    <row r="1022" spans="2:7" x14ac:dyDescent="0.45">
      <c r="C1022" t="s">
        <v>1152</v>
      </c>
      <c r="D1022" t="s">
        <v>1315</v>
      </c>
      <c r="E1022" s="64">
        <v>41901</v>
      </c>
      <c r="F1022" s="8">
        <v>15</v>
      </c>
      <c r="G1022" s="10">
        <v>79851.13</v>
      </c>
    </row>
    <row r="1023" spans="2:7" x14ac:dyDescent="0.45">
      <c r="C1023" t="s">
        <v>1152</v>
      </c>
      <c r="D1023" t="s">
        <v>1316</v>
      </c>
      <c r="E1023" s="64">
        <v>41901</v>
      </c>
      <c r="F1023" s="8">
        <v>205</v>
      </c>
      <c r="G1023" s="10">
        <v>438002.2</v>
      </c>
    </row>
    <row r="1024" spans="2:7" x14ac:dyDescent="0.45">
      <c r="C1024" t="s">
        <v>901</v>
      </c>
      <c r="D1024" t="s">
        <v>924</v>
      </c>
      <c r="E1024" s="64">
        <v>41904</v>
      </c>
      <c r="F1024" s="8">
        <v>83</v>
      </c>
      <c r="G1024" s="10">
        <v>0</v>
      </c>
    </row>
    <row r="1025" spans="2:7" x14ac:dyDescent="0.45">
      <c r="C1025" t="s">
        <v>1152</v>
      </c>
      <c r="D1025" t="s">
        <v>1317</v>
      </c>
      <c r="E1025" s="64">
        <v>41904</v>
      </c>
      <c r="F1025" s="8">
        <v>19</v>
      </c>
      <c r="G1025" s="10">
        <v>183066.99</v>
      </c>
    </row>
    <row r="1026" spans="2:7" x14ac:dyDescent="0.45">
      <c r="C1026" t="s">
        <v>971</v>
      </c>
      <c r="D1026" t="s">
        <v>952</v>
      </c>
      <c r="E1026" s="64">
        <v>41905</v>
      </c>
      <c r="F1026" s="8">
        <v>660</v>
      </c>
      <c r="G1026" s="10">
        <v>262270.76</v>
      </c>
    </row>
    <row r="1027" spans="2:7" x14ac:dyDescent="0.45">
      <c r="C1027" t="s">
        <v>971</v>
      </c>
      <c r="D1027" t="s">
        <v>956</v>
      </c>
      <c r="E1027" s="64">
        <v>41905</v>
      </c>
      <c r="F1027" s="8">
        <v>1592</v>
      </c>
      <c r="G1027" s="10">
        <v>397029.4</v>
      </c>
    </row>
    <row r="1028" spans="2:7" x14ac:dyDescent="0.45">
      <c r="C1028" t="s">
        <v>1152</v>
      </c>
      <c r="D1028" t="s">
        <v>1318</v>
      </c>
      <c r="E1028" s="64">
        <v>41905</v>
      </c>
      <c r="F1028" s="8">
        <v>7</v>
      </c>
      <c r="G1028" s="10">
        <v>19098.509999999998</v>
      </c>
    </row>
    <row r="1029" spans="2:7" x14ac:dyDescent="0.45">
      <c r="C1029" t="s">
        <v>1152</v>
      </c>
      <c r="D1029" t="s">
        <v>1319</v>
      </c>
      <c r="E1029" s="64">
        <v>41905</v>
      </c>
      <c r="F1029" s="8">
        <v>245</v>
      </c>
      <c r="G1029" s="10">
        <v>368124.15</v>
      </c>
    </row>
    <row r="1030" spans="2:7" x14ac:dyDescent="0.45">
      <c r="B1030" s="14" t="s">
        <v>1705</v>
      </c>
      <c r="C1030" s="14" t="s">
        <v>1152</v>
      </c>
      <c r="D1030" s="14" t="s">
        <v>1320</v>
      </c>
      <c r="E1030" s="15">
        <v>41905</v>
      </c>
      <c r="F1030" s="120">
        <v>305</v>
      </c>
      <c r="G1030" s="18">
        <v>572689.55000000005</v>
      </c>
    </row>
    <row r="1031" spans="2:7" x14ac:dyDescent="0.45">
      <c r="C1031" t="s">
        <v>1152</v>
      </c>
      <c r="D1031" t="s">
        <v>1321</v>
      </c>
      <c r="E1031" s="64">
        <v>41905</v>
      </c>
      <c r="F1031" s="8">
        <v>71</v>
      </c>
      <c r="G1031" s="10">
        <v>257781.29</v>
      </c>
    </row>
    <row r="1032" spans="2:7" x14ac:dyDescent="0.45">
      <c r="B1032" s="14" t="s">
        <v>1705</v>
      </c>
      <c r="C1032" s="14" t="s">
        <v>1152</v>
      </c>
      <c r="D1032" s="14" t="s">
        <v>1322</v>
      </c>
      <c r="E1032" s="15">
        <v>41905</v>
      </c>
      <c r="F1032" s="120">
        <v>400</v>
      </c>
      <c r="G1032" s="18">
        <v>533630.23</v>
      </c>
    </row>
    <row r="1033" spans="2:7" x14ac:dyDescent="0.45">
      <c r="C1033" t="s">
        <v>901</v>
      </c>
      <c r="D1033" t="s">
        <v>925</v>
      </c>
      <c r="E1033" s="64">
        <v>41906</v>
      </c>
      <c r="F1033" s="8">
        <v>150</v>
      </c>
      <c r="G1033" s="10">
        <v>283275.77</v>
      </c>
    </row>
    <row r="1034" spans="2:7" x14ac:dyDescent="0.45">
      <c r="C1034" t="s">
        <v>971</v>
      </c>
      <c r="D1034" t="s">
        <v>1037</v>
      </c>
      <c r="E1034" s="64">
        <v>41906</v>
      </c>
      <c r="F1034" s="8">
        <v>613</v>
      </c>
      <c r="G1034" s="10">
        <v>282884.94</v>
      </c>
    </row>
    <row r="1035" spans="2:7" x14ac:dyDescent="0.45">
      <c r="C1035" t="s">
        <v>971</v>
      </c>
      <c r="D1035" t="s">
        <v>1038</v>
      </c>
      <c r="E1035" s="64">
        <v>41906</v>
      </c>
      <c r="F1035" s="8">
        <v>846</v>
      </c>
      <c r="G1035" s="10">
        <v>442354.2</v>
      </c>
    </row>
    <row r="1036" spans="2:7" x14ac:dyDescent="0.45">
      <c r="C1036" t="s">
        <v>1152</v>
      </c>
      <c r="D1036" t="s">
        <v>1323</v>
      </c>
      <c r="E1036" s="64">
        <v>41906</v>
      </c>
      <c r="F1036" s="8">
        <v>171</v>
      </c>
      <c r="G1036" s="10">
        <v>111221.54</v>
      </c>
    </row>
    <row r="1037" spans="2:7" x14ac:dyDescent="0.45">
      <c r="C1037" t="s">
        <v>1152</v>
      </c>
      <c r="D1037" t="s">
        <v>1324</v>
      </c>
      <c r="E1037" s="64">
        <v>41906</v>
      </c>
      <c r="F1037" s="8">
        <v>48</v>
      </c>
      <c r="G1037" s="10">
        <v>117045.59</v>
      </c>
    </row>
    <row r="1038" spans="2:7" x14ac:dyDescent="0.45">
      <c r="B1038" s="14" t="s">
        <v>1705</v>
      </c>
      <c r="C1038" s="14" t="s">
        <v>1152</v>
      </c>
      <c r="D1038" s="14" t="s">
        <v>1325</v>
      </c>
      <c r="E1038" s="15">
        <v>41906</v>
      </c>
      <c r="F1038" s="120">
        <v>534</v>
      </c>
      <c r="G1038" s="18">
        <v>1658672.4</v>
      </c>
    </row>
    <row r="1039" spans="2:7" x14ac:dyDescent="0.45">
      <c r="C1039" t="s">
        <v>1152</v>
      </c>
      <c r="D1039" t="s">
        <v>1326</v>
      </c>
      <c r="E1039" s="64">
        <v>41906</v>
      </c>
      <c r="F1039" s="8">
        <v>105</v>
      </c>
      <c r="G1039" s="10">
        <v>152018.54999999999</v>
      </c>
    </row>
    <row r="1040" spans="2:7" x14ac:dyDescent="0.45">
      <c r="C1040" t="s">
        <v>901</v>
      </c>
      <c r="D1040" t="s">
        <v>926</v>
      </c>
      <c r="E1040" s="64">
        <v>41907</v>
      </c>
      <c r="F1040" s="8">
        <v>249</v>
      </c>
      <c r="G1040" s="10">
        <v>371103.54</v>
      </c>
    </row>
    <row r="1041" spans="2:7" x14ac:dyDescent="0.45">
      <c r="B1041" s="14" t="s">
        <v>1705</v>
      </c>
      <c r="C1041" s="14" t="s">
        <v>901</v>
      </c>
      <c r="D1041" s="14" t="s">
        <v>811</v>
      </c>
      <c r="E1041" s="15">
        <v>41907</v>
      </c>
      <c r="F1041" s="120">
        <v>393</v>
      </c>
      <c r="G1041" s="18">
        <v>1334641.1100000001</v>
      </c>
    </row>
    <row r="1042" spans="2:7" x14ac:dyDescent="0.45">
      <c r="C1042" t="s">
        <v>901</v>
      </c>
      <c r="D1042" t="s">
        <v>723</v>
      </c>
      <c r="E1042" s="64">
        <v>41907</v>
      </c>
      <c r="F1042" s="8">
        <v>155</v>
      </c>
      <c r="G1042" s="10">
        <v>0</v>
      </c>
    </row>
    <row r="1043" spans="2:7" x14ac:dyDescent="0.45">
      <c r="C1043" t="s">
        <v>1152</v>
      </c>
      <c r="D1043" t="s">
        <v>1327</v>
      </c>
      <c r="E1043" s="64">
        <v>41907</v>
      </c>
      <c r="F1043" s="8">
        <v>244</v>
      </c>
      <c r="G1043" s="10">
        <v>196094.38</v>
      </c>
    </row>
    <row r="1044" spans="2:7" x14ac:dyDescent="0.45">
      <c r="C1044" t="s">
        <v>1152</v>
      </c>
      <c r="D1044" t="s">
        <v>1328</v>
      </c>
      <c r="E1044" s="64">
        <v>41907</v>
      </c>
      <c r="F1044" s="8">
        <v>480</v>
      </c>
      <c r="G1044" s="10">
        <v>364263.5</v>
      </c>
    </row>
    <row r="1045" spans="2:7" x14ac:dyDescent="0.45">
      <c r="C1045" t="s">
        <v>901</v>
      </c>
      <c r="D1045" t="s">
        <v>927</v>
      </c>
      <c r="E1045" s="64">
        <v>41908</v>
      </c>
      <c r="F1045" s="8">
        <v>107</v>
      </c>
      <c r="G1045" s="10">
        <v>0</v>
      </c>
    </row>
    <row r="1046" spans="2:7" x14ac:dyDescent="0.45">
      <c r="C1046" t="s">
        <v>901</v>
      </c>
      <c r="D1046" t="s">
        <v>928</v>
      </c>
      <c r="E1046" s="64">
        <v>41908</v>
      </c>
      <c r="F1046" s="8">
        <v>29</v>
      </c>
      <c r="G1046" s="10">
        <v>0</v>
      </c>
    </row>
    <row r="1047" spans="2:7" x14ac:dyDescent="0.45">
      <c r="C1047" t="s">
        <v>1152</v>
      </c>
      <c r="D1047" t="s">
        <v>1329</v>
      </c>
      <c r="E1047" s="64">
        <v>41908</v>
      </c>
      <c r="F1047" s="8">
        <v>34</v>
      </c>
      <c r="G1047" s="10">
        <v>57965.5</v>
      </c>
    </row>
    <row r="1048" spans="2:7" x14ac:dyDescent="0.45">
      <c r="C1048" t="s">
        <v>1152</v>
      </c>
      <c r="D1048" t="s">
        <v>1330</v>
      </c>
      <c r="E1048" s="64">
        <v>41908</v>
      </c>
      <c r="F1048" s="8">
        <v>403</v>
      </c>
      <c r="G1048" s="10">
        <v>369563.49</v>
      </c>
    </row>
    <row r="1049" spans="2:7" x14ac:dyDescent="0.45">
      <c r="B1049" s="14" t="s">
        <v>1705</v>
      </c>
      <c r="C1049" s="14" t="s">
        <v>901</v>
      </c>
      <c r="D1049" s="14" t="s">
        <v>929</v>
      </c>
      <c r="E1049" s="15">
        <v>41911</v>
      </c>
      <c r="F1049" s="120">
        <v>384</v>
      </c>
      <c r="G1049" s="18">
        <v>1897233.95</v>
      </c>
    </row>
    <row r="1050" spans="2:7" x14ac:dyDescent="0.45">
      <c r="C1050" t="s">
        <v>901</v>
      </c>
      <c r="D1050" t="s">
        <v>930</v>
      </c>
      <c r="E1050" s="64">
        <v>41911</v>
      </c>
      <c r="F1050" s="8">
        <v>218</v>
      </c>
      <c r="G1050" s="10">
        <v>533617.30000000005</v>
      </c>
    </row>
    <row r="1051" spans="2:7" x14ac:dyDescent="0.45">
      <c r="C1051" t="s">
        <v>901</v>
      </c>
      <c r="D1051" t="s">
        <v>931</v>
      </c>
      <c r="E1051" s="64">
        <v>41911</v>
      </c>
      <c r="F1051" s="8">
        <v>223</v>
      </c>
      <c r="G1051" s="10">
        <v>576639.02</v>
      </c>
    </row>
    <row r="1052" spans="2:7" x14ac:dyDescent="0.45">
      <c r="C1052" t="s">
        <v>1152</v>
      </c>
      <c r="D1052" t="s">
        <v>1331</v>
      </c>
      <c r="E1052" s="64">
        <v>41911</v>
      </c>
      <c r="F1052" s="8">
        <v>63</v>
      </c>
      <c r="G1052" s="10">
        <v>126344.7</v>
      </c>
    </row>
    <row r="1053" spans="2:7" x14ac:dyDescent="0.45">
      <c r="C1053" t="s">
        <v>901</v>
      </c>
      <c r="D1053" t="s">
        <v>833</v>
      </c>
      <c r="E1053" s="64">
        <v>41912</v>
      </c>
      <c r="F1053" s="8">
        <v>69</v>
      </c>
      <c r="G1053" s="10">
        <v>0</v>
      </c>
    </row>
    <row r="1054" spans="2:7" x14ac:dyDescent="0.45">
      <c r="C1054" t="s">
        <v>901</v>
      </c>
      <c r="D1054" t="s">
        <v>932</v>
      </c>
      <c r="E1054" s="64">
        <v>41912</v>
      </c>
      <c r="F1054" s="8">
        <v>212</v>
      </c>
      <c r="G1054" s="10">
        <v>296261.99</v>
      </c>
    </row>
    <row r="1055" spans="2:7" x14ac:dyDescent="0.45">
      <c r="C1055" t="s">
        <v>901</v>
      </c>
      <c r="D1055" t="s">
        <v>636</v>
      </c>
      <c r="E1055" s="64">
        <v>41912</v>
      </c>
      <c r="F1055" s="8">
        <v>145</v>
      </c>
      <c r="G1055" s="10">
        <v>673688.39</v>
      </c>
    </row>
    <row r="1056" spans="2:7" x14ac:dyDescent="0.45">
      <c r="C1056" t="s">
        <v>901</v>
      </c>
      <c r="D1056" t="s">
        <v>933</v>
      </c>
      <c r="E1056" s="64">
        <v>41912</v>
      </c>
      <c r="F1056" s="8">
        <v>262</v>
      </c>
      <c r="G1056" s="10">
        <v>1393618.51</v>
      </c>
    </row>
    <row r="1057" spans="2:7" x14ac:dyDescent="0.45">
      <c r="C1057" t="s">
        <v>1152</v>
      </c>
      <c r="D1057" t="s">
        <v>1332</v>
      </c>
      <c r="E1057" s="64">
        <v>41912</v>
      </c>
      <c r="F1057" s="8">
        <v>64</v>
      </c>
      <c r="G1057" s="10">
        <v>185815</v>
      </c>
    </row>
    <row r="1058" spans="2:7" x14ac:dyDescent="0.45">
      <c r="C1058" t="s">
        <v>1152</v>
      </c>
      <c r="D1058" t="s">
        <v>1333</v>
      </c>
      <c r="E1058" s="64">
        <v>41912</v>
      </c>
      <c r="F1058" s="8">
        <v>56</v>
      </c>
      <c r="G1058" s="10">
        <v>78435.490000000005</v>
      </c>
    </row>
    <row r="1059" spans="2:7" x14ac:dyDescent="0.45">
      <c r="C1059" t="s">
        <v>1152</v>
      </c>
      <c r="D1059" t="s">
        <v>1334</v>
      </c>
      <c r="E1059" s="64">
        <v>41912</v>
      </c>
      <c r="F1059" s="8">
        <v>2</v>
      </c>
      <c r="G1059" s="10">
        <v>1110.1199999999999</v>
      </c>
    </row>
    <row r="1060" spans="2:7" x14ac:dyDescent="0.45">
      <c r="B1060" s="14" t="s">
        <v>1705</v>
      </c>
      <c r="C1060" s="14" t="s">
        <v>673</v>
      </c>
      <c r="D1060" s="14" t="s">
        <v>652</v>
      </c>
      <c r="E1060" s="15">
        <v>41913</v>
      </c>
      <c r="F1060" s="120">
        <v>261</v>
      </c>
      <c r="G1060" s="18">
        <v>0</v>
      </c>
    </row>
    <row r="1061" spans="2:7" x14ac:dyDescent="0.45">
      <c r="B1061" s="14" t="s">
        <v>1705</v>
      </c>
      <c r="C1061" s="14" t="s">
        <v>673</v>
      </c>
      <c r="D1061" s="14" t="s">
        <v>674</v>
      </c>
      <c r="E1061" s="15">
        <v>41913</v>
      </c>
      <c r="F1061" s="120">
        <v>323</v>
      </c>
      <c r="G1061" s="18">
        <v>0</v>
      </c>
    </row>
    <row r="1062" spans="2:7" x14ac:dyDescent="0.45">
      <c r="C1062" t="s">
        <v>901</v>
      </c>
      <c r="D1062" t="s">
        <v>934</v>
      </c>
      <c r="E1062" s="64">
        <v>41913</v>
      </c>
      <c r="F1062" s="8">
        <v>218</v>
      </c>
      <c r="G1062" s="10">
        <v>670182.72</v>
      </c>
    </row>
    <row r="1063" spans="2:7" x14ac:dyDescent="0.45">
      <c r="C1063" t="s">
        <v>901</v>
      </c>
      <c r="D1063" t="s">
        <v>652</v>
      </c>
      <c r="E1063" s="64">
        <v>41913</v>
      </c>
      <c r="F1063" s="8">
        <v>212</v>
      </c>
      <c r="G1063" s="10">
        <v>460282.83</v>
      </c>
    </row>
    <row r="1064" spans="2:7" x14ac:dyDescent="0.45">
      <c r="C1064" t="s">
        <v>901</v>
      </c>
      <c r="D1064" t="s">
        <v>935</v>
      </c>
      <c r="E1064" s="64">
        <v>41913</v>
      </c>
      <c r="F1064" s="8">
        <v>205</v>
      </c>
      <c r="G1064" s="10">
        <v>0</v>
      </c>
    </row>
    <row r="1065" spans="2:7" x14ac:dyDescent="0.45">
      <c r="C1065" t="s">
        <v>901</v>
      </c>
      <c r="D1065" t="s">
        <v>776</v>
      </c>
      <c r="E1065" s="64">
        <v>41913</v>
      </c>
      <c r="F1065" s="8">
        <v>135</v>
      </c>
      <c r="G1065" s="10">
        <v>0</v>
      </c>
    </row>
    <row r="1066" spans="2:7" x14ac:dyDescent="0.45">
      <c r="B1066" s="14" t="s">
        <v>1705</v>
      </c>
      <c r="C1066" s="14" t="s">
        <v>1152</v>
      </c>
      <c r="D1066" s="14" t="s">
        <v>1335</v>
      </c>
      <c r="E1066" s="15">
        <v>41913</v>
      </c>
      <c r="F1066" s="120">
        <v>379</v>
      </c>
      <c r="G1066" s="18">
        <v>516594.46</v>
      </c>
    </row>
    <row r="1067" spans="2:7" x14ac:dyDescent="0.45">
      <c r="C1067" t="s">
        <v>1152</v>
      </c>
      <c r="D1067" t="s">
        <v>1336</v>
      </c>
      <c r="E1067" s="64">
        <v>41913</v>
      </c>
      <c r="F1067" s="8">
        <v>24</v>
      </c>
      <c r="G1067" s="10">
        <v>91741.97</v>
      </c>
    </row>
    <row r="1068" spans="2:7" x14ac:dyDescent="0.45">
      <c r="C1068" t="s">
        <v>1152</v>
      </c>
      <c r="D1068" t="s">
        <v>1337</v>
      </c>
      <c r="E1068" s="64">
        <v>41913</v>
      </c>
      <c r="F1068" s="8">
        <v>18</v>
      </c>
      <c r="G1068" s="10">
        <v>38449.279999999999</v>
      </c>
    </row>
    <row r="1069" spans="2:7" x14ac:dyDescent="0.45">
      <c r="C1069" t="s">
        <v>717</v>
      </c>
      <c r="D1069" t="s">
        <v>762</v>
      </c>
      <c r="E1069" s="64">
        <v>41914</v>
      </c>
      <c r="F1069" s="8">
        <v>6</v>
      </c>
      <c r="G1069" s="10">
        <v>0</v>
      </c>
    </row>
    <row r="1070" spans="2:7" x14ac:dyDescent="0.45">
      <c r="B1070" s="14" t="s">
        <v>1705</v>
      </c>
      <c r="C1070" s="14" t="s">
        <v>901</v>
      </c>
      <c r="D1070" s="14" t="s">
        <v>743</v>
      </c>
      <c r="E1070" s="15">
        <v>41914</v>
      </c>
      <c r="F1070" s="120">
        <v>176</v>
      </c>
      <c r="G1070" s="18">
        <v>1673153.23</v>
      </c>
    </row>
    <row r="1071" spans="2:7" x14ac:dyDescent="0.45">
      <c r="C1071" t="s">
        <v>901</v>
      </c>
      <c r="D1071" t="s">
        <v>795</v>
      </c>
      <c r="E1071" s="64">
        <v>41914</v>
      </c>
      <c r="F1071" s="8">
        <v>110</v>
      </c>
      <c r="G1071" s="10">
        <v>450929.6</v>
      </c>
    </row>
    <row r="1072" spans="2:7" x14ac:dyDescent="0.45">
      <c r="C1072" t="s">
        <v>901</v>
      </c>
      <c r="D1072" t="s">
        <v>823</v>
      </c>
      <c r="E1072" s="64">
        <v>41914</v>
      </c>
      <c r="F1072" s="8">
        <v>234</v>
      </c>
      <c r="G1072" s="10">
        <v>1088643.81</v>
      </c>
    </row>
    <row r="1073" spans="2:7" x14ac:dyDescent="0.45">
      <c r="C1073" t="s">
        <v>901</v>
      </c>
      <c r="D1073" t="s">
        <v>936</v>
      </c>
      <c r="E1073" s="64">
        <v>41914</v>
      </c>
      <c r="F1073" s="8">
        <v>174</v>
      </c>
      <c r="G1073" s="10">
        <v>0</v>
      </c>
    </row>
    <row r="1074" spans="2:7" x14ac:dyDescent="0.45">
      <c r="C1074" t="s">
        <v>1152</v>
      </c>
      <c r="D1074" t="s">
        <v>1338</v>
      </c>
      <c r="E1074" s="64">
        <v>41914</v>
      </c>
      <c r="F1074" s="8">
        <v>97</v>
      </c>
      <c r="G1074" s="10">
        <v>894899.01</v>
      </c>
    </row>
    <row r="1075" spans="2:7" x14ac:dyDescent="0.45">
      <c r="B1075" s="14" t="s">
        <v>1705</v>
      </c>
      <c r="C1075" s="14" t="s">
        <v>1152</v>
      </c>
      <c r="D1075" s="14" t="s">
        <v>192</v>
      </c>
      <c r="E1075" s="15">
        <v>41914</v>
      </c>
      <c r="F1075" s="120">
        <v>253</v>
      </c>
      <c r="G1075" s="18">
        <v>732250.64</v>
      </c>
    </row>
    <row r="1076" spans="2:7" x14ac:dyDescent="0.45">
      <c r="C1076" t="s">
        <v>1152</v>
      </c>
      <c r="D1076" t="s">
        <v>1339</v>
      </c>
      <c r="E1076" s="64">
        <v>41914</v>
      </c>
      <c r="F1076" s="8">
        <v>350</v>
      </c>
      <c r="G1076" s="10">
        <v>355643.41</v>
      </c>
    </row>
    <row r="1077" spans="2:7" x14ac:dyDescent="0.45">
      <c r="B1077" s="14" t="s">
        <v>1705</v>
      </c>
      <c r="C1077" s="14" t="s">
        <v>901</v>
      </c>
      <c r="D1077" s="14" t="s">
        <v>937</v>
      </c>
      <c r="E1077" s="15">
        <v>41915</v>
      </c>
      <c r="F1077" s="120">
        <v>987</v>
      </c>
      <c r="G1077" s="18">
        <v>4867895.34</v>
      </c>
    </row>
    <row r="1078" spans="2:7" x14ac:dyDescent="0.45">
      <c r="C1078" t="s">
        <v>717</v>
      </c>
      <c r="D1078" t="s">
        <v>719</v>
      </c>
      <c r="E1078" s="64">
        <v>41918</v>
      </c>
      <c r="F1078" s="8">
        <v>23</v>
      </c>
      <c r="G1078" s="10">
        <v>0</v>
      </c>
    </row>
    <row r="1079" spans="2:7" x14ac:dyDescent="0.45">
      <c r="C1079" t="s">
        <v>901</v>
      </c>
      <c r="D1079" t="s">
        <v>938</v>
      </c>
      <c r="E1079" s="64">
        <v>41918</v>
      </c>
      <c r="F1079" s="8">
        <v>73</v>
      </c>
      <c r="G1079" s="10">
        <v>0</v>
      </c>
    </row>
    <row r="1080" spans="2:7" x14ac:dyDescent="0.45">
      <c r="C1080" t="s">
        <v>901</v>
      </c>
      <c r="D1080" t="s">
        <v>775</v>
      </c>
      <c r="E1080" s="64">
        <v>41918</v>
      </c>
      <c r="F1080" s="8">
        <v>53</v>
      </c>
      <c r="G1080" s="10">
        <v>0</v>
      </c>
    </row>
    <row r="1081" spans="2:7" x14ac:dyDescent="0.45">
      <c r="C1081" t="s">
        <v>901</v>
      </c>
      <c r="D1081" t="s">
        <v>687</v>
      </c>
      <c r="E1081" s="64">
        <v>41918</v>
      </c>
      <c r="F1081" s="8">
        <v>112</v>
      </c>
      <c r="G1081" s="10">
        <v>199171.27</v>
      </c>
    </row>
    <row r="1082" spans="2:7" x14ac:dyDescent="0.45">
      <c r="C1082" t="s">
        <v>1152</v>
      </c>
      <c r="D1082" t="s">
        <v>1340</v>
      </c>
      <c r="E1082" s="64">
        <v>41918</v>
      </c>
      <c r="F1082" s="8">
        <v>86</v>
      </c>
      <c r="G1082" s="10">
        <v>166787.92000000001</v>
      </c>
    </row>
    <row r="1083" spans="2:7" x14ac:dyDescent="0.45">
      <c r="C1083" t="s">
        <v>1647</v>
      </c>
      <c r="D1083" t="s">
        <v>873</v>
      </c>
      <c r="E1083" s="64">
        <v>41918</v>
      </c>
      <c r="F1083" s="8">
        <v>1108</v>
      </c>
      <c r="G1083" s="10">
        <v>1070883.6499999999</v>
      </c>
    </row>
    <row r="1084" spans="2:7" x14ac:dyDescent="0.45">
      <c r="C1084" t="s">
        <v>1647</v>
      </c>
      <c r="D1084" t="s">
        <v>1648</v>
      </c>
      <c r="E1084" s="64">
        <v>41918</v>
      </c>
      <c r="F1084" s="8">
        <v>697</v>
      </c>
      <c r="G1084" s="10">
        <v>315825.78000000003</v>
      </c>
    </row>
    <row r="1085" spans="2:7" x14ac:dyDescent="0.45">
      <c r="C1085" t="s">
        <v>1647</v>
      </c>
      <c r="D1085" t="s">
        <v>1649</v>
      </c>
      <c r="E1085" s="64">
        <v>41918</v>
      </c>
      <c r="F1085" s="8">
        <v>450</v>
      </c>
      <c r="G1085" s="10">
        <v>0</v>
      </c>
    </row>
    <row r="1086" spans="2:7" x14ac:dyDescent="0.45">
      <c r="C1086" t="s">
        <v>1647</v>
      </c>
      <c r="D1086" t="s">
        <v>1650</v>
      </c>
      <c r="E1086" s="64">
        <v>41918</v>
      </c>
      <c r="F1086" s="8">
        <v>1820</v>
      </c>
      <c r="G1086" s="10">
        <v>0</v>
      </c>
    </row>
    <row r="1087" spans="2:7" x14ac:dyDescent="0.45">
      <c r="C1087" t="s">
        <v>1647</v>
      </c>
      <c r="D1087" t="s">
        <v>1651</v>
      </c>
      <c r="E1087" s="64">
        <v>41918</v>
      </c>
      <c r="F1087" s="8">
        <v>362</v>
      </c>
      <c r="G1087" s="10">
        <v>0</v>
      </c>
    </row>
    <row r="1088" spans="2:7" x14ac:dyDescent="0.45">
      <c r="C1088" t="s">
        <v>1647</v>
      </c>
      <c r="D1088" t="s">
        <v>824</v>
      </c>
      <c r="E1088" s="64">
        <v>41918</v>
      </c>
      <c r="F1088" s="8">
        <v>840</v>
      </c>
      <c r="G1088" s="10">
        <v>0</v>
      </c>
    </row>
    <row r="1089" spans="2:7" x14ac:dyDescent="0.45">
      <c r="C1089" t="s">
        <v>1647</v>
      </c>
      <c r="D1089" t="s">
        <v>1652</v>
      </c>
      <c r="E1089" s="64">
        <v>41918</v>
      </c>
      <c r="F1089" s="8">
        <v>2560</v>
      </c>
      <c r="G1089" s="10">
        <v>4838361.82</v>
      </c>
    </row>
    <row r="1090" spans="2:7" x14ac:dyDescent="0.45">
      <c r="B1090" s="14" t="s">
        <v>1705</v>
      </c>
      <c r="C1090" s="14" t="s">
        <v>673</v>
      </c>
      <c r="D1090" s="14" t="s">
        <v>675</v>
      </c>
      <c r="E1090" s="15">
        <v>41919</v>
      </c>
      <c r="F1090" s="120">
        <v>451</v>
      </c>
      <c r="G1090" s="18">
        <v>0</v>
      </c>
    </row>
    <row r="1091" spans="2:7" x14ac:dyDescent="0.45">
      <c r="C1091" t="s">
        <v>717</v>
      </c>
      <c r="D1091" t="s">
        <v>643</v>
      </c>
      <c r="E1091" s="64">
        <v>41919</v>
      </c>
      <c r="F1091" s="8">
        <v>32</v>
      </c>
      <c r="G1091" s="10">
        <v>0</v>
      </c>
    </row>
    <row r="1092" spans="2:7" x14ac:dyDescent="0.45">
      <c r="C1092" t="s">
        <v>779</v>
      </c>
      <c r="D1092" t="s">
        <v>837</v>
      </c>
      <c r="E1092" s="64">
        <v>41919</v>
      </c>
      <c r="F1092" s="8">
        <v>90</v>
      </c>
      <c r="G1092" s="10">
        <v>0</v>
      </c>
    </row>
    <row r="1093" spans="2:7" x14ac:dyDescent="0.45">
      <c r="C1093" t="s">
        <v>779</v>
      </c>
      <c r="D1093" t="s">
        <v>859</v>
      </c>
      <c r="E1093" s="64">
        <v>41919</v>
      </c>
      <c r="F1093" s="8">
        <v>43</v>
      </c>
      <c r="G1093" s="10">
        <v>144069.71</v>
      </c>
    </row>
    <row r="1094" spans="2:7" x14ac:dyDescent="0.45">
      <c r="C1094" t="s">
        <v>779</v>
      </c>
      <c r="D1094" t="s">
        <v>806</v>
      </c>
      <c r="E1094" s="64">
        <v>41919</v>
      </c>
      <c r="F1094" s="8">
        <v>32</v>
      </c>
      <c r="G1094" s="10">
        <v>38158.93</v>
      </c>
    </row>
    <row r="1095" spans="2:7" x14ac:dyDescent="0.45">
      <c r="C1095" t="s">
        <v>779</v>
      </c>
      <c r="D1095" t="s">
        <v>797</v>
      </c>
      <c r="E1095" s="64">
        <v>41919</v>
      </c>
      <c r="F1095" s="8">
        <v>61</v>
      </c>
      <c r="G1095" s="10">
        <v>324951.98</v>
      </c>
    </row>
    <row r="1096" spans="2:7" x14ac:dyDescent="0.45">
      <c r="C1096" t="s">
        <v>779</v>
      </c>
      <c r="D1096" t="s">
        <v>790</v>
      </c>
      <c r="E1096" s="64">
        <v>41919</v>
      </c>
      <c r="F1096" s="8">
        <v>25</v>
      </c>
      <c r="G1096" s="10">
        <v>122820.41</v>
      </c>
    </row>
    <row r="1097" spans="2:7" x14ac:dyDescent="0.45">
      <c r="C1097" t="s">
        <v>779</v>
      </c>
      <c r="D1097" t="s">
        <v>637</v>
      </c>
      <c r="E1097" s="64">
        <v>41919</v>
      </c>
      <c r="F1097" s="8">
        <v>267</v>
      </c>
      <c r="G1097" s="10">
        <v>503813.28</v>
      </c>
    </row>
    <row r="1098" spans="2:7" x14ac:dyDescent="0.45">
      <c r="C1098" t="s">
        <v>779</v>
      </c>
      <c r="D1098" t="s">
        <v>783</v>
      </c>
      <c r="E1098" s="64">
        <v>41919</v>
      </c>
      <c r="F1098" s="8">
        <v>153</v>
      </c>
      <c r="G1098" s="10">
        <v>194050.76</v>
      </c>
    </row>
    <row r="1099" spans="2:7" x14ac:dyDescent="0.45">
      <c r="C1099" t="s">
        <v>779</v>
      </c>
      <c r="D1099" t="s">
        <v>860</v>
      </c>
      <c r="E1099" s="64">
        <v>41919</v>
      </c>
      <c r="F1099" s="8">
        <v>69</v>
      </c>
      <c r="G1099" s="10">
        <v>75705.42</v>
      </c>
    </row>
    <row r="1100" spans="2:7" x14ac:dyDescent="0.45">
      <c r="C1100" t="s">
        <v>779</v>
      </c>
      <c r="D1100" t="s">
        <v>840</v>
      </c>
      <c r="E1100" s="64">
        <v>41919</v>
      </c>
      <c r="F1100" s="8">
        <v>24</v>
      </c>
      <c r="G1100" s="10">
        <v>16867.419999999998</v>
      </c>
    </row>
    <row r="1101" spans="2:7" x14ac:dyDescent="0.45">
      <c r="C1101" t="s">
        <v>779</v>
      </c>
      <c r="D1101" t="s">
        <v>785</v>
      </c>
      <c r="E1101" s="64">
        <v>41919</v>
      </c>
      <c r="F1101" s="8">
        <v>65</v>
      </c>
      <c r="G1101" s="10">
        <v>79105.27</v>
      </c>
    </row>
    <row r="1102" spans="2:7" x14ac:dyDescent="0.45">
      <c r="C1102" t="s">
        <v>779</v>
      </c>
      <c r="D1102" t="s">
        <v>861</v>
      </c>
      <c r="E1102" s="64">
        <v>41919</v>
      </c>
      <c r="F1102" s="8">
        <v>84</v>
      </c>
      <c r="G1102" s="10">
        <v>229969.05</v>
      </c>
    </row>
    <row r="1103" spans="2:7" x14ac:dyDescent="0.45">
      <c r="C1103" t="s">
        <v>779</v>
      </c>
      <c r="D1103" t="s">
        <v>862</v>
      </c>
      <c r="E1103" s="64">
        <v>41919</v>
      </c>
      <c r="F1103" s="8">
        <v>62</v>
      </c>
      <c r="G1103" s="10">
        <v>56110.32</v>
      </c>
    </row>
    <row r="1104" spans="2:7" x14ac:dyDescent="0.45">
      <c r="C1104" t="s">
        <v>779</v>
      </c>
      <c r="D1104" t="s">
        <v>825</v>
      </c>
      <c r="E1104" s="64">
        <v>41919</v>
      </c>
      <c r="F1104" s="8">
        <v>38</v>
      </c>
      <c r="G1104" s="10">
        <v>0</v>
      </c>
    </row>
    <row r="1105" spans="3:7" x14ac:dyDescent="0.45">
      <c r="C1105" t="s">
        <v>779</v>
      </c>
      <c r="D1105" t="s">
        <v>737</v>
      </c>
      <c r="E1105" s="64">
        <v>41919</v>
      </c>
      <c r="F1105" s="8">
        <v>95</v>
      </c>
      <c r="G1105" s="10">
        <v>167861.17</v>
      </c>
    </row>
    <row r="1106" spans="3:7" x14ac:dyDescent="0.45">
      <c r="C1106" t="s">
        <v>779</v>
      </c>
      <c r="D1106" t="s">
        <v>843</v>
      </c>
      <c r="E1106" s="64">
        <v>41919</v>
      </c>
      <c r="F1106" s="8">
        <v>33</v>
      </c>
      <c r="G1106" s="10">
        <v>53937.58</v>
      </c>
    </row>
    <row r="1107" spans="3:7" x14ac:dyDescent="0.45">
      <c r="C1107" t="s">
        <v>779</v>
      </c>
      <c r="D1107" t="s">
        <v>782</v>
      </c>
      <c r="E1107" s="64">
        <v>41919</v>
      </c>
      <c r="F1107" s="8">
        <v>2</v>
      </c>
      <c r="G1107" s="10">
        <v>0</v>
      </c>
    </row>
    <row r="1108" spans="3:7" x14ac:dyDescent="0.45">
      <c r="C1108" t="s">
        <v>779</v>
      </c>
      <c r="D1108" t="s">
        <v>800</v>
      </c>
      <c r="E1108" s="64">
        <v>41919</v>
      </c>
      <c r="F1108" s="8">
        <v>53</v>
      </c>
      <c r="G1108" s="10">
        <v>209417.23</v>
      </c>
    </row>
    <row r="1109" spans="3:7" x14ac:dyDescent="0.45">
      <c r="C1109" t="s">
        <v>779</v>
      </c>
      <c r="D1109" t="s">
        <v>863</v>
      </c>
      <c r="E1109" s="64">
        <v>41919</v>
      </c>
      <c r="F1109" s="8">
        <v>44</v>
      </c>
      <c r="G1109" s="10">
        <v>0</v>
      </c>
    </row>
    <row r="1110" spans="3:7" x14ac:dyDescent="0.45">
      <c r="C1110" t="s">
        <v>779</v>
      </c>
      <c r="D1110" t="s">
        <v>864</v>
      </c>
      <c r="E1110" s="64">
        <v>41919</v>
      </c>
      <c r="F1110" s="8">
        <v>43</v>
      </c>
      <c r="G1110" s="10">
        <v>0</v>
      </c>
    </row>
    <row r="1111" spans="3:7" x14ac:dyDescent="0.45">
      <c r="C1111" t="s">
        <v>779</v>
      </c>
      <c r="D1111" t="s">
        <v>786</v>
      </c>
      <c r="E1111" s="64">
        <v>41919</v>
      </c>
      <c r="F1111" s="8">
        <v>80</v>
      </c>
      <c r="G1111" s="10">
        <v>346478.5</v>
      </c>
    </row>
    <row r="1112" spans="3:7" x14ac:dyDescent="0.45">
      <c r="C1112" t="s">
        <v>779</v>
      </c>
      <c r="D1112" t="s">
        <v>865</v>
      </c>
      <c r="E1112" s="64">
        <v>41919</v>
      </c>
      <c r="F1112" s="8">
        <v>71</v>
      </c>
      <c r="G1112" s="10">
        <v>0</v>
      </c>
    </row>
    <row r="1113" spans="3:7" x14ac:dyDescent="0.45">
      <c r="C1113" t="s">
        <v>779</v>
      </c>
      <c r="D1113" t="s">
        <v>866</v>
      </c>
      <c r="E1113" s="64">
        <v>41919</v>
      </c>
      <c r="F1113" s="8">
        <v>145</v>
      </c>
      <c r="G1113" s="10">
        <v>152379.28</v>
      </c>
    </row>
    <row r="1114" spans="3:7" x14ac:dyDescent="0.45">
      <c r="C1114" t="s">
        <v>779</v>
      </c>
      <c r="D1114" t="s">
        <v>796</v>
      </c>
      <c r="E1114" s="64">
        <v>41919</v>
      </c>
      <c r="F1114" s="8">
        <v>220</v>
      </c>
      <c r="G1114" s="10">
        <v>424746.63</v>
      </c>
    </row>
    <row r="1115" spans="3:7" x14ac:dyDescent="0.45">
      <c r="C1115" t="s">
        <v>779</v>
      </c>
      <c r="D1115" t="s">
        <v>867</v>
      </c>
      <c r="E1115" s="64">
        <v>41919</v>
      </c>
      <c r="F1115" s="8">
        <v>82</v>
      </c>
      <c r="G1115" s="10">
        <v>0</v>
      </c>
    </row>
    <row r="1116" spans="3:7" x14ac:dyDescent="0.45">
      <c r="C1116" t="s">
        <v>779</v>
      </c>
      <c r="D1116" t="s">
        <v>816</v>
      </c>
      <c r="E1116" s="64">
        <v>41919</v>
      </c>
      <c r="F1116" s="8">
        <v>31</v>
      </c>
      <c r="G1116" s="10">
        <v>56690.28</v>
      </c>
    </row>
    <row r="1117" spans="3:7" x14ac:dyDescent="0.45">
      <c r="C1117" t="s">
        <v>779</v>
      </c>
      <c r="D1117" t="s">
        <v>868</v>
      </c>
      <c r="E1117" s="64">
        <v>41919</v>
      </c>
      <c r="F1117" s="8">
        <v>75</v>
      </c>
      <c r="G1117" s="10">
        <v>0</v>
      </c>
    </row>
    <row r="1118" spans="3:7" x14ac:dyDescent="0.45">
      <c r="C1118" t="s">
        <v>779</v>
      </c>
      <c r="D1118" t="s">
        <v>869</v>
      </c>
      <c r="E1118" s="64">
        <v>41919</v>
      </c>
      <c r="F1118" s="8">
        <v>25</v>
      </c>
      <c r="G1118" s="10">
        <v>27818.45</v>
      </c>
    </row>
    <row r="1119" spans="3:7" x14ac:dyDescent="0.45">
      <c r="C1119" t="s">
        <v>779</v>
      </c>
      <c r="D1119" t="s">
        <v>829</v>
      </c>
      <c r="E1119" s="64">
        <v>41919</v>
      </c>
      <c r="F1119" s="8">
        <v>77</v>
      </c>
      <c r="G1119" s="10">
        <v>223236.25</v>
      </c>
    </row>
    <row r="1120" spans="3:7" x14ac:dyDescent="0.45">
      <c r="C1120" t="s">
        <v>779</v>
      </c>
      <c r="D1120" t="s">
        <v>870</v>
      </c>
      <c r="E1120" s="64">
        <v>41919</v>
      </c>
      <c r="F1120" s="8">
        <v>46</v>
      </c>
      <c r="G1120" s="10">
        <v>0</v>
      </c>
    </row>
    <row r="1121" spans="2:7" x14ac:dyDescent="0.45">
      <c r="C1121" t="s">
        <v>779</v>
      </c>
      <c r="D1121" t="s">
        <v>823</v>
      </c>
      <c r="E1121" s="64">
        <v>41919</v>
      </c>
      <c r="F1121" s="8">
        <v>41</v>
      </c>
      <c r="G1121" s="10">
        <v>0</v>
      </c>
    </row>
    <row r="1122" spans="2:7" x14ac:dyDescent="0.45">
      <c r="C1122" t="s">
        <v>779</v>
      </c>
      <c r="D1122" t="s">
        <v>871</v>
      </c>
      <c r="E1122" s="64">
        <v>41919</v>
      </c>
      <c r="F1122" s="8">
        <v>9</v>
      </c>
      <c r="G1122" s="10">
        <v>7969.64</v>
      </c>
    </row>
    <row r="1123" spans="2:7" x14ac:dyDescent="0.45">
      <c r="C1123" t="s">
        <v>779</v>
      </c>
      <c r="D1123" t="s">
        <v>872</v>
      </c>
      <c r="E1123" s="64">
        <v>41919</v>
      </c>
      <c r="F1123" s="8">
        <v>45</v>
      </c>
      <c r="G1123" s="10">
        <v>24213.16</v>
      </c>
    </row>
    <row r="1124" spans="2:7" x14ac:dyDescent="0.45">
      <c r="C1124" t="s">
        <v>779</v>
      </c>
      <c r="D1124" t="s">
        <v>802</v>
      </c>
      <c r="E1124" s="64">
        <v>41919</v>
      </c>
      <c r="F1124" s="8">
        <v>240</v>
      </c>
      <c r="G1124" s="10">
        <v>2303220.2400000002</v>
      </c>
    </row>
    <row r="1125" spans="2:7" x14ac:dyDescent="0.45">
      <c r="B1125" s="14" t="s">
        <v>1705</v>
      </c>
      <c r="C1125" s="14" t="s">
        <v>901</v>
      </c>
      <c r="D1125" s="14" t="s">
        <v>939</v>
      </c>
      <c r="E1125" s="15">
        <v>41919</v>
      </c>
      <c r="F1125" s="120">
        <v>117</v>
      </c>
      <c r="G1125" s="18">
        <v>619361.81000000006</v>
      </c>
    </row>
    <row r="1126" spans="2:7" x14ac:dyDescent="0.45">
      <c r="C1126" t="s">
        <v>1114</v>
      </c>
      <c r="D1126" t="s">
        <v>1115</v>
      </c>
      <c r="E1126" s="64">
        <v>41919</v>
      </c>
      <c r="F1126" s="8">
        <v>145</v>
      </c>
      <c r="G1126" s="10">
        <v>0</v>
      </c>
    </row>
    <row r="1127" spans="2:7" x14ac:dyDescent="0.45">
      <c r="C1127" t="s">
        <v>1152</v>
      </c>
      <c r="D1127" t="s">
        <v>1341</v>
      </c>
      <c r="E1127" s="64">
        <v>41919</v>
      </c>
      <c r="F1127" s="8">
        <v>48</v>
      </c>
      <c r="G1127" s="10">
        <v>102846.7</v>
      </c>
    </row>
    <row r="1128" spans="2:7" x14ac:dyDescent="0.45">
      <c r="C1128" t="s">
        <v>1152</v>
      </c>
      <c r="D1128" t="s">
        <v>1342</v>
      </c>
      <c r="E1128" s="64">
        <v>41919</v>
      </c>
      <c r="F1128" s="8">
        <v>266</v>
      </c>
      <c r="G1128" s="10">
        <v>167961.49</v>
      </c>
    </row>
    <row r="1129" spans="2:7" x14ac:dyDescent="0.45">
      <c r="C1129" t="s">
        <v>901</v>
      </c>
      <c r="D1129" t="s">
        <v>940</v>
      </c>
      <c r="E1129" s="64">
        <v>41920</v>
      </c>
      <c r="F1129" s="8">
        <v>85</v>
      </c>
      <c r="G1129" s="10">
        <v>0</v>
      </c>
    </row>
    <row r="1130" spans="2:7" x14ac:dyDescent="0.45">
      <c r="B1130" s="14" t="s">
        <v>1705</v>
      </c>
      <c r="C1130" s="14" t="s">
        <v>901</v>
      </c>
      <c r="D1130" s="14" t="s">
        <v>890</v>
      </c>
      <c r="E1130" s="15">
        <v>41920</v>
      </c>
      <c r="F1130" s="120">
        <v>133</v>
      </c>
      <c r="G1130" s="18">
        <v>1213022.1599999999</v>
      </c>
    </row>
    <row r="1131" spans="2:7" x14ac:dyDescent="0.45">
      <c r="C1131" t="s">
        <v>901</v>
      </c>
      <c r="D1131" t="s">
        <v>941</v>
      </c>
      <c r="E1131" s="64">
        <v>41920</v>
      </c>
      <c r="F1131" s="8">
        <v>175</v>
      </c>
      <c r="G1131" s="10">
        <v>377752.48</v>
      </c>
    </row>
    <row r="1132" spans="2:7" x14ac:dyDescent="0.45">
      <c r="C1132" t="s">
        <v>971</v>
      </c>
      <c r="D1132" t="s">
        <v>1039</v>
      </c>
      <c r="E1132" s="64">
        <v>41920</v>
      </c>
      <c r="F1132" s="8">
        <v>1019</v>
      </c>
      <c r="G1132" s="10">
        <v>0</v>
      </c>
    </row>
    <row r="1133" spans="2:7" x14ac:dyDescent="0.45">
      <c r="B1133" s="14" t="s">
        <v>1705</v>
      </c>
      <c r="C1133" s="14" t="s">
        <v>1152</v>
      </c>
      <c r="D1133" s="14" t="s">
        <v>1343</v>
      </c>
      <c r="E1133" s="15">
        <v>41920</v>
      </c>
      <c r="F1133" s="120">
        <v>10</v>
      </c>
      <c r="G1133" s="18">
        <v>48243.76</v>
      </c>
    </row>
    <row r="1134" spans="2:7" x14ac:dyDescent="0.45">
      <c r="C1134" t="s">
        <v>1152</v>
      </c>
      <c r="D1134" t="s">
        <v>1344</v>
      </c>
      <c r="E1134" s="64">
        <v>41920</v>
      </c>
      <c r="F1134" s="8">
        <v>223</v>
      </c>
      <c r="G1134" s="10">
        <v>337638.32</v>
      </c>
    </row>
    <row r="1135" spans="2:7" x14ac:dyDescent="0.45">
      <c r="C1135" t="s">
        <v>1152</v>
      </c>
      <c r="D1135" t="s">
        <v>1345</v>
      </c>
      <c r="E1135" s="64">
        <v>41920</v>
      </c>
      <c r="F1135" s="8">
        <v>63</v>
      </c>
      <c r="G1135" s="10">
        <v>413602.76</v>
      </c>
    </row>
    <row r="1136" spans="2:7" x14ac:dyDescent="0.45">
      <c r="C1136" t="s">
        <v>1152</v>
      </c>
      <c r="D1136" t="s">
        <v>1346</v>
      </c>
      <c r="E1136" s="64">
        <v>41920</v>
      </c>
      <c r="F1136" s="8">
        <v>61</v>
      </c>
      <c r="G1136" s="10">
        <v>117158.58</v>
      </c>
    </row>
    <row r="1137" spans="2:7" x14ac:dyDescent="0.45">
      <c r="C1137" t="s">
        <v>1152</v>
      </c>
      <c r="D1137" t="s">
        <v>1347</v>
      </c>
      <c r="E1137" s="64">
        <v>41920</v>
      </c>
      <c r="F1137" s="8">
        <v>58</v>
      </c>
      <c r="G1137" s="10">
        <v>168852.93</v>
      </c>
    </row>
    <row r="1138" spans="2:7" x14ac:dyDescent="0.45">
      <c r="C1138" t="s">
        <v>1152</v>
      </c>
      <c r="D1138" t="s">
        <v>1348</v>
      </c>
      <c r="E1138" s="64">
        <v>41920</v>
      </c>
      <c r="F1138" s="8">
        <v>121</v>
      </c>
      <c r="G1138" s="10">
        <v>131355.14000000001</v>
      </c>
    </row>
    <row r="1139" spans="2:7" x14ac:dyDescent="0.45">
      <c r="B1139" s="14" t="s">
        <v>1705</v>
      </c>
      <c r="C1139" s="14" t="s">
        <v>1152</v>
      </c>
      <c r="D1139" s="14" t="s">
        <v>168</v>
      </c>
      <c r="E1139" s="15">
        <v>41920</v>
      </c>
      <c r="F1139" s="120">
        <v>1067</v>
      </c>
      <c r="G1139" s="18">
        <v>986519.63</v>
      </c>
    </row>
    <row r="1140" spans="2:7" x14ac:dyDescent="0.45">
      <c r="C1140" t="s">
        <v>717</v>
      </c>
      <c r="D1140" t="s">
        <v>718</v>
      </c>
      <c r="E1140" s="64">
        <v>41921</v>
      </c>
      <c r="F1140" s="8">
        <v>20</v>
      </c>
      <c r="G1140" s="10">
        <v>0</v>
      </c>
    </row>
    <row r="1141" spans="2:7" x14ac:dyDescent="0.45">
      <c r="C1141" t="s">
        <v>717</v>
      </c>
      <c r="D1141" t="s">
        <v>723</v>
      </c>
      <c r="E1141" s="64">
        <v>41921</v>
      </c>
      <c r="F1141" s="8">
        <v>27</v>
      </c>
      <c r="G1141" s="10">
        <v>0</v>
      </c>
    </row>
    <row r="1142" spans="2:7" x14ac:dyDescent="0.45">
      <c r="C1142" t="s">
        <v>901</v>
      </c>
      <c r="D1142" t="s">
        <v>942</v>
      </c>
      <c r="E1142" s="64">
        <v>41921</v>
      </c>
      <c r="F1142" s="8">
        <v>95</v>
      </c>
      <c r="G1142" s="10">
        <v>0</v>
      </c>
    </row>
    <row r="1143" spans="2:7" x14ac:dyDescent="0.45">
      <c r="C1143" t="s">
        <v>901</v>
      </c>
      <c r="D1143" t="s">
        <v>943</v>
      </c>
      <c r="E1143" s="64">
        <v>41921</v>
      </c>
      <c r="F1143" s="8">
        <v>334</v>
      </c>
      <c r="G1143" s="10">
        <v>670909.92000000004</v>
      </c>
    </row>
    <row r="1144" spans="2:7" x14ac:dyDescent="0.45">
      <c r="B1144" s="14" t="s">
        <v>1705</v>
      </c>
      <c r="C1144" s="14" t="s">
        <v>901</v>
      </c>
      <c r="D1144" s="14" t="s">
        <v>944</v>
      </c>
      <c r="E1144" s="15">
        <v>41921</v>
      </c>
      <c r="F1144" s="120">
        <v>149</v>
      </c>
      <c r="G1144" s="18">
        <v>846604.89</v>
      </c>
    </row>
    <row r="1145" spans="2:7" x14ac:dyDescent="0.45">
      <c r="B1145" s="14" t="s">
        <v>1705</v>
      </c>
      <c r="C1145" s="14" t="s">
        <v>901</v>
      </c>
      <c r="D1145" s="14" t="s">
        <v>945</v>
      </c>
      <c r="E1145" s="15">
        <v>41921</v>
      </c>
      <c r="F1145" s="120">
        <v>367</v>
      </c>
      <c r="G1145" s="18">
        <v>3484367.3</v>
      </c>
    </row>
    <row r="1146" spans="2:7" x14ac:dyDescent="0.45">
      <c r="C1146" t="s">
        <v>971</v>
      </c>
      <c r="D1146" t="s">
        <v>967</v>
      </c>
      <c r="E1146" s="64">
        <v>41921</v>
      </c>
      <c r="F1146" s="8">
        <v>487</v>
      </c>
      <c r="G1146" s="10">
        <v>124507.63</v>
      </c>
    </row>
    <row r="1147" spans="2:7" x14ac:dyDescent="0.45">
      <c r="C1147" t="s">
        <v>971</v>
      </c>
      <c r="D1147" t="s">
        <v>1040</v>
      </c>
      <c r="E1147" s="64">
        <v>41921</v>
      </c>
      <c r="F1147" s="8">
        <v>1012</v>
      </c>
      <c r="G1147" s="10">
        <v>281124.31</v>
      </c>
    </row>
    <row r="1148" spans="2:7" x14ac:dyDescent="0.45">
      <c r="B1148" s="14" t="s">
        <v>94</v>
      </c>
      <c r="C1148" s="14" t="s">
        <v>1152</v>
      </c>
      <c r="D1148" s="14" t="s">
        <v>190</v>
      </c>
      <c r="E1148" s="15">
        <v>41921</v>
      </c>
      <c r="F1148" s="120">
        <v>1874</v>
      </c>
      <c r="G1148" s="18">
        <v>3984849.8</v>
      </c>
    </row>
    <row r="1149" spans="2:7" x14ac:dyDescent="0.45">
      <c r="C1149" t="s">
        <v>1152</v>
      </c>
      <c r="D1149" t="s">
        <v>1349</v>
      </c>
      <c r="E1149" s="64">
        <v>41921</v>
      </c>
      <c r="F1149" s="8">
        <v>44</v>
      </c>
      <c r="G1149" s="10">
        <v>209491.41</v>
      </c>
    </row>
    <row r="1150" spans="2:7" x14ac:dyDescent="0.45">
      <c r="C1150" t="s">
        <v>1152</v>
      </c>
      <c r="D1150" t="s">
        <v>1350</v>
      </c>
      <c r="E1150" s="64">
        <v>41921</v>
      </c>
      <c r="F1150" s="8">
        <v>271</v>
      </c>
      <c r="G1150" s="10">
        <v>481619.02</v>
      </c>
    </row>
    <row r="1151" spans="2:7" x14ac:dyDescent="0.45">
      <c r="B1151" s="14" t="s">
        <v>94</v>
      </c>
      <c r="C1151" s="14" t="s">
        <v>1152</v>
      </c>
      <c r="D1151" s="14" t="s">
        <v>1351</v>
      </c>
      <c r="E1151" s="15">
        <v>41921</v>
      </c>
      <c r="F1151" s="120">
        <v>1089</v>
      </c>
      <c r="G1151" s="18">
        <v>1419270.78</v>
      </c>
    </row>
    <row r="1152" spans="2:7" x14ac:dyDescent="0.45">
      <c r="C1152" t="s">
        <v>1152</v>
      </c>
      <c r="D1152" t="s">
        <v>1352</v>
      </c>
      <c r="E1152" s="64">
        <v>41921</v>
      </c>
      <c r="F1152" s="8">
        <v>125</v>
      </c>
      <c r="G1152" s="10">
        <v>167219.48000000001</v>
      </c>
    </row>
    <row r="1153" spans="2:7" x14ac:dyDescent="0.45">
      <c r="C1153" t="s">
        <v>1152</v>
      </c>
      <c r="D1153" t="s">
        <v>1353</v>
      </c>
      <c r="E1153" s="64">
        <v>41921</v>
      </c>
      <c r="F1153" s="8">
        <v>112</v>
      </c>
      <c r="G1153" s="10">
        <v>306390.03000000003</v>
      </c>
    </row>
    <row r="1154" spans="2:7" x14ac:dyDescent="0.45">
      <c r="C1154" t="s">
        <v>1152</v>
      </c>
      <c r="D1154" t="s">
        <v>1354</v>
      </c>
      <c r="E1154" s="64">
        <v>41921</v>
      </c>
      <c r="F1154" s="8">
        <v>17</v>
      </c>
      <c r="G1154" s="10">
        <v>104503.74</v>
      </c>
    </row>
    <row r="1155" spans="2:7" x14ac:dyDescent="0.45">
      <c r="B1155" s="14" t="s">
        <v>94</v>
      </c>
      <c r="C1155" s="14" t="s">
        <v>1152</v>
      </c>
      <c r="D1155" s="14" t="s">
        <v>197</v>
      </c>
      <c r="E1155" s="15">
        <v>41921</v>
      </c>
      <c r="F1155" s="120">
        <v>1815</v>
      </c>
      <c r="G1155" s="18">
        <v>1974348.26</v>
      </c>
    </row>
    <row r="1156" spans="2:7" x14ac:dyDescent="0.45">
      <c r="C1156" t="s">
        <v>1152</v>
      </c>
      <c r="D1156" t="s">
        <v>1355</v>
      </c>
      <c r="E1156" s="64">
        <v>41921</v>
      </c>
      <c r="F1156" s="8">
        <v>167</v>
      </c>
      <c r="G1156" s="10">
        <v>153720.54999999999</v>
      </c>
    </row>
    <row r="1157" spans="2:7" x14ac:dyDescent="0.45">
      <c r="C1157" t="s">
        <v>901</v>
      </c>
      <c r="D1157" t="s">
        <v>884</v>
      </c>
      <c r="E1157" s="64">
        <v>41922</v>
      </c>
      <c r="F1157" s="8">
        <v>66</v>
      </c>
      <c r="G1157" s="10">
        <v>0</v>
      </c>
    </row>
    <row r="1158" spans="2:7" x14ac:dyDescent="0.45">
      <c r="C1158" t="s">
        <v>901</v>
      </c>
      <c r="D1158" t="s">
        <v>946</v>
      </c>
      <c r="E1158" s="64">
        <v>41922</v>
      </c>
      <c r="F1158" s="8">
        <v>119</v>
      </c>
      <c r="G1158" s="10">
        <v>0</v>
      </c>
    </row>
    <row r="1159" spans="2:7" x14ac:dyDescent="0.45">
      <c r="C1159" t="s">
        <v>901</v>
      </c>
      <c r="D1159" t="s">
        <v>947</v>
      </c>
      <c r="E1159" s="64">
        <v>41922</v>
      </c>
      <c r="F1159" s="8">
        <v>132</v>
      </c>
      <c r="G1159" s="10">
        <v>815982.29</v>
      </c>
    </row>
    <row r="1160" spans="2:7" x14ac:dyDescent="0.45">
      <c r="C1160" t="s">
        <v>1152</v>
      </c>
      <c r="D1160" t="s">
        <v>1356</v>
      </c>
      <c r="E1160" s="64">
        <v>41922</v>
      </c>
      <c r="F1160" s="8">
        <v>23</v>
      </c>
      <c r="G1160" s="10">
        <v>127614.48</v>
      </c>
    </row>
    <row r="1161" spans="2:7" x14ac:dyDescent="0.45">
      <c r="C1161" t="s">
        <v>1152</v>
      </c>
      <c r="D1161" t="s">
        <v>1357</v>
      </c>
      <c r="E1161" s="64">
        <v>41922</v>
      </c>
      <c r="F1161" s="8">
        <v>89</v>
      </c>
      <c r="G1161" s="10">
        <v>188194.71</v>
      </c>
    </row>
    <row r="1162" spans="2:7" x14ac:dyDescent="0.45">
      <c r="C1162" t="s">
        <v>1152</v>
      </c>
      <c r="D1162" t="s">
        <v>1358</v>
      </c>
      <c r="E1162" s="64">
        <v>41922</v>
      </c>
      <c r="F1162" s="8">
        <v>16</v>
      </c>
      <c r="G1162" s="10">
        <v>47797.82</v>
      </c>
    </row>
    <row r="1163" spans="2:7" x14ac:dyDescent="0.45">
      <c r="C1163" t="s">
        <v>1152</v>
      </c>
      <c r="D1163" t="s">
        <v>1359</v>
      </c>
      <c r="E1163" s="64">
        <v>41922</v>
      </c>
      <c r="F1163" s="8">
        <v>14</v>
      </c>
      <c r="G1163" s="10">
        <v>63392.44</v>
      </c>
    </row>
    <row r="1164" spans="2:7" x14ac:dyDescent="0.45">
      <c r="C1164" t="s">
        <v>1152</v>
      </c>
      <c r="D1164" t="s">
        <v>1360</v>
      </c>
      <c r="E1164" s="64">
        <v>41922</v>
      </c>
      <c r="F1164" s="8">
        <v>14</v>
      </c>
      <c r="G1164" s="10">
        <v>6600.11</v>
      </c>
    </row>
    <row r="1165" spans="2:7" x14ac:dyDescent="0.45">
      <c r="C1165" t="s">
        <v>1152</v>
      </c>
      <c r="D1165" t="s">
        <v>1361</v>
      </c>
      <c r="E1165" s="64">
        <v>41922</v>
      </c>
      <c r="F1165" s="8">
        <v>45</v>
      </c>
      <c r="G1165" s="10">
        <v>62810.81</v>
      </c>
    </row>
    <row r="1166" spans="2:7" x14ac:dyDescent="0.45">
      <c r="C1166" t="s">
        <v>1152</v>
      </c>
      <c r="D1166" t="s">
        <v>1362</v>
      </c>
      <c r="E1166" s="64">
        <v>41922</v>
      </c>
      <c r="F1166" s="8">
        <v>332</v>
      </c>
      <c r="G1166" s="10">
        <v>506373.92</v>
      </c>
    </row>
    <row r="1167" spans="2:7" x14ac:dyDescent="0.45">
      <c r="C1167" t="s">
        <v>712</v>
      </c>
      <c r="D1167" t="s">
        <v>713</v>
      </c>
      <c r="E1167" s="64">
        <v>41926</v>
      </c>
      <c r="F1167" s="8">
        <v>18</v>
      </c>
      <c r="G1167" s="10">
        <v>0</v>
      </c>
    </row>
    <row r="1168" spans="2:7" x14ac:dyDescent="0.45">
      <c r="C1168" t="s">
        <v>717</v>
      </c>
      <c r="D1168" t="s">
        <v>643</v>
      </c>
      <c r="E1168" s="64">
        <v>41926</v>
      </c>
      <c r="F1168" s="8">
        <v>35</v>
      </c>
      <c r="G1168" s="10">
        <v>0</v>
      </c>
    </row>
    <row r="1169" spans="2:7" x14ac:dyDescent="0.45">
      <c r="C1169" t="s">
        <v>901</v>
      </c>
      <c r="D1169" t="s">
        <v>948</v>
      </c>
      <c r="E1169" s="64">
        <v>41926</v>
      </c>
      <c r="F1169" s="8">
        <v>82</v>
      </c>
      <c r="G1169" s="10">
        <v>173641.77</v>
      </c>
    </row>
    <row r="1170" spans="2:7" x14ac:dyDescent="0.45">
      <c r="B1170" s="14" t="s">
        <v>1705</v>
      </c>
      <c r="C1170" s="14" t="s">
        <v>901</v>
      </c>
      <c r="D1170" s="14" t="s">
        <v>949</v>
      </c>
      <c r="E1170" s="15">
        <v>41926</v>
      </c>
      <c r="F1170" s="120">
        <v>683</v>
      </c>
      <c r="G1170" s="18">
        <v>4519087.32</v>
      </c>
    </row>
    <row r="1171" spans="2:7" x14ac:dyDescent="0.45">
      <c r="C1171" t="s">
        <v>971</v>
      </c>
      <c r="D1171" t="s">
        <v>823</v>
      </c>
      <c r="E1171" s="64">
        <v>41926</v>
      </c>
      <c r="F1171" s="8">
        <v>3059</v>
      </c>
      <c r="G1171" s="10">
        <v>1140071.58</v>
      </c>
    </row>
    <row r="1172" spans="2:7" x14ac:dyDescent="0.45">
      <c r="C1172" t="s">
        <v>1152</v>
      </c>
      <c r="D1172" t="s">
        <v>1363</v>
      </c>
      <c r="E1172" s="64">
        <v>41926</v>
      </c>
      <c r="F1172" s="8">
        <v>125</v>
      </c>
      <c r="G1172" s="10">
        <v>577769.46</v>
      </c>
    </row>
    <row r="1173" spans="2:7" x14ac:dyDescent="0.45">
      <c r="C1173" t="s">
        <v>1152</v>
      </c>
      <c r="D1173" t="s">
        <v>1364</v>
      </c>
      <c r="E1173" s="64">
        <v>41926</v>
      </c>
      <c r="F1173" s="8">
        <v>514</v>
      </c>
      <c r="G1173" s="10">
        <v>343329.02</v>
      </c>
    </row>
    <row r="1174" spans="2:7" x14ac:dyDescent="0.45">
      <c r="C1174" t="s">
        <v>1152</v>
      </c>
      <c r="D1174" t="s">
        <v>1365</v>
      </c>
      <c r="E1174" s="64">
        <v>41926</v>
      </c>
      <c r="F1174" s="8">
        <v>14</v>
      </c>
      <c r="G1174" s="10">
        <v>40614.18</v>
      </c>
    </row>
    <row r="1175" spans="2:7" x14ac:dyDescent="0.45">
      <c r="C1175" t="s">
        <v>1152</v>
      </c>
      <c r="D1175" t="s">
        <v>1366</v>
      </c>
      <c r="E1175" s="64">
        <v>41926</v>
      </c>
      <c r="F1175" s="8">
        <v>55</v>
      </c>
      <c r="G1175" s="10">
        <v>98223.52</v>
      </c>
    </row>
    <row r="1176" spans="2:7" x14ac:dyDescent="0.45">
      <c r="C1176" t="s">
        <v>1152</v>
      </c>
      <c r="D1176" t="s">
        <v>1367</v>
      </c>
      <c r="E1176" s="64">
        <v>41926</v>
      </c>
      <c r="F1176" s="8">
        <v>232</v>
      </c>
      <c r="G1176" s="10">
        <v>263009.62</v>
      </c>
    </row>
    <row r="1177" spans="2:7" x14ac:dyDescent="0.45">
      <c r="C1177" t="s">
        <v>1152</v>
      </c>
      <c r="D1177" t="s">
        <v>1368</v>
      </c>
      <c r="E1177" s="64">
        <v>41926</v>
      </c>
      <c r="F1177" s="8">
        <v>22</v>
      </c>
      <c r="G1177" s="10">
        <v>96214.41</v>
      </c>
    </row>
    <row r="1178" spans="2:7" x14ac:dyDescent="0.45">
      <c r="C1178" t="s">
        <v>1152</v>
      </c>
      <c r="D1178" t="s">
        <v>1369</v>
      </c>
      <c r="E1178" s="64">
        <v>41926</v>
      </c>
      <c r="F1178" s="8">
        <v>29</v>
      </c>
      <c r="G1178" s="10">
        <v>184958.66</v>
      </c>
    </row>
    <row r="1179" spans="2:7" x14ac:dyDescent="0.45">
      <c r="C1179" t="s">
        <v>717</v>
      </c>
      <c r="D1179" t="s">
        <v>726</v>
      </c>
      <c r="E1179" s="64">
        <v>41927</v>
      </c>
      <c r="F1179" s="8">
        <v>39</v>
      </c>
      <c r="G1179" s="10">
        <v>0</v>
      </c>
    </row>
    <row r="1180" spans="2:7" x14ac:dyDescent="0.45">
      <c r="B1180" s="14" t="s">
        <v>1705</v>
      </c>
      <c r="C1180" s="14" t="s">
        <v>901</v>
      </c>
      <c r="D1180" s="14" t="s">
        <v>950</v>
      </c>
      <c r="E1180" s="15">
        <v>41927</v>
      </c>
      <c r="F1180" s="120">
        <v>1045</v>
      </c>
      <c r="G1180" s="18">
        <v>3432015.56</v>
      </c>
    </row>
    <row r="1181" spans="2:7" x14ac:dyDescent="0.45">
      <c r="B1181" s="14" t="s">
        <v>1705</v>
      </c>
      <c r="C1181" s="14" t="s">
        <v>901</v>
      </c>
      <c r="D1181" s="14" t="s">
        <v>951</v>
      </c>
      <c r="E1181" s="15">
        <v>41927</v>
      </c>
      <c r="F1181" s="120">
        <v>633</v>
      </c>
      <c r="G1181" s="18">
        <v>4369671.7</v>
      </c>
    </row>
    <row r="1182" spans="2:7" x14ac:dyDescent="0.45">
      <c r="C1182" t="s">
        <v>901</v>
      </c>
      <c r="D1182" t="s">
        <v>952</v>
      </c>
      <c r="E1182" s="64">
        <v>41927</v>
      </c>
      <c r="F1182" s="8">
        <v>255</v>
      </c>
      <c r="G1182" s="10">
        <v>525394.99</v>
      </c>
    </row>
    <row r="1183" spans="2:7" x14ac:dyDescent="0.45">
      <c r="C1183" t="s">
        <v>971</v>
      </c>
      <c r="D1183" t="s">
        <v>749</v>
      </c>
      <c r="E1183" s="64">
        <v>41927</v>
      </c>
      <c r="F1183" s="8">
        <v>1024</v>
      </c>
      <c r="G1183" s="10">
        <v>0</v>
      </c>
    </row>
    <row r="1184" spans="2:7" x14ac:dyDescent="0.45">
      <c r="C1184" t="s">
        <v>971</v>
      </c>
      <c r="D1184" t="s">
        <v>1041</v>
      </c>
      <c r="E1184" s="64">
        <v>41927</v>
      </c>
      <c r="F1184" s="8">
        <v>1019</v>
      </c>
      <c r="G1184" s="10">
        <v>397302.91</v>
      </c>
    </row>
    <row r="1185" spans="2:7" x14ac:dyDescent="0.45">
      <c r="C1185" t="s">
        <v>1152</v>
      </c>
      <c r="D1185" t="s">
        <v>1370</v>
      </c>
      <c r="E1185" s="64">
        <v>41927</v>
      </c>
      <c r="F1185" s="8">
        <v>50</v>
      </c>
      <c r="G1185" s="10">
        <v>95904.1</v>
      </c>
    </row>
    <row r="1186" spans="2:7" x14ac:dyDescent="0.45">
      <c r="C1186" t="s">
        <v>1152</v>
      </c>
      <c r="D1186" t="s">
        <v>1371</v>
      </c>
      <c r="E1186" s="64">
        <v>41927</v>
      </c>
      <c r="F1186" s="8">
        <v>34</v>
      </c>
      <c r="G1186" s="10">
        <v>148681.31</v>
      </c>
    </row>
    <row r="1187" spans="2:7" x14ac:dyDescent="0.45">
      <c r="C1187" t="s">
        <v>1152</v>
      </c>
      <c r="D1187" t="s">
        <v>1372</v>
      </c>
      <c r="E1187" s="64">
        <v>41927</v>
      </c>
      <c r="F1187" s="8">
        <v>130</v>
      </c>
      <c r="G1187" s="10">
        <v>261044.81</v>
      </c>
    </row>
    <row r="1188" spans="2:7" x14ac:dyDescent="0.45">
      <c r="C1188" t="s">
        <v>1152</v>
      </c>
      <c r="D1188" t="s">
        <v>1373</v>
      </c>
      <c r="E1188" s="64">
        <v>41927</v>
      </c>
      <c r="F1188" s="8">
        <v>54</v>
      </c>
      <c r="G1188" s="10">
        <v>95635.04</v>
      </c>
    </row>
    <row r="1189" spans="2:7" x14ac:dyDescent="0.45">
      <c r="C1189" t="s">
        <v>1152</v>
      </c>
      <c r="D1189" t="s">
        <v>1374</v>
      </c>
      <c r="E1189" s="64">
        <v>41927</v>
      </c>
      <c r="F1189" s="8">
        <v>101</v>
      </c>
      <c r="G1189" s="10">
        <v>247776.93</v>
      </c>
    </row>
    <row r="1190" spans="2:7" x14ac:dyDescent="0.45">
      <c r="B1190" s="14" t="s">
        <v>1705</v>
      </c>
      <c r="C1190" s="14" t="s">
        <v>1152</v>
      </c>
      <c r="D1190" s="14" t="s">
        <v>517</v>
      </c>
      <c r="E1190" s="15">
        <v>41927</v>
      </c>
      <c r="F1190" s="120">
        <v>332</v>
      </c>
      <c r="G1190" s="18">
        <v>810776.19</v>
      </c>
    </row>
    <row r="1191" spans="2:7" x14ac:dyDescent="0.45">
      <c r="C1191" t="s">
        <v>1152</v>
      </c>
      <c r="D1191" t="s">
        <v>1375</v>
      </c>
      <c r="E1191" s="64">
        <v>41927</v>
      </c>
      <c r="F1191" s="8">
        <v>9</v>
      </c>
      <c r="G1191" s="10">
        <v>13883.25</v>
      </c>
    </row>
    <row r="1192" spans="2:7" x14ac:dyDescent="0.45">
      <c r="C1192" t="s">
        <v>1152</v>
      </c>
      <c r="D1192" t="s">
        <v>1376</v>
      </c>
      <c r="E1192" s="64">
        <v>41927</v>
      </c>
      <c r="F1192" s="8">
        <v>14</v>
      </c>
      <c r="G1192" s="10">
        <v>62707.91</v>
      </c>
    </row>
    <row r="1193" spans="2:7" x14ac:dyDescent="0.45">
      <c r="C1193" t="s">
        <v>1152</v>
      </c>
      <c r="D1193" t="s">
        <v>1377</v>
      </c>
      <c r="E1193" s="64">
        <v>41927</v>
      </c>
      <c r="F1193" s="8">
        <v>47</v>
      </c>
      <c r="G1193" s="10">
        <v>131365.26999999999</v>
      </c>
    </row>
    <row r="1194" spans="2:7" x14ac:dyDescent="0.45">
      <c r="B1194" s="14" t="s">
        <v>94</v>
      </c>
      <c r="C1194" s="14" t="s">
        <v>1152</v>
      </c>
      <c r="D1194" s="14" t="s">
        <v>196</v>
      </c>
      <c r="E1194" s="15">
        <v>41927</v>
      </c>
      <c r="F1194" s="120">
        <v>578</v>
      </c>
      <c r="G1194" s="18">
        <v>799615.23</v>
      </c>
    </row>
    <row r="1195" spans="2:7" x14ac:dyDescent="0.45">
      <c r="C1195" t="s">
        <v>1682</v>
      </c>
      <c r="D1195" t="s">
        <v>1683</v>
      </c>
      <c r="E1195" s="64">
        <v>41927</v>
      </c>
      <c r="F1195" s="8">
        <v>30</v>
      </c>
      <c r="G1195" s="10">
        <v>0</v>
      </c>
    </row>
    <row r="1196" spans="2:7" x14ac:dyDescent="0.45">
      <c r="C1196" t="s">
        <v>717</v>
      </c>
      <c r="D1196" t="s">
        <v>718</v>
      </c>
      <c r="E1196" s="64">
        <v>41928</v>
      </c>
      <c r="F1196" s="8">
        <v>35</v>
      </c>
      <c r="G1196" s="10">
        <v>0</v>
      </c>
    </row>
    <row r="1197" spans="2:7" x14ac:dyDescent="0.45">
      <c r="C1197" t="s">
        <v>717</v>
      </c>
      <c r="D1197" t="s">
        <v>728</v>
      </c>
      <c r="E1197" s="64">
        <v>41928</v>
      </c>
      <c r="F1197" s="8">
        <v>37</v>
      </c>
      <c r="G1197" s="10">
        <v>0</v>
      </c>
    </row>
    <row r="1198" spans="2:7" x14ac:dyDescent="0.45">
      <c r="C1198" t="s">
        <v>717</v>
      </c>
      <c r="D1198" t="s">
        <v>723</v>
      </c>
      <c r="E1198" s="64">
        <v>41928</v>
      </c>
      <c r="F1198" s="8">
        <v>53</v>
      </c>
      <c r="G1198" s="10">
        <v>0</v>
      </c>
    </row>
    <row r="1199" spans="2:7" x14ac:dyDescent="0.45">
      <c r="C1199" t="s">
        <v>874</v>
      </c>
      <c r="D1199" t="s">
        <v>876</v>
      </c>
      <c r="E1199" s="64">
        <v>41928</v>
      </c>
      <c r="F1199" s="8">
        <v>528</v>
      </c>
      <c r="G1199" s="10">
        <v>0</v>
      </c>
    </row>
    <row r="1200" spans="2:7" x14ac:dyDescent="0.45">
      <c r="C1200" t="s">
        <v>874</v>
      </c>
      <c r="D1200" t="s">
        <v>877</v>
      </c>
      <c r="E1200" s="64">
        <v>41928</v>
      </c>
      <c r="F1200" s="8">
        <v>188</v>
      </c>
      <c r="G1200" s="10">
        <v>0</v>
      </c>
    </row>
    <row r="1201" spans="2:7" x14ac:dyDescent="0.45">
      <c r="B1201" s="14" t="s">
        <v>1705</v>
      </c>
      <c r="C1201" s="14" t="s">
        <v>901</v>
      </c>
      <c r="D1201" s="14" t="s">
        <v>953</v>
      </c>
      <c r="E1201" s="15">
        <v>41928</v>
      </c>
      <c r="F1201" s="120">
        <v>3102</v>
      </c>
      <c r="G1201" s="18">
        <v>14844363.310000001</v>
      </c>
    </row>
    <row r="1202" spans="2:7" x14ac:dyDescent="0.45">
      <c r="C1202" t="s">
        <v>901</v>
      </c>
      <c r="D1202" t="s">
        <v>954</v>
      </c>
      <c r="E1202" s="64">
        <v>41928</v>
      </c>
      <c r="F1202" s="8">
        <v>167</v>
      </c>
      <c r="G1202" s="10">
        <v>361419.45</v>
      </c>
    </row>
    <row r="1203" spans="2:7" x14ac:dyDescent="0.45">
      <c r="B1203" s="14" t="s">
        <v>1705</v>
      </c>
      <c r="C1203" s="14" t="s">
        <v>901</v>
      </c>
      <c r="D1203" s="14" t="s">
        <v>955</v>
      </c>
      <c r="E1203" s="15">
        <v>41928</v>
      </c>
      <c r="F1203" s="120">
        <v>1309</v>
      </c>
      <c r="G1203" s="18">
        <v>3919590.78</v>
      </c>
    </row>
    <row r="1204" spans="2:7" x14ac:dyDescent="0.45">
      <c r="C1204" t="s">
        <v>901</v>
      </c>
      <c r="D1204" t="s">
        <v>956</v>
      </c>
      <c r="E1204" s="64">
        <v>41928</v>
      </c>
      <c r="F1204" s="8">
        <v>48</v>
      </c>
      <c r="G1204" s="10">
        <v>0</v>
      </c>
    </row>
    <row r="1205" spans="2:7" x14ac:dyDescent="0.45">
      <c r="C1205" t="s">
        <v>971</v>
      </c>
      <c r="D1205" t="s">
        <v>1042</v>
      </c>
      <c r="E1205" s="64">
        <v>41928</v>
      </c>
      <c r="F1205" s="8">
        <v>406</v>
      </c>
      <c r="G1205" s="10">
        <v>0</v>
      </c>
    </row>
    <row r="1206" spans="2:7" x14ac:dyDescent="0.45">
      <c r="B1206" s="14" t="s">
        <v>94</v>
      </c>
      <c r="C1206" s="14" t="s">
        <v>1152</v>
      </c>
      <c r="D1206" s="14" t="s">
        <v>1378</v>
      </c>
      <c r="E1206" s="15">
        <v>41928</v>
      </c>
      <c r="F1206" s="120">
        <v>812</v>
      </c>
      <c r="G1206" s="18">
        <v>1149806.73</v>
      </c>
    </row>
    <row r="1207" spans="2:7" x14ac:dyDescent="0.45">
      <c r="C1207" t="s">
        <v>1152</v>
      </c>
      <c r="D1207" t="s">
        <v>1379</v>
      </c>
      <c r="E1207" s="64">
        <v>41928</v>
      </c>
      <c r="F1207" s="8">
        <v>15</v>
      </c>
      <c r="G1207" s="10">
        <v>125554.7</v>
      </c>
    </row>
    <row r="1208" spans="2:7" x14ac:dyDescent="0.45">
      <c r="C1208" t="s">
        <v>1152</v>
      </c>
      <c r="D1208" t="s">
        <v>1380</v>
      </c>
      <c r="E1208" s="64">
        <v>41928</v>
      </c>
      <c r="F1208" s="8">
        <v>75</v>
      </c>
      <c r="G1208" s="10">
        <v>297854.38</v>
      </c>
    </row>
    <row r="1209" spans="2:7" x14ac:dyDescent="0.45">
      <c r="C1209" t="s">
        <v>1152</v>
      </c>
      <c r="D1209" t="s">
        <v>1381</v>
      </c>
      <c r="E1209" s="64">
        <v>41928</v>
      </c>
      <c r="F1209" s="8">
        <v>6</v>
      </c>
      <c r="G1209" s="10">
        <v>45136.84</v>
      </c>
    </row>
    <row r="1210" spans="2:7" x14ac:dyDescent="0.45">
      <c r="C1210" t="s">
        <v>1152</v>
      </c>
      <c r="D1210" t="s">
        <v>1382</v>
      </c>
      <c r="E1210" s="64">
        <v>41928</v>
      </c>
      <c r="F1210" s="8">
        <v>22</v>
      </c>
      <c r="G1210" s="10">
        <v>47148.35</v>
      </c>
    </row>
    <row r="1211" spans="2:7" x14ac:dyDescent="0.45">
      <c r="C1211" t="s">
        <v>1152</v>
      </c>
      <c r="D1211" t="s">
        <v>1383</v>
      </c>
      <c r="E1211" s="64">
        <v>41928</v>
      </c>
      <c r="F1211" s="8">
        <v>59</v>
      </c>
      <c r="G1211" s="10">
        <v>184139.51</v>
      </c>
    </row>
    <row r="1212" spans="2:7" x14ac:dyDescent="0.45">
      <c r="C1212" t="s">
        <v>1152</v>
      </c>
      <c r="D1212" t="s">
        <v>1384</v>
      </c>
      <c r="E1212" s="64">
        <v>41928</v>
      </c>
      <c r="F1212" s="8">
        <v>12</v>
      </c>
      <c r="G1212" s="10">
        <v>13767.63</v>
      </c>
    </row>
    <row r="1213" spans="2:7" x14ac:dyDescent="0.45">
      <c r="C1213" t="s">
        <v>1152</v>
      </c>
      <c r="D1213" t="s">
        <v>1385</v>
      </c>
      <c r="E1213" s="64">
        <v>41928</v>
      </c>
      <c r="F1213" s="8">
        <v>71</v>
      </c>
      <c r="G1213" s="10">
        <v>862487.62</v>
      </c>
    </row>
    <row r="1214" spans="2:7" x14ac:dyDescent="0.45">
      <c r="B1214" s="14" t="s">
        <v>94</v>
      </c>
      <c r="C1214" s="14" t="s">
        <v>1152</v>
      </c>
      <c r="D1214" s="14" t="s">
        <v>1386</v>
      </c>
      <c r="E1214" s="15">
        <v>41928</v>
      </c>
      <c r="F1214" s="120">
        <v>640</v>
      </c>
      <c r="G1214" s="18">
        <v>1418053.9</v>
      </c>
    </row>
    <row r="1215" spans="2:7" x14ac:dyDescent="0.45">
      <c r="C1215" t="s">
        <v>1152</v>
      </c>
      <c r="D1215" t="s">
        <v>1387</v>
      </c>
      <c r="E1215" s="64">
        <v>41928</v>
      </c>
      <c r="F1215" s="8">
        <v>254</v>
      </c>
      <c r="G1215" s="10">
        <v>439346.21</v>
      </c>
    </row>
    <row r="1216" spans="2:7" x14ac:dyDescent="0.45">
      <c r="C1216" t="s">
        <v>1152</v>
      </c>
      <c r="D1216" t="s">
        <v>1388</v>
      </c>
      <c r="E1216" s="64">
        <v>41928</v>
      </c>
      <c r="F1216" s="8">
        <v>11</v>
      </c>
      <c r="G1216" s="10">
        <v>96827.07</v>
      </c>
    </row>
    <row r="1217" spans="2:7" x14ac:dyDescent="0.45">
      <c r="C1217" t="s">
        <v>1152</v>
      </c>
      <c r="D1217" t="s">
        <v>1162</v>
      </c>
      <c r="E1217" s="64">
        <v>41928</v>
      </c>
      <c r="F1217" s="8">
        <v>2</v>
      </c>
      <c r="G1217" s="10">
        <v>15914.49</v>
      </c>
    </row>
    <row r="1218" spans="2:7" x14ac:dyDescent="0.45">
      <c r="C1218" t="s">
        <v>874</v>
      </c>
      <c r="D1218" t="s">
        <v>802</v>
      </c>
      <c r="E1218" s="64">
        <v>41929</v>
      </c>
      <c r="F1218" s="8">
        <v>996</v>
      </c>
      <c r="G1218" s="10">
        <v>0</v>
      </c>
    </row>
    <row r="1219" spans="2:7" x14ac:dyDescent="0.45">
      <c r="C1219" t="s">
        <v>901</v>
      </c>
      <c r="D1219" t="s">
        <v>957</v>
      </c>
      <c r="E1219" s="64">
        <v>41929</v>
      </c>
      <c r="F1219" s="8">
        <v>53</v>
      </c>
      <c r="G1219" s="10">
        <v>0</v>
      </c>
    </row>
    <row r="1220" spans="2:7" x14ac:dyDescent="0.45">
      <c r="C1220" t="s">
        <v>901</v>
      </c>
      <c r="D1220" t="s">
        <v>638</v>
      </c>
      <c r="E1220" s="64">
        <v>41929</v>
      </c>
      <c r="F1220" s="8">
        <v>123</v>
      </c>
      <c r="G1220" s="10">
        <v>449435.15</v>
      </c>
    </row>
    <row r="1221" spans="2:7" x14ac:dyDescent="0.45">
      <c r="C1221" t="s">
        <v>901</v>
      </c>
      <c r="D1221" t="s">
        <v>958</v>
      </c>
      <c r="E1221" s="64">
        <v>41929</v>
      </c>
      <c r="F1221" s="8">
        <v>389</v>
      </c>
      <c r="G1221" s="10">
        <v>1378890.22</v>
      </c>
    </row>
    <row r="1222" spans="2:7" x14ac:dyDescent="0.45">
      <c r="C1222" t="s">
        <v>1152</v>
      </c>
      <c r="D1222" t="s">
        <v>1389</v>
      </c>
      <c r="E1222" s="64">
        <v>41929</v>
      </c>
      <c r="F1222" s="8">
        <v>17</v>
      </c>
      <c r="G1222" s="10">
        <v>65695.64</v>
      </c>
    </row>
    <row r="1223" spans="2:7" x14ac:dyDescent="0.45">
      <c r="C1223" t="s">
        <v>1152</v>
      </c>
      <c r="D1223" t="s">
        <v>1390</v>
      </c>
      <c r="E1223" s="64">
        <v>41929</v>
      </c>
      <c r="F1223" s="8">
        <v>47</v>
      </c>
      <c r="G1223" s="10">
        <v>89967.69</v>
      </c>
    </row>
    <row r="1224" spans="2:7" x14ac:dyDescent="0.45">
      <c r="C1224" t="s">
        <v>1152</v>
      </c>
      <c r="D1224" t="s">
        <v>1391</v>
      </c>
      <c r="E1224" s="64">
        <v>41929</v>
      </c>
      <c r="F1224" s="8">
        <v>4</v>
      </c>
      <c r="G1224" s="10">
        <v>62646.9</v>
      </c>
    </row>
    <row r="1225" spans="2:7" x14ac:dyDescent="0.45">
      <c r="C1225" t="s">
        <v>1152</v>
      </c>
      <c r="D1225" t="s">
        <v>1392</v>
      </c>
      <c r="E1225" s="64">
        <v>41929</v>
      </c>
      <c r="F1225" s="8">
        <v>41</v>
      </c>
      <c r="G1225" s="10">
        <v>59221.88</v>
      </c>
    </row>
    <row r="1226" spans="2:7" x14ac:dyDescent="0.45">
      <c r="C1226" t="s">
        <v>1152</v>
      </c>
      <c r="D1226" t="s">
        <v>1393</v>
      </c>
      <c r="E1226" s="64">
        <v>41929</v>
      </c>
      <c r="F1226" s="8">
        <v>32</v>
      </c>
      <c r="G1226" s="10">
        <v>58816.74</v>
      </c>
    </row>
    <row r="1227" spans="2:7" x14ac:dyDescent="0.45">
      <c r="B1227" s="14" t="s">
        <v>1705</v>
      </c>
      <c r="C1227" s="14" t="s">
        <v>673</v>
      </c>
      <c r="D1227" s="14" t="s">
        <v>317</v>
      </c>
      <c r="E1227" s="15">
        <v>41930</v>
      </c>
      <c r="F1227" s="120">
        <v>1507</v>
      </c>
      <c r="G1227" s="18">
        <v>0</v>
      </c>
    </row>
    <row r="1228" spans="2:7" x14ac:dyDescent="0.45">
      <c r="B1228" s="14" t="s">
        <v>94</v>
      </c>
      <c r="C1228" s="14" t="s">
        <v>673</v>
      </c>
      <c r="D1228" s="14" t="s">
        <v>676</v>
      </c>
      <c r="E1228" s="15">
        <v>41932</v>
      </c>
      <c r="F1228" s="120">
        <v>3231</v>
      </c>
      <c r="G1228" s="18">
        <v>1969654.71</v>
      </c>
    </row>
    <row r="1229" spans="2:7" x14ac:dyDescent="0.45">
      <c r="C1229" t="s">
        <v>717</v>
      </c>
      <c r="D1229" t="s">
        <v>719</v>
      </c>
      <c r="E1229" s="64">
        <v>41932</v>
      </c>
      <c r="F1229" s="8">
        <v>39</v>
      </c>
      <c r="G1229" s="10">
        <v>0</v>
      </c>
    </row>
    <row r="1230" spans="2:7" x14ac:dyDescent="0.45">
      <c r="B1230" s="14" t="s">
        <v>94</v>
      </c>
      <c r="C1230" s="14" t="s">
        <v>874</v>
      </c>
      <c r="D1230" s="14" t="s">
        <v>878</v>
      </c>
      <c r="E1230" s="15">
        <v>41932</v>
      </c>
      <c r="F1230" s="120">
        <v>1662</v>
      </c>
      <c r="G1230" s="18">
        <v>3440526.84</v>
      </c>
    </row>
    <row r="1231" spans="2:7" x14ac:dyDescent="0.45">
      <c r="B1231" s="14" t="s">
        <v>1705</v>
      </c>
      <c r="C1231" s="14" t="s">
        <v>901</v>
      </c>
      <c r="D1231" s="14" t="s">
        <v>379</v>
      </c>
      <c r="E1231" s="15">
        <v>41932</v>
      </c>
      <c r="F1231" s="120">
        <v>2179</v>
      </c>
      <c r="G1231" s="18">
        <v>9371237.0700000003</v>
      </c>
    </row>
    <row r="1232" spans="2:7" x14ac:dyDescent="0.45">
      <c r="C1232" t="s">
        <v>1152</v>
      </c>
      <c r="D1232" t="s">
        <v>1394</v>
      </c>
      <c r="E1232" s="64">
        <v>41932</v>
      </c>
      <c r="F1232" s="8">
        <v>22</v>
      </c>
      <c r="G1232" s="10">
        <v>24481.7</v>
      </c>
    </row>
    <row r="1233" spans="2:7" x14ac:dyDescent="0.45">
      <c r="C1233" t="s">
        <v>1152</v>
      </c>
      <c r="D1233" t="s">
        <v>1395</v>
      </c>
      <c r="E1233" s="64">
        <v>41932</v>
      </c>
      <c r="F1233" s="8">
        <v>13</v>
      </c>
      <c r="G1233" s="10">
        <v>19467.64</v>
      </c>
    </row>
    <row r="1234" spans="2:7" x14ac:dyDescent="0.45">
      <c r="C1234" t="s">
        <v>1152</v>
      </c>
      <c r="D1234" t="s">
        <v>1396</v>
      </c>
      <c r="E1234" s="64">
        <v>41932</v>
      </c>
      <c r="F1234" s="8">
        <v>65</v>
      </c>
      <c r="G1234" s="10">
        <v>118369.06</v>
      </c>
    </row>
    <row r="1235" spans="2:7" x14ac:dyDescent="0.45">
      <c r="C1235" t="s">
        <v>1152</v>
      </c>
      <c r="D1235" t="s">
        <v>1397</v>
      </c>
      <c r="E1235" s="64">
        <v>41932</v>
      </c>
      <c r="F1235" s="8">
        <v>22</v>
      </c>
      <c r="G1235" s="10">
        <v>50827.43</v>
      </c>
    </row>
    <row r="1236" spans="2:7" x14ac:dyDescent="0.45">
      <c r="C1236" t="s">
        <v>1647</v>
      </c>
      <c r="D1236" t="s">
        <v>1138</v>
      </c>
      <c r="E1236" s="64">
        <v>41932</v>
      </c>
      <c r="F1236" s="8">
        <v>2516</v>
      </c>
      <c r="G1236" s="10">
        <v>0</v>
      </c>
    </row>
    <row r="1237" spans="2:7" x14ac:dyDescent="0.45">
      <c r="B1237" s="14" t="s">
        <v>94</v>
      </c>
      <c r="C1237" s="14" t="s">
        <v>673</v>
      </c>
      <c r="D1237" s="14" t="s">
        <v>677</v>
      </c>
      <c r="E1237" s="15">
        <v>41933</v>
      </c>
      <c r="F1237" s="120">
        <v>2592</v>
      </c>
      <c r="G1237" s="18">
        <v>4088712.49</v>
      </c>
    </row>
    <row r="1238" spans="2:7" x14ac:dyDescent="0.45">
      <c r="C1238" t="s">
        <v>717</v>
      </c>
      <c r="D1238" t="s">
        <v>643</v>
      </c>
      <c r="E1238" s="64">
        <v>41933</v>
      </c>
      <c r="F1238" s="8">
        <v>28</v>
      </c>
      <c r="G1238" s="10">
        <v>0</v>
      </c>
    </row>
    <row r="1239" spans="2:7" x14ac:dyDescent="0.45">
      <c r="C1239" t="s">
        <v>971</v>
      </c>
      <c r="D1239" t="s">
        <v>946</v>
      </c>
      <c r="E1239" s="64">
        <v>41933</v>
      </c>
      <c r="F1239" s="8">
        <v>4695</v>
      </c>
      <c r="G1239" s="10">
        <v>5236559.51</v>
      </c>
    </row>
    <row r="1240" spans="2:7" x14ac:dyDescent="0.45">
      <c r="C1240" t="s">
        <v>971</v>
      </c>
      <c r="D1240" t="s">
        <v>775</v>
      </c>
      <c r="E1240" s="64">
        <v>41933</v>
      </c>
      <c r="F1240" s="8">
        <v>462</v>
      </c>
      <c r="G1240" s="10">
        <v>77333.009999999995</v>
      </c>
    </row>
    <row r="1241" spans="2:7" x14ac:dyDescent="0.45">
      <c r="C1241" t="s">
        <v>1152</v>
      </c>
      <c r="D1241" t="s">
        <v>1398</v>
      </c>
      <c r="E1241" s="64">
        <v>41933</v>
      </c>
      <c r="F1241" s="8">
        <v>51</v>
      </c>
      <c r="G1241" s="10">
        <v>181104.69</v>
      </c>
    </row>
    <row r="1242" spans="2:7" x14ac:dyDescent="0.45">
      <c r="B1242" s="14" t="s">
        <v>1705</v>
      </c>
      <c r="C1242" s="14" t="s">
        <v>1152</v>
      </c>
      <c r="D1242" s="14" t="s">
        <v>1399</v>
      </c>
      <c r="E1242" s="15">
        <v>41933</v>
      </c>
      <c r="F1242" s="120">
        <v>252</v>
      </c>
      <c r="G1242" s="18">
        <v>775177.62</v>
      </c>
    </row>
    <row r="1243" spans="2:7" x14ac:dyDescent="0.45">
      <c r="B1243" s="14" t="s">
        <v>1705</v>
      </c>
      <c r="C1243" s="14" t="s">
        <v>1152</v>
      </c>
      <c r="D1243" s="14" t="s">
        <v>1400</v>
      </c>
      <c r="E1243" s="15">
        <v>41933</v>
      </c>
      <c r="F1243" s="120">
        <v>250</v>
      </c>
      <c r="G1243" s="18">
        <v>506975.63</v>
      </c>
    </row>
    <row r="1244" spans="2:7" x14ac:dyDescent="0.45">
      <c r="B1244" s="14" t="s">
        <v>94</v>
      </c>
      <c r="C1244" s="14" t="s">
        <v>673</v>
      </c>
      <c r="D1244" s="14" t="s">
        <v>678</v>
      </c>
      <c r="E1244" s="15">
        <v>41934</v>
      </c>
      <c r="F1244" s="120">
        <v>1597</v>
      </c>
      <c r="G1244" s="18">
        <v>5242279.6900000004</v>
      </c>
    </row>
    <row r="1245" spans="2:7" x14ac:dyDescent="0.45">
      <c r="C1245" t="s">
        <v>874</v>
      </c>
      <c r="D1245" t="s">
        <v>879</v>
      </c>
      <c r="E1245" s="64">
        <v>41934</v>
      </c>
      <c r="F1245" s="8">
        <v>160</v>
      </c>
      <c r="G1245" s="10">
        <v>0</v>
      </c>
    </row>
    <row r="1246" spans="2:7" x14ac:dyDescent="0.45">
      <c r="C1246" t="s">
        <v>874</v>
      </c>
      <c r="D1246" t="s">
        <v>702</v>
      </c>
      <c r="E1246" s="64">
        <v>41934</v>
      </c>
      <c r="F1246" s="8">
        <v>353</v>
      </c>
      <c r="G1246" s="10">
        <v>0</v>
      </c>
    </row>
    <row r="1247" spans="2:7" x14ac:dyDescent="0.45">
      <c r="C1247" t="s">
        <v>874</v>
      </c>
      <c r="D1247" t="s">
        <v>880</v>
      </c>
      <c r="E1247" s="64">
        <v>41934</v>
      </c>
      <c r="F1247" s="8">
        <v>169</v>
      </c>
      <c r="G1247" s="10">
        <v>0</v>
      </c>
    </row>
    <row r="1248" spans="2:7" x14ac:dyDescent="0.45">
      <c r="C1248" t="s">
        <v>1152</v>
      </c>
      <c r="D1248" t="s">
        <v>1401</v>
      </c>
      <c r="E1248" s="64">
        <v>41934</v>
      </c>
      <c r="F1248" s="8">
        <v>25</v>
      </c>
      <c r="G1248" s="10">
        <v>65106.84</v>
      </c>
    </row>
    <row r="1249" spans="2:7" x14ac:dyDescent="0.45">
      <c r="C1249" t="s">
        <v>1152</v>
      </c>
      <c r="D1249" t="s">
        <v>1402</v>
      </c>
      <c r="E1249" s="64">
        <v>41934</v>
      </c>
      <c r="F1249" s="8">
        <v>18</v>
      </c>
      <c r="G1249" s="10">
        <v>41862.6</v>
      </c>
    </row>
    <row r="1250" spans="2:7" x14ac:dyDescent="0.45">
      <c r="C1250" t="s">
        <v>1152</v>
      </c>
      <c r="D1250" t="s">
        <v>1403</v>
      </c>
      <c r="E1250" s="64">
        <v>41934</v>
      </c>
      <c r="F1250" s="8">
        <v>30</v>
      </c>
      <c r="G1250" s="10">
        <v>134257.35999999999</v>
      </c>
    </row>
    <row r="1251" spans="2:7" x14ac:dyDescent="0.45">
      <c r="C1251" t="s">
        <v>1152</v>
      </c>
      <c r="D1251" t="s">
        <v>1404</v>
      </c>
      <c r="E1251" s="64">
        <v>41934</v>
      </c>
      <c r="F1251" s="8">
        <v>159</v>
      </c>
      <c r="G1251" s="10">
        <v>135406.15</v>
      </c>
    </row>
    <row r="1252" spans="2:7" x14ac:dyDescent="0.45">
      <c r="C1252" t="s">
        <v>1152</v>
      </c>
      <c r="D1252" t="s">
        <v>1405</v>
      </c>
      <c r="E1252" s="64">
        <v>41934</v>
      </c>
      <c r="F1252" s="8">
        <v>5</v>
      </c>
      <c r="G1252" s="10">
        <v>29773.22</v>
      </c>
    </row>
    <row r="1253" spans="2:7" x14ac:dyDescent="0.45">
      <c r="C1253" t="s">
        <v>1152</v>
      </c>
      <c r="D1253" t="s">
        <v>1406</v>
      </c>
      <c r="E1253" s="64">
        <v>41934</v>
      </c>
      <c r="F1253" s="8">
        <v>69</v>
      </c>
      <c r="G1253" s="10">
        <v>85975.4</v>
      </c>
    </row>
    <row r="1254" spans="2:7" x14ac:dyDescent="0.45">
      <c r="C1254" t="s">
        <v>1152</v>
      </c>
      <c r="D1254" t="s">
        <v>1407</v>
      </c>
      <c r="E1254" s="64">
        <v>41934</v>
      </c>
      <c r="F1254" s="8">
        <v>73</v>
      </c>
      <c r="G1254" s="10">
        <v>228303.15</v>
      </c>
    </row>
    <row r="1255" spans="2:7" x14ac:dyDescent="0.45">
      <c r="C1255" t="s">
        <v>1152</v>
      </c>
      <c r="D1255" t="s">
        <v>1408</v>
      </c>
      <c r="E1255" s="64">
        <v>41934</v>
      </c>
      <c r="F1255" s="8">
        <v>70</v>
      </c>
      <c r="G1255" s="10">
        <v>64818.58</v>
      </c>
    </row>
    <row r="1256" spans="2:7" x14ac:dyDescent="0.45">
      <c r="B1256" s="14" t="s">
        <v>1705</v>
      </c>
      <c r="C1256" s="14" t="s">
        <v>1152</v>
      </c>
      <c r="D1256" s="14" t="s">
        <v>1409</v>
      </c>
      <c r="E1256" s="15">
        <v>41934</v>
      </c>
      <c r="F1256" s="120">
        <v>359</v>
      </c>
      <c r="G1256" s="18">
        <v>732956</v>
      </c>
    </row>
    <row r="1257" spans="2:7" x14ac:dyDescent="0.45">
      <c r="C1257" t="s">
        <v>717</v>
      </c>
      <c r="D1257" t="s">
        <v>730</v>
      </c>
      <c r="E1257" s="64">
        <v>41935</v>
      </c>
      <c r="F1257" s="8">
        <v>63</v>
      </c>
      <c r="G1257" s="10">
        <v>0</v>
      </c>
    </row>
    <row r="1258" spans="2:7" x14ac:dyDescent="0.45">
      <c r="C1258" t="s">
        <v>717</v>
      </c>
      <c r="D1258" t="s">
        <v>718</v>
      </c>
      <c r="E1258" s="64">
        <v>41935</v>
      </c>
      <c r="F1258" s="8">
        <v>20</v>
      </c>
      <c r="G1258" s="10">
        <v>0</v>
      </c>
    </row>
    <row r="1259" spans="2:7" x14ac:dyDescent="0.45">
      <c r="C1259" t="s">
        <v>717</v>
      </c>
      <c r="D1259" t="s">
        <v>728</v>
      </c>
      <c r="E1259" s="64">
        <v>41935</v>
      </c>
      <c r="F1259" s="8">
        <v>41</v>
      </c>
      <c r="G1259" s="10">
        <v>0</v>
      </c>
    </row>
    <row r="1260" spans="2:7" x14ac:dyDescent="0.45">
      <c r="C1260" t="s">
        <v>874</v>
      </c>
      <c r="D1260" t="s">
        <v>881</v>
      </c>
      <c r="E1260" s="64">
        <v>41935</v>
      </c>
      <c r="F1260" s="8">
        <v>636</v>
      </c>
      <c r="G1260" s="10">
        <v>0</v>
      </c>
    </row>
    <row r="1261" spans="2:7" x14ac:dyDescent="0.45">
      <c r="C1261" t="s">
        <v>874</v>
      </c>
      <c r="D1261" t="s">
        <v>691</v>
      </c>
      <c r="E1261" s="64">
        <v>41935</v>
      </c>
      <c r="F1261" s="8">
        <v>275</v>
      </c>
      <c r="G1261" s="10">
        <v>0</v>
      </c>
    </row>
    <row r="1262" spans="2:7" x14ac:dyDescent="0.45">
      <c r="C1262" t="s">
        <v>1152</v>
      </c>
      <c r="D1262" t="s">
        <v>1410</v>
      </c>
      <c r="E1262" s="64">
        <v>41935</v>
      </c>
      <c r="F1262" s="8">
        <v>47</v>
      </c>
      <c r="G1262" s="10">
        <v>100647.67</v>
      </c>
    </row>
    <row r="1263" spans="2:7" x14ac:dyDescent="0.45">
      <c r="C1263" t="s">
        <v>1152</v>
      </c>
      <c r="D1263" t="s">
        <v>1411</v>
      </c>
      <c r="E1263" s="64">
        <v>41935</v>
      </c>
      <c r="F1263" s="8">
        <v>12</v>
      </c>
      <c r="G1263" s="10">
        <v>83041.63</v>
      </c>
    </row>
    <row r="1264" spans="2:7" x14ac:dyDescent="0.45">
      <c r="C1264" t="s">
        <v>1152</v>
      </c>
      <c r="D1264" t="s">
        <v>1412</v>
      </c>
      <c r="E1264" s="64">
        <v>41935</v>
      </c>
      <c r="F1264" s="8">
        <v>8</v>
      </c>
      <c r="G1264" s="10">
        <v>12280.8</v>
      </c>
    </row>
    <row r="1265" spans="2:7" x14ac:dyDescent="0.45">
      <c r="C1265" t="s">
        <v>1152</v>
      </c>
      <c r="D1265" t="s">
        <v>1413</v>
      </c>
      <c r="E1265" s="64">
        <v>41935</v>
      </c>
      <c r="F1265" s="8">
        <v>155</v>
      </c>
      <c r="G1265" s="10">
        <v>111891.98</v>
      </c>
    </row>
    <row r="1266" spans="2:7" x14ac:dyDescent="0.45">
      <c r="C1266" t="s">
        <v>1152</v>
      </c>
      <c r="D1266" t="s">
        <v>1414</v>
      </c>
      <c r="E1266" s="64">
        <v>41935</v>
      </c>
      <c r="F1266" s="8">
        <v>77</v>
      </c>
      <c r="G1266" s="10">
        <v>119653.04</v>
      </c>
    </row>
    <row r="1267" spans="2:7" x14ac:dyDescent="0.45">
      <c r="C1267" t="s">
        <v>1152</v>
      </c>
      <c r="D1267" t="s">
        <v>1415</v>
      </c>
      <c r="E1267" s="64">
        <v>41935</v>
      </c>
      <c r="F1267" s="8">
        <v>13</v>
      </c>
      <c r="G1267" s="10">
        <v>160879.87</v>
      </c>
    </row>
    <row r="1268" spans="2:7" x14ac:dyDescent="0.45">
      <c r="C1268" t="s">
        <v>1152</v>
      </c>
      <c r="D1268" t="s">
        <v>1416</v>
      </c>
      <c r="E1268" s="64">
        <v>41935</v>
      </c>
      <c r="F1268" s="8">
        <v>64</v>
      </c>
      <c r="G1268" s="10">
        <v>220102.49</v>
      </c>
    </row>
    <row r="1269" spans="2:7" x14ac:dyDescent="0.45">
      <c r="C1269" t="s">
        <v>1152</v>
      </c>
      <c r="D1269" t="s">
        <v>1417</v>
      </c>
      <c r="E1269" s="64">
        <v>41935</v>
      </c>
      <c r="F1269" s="8">
        <v>29</v>
      </c>
      <c r="G1269" s="10">
        <v>63090.57</v>
      </c>
    </row>
    <row r="1270" spans="2:7" x14ac:dyDescent="0.45">
      <c r="B1270" s="14" t="s">
        <v>1705</v>
      </c>
      <c r="C1270" s="14" t="s">
        <v>1152</v>
      </c>
      <c r="D1270" s="14" t="s">
        <v>1418</v>
      </c>
      <c r="E1270" s="15">
        <v>41935</v>
      </c>
      <c r="F1270" s="120">
        <v>273</v>
      </c>
      <c r="G1270" s="18">
        <v>666918.38</v>
      </c>
    </row>
    <row r="1271" spans="2:7" x14ac:dyDescent="0.45">
      <c r="C1271" t="s">
        <v>1152</v>
      </c>
      <c r="D1271" t="s">
        <v>1419</v>
      </c>
      <c r="E1271" s="64">
        <v>41935</v>
      </c>
      <c r="F1271" s="8">
        <v>3</v>
      </c>
      <c r="G1271" s="10">
        <v>24160.9</v>
      </c>
    </row>
    <row r="1272" spans="2:7" x14ac:dyDescent="0.45">
      <c r="C1272" t="s">
        <v>1152</v>
      </c>
      <c r="D1272" t="s">
        <v>1420</v>
      </c>
      <c r="E1272" s="64">
        <v>41935</v>
      </c>
      <c r="F1272" s="8">
        <v>19</v>
      </c>
      <c r="G1272" s="10">
        <v>285883.82</v>
      </c>
    </row>
    <row r="1273" spans="2:7" x14ac:dyDescent="0.45">
      <c r="C1273" t="s">
        <v>1152</v>
      </c>
      <c r="D1273" t="s">
        <v>1421</v>
      </c>
      <c r="E1273" s="64">
        <v>41935</v>
      </c>
      <c r="F1273" s="8">
        <v>45</v>
      </c>
      <c r="G1273" s="10">
        <v>110034.17</v>
      </c>
    </row>
    <row r="1274" spans="2:7" x14ac:dyDescent="0.45">
      <c r="C1274" t="s">
        <v>1152</v>
      </c>
      <c r="D1274" t="s">
        <v>1422</v>
      </c>
      <c r="E1274" s="64">
        <v>41935</v>
      </c>
      <c r="F1274" s="8">
        <v>7</v>
      </c>
      <c r="G1274" s="10">
        <v>61541.57</v>
      </c>
    </row>
    <row r="1275" spans="2:7" x14ac:dyDescent="0.45">
      <c r="B1275" s="14" t="s">
        <v>1705</v>
      </c>
      <c r="C1275" s="14" t="s">
        <v>1152</v>
      </c>
      <c r="D1275" s="14" t="s">
        <v>1423</v>
      </c>
      <c r="E1275" s="15">
        <v>41935</v>
      </c>
      <c r="F1275" s="120">
        <v>337</v>
      </c>
      <c r="G1275" s="18">
        <v>713096.9</v>
      </c>
    </row>
    <row r="1276" spans="2:7" x14ac:dyDescent="0.45">
      <c r="C1276" t="s">
        <v>1152</v>
      </c>
      <c r="D1276" t="s">
        <v>1424</v>
      </c>
      <c r="E1276" s="64">
        <v>41935</v>
      </c>
      <c r="F1276" s="8">
        <v>24</v>
      </c>
      <c r="G1276" s="10">
        <v>105000.57</v>
      </c>
    </row>
    <row r="1277" spans="2:7" x14ac:dyDescent="0.45">
      <c r="C1277" t="s">
        <v>1152</v>
      </c>
      <c r="D1277" t="s">
        <v>1425</v>
      </c>
      <c r="E1277" s="64">
        <v>41935</v>
      </c>
      <c r="F1277" s="8">
        <v>4</v>
      </c>
      <c r="G1277" s="10">
        <v>25085.17</v>
      </c>
    </row>
    <row r="1278" spans="2:7" x14ac:dyDescent="0.45">
      <c r="C1278" t="s">
        <v>1152</v>
      </c>
      <c r="D1278" t="s">
        <v>1426</v>
      </c>
      <c r="E1278" s="64">
        <v>41935</v>
      </c>
      <c r="F1278" s="8">
        <v>12</v>
      </c>
      <c r="G1278" s="10">
        <v>56166.45</v>
      </c>
    </row>
    <row r="1279" spans="2:7" x14ac:dyDescent="0.45">
      <c r="B1279" s="14" t="s">
        <v>94</v>
      </c>
      <c r="C1279" s="14" t="s">
        <v>874</v>
      </c>
      <c r="D1279" s="14" t="s">
        <v>882</v>
      </c>
      <c r="E1279" s="15">
        <v>41936</v>
      </c>
      <c r="F1279" s="120">
        <v>1879</v>
      </c>
      <c r="G1279" s="18">
        <v>4694582.25</v>
      </c>
    </row>
    <row r="1280" spans="2:7" x14ac:dyDescent="0.45">
      <c r="C1280" t="s">
        <v>874</v>
      </c>
      <c r="D1280" t="s">
        <v>883</v>
      </c>
      <c r="E1280" s="64">
        <v>41936</v>
      </c>
      <c r="F1280" s="8">
        <v>187</v>
      </c>
      <c r="G1280" s="10">
        <v>0</v>
      </c>
    </row>
    <row r="1281" spans="2:7" x14ac:dyDescent="0.45">
      <c r="C1281" t="s">
        <v>1152</v>
      </c>
      <c r="D1281" t="s">
        <v>1427</v>
      </c>
      <c r="E1281" s="64">
        <v>41936</v>
      </c>
      <c r="F1281" s="8">
        <v>35</v>
      </c>
      <c r="G1281" s="10">
        <v>91995.38</v>
      </c>
    </row>
    <row r="1282" spans="2:7" x14ac:dyDescent="0.45">
      <c r="C1282" t="s">
        <v>1152</v>
      </c>
      <c r="D1282" t="s">
        <v>1428</v>
      </c>
      <c r="E1282" s="64">
        <v>41936</v>
      </c>
      <c r="F1282" s="8">
        <v>15</v>
      </c>
      <c r="G1282" s="10">
        <v>51254.15</v>
      </c>
    </row>
    <row r="1283" spans="2:7" x14ac:dyDescent="0.45">
      <c r="C1283" t="s">
        <v>1152</v>
      </c>
      <c r="D1283" t="s">
        <v>1429</v>
      </c>
      <c r="E1283" s="64">
        <v>41936</v>
      </c>
      <c r="F1283" s="8">
        <v>11</v>
      </c>
      <c r="G1283" s="10">
        <v>44011.14</v>
      </c>
    </row>
    <row r="1284" spans="2:7" x14ac:dyDescent="0.45">
      <c r="B1284" t="s">
        <v>95</v>
      </c>
      <c r="C1284" t="s">
        <v>673</v>
      </c>
      <c r="D1284" t="s">
        <v>679</v>
      </c>
      <c r="E1284" s="64">
        <v>41939</v>
      </c>
      <c r="F1284" s="8">
        <v>648</v>
      </c>
      <c r="G1284" s="10">
        <v>0</v>
      </c>
    </row>
    <row r="1285" spans="2:7" x14ac:dyDescent="0.45">
      <c r="C1285" t="s">
        <v>874</v>
      </c>
      <c r="D1285" t="s">
        <v>680</v>
      </c>
      <c r="E1285" s="64">
        <v>41939</v>
      </c>
      <c r="F1285" s="8">
        <v>761</v>
      </c>
      <c r="G1285" s="10">
        <v>951911.63</v>
      </c>
    </row>
    <row r="1286" spans="2:7" x14ac:dyDescent="0.45">
      <c r="C1286" t="s">
        <v>874</v>
      </c>
      <c r="D1286" t="s">
        <v>884</v>
      </c>
      <c r="E1286" s="64">
        <v>41939</v>
      </c>
      <c r="F1286" s="8">
        <v>457</v>
      </c>
      <c r="G1286" s="10">
        <v>0</v>
      </c>
    </row>
    <row r="1287" spans="2:7" x14ac:dyDescent="0.45">
      <c r="B1287" s="14" t="s">
        <v>94</v>
      </c>
      <c r="C1287" s="14" t="s">
        <v>874</v>
      </c>
      <c r="D1287" s="14" t="s">
        <v>390</v>
      </c>
      <c r="E1287" s="15">
        <v>41939</v>
      </c>
      <c r="F1287" s="120">
        <v>4821</v>
      </c>
      <c r="G1287" s="18">
        <v>6087583.4900000002</v>
      </c>
    </row>
    <row r="1288" spans="2:7" x14ac:dyDescent="0.45">
      <c r="B1288" s="14" t="s">
        <v>94</v>
      </c>
      <c r="C1288" s="14" t="s">
        <v>874</v>
      </c>
      <c r="D1288" s="14" t="s">
        <v>885</v>
      </c>
      <c r="E1288" s="15">
        <v>41939</v>
      </c>
      <c r="F1288" s="120">
        <v>3423</v>
      </c>
      <c r="G1288" s="18">
        <v>14571438.609999999</v>
      </c>
    </row>
    <row r="1289" spans="2:7" x14ac:dyDescent="0.45">
      <c r="B1289" s="14" t="s">
        <v>94</v>
      </c>
      <c r="C1289" s="14" t="s">
        <v>874</v>
      </c>
      <c r="D1289" s="14" t="s">
        <v>886</v>
      </c>
      <c r="E1289" s="15">
        <v>41939</v>
      </c>
      <c r="F1289" s="120">
        <v>6334</v>
      </c>
      <c r="G1289" s="18">
        <v>25190123.170000002</v>
      </c>
    </row>
    <row r="1290" spans="2:7" x14ac:dyDescent="0.45">
      <c r="B1290" s="14" t="s">
        <v>94</v>
      </c>
      <c r="C1290" s="14" t="s">
        <v>874</v>
      </c>
      <c r="D1290" s="14" t="s">
        <v>637</v>
      </c>
      <c r="E1290" s="15">
        <v>41939</v>
      </c>
      <c r="F1290" s="120">
        <v>611</v>
      </c>
      <c r="G1290" s="18">
        <v>0</v>
      </c>
    </row>
    <row r="1291" spans="2:7" x14ac:dyDescent="0.45">
      <c r="C1291" t="s">
        <v>901</v>
      </c>
      <c r="D1291" t="s">
        <v>959</v>
      </c>
      <c r="E1291" s="64">
        <v>41939</v>
      </c>
      <c r="F1291" s="8">
        <v>156</v>
      </c>
      <c r="G1291" s="10">
        <v>0</v>
      </c>
    </row>
    <row r="1292" spans="2:7" x14ac:dyDescent="0.45">
      <c r="C1292" t="s">
        <v>901</v>
      </c>
      <c r="D1292" t="s">
        <v>960</v>
      </c>
      <c r="E1292" s="64">
        <v>41939</v>
      </c>
      <c r="F1292" s="8">
        <v>330</v>
      </c>
      <c r="G1292" s="10">
        <v>538044.78</v>
      </c>
    </row>
    <row r="1293" spans="2:7" x14ac:dyDescent="0.45">
      <c r="C1293" t="s">
        <v>1152</v>
      </c>
      <c r="D1293" t="s">
        <v>1430</v>
      </c>
      <c r="E1293" s="64">
        <v>41939</v>
      </c>
      <c r="F1293" s="8">
        <v>8</v>
      </c>
      <c r="G1293" s="10">
        <v>28149.84</v>
      </c>
    </row>
    <row r="1294" spans="2:7" x14ac:dyDescent="0.45">
      <c r="C1294" t="s">
        <v>1152</v>
      </c>
      <c r="D1294" t="s">
        <v>1431</v>
      </c>
      <c r="E1294" s="64">
        <v>41939</v>
      </c>
      <c r="F1294" s="8">
        <v>8</v>
      </c>
      <c r="G1294" s="10">
        <v>67878.61</v>
      </c>
    </row>
    <row r="1295" spans="2:7" x14ac:dyDescent="0.45">
      <c r="C1295" t="s">
        <v>1152</v>
      </c>
      <c r="D1295" t="s">
        <v>1432</v>
      </c>
      <c r="E1295" s="64">
        <v>41939</v>
      </c>
      <c r="F1295" s="8">
        <v>178</v>
      </c>
      <c r="G1295" s="10">
        <v>517571.85</v>
      </c>
    </row>
    <row r="1296" spans="2:7" x14ac:dyDescent="0.45">
      <c r="C1296" t="s">
        <v>1152</v>
      </c>
      <c r="D1296" t="s">
        <v>1433</v>
      </c>
      <c r="E1296" s="64">
        <v>41939</v>
      </c>
      <c r="F1296" s="8">
        <v>100</v>
      </c>
      <c r="G1296" s="10">
        <v>597515.1</v>
      </c>
    </row>
    <row r="1297" spans="2:7" x14ac:dyDescent="0.45">
      <c r="B1297" s="14" t="s">
        <v>1704</v>
      </c>
      <c r="C1297" s="14" t="s">
        <v>1643</v>
      </c>
      <c r="D1297" s="14" t="s">
        <v>1644</v>
      </c>
      <c r="E1297" s="15">
        <v>41939</v>
      </c>
      <c r="F1297" s="120">
        <v>4275</v>
      </c>
      <c r="G1297" s="18">
        <v>0</v>
      </c>
    </row>
    <row r="1298" spans="2:7" x14ac:dyDescent="0.45">
      <c r="C1298" t="s">
        <v>1647</v>
      </c>
      <c r="D1298" t="s">
        <v>1012</v>
      </c>
      <c r="E1298" s="64">
        <v>41939</v>
      </c>
      <c r="F1298" s="8">
        <v>2482</v>
      </c>
      <c r="G1298" s="10">
        <v>2207935.2599999998</v>
      </c>
    </row>
    <row r="1299" spans="2:7" x14ac:dyDescent="0.45">
      <c r="C1299" t="s">
        <v>1682</v>
      </c>
      <c r="D1299" t="s">
        <v>928</v>
      </c>
      <c r="E1299" s="64">
        <v>41939</v>
      </c>
      <c r="F1299" s="8">
        <v>32</v>
      </c>
      <c r="G1299" s="10">
        <v>0</v>
      </c>
    </row>
    <row r="1300" spans="2:7" x14ac:dyDescent="0.45">
      <c r="B1300" s="14" t="s">
        <v>94</v>
      </c>
      <c r="C1300" s="14" t="s">
        <v>673</v>
      </c>
      <c r="D1300" s="14" t="s">
        <v>680</v>
      </c>
      <c r="E1300" s="15">
        <v>41940</v>
      </c>
      <c r="F1300" s="120">
        <v>3142</v>
      </c>
      <c r="G1300" s="18">
        <v>4187691.35</v>
      </c>
    </row>
    <row r="1301" spans="2:7" x14ac:dyDescent="0.45">
      <c r="C1301" t="s">
        <v>712</v>
      </c>
      <c r="D1301" t="s">
        <v>715</v>
      </c>
      <c r="E1301" s="64">
        <v>41940</v>
      </c>
      <c r="F1301" s="8">
        <v>13</v>
      </c>
      <c r="G1301" s="10">
        <v>0</v>
      </c>
    </row>
    <row r="1302" spans="2:7" x14ac:dyDescent="0.45">
      <c r="C1302" t="s">
        <v>717</v>
      </c>
      <c r="D1302" t="s">
        <v>643</v>
      </c>
      <c r="E1302" s="64">
        <v>41940</v>
      </c>
      <c r="F1302" s="8">
        <v>37</v>
      </c>
      <c r="G1302" s="10">
        <v>0</v>
      </c>
    </row>
    <row r="1303" spans="2:7" x14ac:dyDescent="0.45">
      <c r="C1303" t="s">
        <v>717</v>
      </c>
      <c r="D1303" t="s">
        <v>724</v>
      </c>
      <c r="E1303" s="64">
        <v>41940</v>
      </c>
      <c r="F1303" s="8">
        <v>26</v>
      </c>
      <c r="G1303" s="10">
        <v>0</v>
      </c>
    </row>
    <row r="1304" spans="2:7" x14ac:dyDescent="0.45">
      <c r="C1304" t="s">
        <v>874</v>
      </c>
      <c r="D1304" t="s">
        <v>887</v>
      </c>
      <c r="E1304" s="64">
        <v>41940</v>
      </c>
      <c r="F1304" s="8">
        <v>564</v>
      </c>
      <c r="G1304" s="10">
        <v>0</v>
      </c>
    </row>
    <row r="1305" spans="2:7" x14ac:dyDescent="0.45">
      <c r="C1305" t="s">
        <v>901</v>
      </c>
      <c r="D1305" t="s">
        <v>961</v>
      </c>
      <c r="E1305" s="64">
        <v>41940</v>
      </c>
      <c r="F1305" s="8">
        <v>51</v>
      </c>
      <c r="G1305" s="10">
        <v>0</v>
      </c>
    </row>
    <row r="1306" spans="2:7" x14ac:dyDescent="0.45">
      <c r="C1306" t="s">
        <v>901</v>
      </c>
      <c r="D1306" t="s">
        <v>962</v>
      </c>
      <c r="E1306" s="64">
        <v>41940</v>
      </c>
      <c r="F1306" s="8">
        <v>106</v>
      </c>
      <c r="G1306" s="10">
        <v>237748.66</v>
      </c>
    </row>
    <row r="1307" spans="2:7" x14ac:dyDescent="0.45">
      <c r="C1307" t="s">
        <v>1152</v>
      </c>
      <c r="D1307" t="s">
        <v>1434</v>
      </c>
      <c r="E1307" s="64">
        <v>41940</v>
      </c>
      <c r="F1307" s="8">
        <v>57</v>
      </c>
      <c r="G1307" s="10">
        <v>163262.66</v>
      </c>
    </row>
    <row r="1308" spans="2:7" x14ac:dyDescent="0.45">
      <c r="C1308" t="s">
        <v>1152</v>
      </c>
      <c r="D1308" t="s">
        <v>1435</v>
      </c>
      <c r="E1308" s="64">
        <v>41940</v>
      </c>
      <c r="F1308" s="8">
        <v>8</v>
      </c>
      <c r="G1308" s="10">
        <v>59451.94</v>
      </c>
    </row>
    <row r="1309" spans="2:7" x14ac:dyDescent="0.45">
      <c r="B1309" s="14" t="s">
        <v>1705</v>
      </c>
      <c r="C1309" s="14" t="s">
        <v>1152</v>
      </c>
      <c r="D1309" s="14" t="s">
        <v>1436</v>
      </c>
      <c r="E1309" s="15">
        <v>41940</v>
      </c>
      <c r="F1309" s="120">
        <v>226</v>
      </c>
      <c r="G1309" s="18">
        <v>1066784.49</v>
      </c>
    </row>
    <row r="1310" spans="2:7" x14ac:dyDescent="0.45">
      <c r="C1310" t="s">
        <v>1152</v>
      </c>
      <c r="D1310" t="s">
        <v>1437</v>
      </c>
      <c r="E1310" s="64">
        <v>41940</v>
      </c>
      <c r="F1310" s="8">
        <v>31</v>
      </c>
      <c r="G1310" s="10">
        <v>115773.79</v>
      </c>
    </row>
    <row r="1311" spans="2:7" x14ac:dyDescent="0.45">
      <c r="C1311" t="s">
        <v>1152</v>
      </c>
      <c r="D1311" t="s">
        <v>1438</v>
      </c>
      <c r="E1311" s="64">
        <v>41940</v>
      </c>
      <c r="F1311" s="8">
        <v>175</v>
      </c>
      <c r="G1311" s="10">
        <v>233157.32</v>
      </c>
    </row>
    <row r="1312" spans="2:7" x14ac:dyDescent="0.45">
      <c r="C1312" t="s">
        <v>1152</v>
      </c>
      <c r="D1312" t="s">
        <v>1439</v>
      </c>
      <c r="E1312" s="64">
        <v>41940</v>
      </c>
      <c r="F1312" s="8">
        <v>21</v>
      </c>
      <c r="G1312" s="10">
        <v>61276.93</v>
      </c>
    </row>
    <row r="1313" spans="2:7" x14ac:dyDescent="0.45">
      <c r="B1313" t="s">
        <v>95</v>
      </c>
      <c r="C1313" t="s">
        <v>673</v>
      </c>
      <c r="D1313" t="s">
        <v>681</v>
      </c>
      <c r="E1313" s="64">
        <v>41941</v>
      </c>
      <c r="F1313" s="8">
        <v>228</v>
      </c>
      <c r="G1313" s="10">
        <v>0</v>
      </c>
    </row>
    <row r="1314" spans="2:7" x14ac:dyDescent="0.45">
      <c r="B1314" s="14" t="s">
        <v>94</v>
      </c>
      <c r="C1314" s="14" t="s">
        <v>874</v>
      </c>
      <c r="D1314" s="14" t="s">
        <v>888</v>
      </c>
      <c r="E1314" s="15">
        <v>41941</v>
      </c>
      <c r="F1314" s="120">
        <v>779</v>
      </c>
      <c r="G1314" s="18">
        <v>2064973.07</v>
      </c>
    </row>
    <row r="1315" spans="2:7" x14ac:dyDescent="0.45">
      <c r="C1315" t="s">
        <v>874</v>
      </c>
      <c r="D1315" t="s">
        <v>889</v>
      </c>
      <c r="E1315" s="64">
        <v>41941</v>
      </c>
      <c r="F1315" s="8">
        <v>293</v>
      </c>
      <c r="G1315" s="10">
        <v>0</v>
      </c>
    </row>
    <row r="1316" spans="2:7" x14ac:dyDescent="0.45">
      <c r="B1316" s="14" t="s">
        <v>1705</v>
      </c>
      <c r="C1316" s="14" t="s">
        <v>901</v>
      </c>
      <c r="D1316" s="14" t="s">
        <v>963</v>
      </c>
      <c r="E1316" s="15">
        <v>41941</v>
      </c>
      <c r="F1316" s="120">
        <v>350</v>
      </c>
      <c r="G1316" s="18">
        <v>1536019.11</v>
      </c>
    </row>
    <row r="1317" spans="2:7" x14ac:dyDescent="0.45">
      <c r="C1317" t="s">
        <v>1152</v>
      </c>
      <c r="D1317" t="s">
        <v>1440</v>
      </c>
      <c r="E1317" s="64">
        <v>41941</v>
      </c>
      <c r="F1317" s="8">
        <v>34</v>
      </c>
      <c r="G1317" s="10">
        <v>85230.48</v>
      </c>
    </row>
    <row r="1318" spans="2:7" x14ac:dyDescent="0.45">
      <c r="C1318" t="s">
        <v>1152</v>
      </c>
      <c r="D1318" t="s">
        <v>1441</v>
      </c>
      <c r="E1318" s="64">
        <v>41941</v>
      </c>
      <c r="F1318" s="8">
        <v>391</v>
      </c>
      <c r="G1318" s="10">
        <v>455778.81</v>
      </c>
    </row>
    <row r="1319" spans="2:7" x14ac:dyDescent="0.45">
      <c r="C1319" t="s">
        <v>1152</v>
      </c>
      <c r="D1319" t="s">
        <v>1442</v>
      </c>
      <c r="E1319" s="64">
        <v>41941</v>
      </c>
      <c r="F1319" s="8">
        <v>82</v>
      </c>
      <c r="G1319" s="10">
        <v>95872.23</v>
      </c>
    </row>
    <row r="1320" spans="2:7" x14ac:dyDescent="0.45">
      <c r="C1320" t="s">
        <v>1152</v>
      </c>
      <c r="D1320" t="s">
        <v>1443</v>
      </c>
      <c r="E1320" s="64">
        <v>41941</v>
      </c>
      <c r="F1320" s="8">
        <v>433</v>
      </c>
      <c r="G1320" s="10">
        <v>478254.72</v>
      </c>
    </row>
    <row r="1321" spans="2:7" x14ac:dyDescent="0.45">
      <c r="C1321" t="s">
        <v>1152</v>
      </c>
      <c r="D1321" t="s">
        <v>1444</v>
      </c>
      <c r="E1321" s="64">
        <v>41941</v>
      </c>
      <c r="F1321" s="8">
        <v>56</v>
      </c>
      <c r="G1321" s="10">
        <v>100002.02</v>
      </c>
    </row>
    <row r="1322" spans="2:7" x14ac:dyDescent="0.45">
      <c r="B1322" t="s">
        <v>95</v>
      </c>
      <c r="C1322" t="s">
        <v>673</v>
      </c>
      <c r="D1322" t="s">
        <v>682</v>
      </c>
      <c r="E1322" s="64">
        <v>41942</v>
      </c>
      <c r="F1322" s="8">
        <v>394</v>
      </c>
      <c r="G1322" s="10">
        <v>0</v>
      </c>
    </row>
    <row r="1323" spans="2:7" x14ac:dyDescent="0.45">
      <c r="C1323" t="s">
        <v>717</v>
      </c>
      <c r="D1323" t="s">
        <v>718</v>
      </c>
      <c r="E1323" s="64">
        <v>41942</v>
      </c>
      <c r="F1323" s="8">
        <v>21</v>
      </c>
      <c r="G1323" s="10">
        <v>0</v>
      </c>
    </row>
    <row r="1324" spans="2:7" x14ac:dyDescent="0.45">
      <c r="C1324" t="s">
        <v>874</v>
      </c>
      <c r="D1324" t="s">
        <v>833</v>
      </c>
      <c r="E1324" s="64">
        <v>41942</v>
      </c>
      <c r="F1324" s="8">
        <v>288</v>
      </c>
      <c r="G1324" s="10">
        <v>0</v>
      </c>
    </row>
    <row r="1325" spans="2:7" x14ac:dyDescent="0.45">
      <c r="C1325" t="s">
        <v>874</v>
      </c>
      <c r="D1325" t="s">
        <v>890</v>
      </c>
      <c r="E1325" s="64">
        <v>41942</v>
      </c>
      <c r="F1325" s="8">
        <v>408</v>
      </c>
      <c r="G1325" s="10">
        <v>0</v>
      </c>
    </row>
    <row r="1326" spans="2:7" x14ac:dyDescent="0.45">
      <c r="C1326" t="s">
        <v>901</v>
      </c>
      <c r="D1326" t="s">
        <v>870</v>
      </c>
      <c r="E1326" s="64">
        <v>41942</v>
      </c>
      <c r="F1326" s="8">
        <v>204</v>
      </c>
      <c r="G1326" s="10">
        <v>830347.58</v>
      </c>
    </row>
    <row r="1327" spans="2:7" x14ac:dyDescent="0.45">
      <c r="C1327" t="s">
        <v>1152</v>
      </c>
      <c r="D1327" t="s">
        <v>1445</v>
      </c>
      <c r="E1327" s="64">
        <v>41942</v>
      </c>
      <c r="F1327" s="8">
        <v>13</v>
      </c>
      <c r="G1327" s="10">
        <v>71825.039999999994</v>
      </c>
    </row>
    <row r="1328" spans="2:7" x14ac:dyDescent="0.45">
      <c r="C1328" t="s">
        <v>1152</v>
      </c>
      <c r="D1328" t="s">
        <v>1446</v>
      </c>
      <c r="E1328" s="64">
        <v>41942</v>
      </c>
      <c r="F1328" s="8">
        <v>323</v>
      </c>
      <c r="G1328" s="10">
        <v>242832.53</v>
      </c>
    </row>
    <row r="1329" spans="2:7" x14ac:dyDescent="0.45">
      <c r="C1329" t="s">
        <v>1152</v>
      </c>
      <c r="D1329" t="s">
        <v>1447</v>
      </c>
      <c r="E1329" s="64">
        <v>41942</v>
      </c>
      <c r="F1329" s="8">
        <v>302</v>
      </c>
      <c r="G1329" s="10">
        <v>269809.24</v>
      </c>
    </row>
    <row r="1330" spans="2:7" x14ac:dyDescent="0.45">
      <c r="C1330" t="s">
        <v>1152</v>
      </c>
      <c r="D1330" t="s">
        <v>1448</v>
      </c>
      <c r="E1330" s="64">
        <v>41942</v>
      </c>
      <c r="F1330" s="8">
        <v>6</v>
      </c>
      <c r="G1330" s="10">
        <v>18097.09</v>
      </c>
    </row>
    <row r="1331" spans="2:7" x14ac:dyDescent="0.45">
      <c r="B1331" s="14" t="s">
        <v>94</v>
      </c>
      <c r="C1331" s="14" t="s">
        <v>673</v>
      </c>
      <c r="D1331" s="14" t="s">
        <v>683</v>
      </c>
      <c r="E1331" s="15">
        <v>41943</v>
      </c>
      <c r="F1331" s="120">
        <v>1434</v>
      </c>
      <c r="G1331" s="18">
        <v>1822343.72</v>
      </c>
    </row>
    <row r="1332" spans="2:7" x14ac:dyDescent="0.45">
      <c r="C1332" t="s">
        <v>901</v>
      </c>
      <c r="D1332" t="s">
        <v>964</v>
      </c>
      <c r="E1332" s="64">
        <v>41943</v>
      </c>
      <c r="F1332" s="8">
        <v>48</v>
      </c>
      <c r="G1332" s="10">
        <v>0</v>
      </c>
    </row>
    <row r="1333" spans="2:7" x14ac:dyDescent="0.45">
      <c r="B1333" s="14" t="s">
        <v>94</v>
      </c>
      <c r="C1333" s="14" t="s">
        <v>673</v>
      </c>
      <c r="D1333" s="14" t="s">
        <v>684</v>
      </c>
      <c r="E1333" s="15">
        <v>41946</v>
      </c>
      <c r="F1333" s="120">
        <v>4205</v>
      </c>
      <c r="G1333" s="18">
        <v>7546144.5199999996</v>
      </c>
    </row>
    <row r="1334" spans="2:7" x14ac:dyDescent="0.45">
      <c r="C1334" t="s">
        <v>717</v>
      </c>
      <c r="D1334" t="s">
        <v>719</v>
      </c>
      <c r="E1334" s="64">
        <v>41946</v>
      </c>
      <c r="F1334" s="8">
        <v>18</v>
      </c>
      <c r="G1334" s="10">
        <v>0</v>
      </c>
    </row>
    <row r="1335" spans="2:7" x14ac:dyDescent="0.45">
      <c r="C1335" t="s">
        <v>717</v>
      </c>
      <c r="D1335" t="s">
        <v>751</v>
      </c>
      <c r="E1335" s="64">
        <v>41946</v>
      </c>
      <c r="F1335" s="8">
        <v>82</v>
      </c>
      <c r="G1335" s="10">
        <v>0</v>
      </c>
    </row>
    <row r="1336" spans="2:7" x14ac:dyDescent="0.45">
      <c r="C1336" t="s">
        <v>717</v>
      </c>
      <c r="D1336" t="s">
        <v>760</v>
      </c>
      <c r="E1336" s="64">
        <v>41946</v>
      </c>
      <c r="F1336" s="8">
        <v>3</v>
      </c>
      <c r="G1336" s="10">
        <v>0</v>
      </c>
    </row>
    <row r="1337" spans="2:7" x14ac:dyDescent="0.45">
      <c r="C1337" t="s">
        <v>1647</v>
      </c>
      <c r="D1337" t="s">
        <v>1653</v>
      </c>
      <c r="E1337" s="64">
        <v>41946</v>
      </c>
      <c r="F1337" s="8">
        <v>1276</v>
      </c>
      <c r="G1337" s="10">
        <v>0</v>
      </c>
    </row>
    <row r="1338" spans="2:7" x14ac:dyDescent="0.45">
      <c r="C1338" t="s">
        <v>1647</v>
      </c>
      <c r="D1338" t="s">
        <v>1654</v>
      </c>
      <c r="E1338" s="64">
        <v>41946</v>
      </c>
      <c r="F1338" s="8">
        <v>2686</v>
      </c>
      <c r="G1338" s="10">
        <v>3911635.93</v>
      </c>
    </row>
    <row r="1339" spans="2:7" x14ac:dyDescent="0.45">
      <c r="C1339" t="s">
        <v>1647</v>
      </c>
      <c r="D1339" t="s">
        <v>1655</v>
      </c>
      <c r="E1339" s="64">
        <v>41946</v>
      </c>
      <c r="F1339" s="8">
        <v>773</v>
      </c>
      <c r="G1339" s="10">
        <v>981296.94</v>
      </c>
    </row>
    <row r="1340" spans="2:7" x14ac:dyDescent="0.45">
      <c r="C1340" t="s">
        <v>1647</v>
      </c>
      <c r="D1340" t="s">
        <v>1656</v>
      </c>
      <c r="E1340" s="64">
        <v>41946</v>
      </c>
      <c r="F1340" s="8">
        <v>2413</v>
      </c>
      <c r="G1340" s="10">
        <v>1607837.29</v>
      </c>
    </row>
    <row r="1341" spans="2:7" x14ac:dyDescent="0.45">
      <c r="C1341" t="s">
        <v>1647</v>
      </c>
      <c r="D1341" t="s">
        <v>735</v>
      </c>
      <c r="E1341" s="64">
        <v>41946</v>
      </c>
      <c r="F1341" s="8">
        <v>1125</v>
      </c>
      <c r="G1341" s="10">
        <v>724946.23</v>
      </c>
    </row>
    <row r="1342" spans="2:7" x14ac:dyDescent="0.45">
      <c r="C1342" t="s">
        <v>1647</v>
      </c>
      <c r="D1342" t="s">
        <v>1657</v>
      </c>
      <c r="E1342" s="64">
        <v>41946</v>
      </c>
      <c r="F1342" s="8">
        <v>2366</v>
      </c>
      <c r="G1342" s="10">
        <v>5231426.5</v>
      </c>
    </row>
    <row r="1343" spans="2:7" x14ac:dyDescent="0.45">
      <c r="C1343" t="s">
        <v>1647</v>
      </c>
      <c r="D1343" t="s">
        <v>1658</v>
      </c>
      <c r="E1343" s="64">
        <v>41946</v>
      </c>
      <c r="F1343" s="8">
        <v>545</v>
      </c>
      <c r="G1343" s="10">
        <v>0</v>
      </c>
    </row>
    <row r="1344" spans="2:7" x14ac:dyDescent="0.45">
      <c r="C1344" t="s">
        <v>1647</v>
      </c>
      <c r="D1344" t="s">
        <v>775</v>
      </c>
      <c r="E1344" s="64">
        <v>41946</v>
      </c>
      <c r="F1344" s="8">
        <v>347</v>
      </c>
      <c r="G1344" s="10">
        <v>0</v>
      </c>
    </row>
    <row r="1345" spans="3:7" x14ac:dyDescent="0.45">
      <c r="C1345" t="s">
        <v>1647</v>
      </c>
      <c r="D1345" t="s">
        <v>1659</v>
      </c>
      <c r="E1345" s="64">
        <v>41946</v>
      </c>
      <c r="F1345" s="8">
        <v>1030</v>
      </c>
      <c r="G1345" s="10">
        <v>793823.62</v>
      </c>
    </row>
    <row r="1346" spans="3:7" x14ac:dyDescent="0.45">
      <c r="C1346" t="s">
        <v>1647</v>
      </c>
      <c r="D1346" t="s">
        <v>1660</v>
      </c>
      <c r="E1346" s="64">
        <v>41946</v>
      </c>
      <c r="F1346" s="8">
        <v>1841</v>
      </c>
      <c r="G1346" s="10">
        <v>734969.43</v>
      </c>
    </row>
    <row r="1347" spans="3:7" x14ac:dyDescent="0.45">
      <c r="C1347" t="s">
        <v>1647</v>
      </c>
      <c r="D1347" t="s">
        <v>1661</v>
      </c>
      <c r="E1347" s="64">
        <v>41946</v>
      </c>
      <c r="F1347" s="8">
        <v>1125</v>
      </c>
      <c r="G1347" s="10">
        <v>0</v>
      </c>
    </row>
    <row r="1348" spans="3:7" x14ac:dyDescent="0.45">
      <c r="C1348" t="s">
        <v>1647</v>
      </c>
      <c r="D1348" t="s">
        <v>1662</v>
      </c>
      <c r="E1348" s="64">
        <v>41946</v>
      </c>
      <c r="F1348" s="8">
        <v>334</v>
      </c>
      <c r="G1348" s="10">
        <v>0</v>
      </c>
    </row>
    <row r="1349" spans="3:7" x14ac:dyDescent="0.45">
      <c r="C1349" t="s">
        <v>1647</v>
      </c>
      <c r="D1349" t="s">
        <v>795</v>
      </c>
      <c r="E1349" s="64">
        <v>41946</v>
      </c>
      <c r="F1349" s="8">
        <v>1149</v>
      </c>
      <c r="G1349" s="10">
        <v>1205093.54</v>
      </c>
    </row>
    <row r="1350" spans="3:7" x14ac:dyDescent="0.45">
      <c r="C1350" t="s">
        <v>717</v>
      </c>
      <c r="D1350" t="s">
        <v>643</v>
      </c>
      <c r="E1350" s="64">
        <v>41947</v>
      </c>
      <c r="F1350" s="8">
        <v>16</v>
      </c>
      <c r="G1350" s="10">
        <v>0</v>
      </c>
    </row>
    <row r="1351" spans="3:7" x14ac:dyDescent="0.45">
      <c r="C1351" t="s">
        <v>717</v>
      </c>
      <c r="D1351" t="s">
        <v>724</v>
      </c>
      <c r="E1351" s="64">
        <v>41947</v>
      </c>
      <c r="F1351" s="8">
        <v>19</v>
      </c>
      <c r="G1351" s="10">
        <v>0</v>
      </c>
    </row>
    <row r="1352" spans="3:7" x14ac:dyDescent="0.45">
      <c r="C1352" t="s">
        <v>717</v>
      </c>
      <c r="D1352" t="s">
        <v>759</v>
      </c>
      <c r="E1352" s="64">
        <v>41947</v>
      </c>
      <c r="F1352" s="8">
        <v>16</v>
      </c>
      <c r="G1352" s="10">
        <v>0</v>
      </c>
    </row>
    <row r="1353" spans="3:7" x14ac:dyDescent="0.45">
      <c r="C1353" t="s">
        <v>717</v>
      </c>
      <c r="D1353" t="s">
        <v>734</v>
      </c>
      <c r="E1353" s="64">
        <v>41947</v>
      </c>
      <c r="F1353" s="8">
        <v>3</v>
      </c>
      <c r="G1353" s="10">
        <v>0</v>
      </c>
    </row>
    <row r="1354" spans="3:7" x14ac:dyDescent="0.45">
      <c r="C1354" t="s">
        <v>717</v>
      </c>
      <c r="D1354" t="s">
        <v>769</v>
      </c>
      <c r="E1354" s="64">
        <v>41947</v>
      </c>
      <c r="F1354" s="8">
        <v>12</v>
      </c>
      <c r="G1354" s="10">
        <v>0</v>
      </c>
    </row>
    <row r="1355" spans="3:7" x14ac:dyDescent="0.45">
      <c r="C1355" t="s">
        <v>779</v>
      </c>
      <c r="D1355" t="s">
        <v>840</v>
      </c>
      <c r="E1355" s="64">
        <v>41947</v>
      </c>
      <c r="F1355" s="8">
        <v>26</v>
      </c>
      <c r="G1355" s="10">
        <v>40752.42</v>
      </c>
    </row>
    <row r="1356" spans="3:7" x14ac:dyDescent="0.45">
      <c r="C1356" t="s">
        <v>779</v>
      </c>
      <c r="D1356" t="s">
        <v>790</v>
      </c>
      <c r="E1356" s="64">
        <v>41947</v>
      </c>
      <c r="F1356" s="8">
        <v>25</v>
      </c>
      <c r="G1356" s="10">
        <v>121336.84</v>
      </c>
    </row>
    <row r="1357" spans="3:7" x14ac:dyDescent="0.45">
      <c r="C1357" t="s">
        <v>779</v>
      </c>
      <c r="D1357" t="s">
        <v>814</v>
      </c>
      <c r="E1357" s="64">
        <v>41947</v>
      </c>
      <c r="F1357" s="8">
        <v>127</v>
      </c>
      <c r="G1357" s="10">
        <v>565284.06999999995</v>
      </c>
    </row>
    <row r="1358" spans="3:7" x14ac:dyDescent="0.45">
      <c r="C1358" t="s">
        <v>779</v>
      </c>
      <c r="D1358" t="s">
        <v>678</v>
      </c>
      <c r="E1358" s="64">
        <v>41947</v>
      </c>
      <c r="F1358" s="8">
        <v>113</v>
      </c>
      <c r="G1358" s="10">
        <v>190429.99</v>
      </c>
    </row>
    <row r="1359" spans="3:7" x14ac:dyDescent="0.45">
      <c r="C1359" t="s">
        <v>779</v>
      </c>
      <c r="D1359" t="s">
        <v>796</v>
      </c>
      <c r="E1359" s="64">
        <v>41947</v>
      </c>
      <c r="F1359" s="8">
        <v>248</v>
      </c>
      <c r="G1359" s="10">
        <v>206698.17</v>
      </c>
    </row>
    <row r="1360" spans="3:7" x14ac:dyDescent="0.45">
      <c r="C1360" t="s">
        <v>779</v>
      </c>
      <c r="D1360" t="s">
        <v>800</v>
      </c>
      <c r="E1360" s="64">
        <v>41947</v>
      </c>
      <c r="F1360" s="8">
        <v>10</v>
      </c>
      <c r="G1360" s="10">
        <v>31095.86</v>
      </c>
    </row>
    <row r="1361" spans="2:7" x14ac:dyDescent="0.45">
      <c r="C1361" t="s">
        <v>779</v>
      </c>
      <c r="D1361" t="s">
        <v>802</v>
      </c>
      <c r="E1361" s="64">
        <v>41947</v>
      </c>
      <c r="F1361" s="8">
        <v>174</v>
      </c>
      <c r="G1361" s="10">
        <v>972408.37</v>
      </c>
    </row>
    <row r="1362" spans="2:7" x14ac:dyDescent="0.45">
      <c r="C1362" t="s">
        <v>779</v>
      </c>
      <c r="D1362" t="s">
        <v>837</v>
      </c>
      <c r="E1362" s="64">
        <v>41947</v>
      </c>
      <c r="F1362" s="8">
        <v>49</v>
      </c>
      <c r="G1362" s="10">
        <v>28447.99</v>
      </c>
    </row>
    <row r="1363" spans="2:7" x14ac:dyDescent="0.45">
      <c r="C1363" t="s">
        <v>779</v>
      </c>
      <c r="D1363" t="s">
        <v>781</v>
      </c>
      <c r="E1363" s="64">
        <v>41947</v>
      </c>
      <c r="F1363" s="8">
        <v>8</v>
      </c>
      <c r="G1363" s="10">
        <v>65782.41</v>
      </c>
    </row>
    <row r="1364" spans="2:7" x14ac:dyDescent="0.45">
      <c r="C1364" t="s">
        <v>779</v>
      </c>
      <c r="D1364" t="s">
        <v>637</v>
      </c>
      <c r="E1364" s="64">
        <v>41947</v>
      </c>
      <c r="F1364" s="8">
        <v>188</v>
      </c>
      <c r="G1364" s="10">
        <v>373567.16</v>
      </c>
    </row>
    <row r="1365" spans="2:7" x14ac:dyDescent="0.45">
      <c r="C1365" t="s">
        <v>779</v>
      </c>
      <c r="D1365" t="s">
        <v>797</v>
      </c>
      <c r="E1365" s="64">
        <v>41947</v>
      </c>
      <c r="F1365" s="8">
        <v>45</v>
      </c>
      <c r="G1365" s="10">
        <v>212329.29</v>
      </c>
    </row>
    <row r="1366" spans="2:7" x14ac:dyDescent="0.45">
      <c r="C1366" t="s">
        <v>779</v>
      </c>
      <c r="D1366" t="s">
        <v>873</v>
      </c>
      <c r="E1366" s="64">
        <v>41947</v>
      </c>
      <c r="F1366" s="8">
        <v>69</v>
      </c>
      <c r="G1366" s="10">
        <v>0</v>
      </c>
    </row>
    <row r="1367" spans="2:7" x14ac:dyDescent="0.45">
      <c r="C1367" t="s">
        <v>779</v>
      </c>
      <c r="D1367" t="s">
        <v>863</v>
      </c>
      <c r="E1367" s="64">
        <v>41947</v>
      </c>
      <c r="F1367" s="8">
        <v>57</v>
      </c>
      <c r="G1367" s="10">
        <v>0</v>
      </c>
    </row>
    <row r="1368" spans="2:7" x14ac:dyDescent="0.45">
      <c r="C1368" t="s">
        <v>779</v>
      </c>
      <c r="D1368" t="s">
        <v>776</v>
      </c>
      <c r="E1368" s="64">
        <v>41947</v>
      </c>
      <c r="F1368" s="8">
        <v>6</v>
      </c>
      <c r="G1368" s="10">
        <v>0</v>
      </c>
    </row>
    <row r="1369" spans="2:7" x14ac:dyDescent="0.45">
      <c r="B1369" t="s">
        <v>95</v>
      </c>
      <c r="C1369" t="s">
        <v>673</v>
      </c>
      <c r="D1369" t="s">
        <v>685</v>
      </c>
      <c r="E1369" s="64">
        <v>41948</v>
      </c>
      <c r="F1369" s="8">
        <v>177</v>
      </c>
      <c r="G1369" s="10">
        <v>0</v>
      </c>
    </row>
    <row r="1370" spans="2:7" x14ac:dyDescent="0.45">
      <c r="B1370" s="14" t="s">
        <v>94</v>
      </c>
      <c r="C1370" s="14" t="s">
        <v>673</v>
      </c>
      <c r="D1370" s="14" t="s">
        <v>686</v>
      </c>
      <c r="E1370" s="15">
        <v>41948</v>
      </c>
      <c r="F1370" s="120">
        <v>786</v>
      </c>
      <c r="G1370" s="18">
        <v>1126639.77</v>
      </c>
    </row>
    <row r="1371" spans="2:7" x14ac:dyDescent="0.45">
      <c r="B1371" t="s">
        <v>95</v>
      </c>
      <c r="C1371" t="s">
        <v>673</v>
      </c>
      <c r="D1371" t="s">
        <v>687</v>
      </c>
      <c r="E1371" s="64">
        <v>41948</v>
      </c>
      <c r="F1371" s="8">
        <v>59</v>
      </c>
      <c r="G1371" s="10">
        <v>0</v>
      </c>
    </row>
    <row r="1372" spans="2:7" x14ac:dyDescent="0.45">
      <c r="C1372" t="s">
        <v>717</v>
      </c>
      <c r="D1372" t="s">
        <v>721</v>
      </c>
      <c r="E1372" s="64">
        <v>41948</v>
      </c>
      <c r="F1372" s="8">
        <v>58</v>
      </c>
      <c r="G1372" s="10">
        <v>0</v>
      </c>
    </row>
    <row r="1373" spans="2:7" x14ac:dyDescent="0.45">
      <c r="C1373" t="s">
        <v>717</v>
      </c>
      <c r="D1373" t="s">
        <v>735</v>
      </c>
      <c r="E1373" s="64">
        <v>41948</v>
      </c>
      <c r="F1373" s="8">
        <v>97</v>
      </c>
      <c r="G1373" s="10">
        <v>0</v>
      </c>
    </row>
    <row r="1374" spans="2:7" x14ac:dyDescent="0.45">
      <c r="C1374" t="s">
        <v>1152</v>
      </c>
      <c r="D1374" t="s">
        <v>1449</v>
      </c>
      <c r="E1374" s="64">
        <v>41948</v>
      </c>
      <c r="F1374" s="8">
        <v>19</v>
      </c>
      <c r="G1374" s="10">
        <v>96829.79</v>
      </c>
    </row>
    <row r="1375" spans="2:7" x14ac:dyDescent="0.45">
      <c r="C1375" t="s">
        <v>1152</v>
      </c>
      <c r="D1375" t="s">
        <v>1450</v>
      </c>
      <c r="E1375" s="64">
        <v>41948</v>
      </c>
      <c r="F1375" s="8">
        <v>12</v>
      </c>
      <c r="G1375" s="10">
        <v>47833.59</v>
      </c>
    </row>
    <row r="1376" spans="2:7" x14ac:dyDescent="0.45">
      <c r="C1376" t="s">
        <v>1647</v>
      </c>
      <c r="D1376" t="s">
        <v>643</v>
      </c>
      <c r="E1376" s="64">
        <v>41948</v>
      </c>
      <c r="F1376" s="8">
        <v>278</v>
      </c>
      <c r="G1376" s="10">
        <v>162012.29999999999</v>
      </c>
    </row>
    <row r="1377" spans="2:7" x14ac:dyDescent="0.45">
      <c r="C1377" t="s">
        <v>1647</v>
      </c>
      <c r="D1377" t="s">
        <v>1663</v>
      </c>
      <c r="E1377" s="64">
        <v>41948</v>
      </c>
      <c r="F1377" s="8">
        <v>857</v>
      </c>
      <c r="G1377" s="10">
        <v>0</v>
      </c>
    </row>
    <row r="1378" spans="2:7" x14ac:dyDescent="0.45">
      <c r="B1378" s="14" t="s">
        <v>94</v>
      </c>
      <c r="C1378" s="14" t="s">
        <v>673</v>
      </c>
      <c r="D1378" s="14" t="s">
        <v>688</v>
      </c>
      <c r="E1378" s="15">
        <v>41949</v>
      </c>
      <c r="F1378" s="120">
        <v>1816</v>
      </c>
      <c r="G1378" s="18">
        <v>3848173.23</v>
      </c>
    </row>
    <row r="1379" spans="2:7" x14ac:dyDescent="0.45">
      <c r="B1379" t="s">
        <v>95</v>
      </c>
      <c r="C1379" t="s">
        <v>673</v>
      </c>
      <c r="D1379" t="s">
        <v>689</v>
      </c>
      <c r="E1379" s="64">
        <v>41949</v>
      </c>
      <c r="F1379" s="8">
        <v>146</v>
      </c>
      <c r="G1379" s="10">
        <v>0</v>
      </c>
    </row>
    <row r="1380" spans="2:7" x14ac:dyDescent="0.45">
      <c r="B1380" t="s">
        <v>95</v>
      </c>
      <c r="C1380" t="s">
        <v>673</v>
      </c>
      <c r="D1380" t="s">
        <v>690</v>
      </c>
      <c r="E1380" s="64">
        <v>41949</v>
      </c>
      <c r="F1380" s="8">
        <v>155</v>
      </c>
      <c r="G1380" s="10">
        <v>0</v>
      </c>
    </row>
    <row r="1381" spans="2:7" x14ac:dyDescent="0.45">
      <c r="B1381" s="14" t="s">
        <v>94</v>
      </c>
      <c r="C1381" s="14" t="s">
        <v>673</v>
      </c>
      <c r="D1381" s="14" t="s">
        <v>691</v>
      </c>
      <c r="E1381" s="15">
        <v>41949</v>
      </c>
      <c r="F1381" s="120">
        <v>797</v>
      </c>
      <c r="G1381" s="18">
        <v>2914681.39</v>
      </c>
    </row>
    <row r="1382" spans="2:7" x14ac:dyDescent="0.45">
      <c r="B1382" t="s">
        <v>95</v>
      </c>
      <c r="C1382" t="s">
        <v>673</v>
      </c>
      <c r="D1382" t="s">
        <v>692</v>
      </c>
      <c r="E1382" s="64">
        <v>41949</v>
      </c>
      <c r="F1382" s="8">
        <v>170</v>
      </c>
      <c r="G1382" s="10">
        <v>0</v>
      </c>
    </row>
    <row r="1383" spans="2:7" x14ac:dyDescent="0.45">
      <c r="B1383" t="s">
        <v>95</v>
      </c>
      <c r="C1383" t="s">
        <v>673</v>
      </c>
      <c r="D1383" t="s">
        <v>693</v>
      </c>
      <c r="E1383" s="64">
        <v>41949</v>
      </c>
      <c r="F1383" s="8">
        <v>287</v>
      </c>
      <c r="G1383" s="10">
        <v>0</v>
      </c>
    </row>
    <row r="1384" spans="2:7" x14ac:dyDescent="0.45">
      <c r="B1384" t="s">
        <v>95</v>
      </c>
      <c r="C1384" t="s">
        <v>673</v>
      </c>
      <c r="D1384" t="s">
        <v>694</v>
      </c>
      <c r="E1384" s="64">
        <v>41949</v>
      </c>
      <c r="F1384" s="8">
        <v>657</v>
      </c>
      <c r="G1384" s="10">
        <v>0</v>
      </c>
    </row>
    <row r="1385" spans="2:7" x14ac:dyDescent="0.45">
      <c r="C1385" t="s">
        <v>717</v>
      </c>
      <c r="D1385" t="s">
        <v>718</v>
      </c>
      <c r="E1385" s="64">
        <v>41949</v>
      </c>
      <c r="F1385" s="8">
        <v>16</v>
      </c>
      <c r="G1385" s="10">
        <v>0</v>
      </c>
    </row>
    <row r="1386" spans="2:7" x14ac:dyDescent="0.45">
      <c r="C1386" t="s">
        <v>717</v>
      </c>
      <c r="D1386" t="s">
        <v>723</v>
      </c>
      <c r="E1386" s="64">
        <v>41949</v>
      </c>
      <c r="F1386" s="8">
        <v>34</v>
      </c>
      <c r="G1386" s="10">
        <v>0</v>
      </c>
    </row>
    <row r="1387" spans="2:7" x14ac:dyDescent="0.45">
      <c r="C1387" t="s">
        <v>717</v>
      </c>
      <c r="D1387" t="s">
        <v>728</v>
      </c>
      <c r="E1387" s="64">
        <v>41949</v>
      </c>
      <c r="F1387" s="8">
        <v>19</v>
      </c>
      <c r="G1387" s="10">
        <v>0</v>
      </c>
    </row>
    <row r="1388" spans="2:7" x14ac:dyDescent="0.45">
      <c r="C1388" t="s">
        <v>717</v>
      </c>
      <c r="D1388" t="s">
        <v>722</v>
      </c>
      <c r="E1388" s="64">
        <v>41949</v>
      </c>
      <c r="F1388" s="8">
        <v>14</v>
      </c>
      <c r="G1388" s="10">
        <v>0</v>
      </c>
    </row>
    <row r="1389" spans="2:7" x14ac:dyDescent="0.45">
      <c r="C1389" t="s">
        <v>717</v>
      </c>
      <c r="D1389" t="s">
        <v>766</v>
      </c>
      <c r="E1389" s="64">
        <v>41949</v>
      </c>
      <c r="F1389" s="8">
        <v>7</v>
      </c>
      <c r="G1389" s="10">
        <v>0</v>
      </c>
    </row>
    <row r="1390" spans="2:7" x14ac:dyDescent="0.45">
      <c r="B1390" s="14" t="s">
        <v>94</v>
      </c>
      <c r="C1390" s="14" t="s">
        <v>874</v>
      </c>
      <c r="D1390" s="14" t="s">
        <v>891</v>
      </c>
      <c r="E1390" s="15">
        <v>41949</v>
      </c>
      <c r="F1390" s="120">
        <v>2156</v>
      </c>
      <c r="G1390" s="18">
        <v>3579017.85</v>
      </c>
    </row>
    <row r="1391" spans="2:7" x14ac:dyDescent="0.45">
      <c r="C1391" t="s">
        <v>874</v>
      </c>
      <c r="D1391" t="s">
        <v>892</v>
      </c>
      <c r="E1391" s="64">
        <v>41949</v>
      </c>
      <c r="F1391" s="8">
        <v>420</v>
      </c>
      <c r="G1391" s="10">
        <v>903552.07</v>
      </c>
    </row>
    <row r="1392" spans="2:7" x14ac:dyDescent="0.45">
      <c r="C1392" t="s">
        <v>1152</v>
      </c>
      <c r="D1392" t="s">
        <v>1451</v>
      </c>
      <c r="E1392" s="64">
        <v>41949</v>
      </c>
      <c r="F1392" s="8">
        <v>5</v>
      </c>
      <c r="G1392" s="10">
        <v>14215.59</v>
      </c>
    </row>
    <row r="1393" spans="2:7" x14ac:dyDescent="0.45">
      <c r="C1393" t="s">
        <v>1152</v>
      </c>
      <c r="D1393" t="s">
        <v>1452</v>
      </c>
      <c r="E1393" s="64">
        <v>41949</v>
      </c>
      <c r="F1393" s="8">
        <v>28</v>
      </c>
      <c r="G1393" s="10">
        <v>75098.66</v>
      </c>
    </row>
    <row r="1394" spans="2:7" x14ac:dyDescent="0.45">
      <c r="C1394" t="s">
        <v>1152</v>
      </c>
      <c r="D1394" t="s">
        <v>1453</v>
      </c>
      <c r="E1394" s="64">
        <v>41949</v>
      </c>
      <c r="F1394" s="8">
        <v>1</v>
      </c>
      <c r="G1394" s="10">
        <v>4625.1400000000003</v>
      </c>
    </row>
    <row r="1395" spans="2:7" x14ac:dyDescent="0.45">
      <c r="B1395" t="s">
        <v>95</v>
      </c>
      <c r="C1395" t="s">
        <v>673</v>
      </c>
      <c r="D1395" t="s">
        <v>695</v>
      </c>
      <c r="E1395" s="64">
        <v>41950</v>
      </c>
      <c r="F1395" s="8">
        <v>281</v>
      </c>
      <c r="G1395" s="10">
        <v>0</v>
      </c>
    </row>
    <row r="1396" spans="2:7" x14ac:dyDescent="0.45">
      <c r="B1396" t="s">
        <v>95</v>
      </c>
      <c r="C1396" t="s">
        <v>673</v>
      </c>
      <c r="D1396" t="s">
        <v>696</v>
      </c>
      <c r="E1396" s="64">
        <v>41950</v>
      </c>
      <c r="F1396" s="8">
        <v>599</v>
      </c>
      <c r="G1396" s="10">
        <v>0</v>
      </c>
    </row>
    <row r="1397" spans="2:7" x14ac:dyDescent="0.45">
      <c r="B1397" s="14" t="s">
        <v>94</v>
      </c>
      <c r="C1397" s="14" t="s">
        <v>874</v>
      </c>
      <c r="D1397" s="14" t="s">
        <v>893</v>
      </c>
      <c r="E1397" s="15">
        <v>41950</v>
      </c>
      <c r="F1397" s="120">
        <v>2159</v>
      </c>
      <c r="G1397" s="18">
        <v>4315173.3499999996</v>
      </c>
    </row>
    <row r="1398" spans="2:7" x14ac:dyDescent="0.45">
      <c r="C1398" t="s">
        <v>1152</v>
      </c>
      <c r="D1398" t="s">
        <v>1454</v>
      </c>
      <c r="E1398" s="64">
        <v>41950</v>
      </c>
      <c r="F1398" s="8">
        <v>322</v>
      </c>
      <c r="G1398" s="10">
        <v>479181.6</v>
      </c>
    </row>
    <row r="1399" spans="2:7" x14ac:dyDescent="0.45">
      <c r="C1399" t="s">
        <v>1152</v>
      </c>
      <c r="D1399" t="s">
        <v>1455</v>
      </c>
      <c r="E1399" s="64">
        <v>41950</v>
      </c>
      <c r="F1399" s="8">
        <v>175</v>
      </c>
      <c r="G1399" s="10">
        <v>401154.25</v>
      </c>
    </row>
    <row r="1400" spans="2:7" x14ac:dyDescent="0.45">
      <c r="C1400" t="s">
        <v>1152</v>
      </c>
      <c r="D1400" t="s">
        <v>1456</v>
      </c>
      <c r="E1400" s="64">
        <v>41950</v>
      </c>
      <c r="F1400" s="8">
        <v>20</v>
      </c>
      <c r="G1400" s="10">
        <v>40285.339999999997</v>
      </c>
    </row>
    <row r="1401" spans="2:7" x14ac:dyDescent="0.45">
      <c r="B1401" t="s">
        <v>95</v>
      </c>
      <c r="C1401" t="s">
        <v>874</v>
      </c>
      <c r="D1401" s="118" t="s">
        <v>149</v>
      </c>
      <c r="E1401" s="64">
        <v>41948</v>
      </c>
    </row>
    <row r="1402" spans="2:7" x14ac:dyDescent="0.45">
      <c r="B1402" t="s">
        <v>95</v>
      </c>
      <c r="C1402" t="s">
        <v>874</v>
      </c>
      <c r="D1402" s="118" t="s">
        <v>150</v>
      </c>
      <c r="E1402" s="64">
        <v>41955</v>
      </c>
    </row>
    <row r="1403" spans="2:7" x14ac:dyDescent="0.45">
      <c r="B1403" t="s">
        <v>95</v>
      </c>
      <c r="C1403" t="s">
        <v>874</v>
      </c>
      <c r="D1403" s="118" t="s">
        <v>151</v>
      </c>
      <c r="E1403" s="64">
        <v>41953</v>
      </c>
    </row>
    <row r="1404" spans="2:7" x14ac:dyDescent="0.45">
      <c r="B1404" t="s">
        <v>95</v>
      </c>
      <c r="C1404" t="s">
        <v>874</v>
      </c>
      <c r="D1404" s="118" t="s">
        <v>399</v>
      </c>
      <c r="E1404" s="64">
        <v>41967</v>
      </c>
    </row>
    <row r="1405" spans="2:7" x14ac:dyDescent="0.45">
      <c r="B1405" t="s">
        <v>95</v>
      </c>
      <c r="C1405" t="s">
        <v>874</v>
      </c>
      <c r="D1405" t="s">
        <v>894</v>
      </c>
      <c r="E1405" s="64">
        <v>41953</v>
      </c>
      <c r="F1405" s="8">
        <v>3112</v>
      </c>
      <c r="G1405" s="10">
        <v>5035022.4000000004</v>
      </c>
    </row>
    <row r="1406" spans="2:7" x14ac:dyDescent="0.45">
      <c r="B1406" t="s">
        <v>95</v>
      </c>
      <c r="C1406" t="s">
        <v>874</v>
      </c>
      <c r="D1406" t="s">
        <v>895</v>
      </c>
      <c r="E1406" s="64">
        <v>41953</v>
      </c>
      <c r="F1406" s="8">
        <v>11424</v>
      </c>
      <c r="G1406" s="10">
        <v>17227379.23</v>
      </c>
    </row>
    <row r="1407" spans="2:7" x14ac:dyDescent="0.45">
      <c r="C1407" t="s">
        <v>1647</v>
      </c>
      <c r="D1407" t="s">
        <v>640</v>
      </c>
      <c r="E1407" s="64">
        <v>41953</v>
      </c>
      <c r="F1407" s="8">
        <v>488</v>
      </c>
      <c r="G1407" s="10">
        <v>178859.41</v>
      </c>
    </row>
    <row r="1408" spans="2:7" x14ac:dyDescent="0.45">
      <c r="C1408" t="s">
        <v>1647</v>
      </c>
      <c r="D1408" t="s">
        <v>1664</v>
      </c>
      <c r="E1408" s="64">
        <v>41953</v>
      </c>
      <c r="F1408" s="8">
        <v>1116</v>
      </c>
      <c r="G1408" s="10">
        <v>0</v>
      </c>
    </row>
    <row r="1409" spans="2:7" x14ac:dyDescent="0.45">
      <c r="B1409" t="s">
        <v>95</v>
      </c>
      <c r="C1409" t="s">
        <v>673</v>
      </c>
      <c r="D1409" t="s">
        <v>697</v>
      </c>
      <c r="E1409" s="64">
        <v>41955</v>
      </c>
      <c r="F1409" s="8">
        <v>439</v>
      </c>
      <c r="G1409" s="10">
        <v>0</v>
      </c>
    </row>
    <row r="1410" spans="2:7" x14ac:dyDescent="0.45">
      <c r="B1410" t="s">
        <v>392</v>
      </c>
      <c r="C1410" t="s">
        <v>673</v>
      </c>
      <c r="D1410" t="s">
        <v>698</v>
      </c>
      <c r="E1410" s="64">
        <v>41955</v>
      </c>
      <c r="F1410" s="8">
        <v>2196</v>
      </c>
      <c r="G1410" s="10">
        <v>0</v>
      </c>
    </row>
    <row r="1411" spans="2:7" x14ac:dyDescent="0.45">
      <c r="C1411" t="s">
        <v>712</v>
      </c>
      <c r="D1411" t="s">
        <v>713</v>
      </c>
      <c r="E1411" s="64">
        <v>41955</v>
      </c>
      <c r="F1411" s="8">
        <v>11</v>
      </c>
      <c r="G1411" s="10">
        <v>0</v>
      </c>
    </row>
    <row r="1412" spans="2:7" x14ac:dyDescent="0.45">
      <c r="B1412" s="14" t="s">
        <v>94</v>
      </c>
      <c r="C1412" s="14" t="s">
        <v>874</v>
      </c>
      <c r="D1412" s="14" t="s">
        <v>896</v>
      </c>
      <c r="E1412" s="15">
        <v>41955</v>
      </c>
      <c r="F1412" s="120">
        <v>1082</v>
      </c>
      <c r="G1412" s="18">
        <v>4780650.25</v>
      </c>
    </row>
    <row r="1413" spans="2:7" x14ac:dyDescent="0.45">
      <c r="C1413" t="s">
        <v>1152</v>
      </c>
      <c r="D1413" t="s">
        <v>1457</v>
      </c>
      <c r="E1413" s="64">
        <v>41955</v>
      </c>
      <c r="F1413" s="8">
        <v>37</v>
      </c>
      <c r="G1413" s="10">
        <v>85059.5</v>
      </c>
    </row>
    <row r="1414" spans="2:7" x14ac:dyDescent="0.45">
      <c r="C1414" t="s">
        <v>1152</v>
      </c>
      <c r="D1414" t="s">
        <v>1458</v>
      </c>
      <c r="E1414" s="64">
        <v>41955</v>
      </c>
      <c r="F1414" s="8">
        <v>22</v>
      </c>
      <c r="G1414" s="10">
        <v>9359.52</v>
      </c>
    </row>
    <row r="1415" spans="2:7" x14ac:dyDescent="0.45">
      <c r="C1415" t="s">
        <v>1152</v>
      </c>
      <c r="D1415" t="s">
        <v>1459</v>
      </c>
      <c r="E1415" s="64">
        <v>41955</v>
      </c>
      <c r="F1415" s="8">
        <v>52</v>
      </c>
      <c r="G1415" s="10">
        <v>58026.97</v>
      </c>
    </row>
    <row r="1416" spans="2:7" x14ac:dyDescent="0.45">
      <c r="C1416" t="s">
        <v>1152</v>
      </c>
      <c r="D1416" t="s">
        <v>1460</v>
      </c>
      <c r="E1416" s="64">
        <v>41955</v>
      </c>
      <c r="F1416" s="8">
        <v>29</v>
      </c>
      <c r="G1416" s="10">
        <v>61741.84</v>
      </c>
    </row>
    <row r="1417" spans="2:7" x14ac:dyDescent="0.45">
      <c r="C1417" t="s">
        <v>1152</v>
      </c>
      <c r="D1417" t="s">
        <v>1461</v>
      </c>
      <c r="E1417" s="64">
        <v>41955</v>
      </c>
      <c r="F1417" s="8">
        <v>29</v>
      </c>
      <c r="G1417" s="10">
        <v>45881.52</v>
      </c>
    </row>
    <row r="1418" spans="2:7" x14ac:dyDescent="0.45">
      <c r="C1418" t="s">
        <v>1152</v>
      </c>
      <c r="D1418" t="s">
        <v>1462</v>
      </c>
      <c r="E1418" s="64">
        <v>41955</v>
      </c>
      <c r="F1418" s="8">
        <v>10</v>
      </c>
      <c r="G1418" s="10">
        <v>318555.18</v>
      </c>
    </row>
    <row r="1419" spans="2:7" x14ac:dyDescent="0.45">
      <c r="C1419" t="s">
        <v>1152</v>
      </c>
      <c r="D1419" t="s">
        <v>1463</v>
      </c>
      <c r="E1419" s="64">
        <v>41955</v>
      </c>
      <c r="F1419" s="8">
        <v>244</v>
      </c>
      <c r="G1419" s="10">
        <v>197439.5</v>
      </c>
    </row>
    <row r="1420" spans="2:7" x14ac:dyDescent="0.45">
      <c r="B1420" t="s">
        <v>95</v>
      </c>
      <c r="C1420" t="s">
        <v>673</v>
      </c>
      <c r="D1420" t="s">
        <v>699</v>
      </c>
      <c r="E1420" s="64">
        <v>41956</v>
      </c>
      <c r="F1420" s="8">
        <v>64</v>
      </c>
      <c r="G1420" s="10">
        <v>0</v>
      </c>
    </row>
    <row r="1421" spans="2:7" x14ac:dyDescent="0.45">
      <c r="B1421" s="14" t="s">
        <v>1705</v>
      </c>
      <c r="C1421" s="14" t="s">
        <v>673</v>
      </c>
      <c r="D1421" s="14" t="s">
        <v>700</v>
      </c>
      <c r="E1421" s="15">
        <v>41956</v>
      </c>
      <c r="F1421" s="120">
        <v>1810</v>
      </c>
      <c r="G1421" s="18">
        <v>1999417.06</v>
      </c>
    </row>
    <row r="1422" spans="2:7" x14ac:dyDescent="0.45">
      <c r="B1422" t="s">
        <v>95</v>
      </c>
      <c r="C1422" t="s">
        <v>673</v>
      </c>
      <c r="D1422" t="s">
        <v>701</v>
      </c>
      <c r="E1422" s="64">
        <v>41956</v>
      </c>
      <c r="F1422" s="8">
        <v>218</v>
      </c>
      <c r="G1422" s="10">
        <v>0</v>
      </c>
    </row>
    <row r="1423" spans="2:7" x14ac:dyDescent="0.45">
      <c r="C1423" t="s">
        <v>717</v>
      </c>
      <c r="D1423" t="s">
        <v>718</v>
      </c>
      <c r="E1423" s="64">
        <v>41956</v>
      </c>
      <c r="F1423" s="8">
        <v>18</v>
      </c>
      <c r="G1423" s="10">
        <v>0</v>
      </c>
    </row>
    <row r="1424" spans="2:7" x14ac:dyDescent="0.45">
      <c r="C1424" t="s">
        <v>717</v>
      </c>
      <c r="D1424" t="s">
        <v>728</v>
      </c>
      <c r="E1424" s="64">
        <v>41956</v>
      </c>
      <c r="F1424" s="8">
        <v>11</v>
      </c>
      <c r="G1424" s="10">
        <v>0</v>
      </c>
    </row>
    <row r="1425" spans="2:7" x14ac:dyDescent="0.45">
      <c r="C1425" t="s">
        <v>717</v>
      </c>
      <c r="D1425" t="s">
        <v>723</v>
      </c>
      <c r="E1425" s="64">
        <v>41956</v>
      </c>
      <c r="F1425" s="8">
        <v>55</v>
      </c>
      <c r="G1425" s="10">
        <v>0</v>
      </c>
    </row>
    <row r="1426" spans="2:7" x14ac:dyDescent="0.45">
      <c r="C1426" t="s">
        <v>717</v>
      </c>
      <c r="D1426" t="s">
        <v>766</v>
      </c>
      <c r="E1426" s="64">
        <v>41956</v>
      </c>
      <c r="F1426" s="8">
        <v>1</v>
      </c>
      <c r="G1426" s="10">
        <v>0</v>
      </c>
    </row>
    <row r="1427" spans="2:7" x14ac:dyDescent="0.45">
      <c r="C1427" t="s">
        <v>717</v>
      </c>
      <c r="D1427" t="s">
        <v>771</v>
      </c>
      <c r="E1427" s="64">
        <v>41956</v>
      </c>
      <c r="F1427" s="8">
        <v>2</v>
      </c>
      <c r="G1427" s="10">
        <v>0</v>
      </c>
    </row>
    <row r="1428" spans="2:7" x14ac:dyDescent="0.45">
      <c r="C1428" t="s">
        <v>717</v>
      </c>
      <c r="D1428" t="s">
        <v>764</v>
      </c>
      <c r="E1428" s="64">
        <v>41956</v>
      </c>
      <c r="F1428" s="8">
        <v>13</v>
      </c>
      <c r="G1428" s="10">
        <v>0</v>
      </c>
    </row>
    <row r="1429" spans="2:7" x14ac:dyDescent="0.45">
      <c r="B1429" s="14" t="s">
        <v>94</v>
      </c>
      <c r="C1429" s="14" t="s">
        <v>874</v>
      </c>
      <c r="D1429" s="14" t="s">
        <v>897</v>
      </c>
      <c r="E1429" s="15">
        <v>41956</v>
      </c>
      <c r="F1429" s="120">
        <v>1713</v>
      </c>
      <c r="G1429" s="18">
        <v>3209865.91</v>
      </c>
    </row>
    <row r="1430" spans="2:7" x14ac:dyDescent="0.45">
      <c r="C1430" t="s">
        <v>1152</v>
      </c>
      <c r="D1430" t="s">
        <v>1464</v>
      </c>
      <c r="E1430" s="64">
        <v>41956</v>
      </c>
      <c r="F1430" s="8">
        <v>175</v>
      </c>
      <c r="G1430" s="10">
        <v>161117.72</v>
      </c>
    </row>
    <row r="1431" spans="2:7" x14ac:dyDescent="0.45">
      <c r="C1431" t="s">
        <v>1152</v>
      </c>
      <c r="D1431" t="s">
        <v>1465</v>
      </c>
      <c r="E1431" s="64">
        <v>41956</v>
      </c>
      <c r="F1431" s="8">
        <v>5</v>
      </c>
      <c r="G1431" s="10">
        <v>19239.830000000002</v>
      </c>
    </row>
    <row r="1432" spans="2:7" x14ac:dyDescent="0.45">
      <c r="B1432" s="14" t="s">
        <v>1705</v>
      </c>
      <c r="C1432" s="14" t="s">
        <v>1152</v>
      </c>
      <c r="D1432" s="14" t="s">
        <v>1466</v>
      </c>
      <c r="E1432" s="15">
        <v>41956</v>
      </c>
      <c r="F1432" s="120">
        <v>278</v>
      </c>
      <c r="G1432" s="18">
        <v>585177.15</v>
      </c>
    </row>
    <row r="1433" spans="2:7" x14ac:dyDescent="0.45">
      <c r="C1433" t="s">
        <v>1152</v>
      </c>
      <c r="D1433" t="s">
        <v>1467</v>
      </c>
      <c r="E1433" s="64">
        <v>41956</v>
      </c>
      <c r="F1433" s="8">
        <v>8</v>
      </c>
      <c r="G1433" s="10">
        <v>83230.78</v>
      </c>
    </row>
    <row r="1434" spans="2:7" x14ac:dyDescent="0.45">
      <c r="C1434" t="s">
        <v>1152</v>
      </c>
      <c r="D1434" t="s">
        <v>1468</v>
      </c>
      <c r="E1434" s="64">
        <v>41956</v>
      </c>
      <c r="F1434" s="8">
        <v>18</v>
      </c>
      <c r="G1434" s="10">
        <v>654125.26</v>
      </c>
    </row>
    <row r="1435" spans="2:7" x14ac:dyDescent="0.45">
      <c r="B1435" t="s">
        <v>95</v>
      </c>
      <c r="C1435" t="s">
        <v>673</v>
      </c>
      <c r="D1435" t="s">
        <v>702</v>
      </c>
      <c r="E1435" s="64">
        <v>41957</v>
      </c>
      <c r="F1435" s="8">
        <v>120</v>
      </c>
      <c r="G1435" s="10">
        <v>0</v>
      </c>
    </row>
    <row r="1436" spans="2:7" x14ac:dyDescent="0.45">
      <c r="B1436" t="s">
        <v>95</v>
      </c>
      <c r="C1436" t="s">
        <v>673</v>
      </c>
      <c r="D1436" t="s">
        <v>703</v>
      </c>
      <c r="E1436" s="64">
        <v>41957</v>
      </c>
      <c r="F1436" s="8">
        <v>75</v>
      </c>
      <c r="G1436" s="10">
        <v>0</v>
      </c>
    </row>
    <row r="1437" spans="2:7" x14ac:dyDescent="0.45">
      <c r="C1437" t="s">
        <v>1152</v>
      </c>
      <c r="D1437" t="s">
        <v>1469</v>
      </c>
      <c r="E1437" s="64">
        <v>41957</v>
      </c>
      <c r="F1437" s="8">
        <v>174</v>
      </c>
      <c r="G1437" s="10">
        <v>188589.22</v>
      </c>
    </row>
    <row r="1438" spans="2:7" x14ac:dyDescent="0.45">
      <c r="C1438" t="s">
        <v>1152</v>
      </c>
      <c r="D1438" t="s">
        <v>1470</v>
      </c>
      <c r="E1438" s="64">
        <v>41957</v>
      </c>
      <c r="F1438" s="8">
        <v>14</v>
      </c>
      <c r="G1438" s="10">
        <v>31728.92</v>
      </c>
    </row>
    <row r="1439" spans="2:7" x14ac:dyDescent="0.45">
      <c r="C1439" t="s">
        <v>1152</v>
      </c>
      <c r="D1439" t="s">
        <v>1471</v>
      </c>
      <c r="E1439" s="64">
        <v>41957</v>
      </c>
      <c r="F1439" s="8">
        <v>176</v>
      </c>
      <c r="G1439" s="10">
        <v>132942.26</v>
      </c>
    </row>
    <row r="1440" spans="2:7" x14ac:dyDescent="0.45">
      <c r="C1440" t="s">
        <v>1152</v>
      </c>
      <c r="D1440" t="s">
        <v>1472</v>
      </c>
      <c r="E1440" s="64">
        <v>41957</v>
      </c>
      <c r="F1440" s="8">
        <v>22</v>
      </c>
      <c r="G1440" s="10">
        <v>52346.43</v>
      </c>
    </row>
    <row r="1441" spans="2:7" x14ac:dyDescent="0.45">
      <c r="C1441" t="s">
        <v>1152</v>
      </c>
      <c r="D1441" t="s">
        <v>1473</v>
      </c>
      <c r="E1441" s="64">
        <v>41957</v>
      </c>
      <c r="F1441" s="8">
        <v>52</v>
      </c>
      <c r="G1441" s="10">
        <v>70293.240000000005</v>
      </c>
    </row>
    <row r="1442" spans="2:7" x14ac:dyDescent="0.45">
      <c r="C1442" t="s">
        <v>1152</v>
      </c>
      <c r="D1442" t="s">
        <v>1474</v>
      </c>
      <c r="E1442" s="64">
        <v>41957</v>
      </c>
      <c r="F1442" s="8">
        <v>147</v>
      </c>
      <c r="G1442" s="10">
        <v>105406.66</v>
      </c>
    </row>
    <row r="1443" spans="2:7" x14ac:dyDescent="0.45">
      <c r="C1443" t="s">
        <v>1152</v>
      </c>
      <c r="D1443" t="s">
        <v>1475</v>
      </c>
      <c r="E1443" s="64">
        <v>41957</v>
      </c>
      <c r="F1443" s="8">
        <v>19</v>
      </c>
      <c r="G1443" s="10">
        <v>47872.59</v>
      </c>
    </row>
    <row r="1444" spans="2:7" x14ac:dyDescent="0.45">
      <c r="C1444" t="s">
        <v>1152</v>
      </c>
      <c r="D1444" t="s">
        <v>1270</v>
      </c>
      <c r="E1444" s="64">
        <v>41957</v>
      </c>
      <c r="F1444" s="8">
        <v>1</v>
      </c>
      <c r="G1444" s="10">
        <v>3999</v>
      </c>
    </row>
    <row r="1445" spans="2:7" x14ac:dyDescent="0.45">
      <c r="B1445" s="14" t="s">
        <v>94</v>
      </c>
      <c r="C1445" s="14" t="s">
        <v>874</v>
      </c>
      <c r="D1445" s="14" t="s">
        <v>759</v>
      </c>
      <c r="E1445" s="15">
        <v>41960</v>
      </c>
      <c r="F1445" s="120">
        <v>4701</v>
      </c>
      <c r="G1445" s="18">
        <v>23014361.91</v>
      </c>
    </row>
    <row r="1446" spans="2:7" x14ac:dyDescent="0.45">
      <c r="B1446" s="14" t="s">
        <v>1705</v>
      </c>
      <c r="C1446" s="14" t="s">
        <v>1152</v>
      </c>
      <c r="D1446" s="14" t="s">
        <v>1476</v>
      </c>
      <c r="E1446" s="15">
        <v>41960</v>
      </c>
      <c r="F1446" s="120">
        <v>310</v>
      </c>
      <c r="G1446" s="18">
        <v>737693.73</v>
      </c>
    </row>
    <row r="1447" spans="2:7" x14ac:dyDescent="0.45">
      <c r="C1447" t="s">
        <v>1152</v>
      </c>
      <c r="D1447" t="s">
        <v>1477</v>
      </c>
      <c r="E1447" s="64">
        <v>41960</v>
      </c>
      <c r="F1447" s="8">
        <v>2</v>
      </c>
      <c r="G1447" s="10">
        <v>36868.550000000003</v>
      </c>
    </row>
    <row r="1448" spans="2:7" x14ac:dyDescent="0.45">
      <c r="C1448" t="s">
        <v>1152</v>
      </c>
      <c r="D1448" t="s">
        <v>1478</v>
      </c>
      <c r="E1448" s="64">
        <v>41960</v>
      </c>
      <c r="F1448" s="8">
        <v>14</v>
      </c>
      <c r="G1448" s="10">
        <v>44670.62</v>
      </c>
    </row>
    <row r="1449" spans="2:7" x14ac:dyDescent="0.45">
      <c r="C1449" t="s">
        <v>1152</v>
      </c>
      <c r="D1449" t="s">
        <v>1479</v>
      </c>
      <c r="E1449" s="64">
        <v>41960</v>
      </c>
      <c r="F1449" s="8">
        <v>279</v>
      </c>
      <c r="G1449" s="10">
        <v>240784.42</v>
      </c>
    </row>
    <row r="1450" spans="2:7" x14ac:dyDescent="0.45">
      <c r="C1450" t="s">
        <v>1647</v>
      </c>
      <c r="D1450" t="s">
        <v>1665</v>
      </c>
      <c r="E1450" s="64">
        <v>41960</v>
      </c>
      <c r="F1450" s="8">
        <v>3915</v>
      </c>
      <c r="G1450" s="10">
        <v>7217959.0199999996</v>
      </c>
    </row>
    <row r="1451" spans="2:7" x14ac:dyDescent="0.45">
      <c r="C1451" t="s">
        <v>1647</v>
      </c>
      <c r="D1451" t="s">
        <v>1666</v>
      </c>
      <c r="E1451" s="64">
        <v>41960</v>
      </c>
      <c r="F1451" s="8">
        <v>4145</v>
      </c>
      <c r="G1451" s="10">
        <v>8161050.5800000001</v>
      </c>
    </row>
    <row r="1452" spans="2:7" x14ac:dyDescent="0.45">
      <c r="B1452" t="s">
        <v>95</v>
      </c>
      <c r="C1452" t="s">
        <v>673</v>
      </c>
      <c r="D1452" t="s">
        <v>704</v>
      </c>
      <c r="E1452" s="64">
        <v>41961</v>
      </c>
      <c r="F1452" s="8">
        <v>55</v>
      </c>
      <c r="G1452" s="10">
        <v>0</v>
      </c>
    </row>
    <row r="1453" spans="2:7" x14ac:dyDescent="0.45">
      <c r="C1453" t="s">
        <v>717</v>
      </c>
      <c r="D1453" t="s">
        <v>643</v>
      </c>
      <c r="E1453" s="64">
        <v>41961</v>
      </c>
      <c r="F1453" s="8">
        <v>29</v>
      </c>
      <c r="G1453" s="10">
        <v>0</v>
      </c>
    </row>
    <row r="1454" spans="2:7" x14ac:dyDescent="0.45">
      <c r="C1454" t="s">
        <v>717</v>
      </c>
      <c r="D1454" t="s">
        <v>724</v>
      </c>
      <c r="E1454" s="64">
        <v>41961</v>
      </c>
      <c r="F1454" s="8">
        <v>18</v>
      </c>
      <c r="G1454" s="10">
        <v>0</v>
      </c>
    </row>
    <row r="1455" spans="2:7" x14ac:dyDescent="0.45">
      <c r="C1455" t="s">
        <v>717</v>
      </c>
      <c r="D1455" t="s">
        <v>759</v>
      </c>
      <c r="E1455" s="64">
        <v>41961</v>
      </c>
      <c r="F1455" s="8">
        <v>20</v>
      </c>
      <c r="G1455" s="10">
        <v>0</v>
      </c>
    </row>
    <row r="1456" spans="2:7" x14ac:dyDescent="0.45">
      <c r="C1456" t="s">
        <v>717</v>
      </c>
      <c r="D1456" t="s">
        <v>734</v>
      </c>
      <c r="E1456" s="64">
        <v>41961</v>
      </c>
      <c r="F1456" s="8">
        <v>6</v>
      </c>
      <c r="G1456" s="10">
        <v>0</v>
      </c>
    </row>
    <row r="1457" spans="2:7" x14ac:dyDescent="0.45">
      <c r="C1457" t="s">
        <v>1152</v>
      </c>
      <c r="D1457" t="s">
        <v>1480</v>
      </c>
      <c r="E1457" s="64">
        <v>41961</v>
      </c>
      <c r="F1457" s="8">
        <v>19</v>
      </c>
      <c r="G1457" s="10">
        <v>13954.35</v>
      </c>
    </row>
    <row r="1458" spans="2:7" x14ac:dyDescent="0.45">
      <c r="C1458" t="s">
        <v>1152</v>
      </c>
      <c r="D1458" t="s">
        <v>1481</v>
      </c>
      <c r="E1458" s="64">
        <v>41961</v>
      </c>
      <c r="F1458" s="8">
        <v>23</v>
      </c>
      <c r="G1458" s="10">
        <v>19828.03</v>
      </c>
    </row>
    <row r="1459" spans="2:7" x14ac:dyDescent="0.45">
      <c r="C1459" t="s">
        <v>1152</v>
      </c>
      <c r="D1459" t="s">
        <v>1482</v>
      </c>
      <c r="E1459" s="64">
        <v>41961</v>
      </c>
      <c r="F1459" s="8">
        <v>44</v>
      </c>
      <c r="G1459" s="10">
        <v>253662.1</v>
      </c>
    </row>
    <row r="1460" spans="2:7" x14ac:dyDescent="0.45">
      <c r="C1460" t="s">
        <v>1152</v>
      </c>
      <c r="D1460" t="s">
        <v>1483</v>
      </c>
      <c r="E1460" s="64">
        <v>41961</v>
      </c>
      <c r="F1460" s="8">
        <v>13</v>
      </c>
      <c r="G1460" s="10">
        <v>30349.72</v>
      </c>
    </row>
    <row r="1461" spans="2:7" x14ac:dyDescent="0.45">
      <c r="C1461" t="s">
        <v>1152</v>
      </c>
      <c r="D1461" t="s">
        <v>1484</v>
      </c>
      <c r="E1461" s="64">
        <v>41961</v>
      </c>
      <c r="F1461" s="8">
        <v>96</v>
      </c>
      <c r="G1461" s="10">
        <v>101932.95</v>
      </c>
    </row>
    <row r="1462" spans="2:7" x14ac:dyDescent="0.45">
      <c r="C1462" t="s">
        <v>1152</v>
      </c>
      <c r="D1462" t="s">
        <v>1485</v>
      </c>
      <c r="E1462" s="64">
        <v>41961</v>
      </c>
      <c r="F1462" s="8">
        <v>42</v>
      </c>
      <c r="G1462" s="10">
        <v>203150.06</v>
      </c>
    </row>
    <row r="1463" spans="2:7" x14ac:dyDescent="0.45">
      <c r="C1463" t="s">
        <v>1152</v>
      </c>
      <c r="D1463" t="s">
        <v>1486</v>
      </c>
      <c r="E1463" s="64">
        <v>41961</v>
      </c>
      <c r="F1463" s="8">
        <v>17</v>
      </c>
      <c r="G1463" s="10">
        <v>11620.66</v>
      </c>
    </row>
    <row r="1464" spans="2:7" x14ac:dyDescent="0.45">
      <c r="C1464" t="s">
        <v>1643</v>
      </c>
      <c r="D1464" t="s">
        <v>1645</v>
      </c>
      <c r="E1464" s="64">
        <v>41961</v>
      </c>
      <c r="F1464" s="8">
        <v>135</v>
      </c>
      <c r="G1464" s="10">
        <v>0</v>
      </c>
    </row>
    <row r="1465" spans="2:7" x14ac:dyDescent="0.45">
      <c r="C1465" t="s">
        <v>1684</v>
      </c>
      <c r="D1465" t="s">
        <v>1689</v>
      </c>
      <c r="E1465" s="64">
        <v>41961</v>
      </c>
      <c r="F1465" s="8">
        <v>13</v>
      </c>
      <c r="G1465" s="10">
        <v>0</v>
      </c>
    </row>
    <row r="1466" spans="2:7" x14ac:dyDescent="0.45">
      <c r="B1466" t="s">
        <v>95</v>
      </c>
      <c r="C1466" t="s">
        <v>673</v>
      </c>
      <c r="D1466" t="s">
        <v>705</v>
      </c>
      <c r="E1466" s="64">
        <v>41962</v>
      </c>
      <c r="F1466" s="8">
        <v>261</v>
      </c>
      <c r="G1466" s="10">
        <v>0</v>
      </c>
    </row>
    <row r="1467" spans="2:7" x14ac:dyDescent="0.45">
      <c r="C1467" t="s">
        <v>717</v>
      </c>
      <c r="D1467" t="s">
        <v>726</v>
      </c>
      <c r="E1467" s="64">
        <v>41962</v>
      </c>
      <c r="F1467" s="8">
        <v>29</v>
      </c>
      <c r="G1467" s="10">
        <v>723581.19</v>
      </c>
    </row>
    <row r="1468" spans="2:7" x14ac:dyDescent="0.45">
      <c r="C1468" t="s">
        <v>717</v>
      </c>
      <c r="D1468" t="s">
        <v>725</v>
      </c>
      <c r="E1468" s="64">
        <v>41962</v>
      </c>
      <c r="F1468" s="8">
        <v>35</v>
      </c>
      <c r="G1468" s="10">
        <v>0</v>
      </c>
    </row>
    <row r="1469" spans="2:7" x14ac:dyDescent="0.45">
      <c r="C1469" t="s">
        <v>717</v>
      </c>
      <c r="D1469" t="s">
        <v>735</v>
      </c>
      <c r="E1469" s="64">
        <v>41962</v>
      </c>
      <c r="F1469" s="8">
        <v>33</v>
      </c>
      <c r="G1469" s="10">
        <v>0</v>
      </c>
    </row>
    <row r="1470" spans="2:7" x14ac:dyDescent="0.45">
      <c r="C1470" t="s">
        <v>717</v>
      </c>
      <c r="D1470" t="s">
        <v>749</v>
      </c>
      <c r="E1470" s="64">
        <v>41962</v>
      </c>
      <c r="F1470" s="8">
        <v>22</v>
      </c>
      <c r="G1470" s="10">
        <v>0</v>
      </c>
    </row>
    <row r="1471" spans="2:7" x14ac:dyDescent="0.45">
      <c r="C1471" t="s">
        <v>717</v>
      </c>
      <c r="D1471" t="s">
        <v>772</v>
      </c>
      <c r="E1471" s="64">
        <v>41962</v>
      </c>
      <c r="F1471" s="8">
        <v>8</v>
      </c>
      <c r="G1471" s="10">
        <v>0</v>
      </c>
    </row>
    <row r="1472" spans="2:7" x14ac:dyDescent="0.45">
      <c r="C1472" t="s">
        <v>1152</v>
      </c>
      <c r="D1472" t="s">
        <v>1487</v>
      </c>
      <c r="E1472" s="64">
        <v>41962</v>
      </c>
      <c r="F1472" s="8">
        <v>7</v>
      </c>
      <c r="G1472" s="10">
        <v>9395.2900000000009</v>
      </c>
    </row>
    <row r="1473" spans="2:7" x14ac:dyDescent="0.45">
      <c r="C1473" t="s">
        <v>1152</v>
      </c>
      <c r="D1473" t="s">
        <v>1488</v>
      </c>
      <c r="E1473" s="64">
        <v>41962</v>
      </c>
      <c r="F1473" s="8">
        <v>8</v>
      </c>
      <c r="G1473" s="10">
        <v>60887.41</v>
      </c>
    </row>
    <row r="1474" spans="2:7" x14ac:dyDescent="0.45">
      <c r="C1474" t="s">
        <v>1152</v>
      </c>
      <c r="D1474" t="s">
        <v>1489</v>
      </c>
      <c r="E1474" s="64">
        <v>41962</v>
      </c>
      <c r="F1474" s="8">
        <v>33</v>
      </c>
      <c r="G1474" s="10">
        <v>40908.28</v>
      </c>
    </row>
    <row r="1475" spans="2:7" x14ac:dyDescent="0.45">
      <c r="C1475" t="s">
        <v>1152</v>
      </c>
      <c r="D1475" t="s">
        <v>1490</v>
      </c>
      <c r="E1475" s="64">
        <v>41962</v>
      </c>
      <c r="F1475" s="8">
        <v>185</v>
      </c>
      <c r="G1475" s="10">
        <v>195574.04</v>
      </c>
    </row>
    <row r="1476" spans="2:7" x14ac:dyDescent="0.45">
      <c r="C1476" t="s">
        <v>1152</v>
      </c>
      <c r="D1476" t="s">
        <v>1491</v>
      </c>
      <c r="E1476" s="64">
        <v>41962</v>
      </c>
      <c r="F1476" s="8">
        <v>18</v>
      </c>
      <c r="G1476" s="10">
        <v>109580.1</v>
      </c>
    </row>
    <row r="1477" spans="2:7" x14ac:dyDescent="0.45">
      <c r="C1477" t="s">
        <v>1152</v>
      </c>
      <c r="D1477" t="s">
        <v>1492</v>
      </c>
      <c r="E1477" s="64">
        <v>41962</v>
      </c>
      <c r="F1477" s="8">
        <v>145</v>
      </c>
      <c r="G1477" s="10">
        <v>134615.87</v>
      </c>
    </row>
    <row r="1478" spans="2:7" x14ac:dyDescent="0.45">
      <c r="C1478" t="s">
        <v>1682</v>
      </c>
      <c r="D1478" t="s">
        <v>1683</v>
      </c>
      <c r="E1478" s="64">
        <v>41962</v>
      </c>
      <c r="F1478" s="8">
        <v>98</v>
      </c>
      <c r="G1478" s="10">
        <v>0</v>
      </c>
    </row>
    <row r="1479" spans="2:7" x14ac:dyDescent="0.45">
      <c r="B1479" t="s">
        <v>95</v>
      </c>
      <c r="C1479" t="s">
        <v>673</v>
      </c>
      <c r="D1479" t="s">
        <v>706</v>
      </c>
      <c r="E1479" s="64">
        <v>41963</v>
      </c>
      <c r="F1479" s="8">
        <v>87</v>
      </c>
      <c r="G1479" s="10">
        <v>0</v>
      </c>
    </row>
    <row r="1480" spans="2:7" x14ac:dyDescent="0.45">
      <c r="B1480" t="s">
        <v>95</v>
      </c>
      <c r="C1480" t="s">
        <v>673</v>
      </c>
      <c r="D1480" t="s">
        <v>707</v>
      </c>
      <c r="E1480" s="64">
        <v>41963</v>
      </c>
      <c r="F1480" s="8">
        <v>623</v>
      </c>
      <c r="G1480" s="10">
        <v>397959.99</v>
      </c>
    </row>
    <row r="1481" spans="2:7" x14ac:dyDescent="0.45">
      <c r="B1481" t="s">
        <v>95</v>
      </c>
      <c r="C1481" t="s">
        <v>673</v>
      </c>
      <c r="D1481" t="s">
        <v>708</v>
      </c>
      <c r="E1481" s="64">
        <v>41963</v>
      </c>
      <c r="F1481" s="8">
        <v>285</v>
      </c>
      <c r="G1481" s="10">
        <v>0</v>
      </c>
    </row>
    <row r="1482" spans="2:7" x14ac:dyDescent="0.45">
      <c r="C1482" t="s">
        <v>717</v>
      </c>
      <c r="D1482" t="s">
        <v>718</v>
      </c>
      <c r="E1482" s="64">
        <v>41963</v>
      </c>
      <c r="F1482" s="8">
        <v>18</v>
      </c>
      <c r="G1482" s="10">
        <v>0</v>
      </c>
    </row>
    <row r="1483" spans="2:7" x14ac:dyDescent="0.45">
      <c r="C1483" t="s">
        <v>717</v>
      </c>
      <c r="D1483" t="s">
        <v>723</v>
      </c>
      <c r="E1483" s="64">
        <v>41963</v>
      </c>
      <c r="F1483" s="8">
        <v>58</v>
      </c>
      <c r="G1483" s="10">
        <v>0</v>
      </c>
    </row>
    <row r="1484" spans="2:7" x14ac:dyDescent="0.45">
      <c r="C1484" t="s">
        <v>717</v>
      </c>
      <c r="D1484" t="s">
        <v>727</v>
      </c>
      <c r="E1484" s="64">
        <v>41963</v>
      </c>
      <c r="F1484" s="8">
        <v>106</v>
      </c>
      <c r="G1484" s="10">
        <v>0</v>
      </c>
    </row>
    <row r="1485" spans="2:7" x14ac:dyDescent="0.45">
      <c r="C1485" t="s">
        <v>717</v>
      </c>
      <c r="D1485" t="s">
        <v>766</v>
      </c>
      <c r="E1485" s="64">
        <v>41963</v>
      </c>
      <c r="F1485" s="8">
        <v>1</v>
      </c>
      <c r="G1485" s="10">
        <v>0</v>
      </c>
    </row>
    <row r="1486" spans="2:7" x14ac:dyDescent="0.45">
      <c r="C1486" t="s">
        <v>717</v>
      </c>
      <c r="D1486" t="s">
        <v>771</v>
      </c>
      <c r="E1486" s="64">
        <v>41963</v>
      </c>
      <c r="F1486" s="8">
        <v>7</v>
      </c>
      <c r="G1486" s="10">
        <v>0</v>
      </c>
    </row>
    <row r="1487" spans="2:7" x14ac:dyDescent="0.45">
      <c r="C1487" t="s">
        <v>717</v>
      </c>
      <c r="D1487" t="s">
        <v>764</v>
      </c>
      <c r="E1487" s="64">
        <v>41963</v>
      </c>
      <c r="F1487" s="8">
        <v>8</v>
      </c>
      <c r="G1487" s="10">
        <v>0</v>
      </c>
    </row>
    <row r="1488" spans="2:7" x14ac:dyDescent="0.45">
      <c r="B1488" s="14" t="s">
        <v>94</v>
      </c>
      <c r="C1488" s="14" t="s">
        <v>874</v>
      </c>
      <c r="D1488" s="14" t="s">
        <v>898</v>
      </c>
      <c r="E1488" s="15">
        <v>41963</v>
      </c>
      <c r="F1488" s="120">
        <v>3867</v>
      </c>
      <c r="G1488" s="18">
        <v>21875940.289999999</v>
      </c>
    </row>
    <row r="1489" spans="2:7" x14ac:dyDescent="0.45">
      <c r="C1489" t="s">
        <v>1152</v>
      </c>
      <c r="D1489" t="s">
        <v>1493</v>
      </c>
      <c r="E1489" s="64">
        <v>41963</v>
      </c>
      <c r="F1489" s="8">
        <v>12</v>
      </c>
      <c r="G1489" s="10">
        <v>13388.49</v>
      </c>
    </row>
    <row r="1490" spans="2:7" x14ac:dyDescent="0.45">
      <c r="C1490" t="s">
        <v>1152</v>
      </c>
      <c r="D1490" t="s">
        <v>1494</v>
      </c>
      <c r="E1490" s="64">
        <v>41963</v>
      </c>
      <c r="F1490" s="8">
        <v>35</v>
      </c>
      <c r="G1490" s="10">
        <v>66871.509999999995</v>
      </c>
    </row>
    <row r="1491" spans="2:7" x14ac:dyDescent="0.45">
      <c r="B1491" s="14" t="s">
        <v>1705</v>
      </c>
      <c r="C1491" s="14" t="s">
        <v>1152</v>
      </c>
      <c r="D1491" s="14" t="s">
        <v>1495</v>
      </c>
      <c r="E1491" s="15">
        <v>41963</v>
      </c>
      <c r="F1491" s="120">
        <v>567</v>
      </c>
      <c r="G1491" s="18">
        <v>829488.01</v>
      </c>
    </row>
    <row r="1492" spans="2:7" x14ac:dyDescent="0.45">
      <c r="C1492" t="s">
        <v>1152</v>
      </c>
      <c r="D1492" t="s">
        <v>1496</v>
      </c>
      <c r="E1492" s="64">
        <v>41963</v>
      </c>
      <c r="F1492" s="8">
        <v>26</v>
      </c>
      <c r="G1492" s="10">
        <v>60048.55</v>
      </c>
    </row>
    <row r="1493" spans="2:7" x14ac:dyDescent="0.45">
      <c r="C1493" t="s">
        <v>1152</v>
      </c>
      <c r="D1493" t="s">
        <v>1497</v>
      </c>
      <c r="E1493" s="64">
        <v>41963</v>
      </c>
      <c r="F1493" s="8">
        <v>20</v>
      </c>
      <c r="G1493" s="10">
        <v>55009.46</v>
      </c>
    </row>
    <row r="1494" spans="2:7" x14ac:dyDescent="0.45">
      <c r="C1494" t="s">
        <v>1152</v>
      </c>
      <c r="D1494" t="s">
        <v>1498</v>
      </c>
      <c r="E1494" s="64">
        <v>41963</v>
      </c>
      <c r="F1494" s="8">
        <v>182</v>
      </c>
      <c r="G1494" s="10">
        <v>438754.88</v>
      </c>
    </row>
    <row r="1495" spans="2:7" x14ac:dyDescent="0.45">
      <c r="C1495" t="s">
        <v>1152</v>
      </c>
      <c r="D1495" t="s">
        <v>1499</v>
      </c>
      <c r="E1495" s="64">
        <v>41963</v>
      </c>
      <c r="F1495" s="8">
        <v>11</v>
      </c>
      <c r="G1495" s="10">
        <v>35269.22</v>
      </c>
    </row>
    <row r="1496" spans="2:7" x14ac:dyDescent="0.45">
      <c r="C1496" t="s">
        <v>1152</v>
      </c>
      <c r="D1496" t="s">
        <v>1500</v>
      </c>
      <c r="E1496" s="64">
        <v>41963</v>
      </c>
      <c r="F1496" s="8">
        <v>7</v>
      </c>
      <c r="G1496" s="10">
        <v>134949.35</v>
      </c>
    </row>
    <row r="1497" spans="2:7" x14ac:dyDescent="0.45">
      <c r="C1497" t="s">
        <v>1152</v>
      </c>
      <c r="D1497" t="s">
        <v>1501</v>
      </c>
      <c r="E1497" s="64">
        <v>41963</v>
      </c>
      <c r="F1497" s="8">
        <v>3</v>
      </c>
      <c r="G1497" s="10">
        <v>2040.37</v>
      </c>
    </row>
    <row r="1498" spans="2:7" x14ac:dyDescent="0.45">
      <c r="C1498" t="s">
        <v>1152</v>
      </c>
      <c r="D1498" t="s">
        <v>1502</v>
      </c>
      <c r="E1498" s="64">
        <v>41963</v>
      </c>
      <c r="F1498" s="8">
        <v>40</v>
      </c>
      <c r="G1498" s="10">
        <v>245907.95</v>
      </c>
    </row>
    <row r="1499" spans="2:7" x14ac:dyDescent="0.45">
      <c r="B1499" s="14" t="s">
        <v>94</v>
      </c>
      <c r="C1499" s="14" t="s">
        <v>673</v>
      </c>
      <c r="D1499" s="14" t="s">
        <v>709</v>
      </c>
      <c r="E1499" s="15">
        <v>41964</v>
      </c>
      <c r="F1499" s="120">
        <v>710</v>
      </c>
      <c r="G1499" s="18">
        <v>2171732.48</v>
      </c>
    </row>
    <row r="1500" spans="2:7" x14ac:dyDescent="0.45">
      <c r="B1500" t="s">
        <v>95</v>
      </c>
      <c r="C1500" t="s">
        <v>673</v>
      </c>
      <c r="D1500" t="s">
        <v>710</v>
      </c>
      <c r="E1500" s="64">
        <v>41964</v>
      </c>
      <c r="F1500" s="8">
        <v>174</v>
      </c>
      <c r="G1500" s="10">
        <v>0</v>
      </c>
    </row>
    <row r="1501" spans="2:7" x14ac:dyDescent="0.45">
      <c r="C1501" t="s">
        <v>717</v>
      </c>
      <c r="D1501" t="s">
        <v>730</v>
      </c>
      <c r="E1501" s="64">
        <v>41964</v>
      </c>
      <c r="F1501" s="8">
        <v>2</v>
      </c>
      <c r="G1501" s="10">
        <v>0</v>
      </c>
    </row>
    <row r="1502" spans="2:7" x14ac:dyDescent="0.45">
      <c r="C1502" t="s">
        <v>1152</v>
      </c>
      <c r="D1502" t="s">
        <v>1503</v>
      </c>
      <c r="E1502" s="64">
        <v>41964</v>
      </c>
      <c r="F1502" s="8">
        <v>244</v>
      </c>
      <c r="G1502" s="10">
        <v>160453.98000000001</v>
      </c>
    </row>
    <row r="1503" spans="2:7" x14ac:dyDescent="0.45">
      <c r="B1503" t="s">
        <v>95</v>
      </c>
      <c r="C1503" t="s">
        <v>673</v>
      </c>
      <c r="D1503" t="s">
        <v>711</v>
      </c>
      <c r="E1503" s="64">
        <v>41967</v>
      </c>
      <c r="F1503" s="8">
        <v>89</v>
      </c>
      <c r="G1503" s="10">
        <v>0</v>
      </c>
    </row>
    <row r="1504" spans="2:7" x14ac:dyDescent="0.45">
      <c r="C1504" t="s">
        <v>1152</v>
      </c>
      <c r="D1504" t="s">
        <v>1504</v>
      </c>
      <c r="E1504" s="64">
        <v>41967</v>
      </c>
      <c r="F1504" s="8">
        <v>49</v>
      </c>
      <c r="G1504" s="10">
        <v>158555.4</v>
      </c>
    </row>
    <row r="1505" spans="2:7" x14ac:dyDescent="0.45">
      <c r="C1505" t="s">
        <v>1647</v>
      </c>
      <c r="D1505" t="s">
        <v>1089</v>
      </c>
      <c r="E1505" s="64">
        <v>41967</v>
      </c>
      <c r="F1505" s="8">
        <v>908</v>
      </c>
      <c r="G1505" s="10">
        <v>1184480.04</v>
      </c>
    </row>
    <row r="1506" spans="2:7" x14ac:dyDescent="0.45">
      <c r="C1506" t="s">
        <v>1647</v>
      </c>
      <c r="D1506" t="s">
        <v>1667</v>
      </c>
      <c r="E1506" s="64">
        <v>41967</v>
      </c>
      <c r="F1506" s="8">
        <v>855</v>
      </c>
      <c r="G1506" s="10">
        <v>650577.55000000005</v>
      </c>
    </row>
    <row r="1507" spans="2:7" x14ac:dyDescent="0.45">
      <c r="C1507" t="s">
        <v>1684</v>
      </c>
      <c r="D1507" t="s">
        <v>1690</v>
      </c>
      <c r="E1507" s="64">
        <v>41967</v>
      </c>
      <c r="F1507" s="8">
        <v>22</v>
      </c>
      <c r="G1507" s="10">
        <v>0</v>
      </c>
    </row>
    <row r="1508" spans="2:7" x14ac:dyDescent="0.45">
      <c r="C1508" t="s">
        <v>717</v>
      </c>
      <c r="D1508" t="s">
        <v>643</v>
      </c>
      <c r="E1508" s="64">
        <v>41968</v>
      </c>
      <c r="F1508" s="8">
        <v>40</v>
      </c>
      <c r="G1508" s="10">
        <v>0</v>
      </c>
    </row>
    <row r="1509" spans="2:7" x14ac:dyDescent="0.45">
      <c r="C1509" t="s">
        <v>1152</v>
      </c>
      <c r="D1509" t="s">
        <v>1505</v>
      </c>
      <c r="E1509" s="64">
        <v>41968</v>
      </c>
      <c r="F1509" s="8">
        <v>56</v>
      </c>
      <c r="G1509" s="10">
        <v>92193.82</v>
      </c>
    </row>
    <row r="1510" spans="2:7" x14ac:dyDescent="0.45">
      <c r="C1510" t="s">
        <v>1152</v>
      </c>
      <c r="D1510" t="s">
        <v>1506</v>
      </c>
      <c r="E1510" s="64">
        <v>41968</v>
      </c>
      <c r="F1510" s="8">
        <v>15</v>
      </c>
      <c r="G1510" s="10">
        <v>82337.58</v>
      </c>
    </row>
    <row r="1511" spans="2:7" x14ac:dyDescent="0.45">
      <c r="C1511" t="s">
        <v>1152</v>
      </c>
      <c r="D1511" t="s">
        <v>1507</v>
      </c>
      <c r="E1511" s="64">
        <v>41968</v>
      </c>
      <c r="F1511" s="8">
        <v>124</v>
      </c>
      <c r="G1511" s="10">
        <v>341037.47</v>
      </c>
    </row>
    <row r="1512" spans="2:7" x14ac:dyDescent="0.45">
      <c r="C1512" t="s">
        <v>1152</v>
      </c>
      <c r="D1512" t="s">
        <v>1508</v>
      </c>
      <c r="E1512" s="64">
        <v>41968</v>
      </c>
      <c r="F1512" s="8">
        <v>91</v>
      </c>
      <c r="G1512" s="10">
        <v>144759.91</v>
      </c>
    </row>
    <row r="1513" spans="2:7" x14ac:dyDescent="0.45">
      <c r="C1513" t="s">
        <v>1152</v>
      </c>
      <c r="D1513" t="s">
        <v>1509</v>
      </c>
      <c r="E1513" s="64">
        <v>41968</v>
      </c>
      <c r="F1513" s="8">
        <v>124</v>
      </c>
      <c r="G1513" s="10">
        <v>224629.61</v>
      </c>
    </row>
    <row r="1514" spans="2:7" x14ac:dyDescent="0.45">
      <c r="C1514" t="s">
        <v>1152</v>
      </c>
      <c r="D1514" t="s">
        <v>1510</v>
      </c>
      <c r="E1514" s="64">
        <v>41968</v>
      </c>
      <c r="F1514" s="8">
        <v>10</v>
      </c>
      <c r="G1514" s="10">
        <v>136952.63</v>
      </c>
    </row>
    <row r="1515" spans="2:7" x14ac:dyDescent="0.45">
      <c r="C1515" t="s">
        <v>1152</v>
      </c>
      <c r="D1515" t="s">
        <v>1511</v>
      </c>
      <c r="E1515" s="64">
        <v>41968</v>
      </c>
      <c r="F1515" s="8">
        <v>6</v>
      </c>
      <c r="G1515" s="10">
        <v>33837.370000000003</v>
      </c>
    </row>
    <row r="1516" spans="2:7" x14ac:dyDescent="0.45">
      <c r="C1516" t="s">
        <v>1152</v>
      </c>
      <c r="D1516" t="s">
        <v>1512</v>
      </c>
      <c r="E1516" s="64">
        <v>41968</v>
      </c>
      <c r="F1516" s="8">
        <v>37</v>
      </c>
      <c r="G1516" s="10">
        <v>53981.15</v>
      </c>
    </row>
    <row r="1517" spans="2:7" x14ac:dyDescent="0.45">
      <c r="C1517" t="s">
        <v>1152</v>
      </c>
      <c r="D1517" t="s">
        <v>1439</v>
      </c>
      <c r="E1517" s="64">
        <v>41968</v>
      </c>
      <c r="F1517" s="8">
        <v>6</v>
      </c>
      <c r="G1517" s="10">
        <v>23995.73</v>
      </c>
    </row>
    <row r="1518" spans="2:7" x14ac:dyDescent="0.45">
      <c r="C1518" t="s">
        <v>717</v>
      </c>
      <c r="D1518" t="s">
        <v>751</v>
      </c>
      <c r="E1518" s="64">
        <v>41974</v>
      </c>
      <c r="F1518" s="8">
        <v>53</v>
      </c>
      <c r="G1518" s="10">
        <v>0</v>
      </c>
    </row>
    <row r="1519" spans="2:7" x14ac:dyDescent="0.45">
      <c r="C1519" t="s">
        <v>1152</v>
      </c>
      <c r="D1519" t="s">
        <v>1513</v>
      </c>
      <c r="E1519" s="64">
        <v>41974</v>
      </c>
      <c r="F1519" s="8">
        <v>143</v>
      </c>
      <c r="G1519" s="10">
        <v>591855.28</v>
      </c>
    </row>
    <row r="1520" spans="2:7" x14ac:dyDescent="0.45">
      <c r="B1520" s="14" t="s">
        <v>94</v>
      </c>
      <c r="C1520" s="14" t="s">
        <v>1152</v>
      </c>
      <c r="D1520" s="14" t="s">
        <v>175</v>
      </c>
      <c r="E1520" s="15">
        <v>41974</v>
      </c>
      <c r="F1520" s="120">
        <v>804</v>
      </c>
      <c r="G1520" s="18">
        <v>1075020.95</v>
      </c>
    </row>
    <row r="1521" spans="3:7" x14ac:dyDescent="0.45">
      <c r="C1521" t="s">
        <v>1152</v>
      </c>
      <c r="D1521" t="s">
        <v>1514</v>
      </c>
      <c r="E1521" s="64">
        <v>41974</v>
      </c>
      <c r="F1521" s="8">
        <v>42</v>
      </c>
      <c r="G1521" s="10">
        <v>111935.32</v>
      </c>
    </row>
    <row r="1522" spans="3:7" x14ac:dyDescent="0.45">
      <c r="C1522" t="s">
        <v>1152</v>
      </c>
      <c r="D1522" t="s">
        <v>1515</v>
      </c>
      <c r="E1522" s="64">
        <v>41974</v>
      </c>
      <c r="F1522" s="8">
        <v>75</v>
      </c>
      <c r="G1522" s="10">
        <v>168838.11</v>
      </c>
    </row>
    <row r="1523" spans="3:7" x14ac:dyDescent="0.45">
      <c r="C1523" t="s">
        <v>1152</v>
      </c>
      <c r="D1523" t="s">
        <v>1516</v>
      </c>
      <c r="E1523" s="64">
        <v>41974</v>
      </c>
      <c r="F1523" s="8">
        <v>138</v>
      </c>
      <c r="G1523" s="10">
        <v>144050.01</v>
      </c>
    </row>
    <row r="1524" spans="3:7" x14ac:dyDescent="0.45">
      <c r="C1524" t="s">
        <v>1647</v>
      </c>
      <c r="D1524" t="s">
        <v>787</v>
      </c>
      <c r="E1524" s="64">
        <v>41974</v>
      </c>
      <c r="F1524" s="8">
        <v>1006</v>
      </c>
      <c r="G1524" s="10">
        <v>0</v>
      </c>
    </row>
    <row r="1525" spans="3:7" x14ac:dyDescent="0.45">
      <c r="C1525" t="s">
        <v>1647</v>
      </c>
      <c r="D1525" t="s">
        <v>1668</v>
      </c>
      <c r="E1525" s="64">
        <v>41974</v>
      </c>
      <c r="F1525" s="8">
        <v>1342</v>
      </c>
      <c r="G1525" s="10">
        <v>1224766.69</v>
      </c>
    </row>
    <row r="1526" spans="3:7" x14ac:dyDescent="0.45">
      <c r="C1526" t="s">
        <v>1647</v>
      </c>
      <c r="D1526" t="s">
        <v>1669</v>
      </c>
      <c r="E1526" s="64">
        <v>41974</v>
      </c>
      <c r="F1526" s="8">
        <v>3609</v>
      </c>
      <c r="G1526" s="10">
        <v>0</v>
      </c>
    </row>
    <row r="1527" spans="3:7" x14ac:dyDescent="0.45">
      <c r="C1527" t="s">
        <v>1647</v>
      </c>
      <c r="D1527" t="s">
        <v>1670</v>
      </c>
      <c r="E1527" s="64">
        <v>41974</v>
      </c>
      <c r="F1527" s="8">
        <v>474</v>
      </c>
      <c r="G1527" s="10">
        <v>0</v>
      </c>
    </row>
    <row r="1528" spans="3:7" x14ac:dyDescent="0.45">
      <c r="C1528" t="s">
        <v>1647</v>
      </c>
      <c r="D1528" t="s">
        <v>1671</v>
      </c>
      <c r="E1528" s="64">
        <v>41974</v>
      </c>
      <c r="F1528" s="8">
        <v>956</v>
      </c>
      <c r="G1528" s="10">
        <v>587115.01</v>
      </c>
    </row>
    <row r="1529" spans="3:7" x14ac:dyDescent="0.45">
      <c r="C1529" t="s">
        <v>1647</v>
      </c>
      <c r="D1529" t="s">
        <v>829</v>
      </c>
      <c r="E1529" s="64">
        <v>41974</v>
      </c>
      <c r="F1529" s="8">
        <v>516</v>
      </c>
      <c r="G1529" s="10">
        <v>0</v>
      </c>
    </row>
    <row r="1530" spans="3:7" x14ac:dyDescent="0.45">
      <c r="C1530" t="s">
        <v>717</v>
      </c>
      <c r="D1530" t="s">
        <v>643</v>
      </c>
      <c r="E1530" s="64">
        <v>41975</v>
      </c>
      <c r="F1530" s="8">
        <v>35</v>
      </c>
      <c r="G1530" s="10">
        <v>0</v>
      </c>
    </row>
    <row r="1531" spans="3:7" x14ac:dyDescent="0.45">
      <c r="C1531" t="s">
        <v>717</v>
      </c>
      <c r="D1531" t="s">
        <v>724</v>
      </c>
      <c r="E1531" s="64">
        <v>41975</v>
      </c>
      <c r="F1531" s="8">
        <v>32</v>
      </c>
      <c r="G1531" s="10">
        <v>0</v>
      </c>
    </row>
    <row r="1532" spans="3:7" x14ac:dyDescent="0.45">
      <c r="C1532" t="s">
        <v>717</v>
      </c>
      <c r="D1532" t="s">
        <v>731</v>
      </c>
      <c r="E1532" s="64">
        <v>41975</v>
      </c>
      <c r="F1532" s="8">
        <v>14</v>
      </c>
      <c r="G1532" s="10">
        <v>0</v>
      </c>
    </row>
    <row r="1533" spans="3:7" x14ac:dyDescent="0.45">
      <c r="C1533" t="s">
        <v>717</v>
      </c>
      <c r="D1533" t="s">
        <v>769</v>
      </c>
      <c r="E1533" s="64">
        <v>41975</v>
      </c>
      <c r="F1533" s="8">
        <v>11</v>
      </c>
      <c r="G1533" s="10">
        <v>0</v>
      </c>
    </row>
    <row r="1534" spans="3:7" x14ac:dyDescent="0.45">
      <c r="C1534" t="s">
        <v>717</v>
      </c>
      <c r="D1534" t="s">
        <v>767</v>
      </c>
      <c r="E1534" s="64">
        <v>41975</v>
      </c>
      <c r="F1534" s="8">
        <v>28</v>
      </c>
      <c r="G1534" s="10">
        <v>0</v>
      </c>
    </row>
    <row r="1535" spans="3:7" x14ac:dyDescent="0.45">
      <c r="C1535" t="s">
        <v>717</v>
      </c>
      <c r="D1535" t="s">
        <v>759</v>
      </c>
      <c r="E1535" s="64">
        <v>41975</v>
      </c>
      <c r="F1535" s="8">
        <v>6</v>
      </c>
      <c r="G1535" s="10">
        <v>0</v>
      </c>
    </row>
    <row r="1536" spans="3:7" x14ac:dyDescent="0.45">
      <c r="C1536" t="s">
        <v>779</v>
      </c>
      <c r="D1536" t="s">
        <v>797</v>
      </c>
      <c r="E1536" s="64">
        <v>41975</v>
      </c>
      <c r="F1536" s="8">
        <v>41</v>
      </c>
      <c r="G1536" s="10">
        <v>138749.85999999999</v>
      </c>
    </row>
    <row r="1537" spans="3:7" x14ac:dyDescent="0.45">
      <c r="C1537" t="s">
        <v>779</v>
      </c>
      <c r="D1537" t="s">
        <v>637</v>
      </c>
      <c r="E1537" s="64">
        <v>41975</v>
      </c>
      <c r="F1537" s="8">
        <v>190</v>
      </c>
      <c r="G1537" s="10">
        <v>412067.84000000003</v>
      </c>
    </row>
    <row r="1538" spans="3:7" x14ac:dyDescent="0.45">
      <c r="C1538" t="s">
        <v>779</v>
      </c>
      <c r="D1538" t="s">
        <v>837</v>
      </c>
      <c r="E1538" s="64">
        <v>41975</v>
      </c>
      <c r="F1538" s="8">
        <v>166</v>
      </c>
      <c r="G1538" s="10">
        <v>111036.43</v>
      </c>
    </row>
    <row r="1539" spans="3:7" x14ac:dyDescent="0.45">
      <c r="C1539" t="s">
        <v>779</v>
      </c>
      <c r="D1539" t="s">
        <v>793</v>
      </c>
      <c r="E1539" s="64">
        <v>41975</v>
      </c>
      <c r="F1539" s="8">
        <v>194</v>
      </c>
      <c r="G1539" s="10">
        <v>461344.69</v>
      </c>
    </row>
    <row r="1540" spans="3:7" x14ac:dyDescent="0.45">
      <c r="C1540" t="s">
        <v>779</v>
      </c>
      <c r="D1540" t="s">
        <v>800</v>
      </c>
      <c r="E1540" s="64">
        <v>41975</v>
      </c>
      <c r="F1540" s="8">
        <v>20</v>
      </c>
      <c r="G1540" s="10">
        <v>0</v>
      </c>
    </row>
    <row r="1541" spans="3:7" x14ac:dyDescent="0.45">
      <c r="C1541" t="s">
        <v>779</v>
      </c>
      <c r="D1541" t="s">
        <v>792</v>
      </c>
      <c r="E1541" s="64">
        <v>41975</v>
      </c>
      <c r="F1541" s="8">
        <v>56</v>
      </c>
      <c r="G1541" s="10">
        <v>0</v>
      </c>
    </row>
    <row r="1542" spans="3:7" x14ac:dyDescent="0.45">
      <c r="C1542" t="s">
        <v>779</v>
      </c>
      <c r="D1542" t="s">
        <v>840</v>
      </c>
      <c r="E1542" s="64">
        <v>41975</v>
      </c>
      <c r="F1542" s="8">
        <v>37</v>
      </c>
      <c r="G1542" s="10">
        <v>76268.33</v>
      </c>
    </row>
    <row r="1543" spans="3:7" x14ac:dyDescent="0.45">
      <c r="C1543" t="s">
        <v>779</v>
      </c>
      <c r="D1543" t="s">
        <v>802</v>
      </c>
      <c r="E1543" s="64">
        <v>41975</v>
      </c>
      <c r="F1543" s="8">
        <v>134</v>
      </c>
      <c r="G1543" s="10">
        <v>1043442.27</v>
      </c>
    </row>
    <row r="1544" spans="3:7" x14ac:dyDescent="0.45">
      <c r="C1544" t="s">
        <v>1152</v>
      </c>
      <c r="D1544" t="s">
        <v>1517</v>
      </c>
      <c r="E1544" s="64">
        <v>41975</v>
      </c>
      <c r="F1544" s="8">
        <v>30</v>
      </c>
      <c r="G1544" s="10">
        <v>269642.76</v>
      </c>
    </row>
    <row r="1545" spans="3:7" x14ac:dyDescent="0.45">
      <c r="C1545" t="s">
        <v>1152</v>
      </c>
      <c r="D1545" t="s">
        <v>1518</v>
      </c>
      <c r="E1545" s="64">
        <v>41975</v>
      </c>
      <c r="F1545" s="8">
        <v>35</v>
      </c>
      <c r="G1545" s="10">
        <v>110057.75</v>
      </c>
    </row>
    <row r="1546" spans="3:7" x14ac:dyDescent="0.45">
      <c r="C1546" t="s">
        <v>1152</v>
      </c>
      <c r="D1546" t="s">
        <v>1519</v>
      </c>
      <c r="E1546" s="64">
        <v>41975</v>
      </c>
      <c r="F1546" s="8">
        <v>3</v>
      </c>
      <c r="G1546" s="10">
        <v>51510.27</v>
      </c>
    </row>
    <row r="1547" spans="3:7" x14ac:dyDescent="0.45">
      <c r="C1547" t="s">
        <v>1152</v>
      </c>
      <c r="D1547" t="s">
        <v>1520</v>
      </c>
      <c r="E1547" s="64">
        <v>41975</v>
      </c>
      <c r="F1547" s="8">
        <v>2</v>
      </c>
      <c r="G1547" s="10">
        <v>24629.69</v>
      </c>
    </row>
    <row r="1548" spans="3:7" x14ac:dyDescent="0.45">
      <c r="C1548" t="s">
        <v>1152</v>
      </c>
      <c r="D1548" t="s">
        <v>1521</v>
      </c>
      <c r="E1548" s="64">
        <v>41975</v>
      </c>
      <c r="F1548" s="8">
        <v>262</v>
      </c>
      <c r="G1548" s="10">
        <v>440104.57</v>
      </c>
    </row>
    <row r="1549" spans="3:7" x14ac:dyDescent="0.45">
      <c r="C1549" t="s">
        <v>1152</v>
      </c>
      <c r="D1549" t="s">
        <v>1522</v>
      </c>
      <c r="E1549" s="64">
        <v>41975</v>
      </c>
      <c r="F1549" s="8">
        <v>13</v>
      </c>
      <c r="G1549" s="10">
        <v>15966.54</v>
      </c>
    </row>
    <row r="1550" spans="3:7" x14ac:dyDescent="0.45">
      <c r="C1550" t="s">
        <v>1152</v>
      </c>
      <c r="D1550" t="s">
        <v>1523</v>
      </c>
      <c r="E1550" s="64">
        <v>41975</v>
      </c>
      <c r="F1550" s="8">
        <v>13</v>
      </c>
      <c r="G1550" s="10">
        <v>84019.73</v>
      </c>
    </row>
    <row r="1551" spans="3:7" x14ac:dyDescent="0.45">
      <c r="C1551" t="s">
        <v>1152</v>
      </c>
      <c r="D1551" t="s">
        <v>1524</v>
      </c>
      <c r="E1551" s="64">
        <v>41975</v>
      </c>
      <c r="F1551" s="8">
        <v>6</v>
      </c>
      <c r="G1551" s="10">
        <v>36241.69</v>
      </c>
    </row>
    <row r="1552" spans="3:7" x14ac:dyDescent="0.45">
      <c r="C1552" t="s">
        <v>1152</v>
      </c>
      <c r="D1552" t="s">
        <v>1525</v>
      </c>
      <c r="E1552" s="64">
        <v>41975</v>
      </c>
      <c r="F1552" s="8">
        <v>11</v>
      </c>
      <c r="G1552" s="10">
        <v>128545.28</v>
      </c>
    </row>
    <row r="1553" spans="2:7" x14ac:dyDescent="0.45">
      <c r="C1553" t="s">
        <v>1152</v>
      </c>
      <c r="D1553" t="s">
        <v>1526</v>
      </c>
      <c r="E1553" s="64">
        <v>41975</v>
      </c>
      <c r="F1553" s="8">
        <v>21</v>
      </c>
      <c r="G1553" s="10">
        <v>117691.31</v>
      </c>
    </row>
    <row r="1554" spans="2:7" x14ac:dyDescent="0.45">
      <c r="C1554" t="s">
        <v>1152</v>
      </c>
      <c r="D1554" t="s">
        <v>1527</v>
      </c>
      <c r="E1554" s="64">
        <v>41975</v>
      </c>
      <c r="F1554" s="8">
        <v>59</v>
      </c>
      <c r="G1554" s="10">
        <v>27852.79</v>
      </c>
    </row>
    <row r="1555" spans="2:7" x14ac:dyDescent="0.45">
      <c r="C1555" t="s">
        <v>717</v>
      </c>
      <c r="D1555" t="s">
        <v>772</v>
      </c>
      <c r="E1555" s="64">
        <v>41976</v>
      </c>
      <c r="F1555" s="8">
        <v>12</v>
      </c>
      <c r="G1555" s="10">
        <v>0</v>
      </c>
    </row>
    <row r="1556" spans="2:7" x14ac:dyDescent="0.45">
      <c r="B1556" s="14" t="s">
        <v>94</v>
      </c>
      <c r="C1556" s="14" t="s">
        <v>874</v>
      </c>
      <c r="D1556" s="14" t="s">
        <v>899</v>
      </c>
      <c r="E1556" s="15">
        <v>41976</v>
      </c>
      <c r="F1556" s="120">
        <v>9086</v>
      </c>
      <c r="G1556" s="18">
        <v>35235757.670000002</v>
      </c>
    </row>
    <row r="1557" spans="2:7" x14ac:dyDescent="0.45">
      <c r="C1557" t="s">
        <v>1152</v>
      </c>
      <c r="D1557" t="s">
        <v>1528</v>
      </c>
      <c r="E1557" s="64">
        <v>41976</v>
      </c>
      <c r="F1557" s="8">
        <v>5</v>
      </c>
      <c r="G1557" s="10">
        <v>35065.25</v>
      </c>
    </row>
    <row r="1558" spans="2:7" x14ac:dyDescent="0.45">
      <c r="C1558" t="s">
        <v>1152</v>
      </c>
      <c r="D1558" t="s">
        <v>1529</v>
      </c>
      <c r="E1558" s="64">
        <v>41976</v>
      </c>
      <c r="F1558" s="8">
        <v>38</v>
      </c>
      <c r="G1558" s="10">
        <v>142584.39000000001</v>
      </c>
    </row>
    <row r="1559" spans="2:7" x14ac:dyDescent="0.45">
      <c r="C1559" t="s">
        <v>1152</v>
      </c>
      <c r="D1559" t="s">
        <v>1530</v>
      </c>
      <c r="E1559" s="64">
        <v>41976</v>
      </c>
      <c r="F1559" s="8">
        <v>163</v>
      </c>
      <c r="G1559" s="10">
        <v>270098.65999999997</v>
      </c>
    </row>
    <row r="1560" spans="2:7" x14ac:dyDescent="0.45">
      <c r="C1560" t="s">
        <v>1152</v>
      </c>
      <c r="D1560" t="s">
        <v>1531</v>
      </c>
      <c r="E1560" s="64">
        <v>41976</v>
      </c>
      <c r="F1560" s="8">
        <v>7</v>
      </c>
      <c r="G1560" s="10">
        <v>12964.01</v>
      </c>
    </row>
    <row r="1561" spans="2:7" x14ac:dyDescent="0.45">
      <c r="C1561" t="s">
        <v>1152</v>
      </c>
      <c r="D1561" t="s">
        <v>1532</v>
      </c>
      <c r="E1561" s="64">
        <v>41976</v>
      </c>
      <c r="F1561" s="8">
        <v>35</v>
      </c>
      <c r="G1561" s="10">
        <v>62501.04</v>
      </c>
    </row>
    <row r="1562" spans="2:7" x14ac:dyDescent="0.45">
      <c r="C1562" t="s">
        <v>1152</v>
      </c>
      <c r="D1562" t="s">
        <v>1533</v>
      </c>
      <c r="E1562" s="64">
        <v>41976</v>
      </c>
      <c r="F1562" s="8">
        <v>4</v>
      </c>
      <c r="G1562" s="10">
        <v>54287.15</v>
      </c>
    </row>
    <row r="1563" spans="2:7" x14ac:dyDescent="0.45">
      <c r="C1563" t="s">
        <v>1152</v>
      </c>
      <c r="D1563" t="s">
        <v>1534</v>
      </c>
      <c r="E1563" s="64">
        <v>41976</v>
      </c>
      <c r="F1563" s="8">
        <v>40</v>
      </c>
      <c r="G1563" s="10">
        <v>187273.43</v>
      </c>
    </row>
    <row r="1564" spans="2:7" x14ac:dyDescent="0.45">
      <c r="C1564" t="s">
        <v>1152</v>
      </c>
      <c r="D1564" t="s">
        <v>1535</v>
      </c>
      <c r="E1564" s="64">
        <v>41976</v>
      </c>
      <c r="F1564" s="8">
        <v>28</v>
      </c>
      <c r="G1564" s="10">
        <v>68627.98</v>
      </c>
    </row>
    <row r="1565" spans="2:7" x14ac:dyDescent="0.45">
      <c r="C1565" t="s">
        <v>1152</v>
      </c>
      <c r="D1565" t="s">
        <v>1536</v>
      </c>
      <c r="E1565" s="64">
        <v>41976</v>
      </c>
      <c r="F1565" s="8">
        <v>194</v>
      </c>
      <c r="G1565" s="10">
        <v>305701.51</v>
      </c>
    </row>
    <row r="1566" spans="2:7" x14ac:dyDescent="0.45">
      <c r="C1566" t="s">
        <v>1152</v>
      </c>
      <c r="D1566" t="s">
        <v>1537</v>
      </c>
      <c r="E1566" s="64">
        <v>41976</v>
      </c>
      <c r="F1566" s="8">
        <v>97</v>
      </c>
      <c r="G1566" s="10">
        <v>375937.93</v>
      </c>
    </row>
    <row r="1567" spans="2:7" x14ac:dyDescent="0.45">
      <c r="C1567" t="s">
        <v>1152</v>
      </c>
      <c r="D1567" t="s">
        <v>1538</v>
      </c>
      <c r="E1567" s="64">
        <v>41976</v>
      </c>
      <c r="F1567" s="8">
        <v>10</v>
      </c>
      <c r="G1567" s="10">
        <v>46452.4</v>
      </c>
    </row>
    <row r="1568" spans="2:7" x14ac:dyDescent="0.45">
      <c r="C1568" t="s">
        <v>717</v>
      </c>
      <c r="D1568" t="s">
        <v>718</v>
      </c>
      <c r="E1568" s="64">
        <v>41977</v>
      </c>
      <c r="F1568" s="8">
        <v>19</v>
      </c>
      <c r="G1568" s="10">
        <v>0</v>
      </c>
    </row>
    <row r="1569" spans="2:7" x14ac:dyDescent="0.45">
      <c r="C1569" t="s">
        <v>717</v>
      </c>
      <c r="D1569" t="s">
        <v>766</v>
      </c>
      <c r="E1569" s="64">
        <v>41977</v>
      </c>
      <c r="F1569" s="8">
        <v>4</v>
      </c>
      <c r="G1569" s="10">
        <v>0</v>
      </c>
    </row>
    <row r="1570" spans="2:7" x14ac:dyDescent="0.45">
      <c r="C1570" t="s">
        <v>717</v>
      </c>
      <c r="D1570" t="s">
        <v>736</v>
      </c>
      <c r="E1570" s="64">
        <v>41977</v>
      </c>
      <c r="F1570" s="8">
        <v>5</v>
      </c>
      <c r="G1570" s="10">
        <v>0</v>
      </c>
    </row>
    <row r="1571" spans="2:7" x14ac:dyDescent="0.45">
      <c r="C1571" t="s">
        <v>717</v>
      </c>
      <c r="D1571" t="s">
        <v>723</v>
      </c>
      <c r="E1571" s="64">
        <v>41977</v>
      </c>
      <c r="F1571" s="8">
        <v>34</v>
      </c>
      <c r="G1571" s="10">
        <v>281487.18</v>
      </c>
    </row>
    <row r="1572" spans="2:7" x14ac:dyDescent="0.45">
      <c r="C1572" t="s">
        <v>1152</v>
      </c>
      <c r="D1572" t="s">
        <v>1539</v>
      </c>
      <c r="E1572" s="64">
        <v>41977</v>
      </c>
      <c r="F1572" s="8">
        <v>7</v>
      </c>
      <c r="G1572" s="10">
        <v>62572.45</v>
      </c>
    </row>
    <row r="1573" spans="2:7" x14ac:dyDescent="0.45">
      <c r="C1573" t="s">
        <v>1152</v>
      </c>
      <c r="D1573" t="s">
        <v>1540</v>
      </c>
      <c r="E1573" s="64">
        <v>41977</v>
      </c>
      <c r="F1573" s="8">
        <v>16</v>
      </c>
      <c r="G1573" s="10">
        <v>53283.63</v>
      </c>
    </row>
    <row r="1574" spans="2:7" x14ac:dyDescent="0.45">
      <c r="C1574" t="s">
        <v>1152</v>
      </c>
      <c r="D1574" t="s">
        <v>1541</v>
      </c>
      <c r="E1574" s="64">
        <v>41977</v>
      </c>
      <c r="F1574" s="8">
        <v>22</v>
      </c>
      <c r="G1574" s="10">
        <v>57616.23</v>
      </c>
    </row>
    <row r="1575" spans="2:7" x14ac:dyDescent="0.45">
      <c r="C1575" t="s">
        <v>1152</v>
      </c>
      <c r="D1575" t="s">
        <v>1542</v>
      </c>
      <c r="E1575" s="64">
        <v>41977</v>
      </c>
      <c r="F1575" s="8">
        <v>11</v>
      </c>
      <c r="G1575" s="10">
        <v>53973.01</v>
      </c>
    </row>
    <row r="1576" spans="2:7" x14ac:dyDescent="0.45">
      <c r="C1576" t="s">
        <v>1152</v>
      </c>
      <c r="D1576" t="s">
        <v>1543</v>
      </c>
      <c r="E1576" s="64">
        <v>41977</v>
      </c>
      <c r="F1576" s="8">
        <v>121</v>
      </c>
      <c r="G1576" s="10">
        <v>120296.39</v>
      </c>
    </row>
    <row r="1577" spans="2:7" x14ac:dyDescent="0.45">
      <c r="C1577" t="s">
        <v>1152</v>
      </c>
      <c r="D1577" t="s">
        <v>1544</v>
      </c>
      <c r="E1577" s="64">
        <v>41977</v>
      </c>
      <c r="F1577" s="8">
        <v>138</v>
      </c>
      <c r="G1577" s="10">
        <v>173886.74</v>
      </c>
    </row>
    <row r="1578" spans="2:7" x14ac:dyDescent="0.45">
      <c r="C1578" t="s">
        <v>1152</v>
      </c>
      <c r="D1578" t="s">
        <v>1545</v>
      </c>
      <c r="E1578" s="64">
        <v>41977</v>
      </c>
      <c r="F1578" s="8">
        <v>32</v>
      </c>
      <c r="G1578" s="10">
        <v>173557.2</v>
      </c>
    </row>
    <row r="1579" spans="2:7" x14ac:dyDescent="0.45">
      <c r="C1579" t="s">
        <v>1152</v>
      </c>
      <c r="D1579" t="s">
        <v>1546</v>
      </c>
      <c r="E1579" s="64">
        <v>41977</v>
      </c>
      <c r="F1579" s="8">
        <v>110</v>
      </c>
      <c r="G1579" s="10">
        <v>286258.39</v>
      </c>
    </row>
    <row r="1580" spans="2:7" x14ac:dyDescent="0.45">
      <c r="B1580" s="14" t="s">
        <v>1705</v>
      </c>
      <c r="C1580" s="14" t="s">
        <v>1152</v>
      </c>
      <c r="D1580" s="14" t="s">
        <v>1547</v>
      </c>
      <c r="E1580" s="15">
        <v>41977</v>
      </c>
      <c r="F1580" s="120">
        <v>401</v>
      </c>
      <c r="G1580" s="18">
        <v>625774.18999999994</v>
      </c>
    </row>
    <row r="1581" spans="2:7" x14ac:dyDescent="0.45">
      <c r="C1581" t="s">
        <v>1152</v>
      </c>
      <c r="D1581" t="s">
        <v>1548</v>
      </c>
      <c r="E1581" s="64">
        <v>41977</v>
      </c>
      <c r="F1581" s="8">
        <v>6</v>
      </c>
      <c r="G1581" s="10">
        <v>376632.96</v>
      </c>
    </row>
    <row r="1582" spans="2:7" x14ac:dyDescent="0.45">
      <c r="C1582" t="s">
        <v>1152</v>
      </c>
      <c r="D1582" t="s">
        <v>1549</v>
      </c>
      <c r="E1582" s="64">
        <v>41977</v>
      </c>
      <c r="F1582" s="8">
        <v>13</v>
      </c>
      <c r="G1582" s="10">
        <v>194475.44</v>
      </c>
    </row>
    <row r="1583" spans="2:7" x14ac:dyDescent="0.45">
      <c r="C1583" t="s">
        <v>1152</v>
      </c>
      <c r="D1583" t="s">
        <v>1550</v>
      </c>
      <c r="E1583" s="64">
        <v>41977</v>
      </c>
      <c r="F1583" s="8">
        <v>34</v>
      </c>
      <c r="G1583" s="10">
        <v>50832.87</v>
      </c>
    </row>
    <row r="1584" spans="2:7" x14ac:dyDescent="0.45">
      <c r="C1584" t="s">
        <v>1152</v>
      </c>
      <c r="D1584" t="s">
        <v>1551</v>
      </c>
      <c r="E1584" s="64">
        <v>41977</v>
      </c>
      <c r="F1584" s="8">
        <v>43</v>
      </c>
      <c r="G1584" s="10">
        <v>41056.97</v>
      </c>
    </row>
    <row r="1585" spans="3:7" x14ac:dyDescent="0.45">
      <c r="C1585" t="s">
        <v>1152</v>
      </c>
      <c r="D1585" t="s">
        <v>1552</v>
      </c>
      <c r="E1585" s="64">
        <v>41977</v>
      </c>
      <c r="F1585" s="8">
        <v>30</v>
      </c>
      <c r="G1585" s="10">
        <v>140801.32999999999</v>
      </c>
    </row>
    <row r="1586" spans="3:7" x14ac:dyDescent="0.45">
      <c r="C1586" t="s">
        <v>1152</v>
      </c>
      <c r="D1586" t="s">
        <v>1553</v>
      </c>
      <c r="E1586" s="64">
        <v>41977</v>
      </c>
      <c r="F1586" s="8">
        <v>37</v>
      </c>
      <c r="G1586" s="10">
        <v>286150.7</v>
      </c>
    </row>
    <row r="1587" spans="3:7" x14ac:dyDescent="0.45">
      <c r="C1587" t="s">
        <v>1152</v>
      </c>
      <c r="D1587" t="s">
        <v>1554</v>
      </c>
      <c r="E1587" s="64">
        <v>41977</v>
      </c>
      <c r="F1587" s="8">
        <v>41</v>
      </c>
      <c r="G1587" s="10">
        <v>81847.38</v>
      </c>
    </row>
    <row r="1588" spans="3:7" x14ac:dyDescent="0.45">
      <c r="C1588" t="s">
        <v>1152</v>
      </c>
      <c r="D1588" t="s">
        <v>1555</v>
      </c>
      <c r="E1588" s="64">
        <v>41977</v>
      </c>
      <c r="F1588" s="8">
        <v>44</v>
      </c>
      <c r="G1588" s="10">
        <v>141731.6</v>
      </c>
    </row>
    <row r="1589" spans="3:7" x14ac:dyDescent="0.45">
      <c r="C1589" t="s">
        <v>1152</v>
      </c>
      <c r="D1589" t="s">
        <v>1556</v>
      </c>
      <c r="E1589" s="64">
        <v>41977</v>
      </c>
      <c r="F1589" s="8">
        <v>27</v>
      </c>
      <c r="G1589" s="10">
        <v>44493.66</v>
      </c>
    </row>
    <row r="1590" spans="3:7" x14ac:dyDescent="0.45">
      <c r="C1590" t="s">
        <v>717</v>
      </c>
      <c r="D1590" t="s">
        <v>758</v>
      </c>
      <c r="E1590" s="64">
        <v>41978</v>
      </c>
      <c r="F1590" s="8">
        <v>60</v>
      </c>
      <c r="G1590" s="10">
        <v>0</v>
      </c>
    </row>
    <row r="1591" spans="3:7" x14ac:dyDescent="0.45">
      <c r="C1591" t="s">
        <v>1152</v>
      </c>
      <c r="D1591" t="s">
        <v>1557</v>
      </c>
      <c r="E1591" s="64">
        <v>41978</v>
      </c>
      <c r="F1591" s="8">
        <v>74</v>
      </c>
      <c r="G1591" s="10">
        <v>120593.3</v>
      </c>
    </row>
    <row r="1592" spans="3:7" x14ac:dyDescent="0.45">
      <c r="C1592" t="s">
        <v>1152</v>
      </c>
      <c r="D1592" t="s">
        <v>1558</v>
      </c>
      <c r="E1592" s="64">
        <v>41978</v>
      </c>
      <c r="F1592" s="8">
        <v>70</v>
      </c>
      <c r="G1592" s="10">
        <v>80956.13</v>
      </c>
    </row>
    <row r="1593" spans="3:7" x14ac:dyDescent="0.45">
      <c r="C1593" t="s">
        <v>1152</v>
      </c>
      <c r="D1593" t="s">
        <v>1559</v>
      </c>
      <c r="E1593" s="64">
        <v>41978</v>
      </c>
      <c r="F1593" s="8">
        <v>3</v>
      </c>
      <c r="G1593" s="10">
        <v>58393.23</v>
      </c>
    </row>
    <row r="1594" spans="3:7" x14ac:dyDescent="0.45">
      <c r="C1594" t="s">
        <v>1152</v>
      </c>
      <c r="D1594" t="s">
        <v>1560</v>
      </c>
      <c r="E1594" s="64">
        <v>41978</v>
      </c>
      <c r="F1594" s="8">
        <v>1</v>
      </c>
      <c r="G1594" s="10">
        <v>7852.99</v>
      </c>
    </row>
    <row r="1595" spans="3:7" x14ac:dyDescent="0.45">
      <c r="C1595" t="s">
        <v>1152</v>
      </c>
      <c r="D1595" t="s">
        <v>1561</v>
      </c>
      <c r="E1595" s="64">
        <v>41979</v>
      </c>
      <c r="F1595" s="8">
        <v>18</v>
      </c>
      <c r="G1595" s="10">
        <v>10544.85</v>
      </c>
    </row>
    <row r="1596" spans="3:7" x14ac:dyDescent="0.45">
      <c r="C1596" t="s">
        <v>717</v>
      </c>
      <c r="D1596" t="s">
        <v>719</v>
      </c>
      <c r="E1596" s="64">
        <v>41981</v>
      </c>
      <c r="F1596" s="8">
        <v>11</v>
      </c>
      <c r="G1596" s="10">
        <v>0</v>
      </c>
    </row>
    <row r="1597" spans="3:7" x14ac:dyDescent="0.45">
      <c r="C1597" t="s">
        <v>1152</v>
      </c>
      <c r="D1597" t="s">
        <v>1562</v>
      </c>
      <c r="E1597" s="64">
        <v>41981</v>
      </c>
      <c r="F1597" s="8">
        <v>199</v>
      </c>
      <c r="G1597" s="10">
        <v>347782.49</v>
      </c>
    </row>
    <row r="1598" spans="3:7" x14ac:dyDescent="0.45">
      <c r="C1598" t="s">
        <v>1152</v>
      </c>
      <c r="D1598" t="s">
        <v>1563</v>
      </c>
      <c r="E1598" s="64">
        <v>41981</v>
      </c>
      <c r="F1598" s="8">
        <v>203</v>
      </c>
      <c r="G1598" s="10">
        <v>424235.3</v>
      </c>
    </row>
    <row r="1599" spans="3:7" x14ac:dyDescent="0.45">
      <c r="C1599" t="s">
        <v>1152</v>
      </c>
      <c r="D1599" t="s">
        <v>1564</v>
      </c>
      <c r="E1599" s="64">
        <v>41981</v>
      </c>
      <c r="F1599" s="8">
        <v>165</v>
      </c>
      <c r="G1599" s="10">
        <v>461534.38</v>
      </c>
    </row>
    <row r="1600" spans="3:7" x14ac:dyDescent="0.45">
      <c r="C1600" t="s">
        <v>1647</v>
      </c>
      <c r="D1600" t="s">
        <v>1672</v>
      </c>
      <c r="E1600" s="64">
        <v>41981</v>
      </c>
      <c r="F1600" s="8">
        <v>1170</v>
      </c>
      <c r="G1600" s="10">
        <v>0</v>
      </c>
    </row>
    <row r="1601" spans="3:7" x14ac:dyDescent="0.45">
      <c r="C1601" t="s">
        <v>1647</v>
      </c>
      <c r="D1601" t="s">
        <v>1673</v>
      </c>
      <c r="E1601" s="64">
        <v>41981</v>
      </c>
      <c r="F1601" s="8">
        <v>1298</v>
      </c>
      <c r="G1601" s="10">
        <v>610800.61</v>
      </c>
    </row>
    <row r="1602" spans="3:7" x14ac:dyDescent="0.45">
      <c r="C1602" t="s">
        <v>1647</v>
      </c>
      <c r="D1602" t="s">
        <v>1674</v>
      </c>
      <c r="E1602" s="64">
        <v>41981</v>
      </c>
      <c r="F1602" s="8">
        <v>2989</v>
      </c>
      <c r="G1602" s="10">
        <v>0</v>
      </c>
    </row>
    <row r="1603" spans="3:7" x14ac:dyDescent="0.45">
      <c r="C1603" t="s">
        <v>1647</v>
      </c>
      <c r="D1603" t="s">
        <v>1141</v>
      </c>
      <c r="E1603" s="64">
        <v>41981</v>
      </c>
      <c r="F1603" s="8">
        <v>876</v>
      </c>
      <c r="G1603" s="10">
        <v>0</v>
      </c>
    </row>
    <row r="1604" spans="3:7" x14ac:dyDescent="0.45">
      <c r="C1604" t="s">
        <v>1647</v>
      </c>
      <c r="D1604" t="s">
        <v>1675</v>
      </c>
      <c r="E1604" s="64">
        <v>41981</v>
      </c>
      <c r="F1604" s="8">
        <v>604</v>
      </c>
      <c r="G1604" s="10">
        <v>0</v>
      </c>
    </row>
    <row r="1605" spans="3:7" x14ac:dyDescent="0.45">
      <c r="C1605" t="s">
        <v>1647</v>
      </c>
      <c r="D1605" t="s">
        <v>1676</v>
      </c>
      <c r="E1605" s="64">
        <v>41981</v>
      </c>
      <c r="F1605" s="8">
        <v>2588</v>
      </c>
      <c r="G1605" s="10">
        <v>0</v>
      </c>
    </row>
    <row r="1606" spans="3:7" x14ac:dyDescent="0.45">
      <c r="C1606" t="s">
        <v>1647</v>
      </c>
      <c r="D1606" t="s">
        <v>1677</v>
      </c>
      <c r="E1606" s="64">
        <v>41981</v>
      </c>
      <c r="F1606" s="8">
        <v>1364</v>
      </c>
      <c r="G1606" s="10">
        <v>1061509.26</v>
      </c>
    </row>
    <row r="1607" spans="3:7" x14ac:dyDescent="0.45">
      <c r="C1607" t="s">
        <v>712</v>
      </c>
      <c r="D1607" t="s">
        <v>713</v>
      </c>
      <c r="E1607" s="64">
        <v>41982</v>
      </c>
      <c r="F1607" s="8">
        <v>13</v>
      </c>
      <c r="G1607" s="10">
        <v>0</v>
      </c>
    </row>
    <row r="1608" spans="3:7" x14ac:dyDescent="0.45">
      <c r="C1608" t="s">
        <v>717</v>
      </c>
      <c r="D1608" t="s">
        <v>643</v>
      </c>
      <c r="E1608" s="64">
        <v>41982</v>
      </c>
      <c r="F1608" s="8">
        <v>50</v>
      </c>
      <c r="G1608" s="10">
        <v>0</v>
      </c>
    </row>
    <row r="1609" spans="3:7" x14ac:dyDescent="0.45">
      <c r="C1609" t="s">
        <v>717</v>
      </c>
      <c r="D1609" t="s">
        <v>734</v>
      </c>
      <c r="E1609" s="64">
        <v>41982</v>
      </c>
      <c r="F1609" s="8">
        <v>3</v>
      </c>
      <c r="G1609" s="10">
        <v>0</v>
      </c>
    </row>
    <row r="1610" spans="3:7" x14ac:dyDescent="0.45">
      <c r="C1610" t="s">
        <v>717</v>
      </c>
      <c r="D1610" t="s">
        <v>762</v>
      </c>
      <c r="E1610" s="64">
        <v>41982</v>
      </c>
      <c r="F1610" s="8">
        <v>52</v>
      </c>
      <c r="G1610" s="10">
        <v>0</v>
      </c>
    </row>
    <row r="1611" spans="3:7" x14ac:dyDescent="0.45">
      <c r="C1611" t="s">
        <v>717</v>
      </c>
      <c r="D1611" t="s">
        <v>767</v>
      </c>
      <c r="E1611" s="64">
        <v>41982</v>
      </c>
      <c r="F1611" s="8">
        <v>5</v>
      </c>
      <c r="G1611" s="10">
        <v>0</v>
      </c>
    </row>
    <row r="1612" spans="3:7" x14ac:dyDescent="0.45">
      <c r="C1612" t="s">
        <v>717</v>
      </c>
      <c r="D1612" t="s">
        <v>759</v>
      </c>
      <c r="E1612" s="64">
        <v>41982</v>
      </c>
      <c r="F1612" s="8">
        <v>4</v>
      </c>
      <c r="G1612" s="10">
        <v>0</v>
      </c>
    </row>
    <row r="1613" spans="3:7" x14ac:dyDescent="0.45">
      <c r="C1613" t="s">
        <v>717</v>
      </c>
      <c r="D1613" t="s">
        <v>731</v>
      </c>
      <c r="E1613" s="64">
        <v>41982</v>
      </c>
      <c r="F1613" s="8">
        <v>15</v>
      </c>
      <c r="G1613" s="10">
        <v>0</v>
      </c>
    </row>
    <row r="1614" spans="3:7" x14ac:dyDescent="0.45">
      <c r="C1614" t="s">
        <v>717</v>
      </c>
      <c r="D1614" t="s">
        <v>747</v>
      </c>
      <c r="E1614" s="64">
        <v>41982</v>
      </c>
      <c r="F1614" s="8">
        <v>6</v>
      </c>
      <c r="G1614" s="10">
        <v>0</v>
      </c>
    </row>
    <row r="1615" spans="3:7" x14ac:dyDescent="0.45">
      <c r="C1615" t="s">
        <v>717</v>
      </c>
      <c r="D1615" t="s">
        <v>763</v>
      </c>
      <c r="E1615" s="64">
        <v>41982</v>
      </c>
      <c r="F1615" s="8">
        <v>18</v>
      </c>
      <c r="G1615" s="10">
        <v>0</v>
      </c>
    </row>
    <row r="1616" spans="3:7" x14ac:dyDescent="0.45">
      <c r="C1616" t="s">
        <v>1152</v>
      </c>
      <c r="D1616" t="s">
        <v>1565</v>
      </c>
      <c r="E1616" s="64">
        <v>41982</v>
      </c>
      <c r="F1616" s="8">
        <v>65</v>
      </c>
      <c r="G1616" s="10">
        <v>95272.3</v>
      </c>
    </row>
    <row r="1617" spans="3:7" x14ac:dyDescent="0.45">
      <c r="C1617" t="s">
        <v>1152</v>
      </c>
      <c r="D1617" t="s">
        <v>1566</v>
      </c>
      <c r="E1617" s="64">
        <v>41982</v>
      </c>
      <c r="F1617" s="8">
        <v>10</v>
      </c>
      <c r="G1617" s="10">
        <v>64505.99</v>
      </c>
    </row>
    <row r="1618" spans="3:7" x14ac:dyDescent="0.45">
      <c r="C1618" t="s">
        <v>1152</v>
      </c>
      <c r="D1618" t="s">
        <v>1567</v>
      </c>
      <c r="E1618" s="64">
        <v>41982</v>
      </c>
      <c r="F1618" s="8">
        <v>19</v>
      </c>
      <c r="G1618" s="10">
        <v>59046.01</v>
      </c>
    </row>
    <row r="1619" spans="3:7" x14ac:dyDescent="0.45">
      <c r="C1619" t="s">
        <v>1152</v>
      </c>
      <c r="D1619" t="s">
        <v>1568</v>
      </c>
      <c r="E1619" s="64">
        <v>41982</v>
      </c>
      <c r="F1619" s="8">
        <v>11</v>
      </c>
      <c r="G1619" s="10">
        <v>90071.8</v>
      </c>
    </row>
    <row r="1620" spans="3:7" x14ac:dyDescent="0.45">
      <c r="C1620" t="s">
        <v>1152</v>
      </c>
      <c r="D1620" t="s">
        <v>1569</v>
      </c>
      <c r="E1620" s="64">
        <v>41982</v>
      </c>
      <c r="F1620" s="8">
        <v>123</v>
      </c>
      <c r="G1620" s="10">
        <v>207006.26</v>
      </c>
    </row>
    <row r="1621" spans="3:7" x14ac:dyDescent="0.45">
      <c r="C1621" t="s">
        <v>1152</v>
      </c>
      <c r="D1621" t="s">
        <v>1570</v>
      </c>
      <c r="E1621" s="64">
        <v>41982</v>
      </c>
      <c r="F1621" s="8">
        <v>82</v>
      </c>
      <c r="G1621" s="10">
        <v>175741.31</v>
      </c>
    </row>
    <row r="1622" spans="3:7" x14ac:dyDescent="0.45">
      <c r="C1622" t="s">
        <v>1647</v>
      </c>
      <c r="D1622" t="s">
        <v>1678</v>
      </c>
      <c r="E1622" s="64">
        <v>41982</v>
      </c>
      <c r="F1622" s="8">
        <v>142</v>
      </c>
      <c r="G1622" s="10">
        <v>0</v>
      </c>
    </row>
    <row r="1623" spans="3:7" x14ac:dyDescent="0.45">
      <c r="C1623" t="s">
        <v>1684</v>
      </c>
      <c r="D1623" t="s">
        <v>1689</v>
      </c>
      <c r="E1623" s="64">
        <v>41982</v>
      </c>
      <c r="F1623" s="8">
        <v>1</v>
      </c>
      <c r="G1623" s="10">
        <v>0</v>
      </c>
    </row>
    <row r="1624" spans="3:7" x14ac:dyDescent="0.45">
      <c r="C1624" t="s">
        <v>717</v>
      </c>
      <c r="D1624" t="s">
        <v>735</v>
      </c>
      <c r="E1624" s="64">
        <v>41983</v>
      </c>
      <c r="F1624" s="8">
        <v>79</v>
      </c>
      <c r="G1624" s="10">
        <v>0</v>
      </c>
    </row>
    <row r="1625" spans="3:7" x14ac:dyDescent="0.45">
      <c r="C1625" t="s">
        <v>717</v>
      </c>
      <c r="D1625" t="s">
        <v>749</v>
      </c>
      <c r="E1625" s="64">
        <v>41983</v>
      </c>
      <c r="F1625" s="8">
        <v>2</v>
      </c>
      <c r="G1625" s="10">
        <v>0</v>
      </c>
    </row>
    <row r="1626" spans="3:7" x14ac:dyDescent="0.45">
      <c r="C1626" t="s">
        <v>717</v>
      </c>
      <c r="D1626" t="s">
        <v>725</v>
      </c>
      <c r="E1626" s="64">
        <v>41983</v>
      </c>
      <c r="F1626" s="8">
        <v>2</v>
      </c>
      <c r="G1626" s="10">
        <v>0</v>
      </c>
    </row>
    <row r="1627" spans="3:7" x14ac:dyDescent="0.45">
      <c r="C1627" t="s">
        <v>717</v>
      </c>
      <c r="D1627" t="s">
        <v>741</v>
      </c>
      <c r="E1627" s="64">
        <v>41983</v>
      </c>
      <c r="F1627" s="8">
        <v>1</v>
      </c>
      <c r="G1627" s="10">
        <v>0</v>
      </c>
    </row>
    <row r="1628" spans="3:7" x14ac:dyDescent="0.45">
      <c r="C1628" t="s">
        <v>717</v>
      </c>
      <c r="D1628" t="s">
        <v>742</v>
      </c>
      <c r="E1628" s="64">
        <v>41983</v>
      </c>
      <c r="F1628" s="8">
        <v>2</v>
      </c>
      <c r="G1628" s="10">
        <v>0</v>
      </c>
    </row>
    <row r="1629" spans="3:7" x14ac:dyDescent="0.45">
      <c r="C1629" t="s">
        <v>717</v>
      </c>
      <c r="D1629" t="s">
        <v>720</v>
      </c>
      <c r="E1629" s="64">
        <v>41983</v>
      </c>
      <c r="F1629" s="8">
        <v>30</v>
      </c>
      <c r="G1629" s="10">
        <v>0</v>
      </c>
    </row>
    <row r="1630" spans="3:7" x14ac:dyDescent="0.45">
      <c r="C1630" t="s">
        <v>717</v>
      </c>
      <c r="D1630" t="s">
        <v>737</v>
      </c>
      <c r="E1630" s="64">
        <v>41983</v>
      </c>
      <c r="F1630" s="8">
        <v>69</v>
      </c>
      <c r="G1630" s="10">
        <v>0</v>
      </c>
    </row>
    <row r="1631" spans="3:7" x14ac:dyDescent="0.45">
      <c r="C1631" t="s">
        <v>1152</v>
      </c>
      <c r="D1631" t="s">
        <v>1571</v>
      </c>
      <c r="E1631" s="64">
        <v>41983</v>
      </c>
      <c r="F1631" s="8">
        <v>10</v>
      </c>
      <c r="G1631" s="10">
        <v>60167.94</v>
      </c>
    </row>
    <row r="1632" spans="3:7" x14ac:dyDescent="0.45">
      <c r="C1632" t="s">
        <v>1152</v>
      </c>
      <c r="D1632" t="s">
        <v>1572</v>
      </c>
      <c r="E1632" s="64">
        <v>41983</v>
      </c>
      <c r="F1632" s="8">
        <v>16</v>
      </c>
      <c r="G1632" s="10">
        <v>69877.149999999994</v>
      </c>
    </row>
    <row r="1633" spans="3:7" x14ac:dyDescent="0.45">
      <c r="C1633" t="s">
        <v>1152</v>
      </c>
      <c r="D1633" t="s">
        <v>1573</v>
      </c>
      <c r="E1633" s="64">
        <v>41983</v>
      </c>
      <c r="F1633" s="8">
        <v>26</v>
      </c>
      <c r="G1633" s="10">
        <v>84310.92</v>
      </c>
    </row>
    <row r="1634" spans="3:7" x14ac:dyDescent="0.45">
      <c r="C1634" t="s">
        <v>1152</v>
      </c>
      <c r="D1634" t="s">
        <v>1574</v>
      </c>
      <c r="E1634" s="64">
        <v>41983</v>
      </c>
      <c r="F1634" s="8">
        <v>3</v>
      </c>
      <c r="G1634" s="10">
        <v>0</v>
      </c>
    </row>
    <row r="1635" spans="3:7" x14ac:dyDescent="0.45">
      <c r="C1635" t="s">
        <v>1152</v>
      </c>
      <c r="D1635" t="s">
        <v>1575</v>
      </c>
      <c r="E1635" s="64">
        <v>41983</v>
      </c>
      <c r="F1635" s="8">
        <v>35</v>
      </c>
      <c r="G1635" s="10">
        <v>129560.12</v>
      </c>
    </row>
    <row r="1636" spans="3:7" x14ac:dyDescent="0.45">
      <c r="C1636" t="s">
        <v>1152</v>
      </c>
      <c r="D1636" t="s">
        <v>1576</v>
      </c>
      <c r="E1636" s="64">
        <v>41983</v>
      </c>
      <c r="F1636" s="8">
        <v>63</v>
      </c>
      <c r="G1636" s="10">
        <v>105895.11</v>
      </c>
    </row>
    <row r="1637" spans="3:7" x14ac:dyDescent="0.45">
      <c r="C1637" t="s">
        <v>1152</v>
      </c>
      <c r="D1637" t="s">
        <v>1577</v>
      </c>
      <c r="E1637" s="64">
        <v>41983</v>
      </c>
      <c r="F1637" s="8">
        <v>19</v>
      </c>
      <c r="G1637" s="10">
        <v>116043.28</v>
      </c>
    </row>
    <row r="1638" spans="3:7" x14ac:dyDescent="0.45">
      <c r="C1638" t="s">
        <v>1152</v>
      </c>
      <c r="D1638" t="s">
        <v>1578</v>
      </c>
      <c r="E1638" s="64">
        <v>41983</v>
      </c>
      <c r="F1638" s="8">
        <v>13</v>
      </c>
      <c r="G1638" s="10">
        <v>6158.62</v>
      </c>
    </row>
    <row r="1639" spans="3:7" x14ac:dyDescent="0.45">
      <c r="C1639" t="s">
        <v>1152</v>
      </c>
      <c r="D1639" t="s">
        <v>1579</v>
      </c>
      <c r="E1639" s="64">
        <v>41983</v>
      </c>
      <c r="F1639" s="8">
        <v>10</v>
      </c>
      <c r="G1639" s="10">
        <v>34460.86</v>
      </c>
    </row>
    <row r="1640" spans="3:7" x14ac:dyDescent="0.45">
      <c r="C1640" t="s">
        <v>1643</v>
      </c>
      <c r="D1640" t="s">
        <v>1646</v>
      </c>
      <c r="E1640" s="64">
        <v>41983</v>
      </c>
      <c r="F1640" s="8">
        <v>421</v>
      </c>
      <c r="G1640" s="10">
        <v>0</v>
      </c>
    </row>
    <row r="1641" spans="3:7" x14ac:dyDescent="0.45">
      <c r="C1641" t="s">
        <v>717</v>
      </c>
      <c r="D1641" t="s">
        <v>718</v>
      </c>
      <c r="E1641" s="64">
        <v>41984</v>
      </c>
      <c r="F1641" s="8">
        <v>19</v>
      </c>
      <c r="G1641" s="10">
        <v>0</v>
      </c>
    </row>
    <row r="1642" spans="3:7" x14ac:dyDescent="0.45">
      <c r="C1642" t="s">
        <v>717</v>
      </c>
      <c r="D1642" t="s">
        <v>722</v>
      </c>
      <c r="E1642" s="64">
        <v>41984</v>
      </c>
      <c r="F1642" s="8">
        <v>5</v>
      </c>
      <c r="G1642" s="10">
        <v>0</v>
      </c>
    </row>
    <row r="1643" spans="3:7" x14ac:dyDescent="0.45">
      <c r="C1643" t="s">
        <v>717</v>
      </c>
      <c r="D1643" t="s">
        <v>723</v>
      </c>
      <c r="E1643" s="64">
        <v>41984</v>
      </c>
      <c r="F1643" s="8">
        <v>18</v>
      </c>
      <c r="G1643" s="10">
        <v>144770.32</v>
      </c>
    </row>
    <row r="1644" spans="3:7" x14ac:dyDescent="0.45">
      <c r="C1644" t="s">
        <v>717</v>
      </c>
      <c r="D1644" t="s">
        <v>728</v>
      </c>
      <c r="E1644" s="64">
        <v>41984</v>
      </c>
      <c r="F1644" s="8">
        <v>47</v>
      </c>
      <c r="G1644" s="10">
        <v>0</v>
      </c>
    </row>
    <row r="1645" spans="3:7" x14ac:dyDescent="0.45">
      <c r="C1645" t="s">
        <v>717</v>
      </c>
      <c r="D1645" t="s">
        <v>771</v>
      </c>
      <c r="E1645" s="64">
        <v>41984</v>
      </c>
      <c r="F1645" s="8">
        <v>2</v>
      </c>
      <c r="G1645" s="10">
        <v>0</v>
      </c>
    </row>
    <row r="1646" spans="3:7" x14ac:dyDescent="0.45">
      <c r="C1646" t="s">
        <v>717</v>
      </c>
      <c r="D1646" t="s">
        <v>733</v>
      </c>
      <c r="E1646" s="64">
        <v>41984</v>
      </c>
      <c r="F1646" s="8">
        <v>4</v>
      </c>
      <c r="G1646" s="10">
        <v>0</v>
      </c>
    </row>
    <row r="1647" spans="3:7" x14ac:dyDescent="0.45">
      <c r="C1647" t="s">
        <v>717</v>
      </c>
      <c r="D1647" t="s">
        <v>773</v>
      </c>
      <c r="E1647" s="64">
        <v>41984</v>
      </c>
      <c r="F1647" s="8">
        <v>4</v>
      </c>
      <c r="G1647" s="10">
        <v>0</v>
      </c>
    </row>
    <row r="1648" spans="3:7" x14ac:dyDescent="0.45">
      <c r="C1648" t="s">
        <v>1152</v>
      </c>
      <c r="D1648" t="s">
        <v>1580</v>
      </c>
      <c r="E1648" s="64">
        <v>41984</v>
      </c>
      <c r="F1648" s="8">
        <v>145</v>
      </c>
      <c r="G1648" s="10">
        <v>260995.09</v>
      </c>
    </row>
    <row r="1649" spans="2:7" x14ac:dyDescent="0.45">
      <c r="B1649" s="14" t="s">
        <v>94</v>
      </c>
      <c r="C1649" s="14" t="s">
        <v>1152</v>
      </c>
      <c r="D1649" s="14" t="s">
        <v>173</v>
      </c>
      <c r="E1649" s="15">
        <v>41984</v>
      </c>
      <c r="F1649" s="120">
        <v>330</v>
      </c>
      <c r="G1649" s="18">
        <v>1410569</v>
      </c>
    </row>
    <row r="1650" spans="2:7" x14ac:dyDescent="0.45">
      <c r="C1650" t="s">
        <v>1152</v>
      </c>
      <c r="D1650" t="s">
        <v>1581</v>
      </c>
      <c r="E1650" s="64">
        <v>41984</v>
      </c>
      <c r="F1650" s="8">
        <v>127</v>
      </c>
      <c r="G1650" s="10">
        <v>184407.73</v>
      </c>
    </row>
    <row r="1651" spans="2:7" x14ac:dyDescent="0.45">
      <c r="C1651" t="s">
        <v>1152</v>
      </c>
      <c r="D1651" t="s">
        <v>1582</v>
      </c>
      <c r="E1651" s="64">
        <v>41984</v>
      </c>
      <c r="F1651" s="8">
        <v>60</v>
      </c>
      <c r="G1651" s="10">
        <v>154058.93</v>
      </c>
    </row>
    <row r="1652" spans="2:7" x14ac:dyDescent="0.45">
      <c r="B1652" s="14" t="s">
        <v>94</v>
      </c>
      <c r="C1652" s="14" t="s">
        <v>1152</v>
      </c>
      <c r="D1652" s="14" t="s">
        <v>166</v>
      </c>
      <c r="E1652" s="15">
        <v>41984</v>
      </c>
      <c r="F1652" s="120">
        <v>2419</v>
      </c>
      <c r="G1652" s="18">
        <v>46235178.359999999</v>
      </c>
    </row>
    <row r="1653" spans="2:7" x14ac:dyDescent="0.45">
      <c r="C1653" t="s">
        <v>1152</v>
      </c>
      <c r="D1653" t="s">
        <v>1583</v>
      </c>
      <c r="E1653" s="64">
        <v>41984</v>
      </c>
      <c r="F1653" s="8">
        <v>83</v>
      </c>
      <c r="G1653" s="10">
        <v>132473.10999999999</v>
      </c>
    </row>
    <row r="1654" spans="2:7" x14ac:dyDescent="0.45">
      <c r="C1654" t="s">
        <v>1152</v>
      </c>
      <c r="D1654" t="s">
        <v>1584</v>
      </c>
      <c r="E1654" s="64">
        <v>41984</v>
      </c>
      <c r="F1654" s="8">
        <v>10</v>
      </c>
      <c r="G1654" s="10">
        <v>21623.05</v>
      </c>
    </row>
    <row r="1655" spans="2:7" x14ac:dyDescent="0.45">
      <c r="C1655" t="s">
        <v>1152</v>
      </c>
      <c r="D1655" t="s">
        <v>1585</v>
      </c>
      <c r="E1655" s="64">
        <v>41984</v>
      </c>
      <c r="F1655" s="8">
        <v>8</v>
      </c>
      <c r="G1655" s="10">
        <v>40411.440000000002</v>
      </c>
    </row>
    <row r="1656" spans="2:7" x14ac:dyDescent="0.45">
      <c r="C1656" t="s">
        <v>1152</v>
      </c>
      <c r="D1656" t="s">
        <v>1586</v>
      </c>
      <c r="E1656" s="64">
        <v>41984</v>
      </c>
      <c r="F1656" s="8">
        <v>96</v>
      </c>
      <c r="G1656" s="10">
        <v>243553.99</v>
      </c>
    </row>
    <row r="1657" spans="2:7" x14ac:dyDescent="0.45">
      <c r="C1657" t="s">
        <v>1152</v>
      </c>
      <c r="D1657" t="s">
        <v>1587</v>
      </c>
      <c r="E1657" s="64">
        <v>41984</v>
      </c>
      <c r="F1657" s="8">
        <v>6</v>
      </c>
      <c r="G1657" s="10">
        <v>31359.38</v>
      </c>
    </row>
    <row r="1658" spans="2:7" x14ac:dyDescent="0.45">
      <c r="C1658" t="s">
        <v>1152</v>
      </c>
      <c r="D1658" t="s">
        <v>1588</v>
      </c>
      <c r="E1658" s="64">
        <v>41985</v>
      </c>
      <c r="F1658" s="8">
        <v>18</v>
      </c>
      <c r="G1658" s="10">
        <v>172815.77</v>
      </c>
    </row>
    <row r="1659" spans="2:7" x14ac:dyDescent="0.45">
      <c r="C1659" t="s">
        <v>1152</v>
      </c>
      <c r="D1659" t="s">
        <v>1589</v>
      </c>
      <c r="E1659" s="64">
        <v>41985</v>
      </c>
      <c r="F1659" s="8">
        <v>10</v>
      </c>
      <c r="G1659" s="10">
        <v>49094.879999999997</v>
      </c>
    </row>
    <row r="1660" spans="2:7" x14ac:dyDescent="0.45">
      <c r="C1660" t="s">
        <v>1152</v>
      </c>
      <c r="D1660" t="s">
        <v>1590</v>
      </c>
      <c r="E1660" s="64">
        <v>41985</v>
      </c>
      <c r="F1660" s="8">
        <v>47</v>
      </c>
      <c r="G1660" s="10">
        <v>84063.89</v>
      </c>
    </row>
    <row r="1661" spans="2:7" x14ac:dyDescent="0.45">
      <c r="C1661" t="s">
        <v>1152</v>
      </c>
      <c r="D1661" t="s">
        <v>1591</v>
      </c>
      <c r="E1661" s="64">
        <v>41985</v>
      </c>
      <c r="F1661" s="8">
        <v>5</v>
      </c>
      <c r="G1661" s="10">
        <v>46079.68</v>
      </c>
    </row>
    <row r="1662" spans="2:7" x14ac:dyDescent="0.45">
      <c r="C1662" t="s">
        <v>1152</v>
      </c>
      <c r="D1662" t="s">
        <v>1592</v>
      </c>
      <c r="E1662" s="64">
        <v>41985</v>
      </c>
      <c r="F1662" s="8">
        <v>7</v>
      </c>
      <c r="G1662" s="10">
        <v>12105.52</v>
      </c>
    </row>
    <row r="1663" spans="2:7" x14ac:dyDescent="0.45">
      <c r="C1663" t="s">
        <v>1152</v>
      </c>
      <c r="D1663" t="s">
        <v>1593</v>
      </c>
      <c r="E1663" s="64">
        <v>41985</v>
      </c>
      <c r="F1663" s="8">
        <v>28</v>
      </c>
      <c r="G1663" s="10">
        <v>119173.06</v>
      </c>
    </row>
    <row r="1664" spans="2:7" x14ac:dyDescent="0.45">
      <c r="C1664" t="s">
        <v>1152</v>
      </c>
      <c r="D1664" t="s">
        <v>1594</v>
      </c>
      <c r="E1664" s="64">
        <v>41985</v>
      </c>
      <c r="F1664" s="8">
        <v>87</v>
      </c>
      <c r="G1664" s="10">
        <v>277549.28000000003</v>
      </c>
    </row>
    <row r="1665" spans="2:7" x14ac:dyDescent="0.45">
      <c r="C1665" t="s">
        <v>1152</v>
      </c>
      <c r="D1665" t="s">
        <v>1595</v>
      </c>
      <c r="E1665" s="64">
        <v>41985</v>
      </c>
      <c r="F1665" s="8">
        <v>47</v>
      </c>
      <c r="G1665" s="10">
        <v>150447.15</v>
      </c>
    </row>
    <row r="1666" spans="2:7" x14ac:dyDescent="0.45">
      <c r="C1666" t="s">
        <v>1152</v>
      </c>
      <c r="D1666" t="s">
        <v>1596</v>
      </c>
      <c r="E1666" s="64">
        <v>41985</v>
      </c>
      <c r="F1666" s="8">
        <v>200</v>
      </c>
      <c r="G1666" s="10">
        <v>205548.66</v>
      </c>
    </row>
    <row r="1667" spans="2:7" x14ac:dyDescent="0.45">
      <c r="C1667" t="s">
        <v>717</v>
      </c>
      <c r="D1667" t="s">
        <v>760</v>
      </c>
      <c r="E1667" s="64">
        <v>41988</v>
      </c>
      <c r="F1667" s="8">
        <v>1</v>
      </c>
      <c r="G1667" s="10">
        <v>0</v>
      </c>
    </row>
    <row r="1668" spans="2:7" x14ac:dyDescent="0.45">
      <c r="C1668" t="s">
        <v>717</v>
      </c>
      <c r="D1668" t="s">
        <v>757</v>
      </c>
      <c r="E1668" s="64">
        <v>41988</v>
      </c>
      <c r="F1668" s="8">
        <v>10</v>
      </c>
      <c r="G1668" s="10">
        <v>0</v>
      </c>
    </row>
    <row r="1669" spans="2:7" x14ac:dyDescent="0.45">
      <c r="C1669" t="s">
        <v>717</v>
      </c>
      <c r="D1669" t="s">
        <v>755</v>
      </c>
      <c r="E1669" s="64">
        <v>41988</v>
      </c>
      <c r="F1669" s="8">
        <v>33</v>
      </c>
      <c r="G1669" s="10">
        <v>0</v>
      </c>
    </row>
    <row r="1670" spans="2:7" x14ac:dyDescent="0.45">
      <c r="C1670" t="s">
        <v>717</v>
      </c>
      <c r="D1670" t="s">
        <v>756</v>
      </c>
      <c r="E1670" s="64">
        <v>41988</v>
      </c>
      <c r="F1670" s="8">
        <v>6</v>
      </c>
      <c r="G1670" s="10">
        <v>0</v>
      </c>
    </row>
    <row r="1671" spans="2:7" x14ac:dyDescent="0.45">
      <c r="C1671" t="s">
        <v>717</v>
      </c>
      <c r="D1671" t="s">
        <v>732</v>
      </c>
      <c r="E1671" s="64">
        <v>41988</v>
      </c>
      <c r="F1671" s="8">
        <v>9</v>
      </c>
      <c r="G1671" s="10">
        <v>0</v>
      </c>
    </row>
    <row r="1672" spans="2:7" x14ac:dyDescent="0.45">
      <c r="B1672" s="14" t="s">
        <v>94</v>
      </c>
      <c r="C1672" s="14" t="s">
        <v>1152</v>
      </c>
      <c r="D1672" s="14" t="s">
        <v>171</v>
      </c>
      <c r="E1672" s="15">
        <v>41988</v>
      </c>
      <c r="F1672" s="120">
        <v>2809</v>
      </c>
      <c r="G1672" s="18">
        <v>4819431.49</v>
      </c>
    </row>
    <row r="1673" spans="2:7" x14ac:dyDescent="0.45">
      <c r="B1673" s="14" t="s">
        <v>1705</v>
      </c>
      <c r="C1673" s="14" t="s">
        <v>1152</v>
      </c>
      <c r="D1673" s="14" t="s">
        <v>1597</v>
      </c>
      <c r="E1673" s="15">
        <v>41988</v>
      </c>
      <c r="F1673" s="120">
        <v>333</v>
      </c>
      <c r="G1673" s="18">
        <v>560857.84</v>
      </c>
    </row>
    <row r="1674" spans="2:7" x14ac:dyDescent="0.45">
      <c r="B1674" s="14" t="s">
        <v>94</v>
      </c>
      <c r="C1674" s="14" t="s">
        <v>1152</v>
      </c>
      <c r="D1674" s="14" t="s">
        <v>181</v>
      </c>
      <c r="E1674" s="15">
        <v>41988</v>
      </c>
      <c r="F1674" s="120">
        <v>360</v>
      </c>
      <c r="G1674" s="18">
        <v>895541.29</v>
      </c>
    </row>
    <row r="1675" spans="2:7" x14ac:dyDescent="0.45">
      <c r="C1675" t="s">
        <v>1152</v>
      </c>
      <c r="D1675" t="s">
        <v>1598</v>
      </c>
      <c r="E1675" s="64">
        <v>41988</v>
      </c>
      <c r="F1675" s="8">
        <v>6</v>
      </c>
      <c r="G1675" s="10">
        <v>32614.62</v>
      </c>
    </row>
    <row r="1676" spans="2:7" x14ac:dyDescent="0.45">
      <c r="C1676" t="s">
        <v>1152</v>
      </c>
      <c r="D1676" t="s">
        <v>1599</v>
      </c>
      <c r="E1676" s="64">
        <v>41988</v>
      </c>
      <c r="F1676" s="8">
        <v>11</v>
      </c>
      <c r="G1676" s="10">
        <v>107865.79</v>
      </c>
    </row>
    <row r="1677" spans="2:7" x14ac:dyDescent="0.45">
      <c r="B1677" s="14" t="s">
        <v>1705</v>
      </c>
      <c r="C1677" s="14" t="s">
        <v>1152</v>
      </c>
      <c r="D1677" s="14" t="s">
        <v>1600</v>
      </c>
      <c r="E1677" s="15">
        <v>41988</v>
      </c>
      <c r="F1677" s="120">
        <v>502</v>
      </c>
      <c r="G1677" s="18">
        <v>876913.07</v>
      </c>
    </row>
    <row r="1678" spans="2:7" x14ac:dyDescent="0.45">
      <c r="C1678" t="s">
        <v>1679</v>
      </c>
      <c r="D1678" t="s">
        <v>1680</v>
      </c>
      <c r="E1678" s="64">
        <v>41988</v>
      </c>
      <c r="F1678" s="8">
        <v>1197</v>
      </c>
      <c r="G1678" s="10">
        <v>0</v>
      </c>
    </row>
    <row r="1679" spans="2:7" x14ac:dyDescent="0.45">
      <c r="C1679" t="s">
        <v>1679</v>
      </c>
      <c r="D1679" t="s">
        <v>1681</v>
      </c>
      <c r="E1679" s="64">
        <v>41988</v>
      </c>
      <c r="F1679" s="8">
        <v>44</v>
      </c>
      <c r="G1679" s="10">
        <v>0</v>
      </c>
    </row>
    <row r="1680" spans="2:7" x14ac:dyDescent="0.45">
      <c r="C1680" t="s">
        <v>1679</v>
      </c>
      <c r="D1680" t="s">
        <v>952</v>
      </c>
      <c r="E1680" s="64">
        <v>41988</v>
      </c>
      <c r="F1680" s="8">
        <v>302</v>
      </c>
      <c r="G1680" s="10">
        <v>456855.93</v>
      </c>
    </row>
    <row r="1681" spans="2:7" x14ac:dyDescent="0.45">
      <c r="C1681" t="s">
        <v>717</v>
      </c>
      <c r="D1681" t="s">
        <v>643</v>
      </c>
      <c r="E1681" s="64">
        <v>41989</v>
      </c>
      <c r="F1681" s="8">
        <v>99</v>
      </c>
      <c r="G1681" s="10">
        <v>0</v>
      </c>
    </row>
    <row r="1682" spans="2:7" x14ac:dyDescent="0.45">
      <c r="C1682" t="s">
        <v>717</v>
      </c>
      <c r="D1682" t="s">
        <v>767</v>
      </c>
      <c r="E1682" s="64">
        <v>41989</v>
      </c>
      <c r="F1682" s="8">
        <v>15</v>
      </c>
      <c r="G1682" s="10">
        <v>0</v>
      </c>
    </row>
    <row r="1683" spans="2:7" x14ac:dyDescent="0.45">
      <c r="C1683" t="s">
        <v>717</v>
      </c>
      <c r="D1683" t="s">
        <v>759</v>
      </c>
      <c r="E1683" s="64">
        <v>41989</v>
      </c>
      <c r="F1683" s="8">
        <v>13</v>
      </c>
      <c r="G1683" s="10">
        <v>0</v>
      </c>
    </row>
    <row r="1684" spans="2:7" x14ac:dyDescent="0.45">
      <c r="C1684" t="s">
        <v>717</v>
      </c>
      <c r="D1684" t="s">
        <v>728</v>
      </c>
      <c r="E1684" s="64">
        <v>41989</v>
      </c>
      <c r="F1684" s="8">
        <v>74</v>
      </c>
      <c r="G1684" s="10">
        <v>0</v>
      </c>
    </row>
    <row r="1685" spans="2:7" x14ac:dyDescent="0.45">
      <c r="C1685" t="s">
        <v>717</v>
      </c>
      <c r="D1685" t="s">
        <v>731</v>
      </c>
      <c r="E1685" s="64">
        <v>41989</v>
      </c>
      <c r="F1685" s="8">
        <v>15</v>
      </c>
      <c r="G1685" s="10">
        <v>0</v>
      </c>
    </row>
    <row r="1686" spans="2:7" x14ac:dyDescent="0.45">
      <c r="C1686" t="s">
        <v>717</v>
      </c>
      <c r="D1686" t="s">
        <v>724</v>
      </c>
      <c r="E1686" s="64">
        <v>41989</v>
      </c>
      <c r="F1686" s="8">
        <v>19</v>
      </c>
      <c r="G1686" s="10">
        <v>0</v>
      </c>
    </row>
    <row r="1687" spans="2:7" x14ac:dyDescent="0.45">
      <c r="C1687" t="s">
        <v>717</v>
      </c>
      <c r="D1687" t="s">
        <v>771</v>
      </c>
      <c r="E1687" s="64">
        <v>41989</v>
      </c>
      <c r="F1687" s="8">
        <v>2</v>
      </c>
      <c r="G1687" s="10">
        <v>0</v>
      </c>
    </row>
    <row r="1688" spans="2:7" x14ac:dyDescent="0.45">
      <c r="C1688" t="s">
        <v>717</v>
      </c>
      <c r="D1688" t="s">
        <v>754</v>
      </c>
      <c r="E1688" s="64">
        <v>41989</v>
      </c>
      <c r="F1688" s="8">
        <v>1</v>
      </c>
      <c r="G1688" s="10">
        <v>0</v>
      </c>
    </row>
    <row r="1689" spans="2:7" x14ac:dyDescent="0.45">
      <c r="C1689" t="s">
        <v>717</v>
      </c>
      <c r="D1689" t="s">
        <v>747</v>
      </c>
      <c r="E1689" s="64">
        <v>41989</v>
      </c>
      <c r="F1689" s="8">
        <v>2</v>
      </c>
      <c r="G1689" s="10">
        <v>0</v>
      </c>
    </row>
    <row r="1690" spans="2:7" x14ac:dyDescent="0.45">
      <c r="B1690" s="14" t="s">
        <v>1705</v>
      </c>
      <c r="C1690" s="14" t="s">
        <v>1152</v>
      </c>
      <c r="D1690" s="14" t="s">
        <v>1601</v>
      </c>
      <c r="E1690" s="15">
        <v>41989</v>
      </c>
      <c r="F1690" s="120">
        <v>412</v>
      </c>
      <c r="G1690" s="18">
        <v>1002072.91</v>
      </c>
    </row>
    <row r="1691" spans="2:7" x14ac:dyDescent="0.45">
      <c r="C1691" t="s">
        <v>1152</v>
      </c>
      <c r="D1691" t="s">
        <v>1602</v>
      </c>
      <c r="E1691" s="64">
        <v>41989</v>
      </c>
      <c r="F1691" s="8">
        <v>75</v>
      </c>
      <c r="G1691" s="10">
        <v>286564.8</v>
      </c>
    </row>
    <row r="1692" spans="2:7" x14ac:dyDescent="0.45">
      <c r="C1692" t="s">
        <v>1152</v>
      </c>
      <c r="D1692" t="s">
        <v>1603</v>
      </c>
      <c r="E1692" s="64">
        <v>41989</v>
      </c>
      <c r="F1692" s="8">
        <v>10</v>
      </c>
      <c r="G1692" s="10">
        <v>12059.97</v>
      </c>
    </row>
    <row r="1693" spans="2:7" x14ac:dyDescent="0.45">
      <c r="C1693" t="s">
        <v>1152</v>
      </c>
      <c r="D1693" t="s">
        <v>1604</v>
      </c>
      <c r="E1693" s="64">
        <v>41989</v>
      </c>
      <c r="F1693" s="8">
        <v>54</v>
      </c>
      <c r="G1693" s="10">
        <v>70826.84</v>
      </c>
    </row>
    <row r="1694" spans="2:7" x14ac:dyDescent="0.45">
      <c r="B1694" t="s">
        <v>95</v>
      </c>
      <c r="C1694" t="s">
        <v>1152</v>
      </c>
      <c r="D1694" t="s">
        <v>195</v>
      </c>
      <c r="E1694" s="64">
        <v>41989</v>
      </c>
      <c r="F1694" s="8">
        <v>622</v>
      </c>
      <c r="G1694" s="10">
        <v>1063741.1100000001</v>
      </c>
    </row>
    <row r="1695" spans="2:7" x14ac:dyDescent="0.45">
      <c r="C1695" t="s">
        <v>1152</v>
      </c>
      <c r="D1695" t="s">
        <v>1605</v>
      </c>
      <c r="E1695" s="64">
        <v>41989</v>
      </c>
      <c r="F1695" s="8">
        <v>124</v>
      </c>
      <c r="G1695" s="10">
        <v>282318.28999999998</v>
      </c>
    </row>
    <row r="1696" spans="2:7" x14ac:dyDescent="0.45">
      <c r="C1696" t="s">
        <v>1152</v>
      </c>
      <c r="D1696" t="s">
        <v>1606</v>
      </c>
      <c r="E1696" s="64">
        <v>41989</v>
      </c>
      <c r="F1696" s="8">
        <v>29</v>
      </c>
      <c r="G1696" s="10">
        <v>309480.03999999998</v>
      </c>
    </row>
    <row r="1697" spans="2:7" x14ac:dyDescent="0.45">
      <c r="C1697" t="s">
        <v>1152</v>
      </c>
      <c r="D1697" t="s">
        <v>1607</v>
      </c>
      <c r="E1697" s="64">
        <v>41989</v>
      </c>
      <c r="F1697" s="8">
        <v>496</v>
      </c>
      <c r="G1697" s="10">
        <v>282693.44</v>
      </c>
    </row>
    <row r="1698" spans="2:7" x14ac:dyDescent="0.45">
      <c r="B1698" s="14" t="s">
        <v>94</v>
      </c>
      <c r="C1698" s="14" t="s">
        <v>1152</v>
      </c>
      <c r="D1698" s="14" t="s">
        <v>193</v>
      </c>
      <c r="E1698" s="15">
        <v>41989</v>
      </c>
      <c r="F1698" s="120">
        <v>1014</v>
      </c>
      <c r="G1698" s="18">
        <v>2989083.49</v>
      </c>
    </row>
    <row r="1699" spans="2:7" x14ac:dyDescent="0.45">
      <c r="C1699" t="s">
        <v>1152</v>
      </c>
      <c r="D1699" t="s">
        <v>1608</v>
      </c>
      <c r="E1699" s="64">
        <v>41989</v>
      </c>
      <c r="F1699" s="8">
        <v>29</v>
      </c>
      <c r="G1699" s="10">
        <v>56127.17</v>
      </c>
    </row>
    <row r="1700" spans="2:7" x14ac:dyDescent="0.45">
      <c r="C1700" t="s">
        <v>1152</v>
      </c>
      <c r="D1700" t="s">
        <v>1609</v>
      </c>
      <c r="E1700" s="64">
        <v>41989</v>
      </c>
      <c r="F1700" s="8">
        <v>75</v>
      </c>
      <c r="G1700" s="10">
        <v>72154.8</v>
      </c>
    </row>
    <row r="1701" spans="2:7" x14ac:dyDescent="0.45">
      <c r="B1701" s="14" t="s">
        <v>94</v>
      </c>
      <c r="C1701" s="14" t="s">
        <v>1152</v>
      </c>
      <c r="D1701" s="14" t="s">
        <v>183</v>
      </c>
      <c r="E1701" s="15">
        <v>41989</v>
      </c>
      <c r="F1701" s="120">
        <v>2060</v>
      </c>
      <c r="G1701" s="18">
        <v>2138484.25</v>
      </c>
    </row>
    <row r="1702" spans="2:7" x14ac:dyDescent="0.45">
      <c r="C1702" t="s">
        <v>1152</v>
      </c>
      <c r="D1702" t="s">
        <v>1610</v>
      </c>
      <c r="E1702" s="64">
        <v>41989</v>
      </c>
      <c r="F1702" s="8">
        <v>34</v>
      </c>
      <c r="G1702" s="10">
        <v>50740.31</v>
      </c>
    </row>
    <row r="1703" spans="2:7" x14ac:dyDescent="0.45">
      <c r="C1703" t="s">
        <v>717</v>
      </c>
      <c r="D1703" t="s">
        <v>726</v>
      </c>
      <c r="E1703" s="64">
        <v>41990</v>
      </c>
      <c r="F1703" s="8">
        <v>100</v>
      </c>
      <c r="G1703" s="10">
        <v>0</v>
      </c>
    </row>
    <row r="1704" spans="2:7" x14ac:dyDescent="0.45">
      <c r="C1704" t="s">
        <v>717</v>
      </c>
      <c r="D1704" t="s">
        <v>725</v>
      </c>
      <c r="E1704" s="64">
        <v>41990</v>
      </c>
      <c r="F1704" s="8">
        <v>35</v>
      </c>
      <c r="G1704" s="10">
        <v>0</v>
      </c>
    </row>
    <row r="1705" spans="2:7" x14ac:dyDescent="0.45">
      <c r="C1705" t="s">
        <v>717</v>
      </c>
      <c r="D1705" t="s">
        <v>739</v>
      </c>
      <c r="E1705" s="64">
        <v>41990</v>
      </c>
      <c r="F1705" s="8">
        <v>26</v>
      </c>
      <c r="G1705" s="10">
        <v>0</v>
      </c>
    </row>
    <row r="1706" spans="2:7" x14ac:dyDescent="0.45">
      <c r="C1706" t="s">
        <v>717</v>
      </c>
      <c r="D1706" t="s">
        <v>768</v>
      </c>
      <c r="E1706" s="64">
        <v>41990</v>
      </c>
      <c r="F1706" s="8">
        <v>21</v>
      </c>
      <c r="G1706" s="10">
        <v>0</v>
      </c>
    </row>
    <row r="1707" spans="2:7" x14ac:dyDescent="0.45">
      <c r="B1707" s="14" t="s">
        <v>94</v>
      </c>
      <c r="C1707" s="14" t="s">
        <v>1152</v>
      </c>
      <c r="D1707" s="14" t="s">
        <v>172</v>
      </c>
      <c r="E1707" s="15">
        <v>41990</v>
      </c>
      <c r="F1707" s="120">
        <v>2410</v>
      </c>
      <c r="G1707" s="18">
        <v>2973143.61</v>
      </c>
    </row>
    <row r="1708" spans="2:7" x14ac:dyDescent="0.45">
      <c r="B1708" s="14" t="s">
        <v>94</v>
      </c>
      <c r="C1708" s="14" t="s">
        <v>1152</v>
      </c>
      <c r="D1708" s="14" t="s">
        <v>174</v>
      </c>
      <c r="E1708" s="15">
        <v>41990</v>
      </c>
      <c r="F1708" s="120">
        <v>984</v>
      </c>
      <c r="G1708" s="18">
        <v>1805694.97</v>
      </c>
    </row>
    <row r="1709" spans="2:7" x14ac:dyDescent="0.45">
      <c r="C1709" t="s">
        <v>1152</v>
      </c>
      <c r="D1709" t="s">
        <v>1611</v>
      </c>
      <c r="E1709" s="64">
        <v>41990</v>
      </c>
      <c r="F1709" s="8">
        <v>195</v>
      </c>
      <c r="G1709" s="10">
        <v>294777.24</v>
      </c>
    </row>
    <row r="1710" spans="2:7" x14ac:dyDescent="0.45">
      <c r="B1710" s="14" t="s">
        <v>1705</v>
      </c>
      <c r="C1710" s="14" t="s">
        <v>1152</v>
      </c>
      <c r="D1710" s="14" t="s">
        <v>1169</v>
      </c>
      <c r="E1710" s="15">
        <v>41990</v>
      </c>
      <c r="F1710" s="120">
        <v>1385</v>
      </c>
      <c r="G1710" s="18">
        <v>1725269.63</v>
      </c>
    </row>
    <row r="1711" spans="2:7" x14ac:dyDescent="0.45">
      <c r="B1711" s="14" t="s">
        <v>94</v>
      </c>
      <c r="C1711" s="14" t="s">
        <v>1152</v>
      </c>
      <c r="D1711" s="14" t="s">
        <v>1612</v>
      </c>
      <c r="E1711" s="15">
        <v>41990</v>
      </c>
      <c r="F1711" s="120">
        <v>591</v>
      </c>
      <c r="G1711" s="18">
        <v>622963.68999999994</v>
      </c>
    </row>
    <row r="1712" spans="2:7" x14ac:dyDescent="0.45">
      <c r="B1712" s="14" t="s">
        <v>94</v>
      </c>
      <c r="C1712" s="14" t="s">
        <v>1152</v>
      </c>
      <c r="D1712" s="14" t="s">
        <v>179</v>
      </c>
      <c r="E1712" s="15">
        <v>41990</v>
      </c>
      <c r="F1712" s="120">
        <v>4942</v>
      </c>
      <c r="G1712" s="18">
        <v>6991508.8499999996</v>
      </c>
    </row>
    <row r="1713" spans="2:7" x14ac:dyDescent="0.45">
      <c r="B1713" s="14" t="s">
        <v>94</v>
      </c>
      <c r="C1713" s="14" t="s">
        <v>1152</v>
      </c>
      <c r="D1713" s="14" t="s">
        <v>194</v>
      </c>
      <c r="E1713" s="15">
        <v>41990</v>
      </c>
      <c r="F1713" s="120">
        <v>1226</v>
      </c>
      <c r="G1713" s="18">
        <v>3992069.53</v>
      </c>
    </row>
    <row r="1714" spans="2:7" x14ac:dyDescent="0.45">
      <c r="C1714" t="s">
        <v>1152</v>
      </c>
      <c r="D1714" t="s">
        <v>1613</v>
      </c>
      <c r="E1714" s="64">
        <v>41990</v>
      </c>
      <c r="F1714" s="8">
        <v>27</v>
      </c>
      <c r="G1714" s="10">
        <v>163639.07</v>
      </c>
    </row>
    <row r="1715" spans="2:7" x14ac:dyDescent="0.45">
      <c r="C1715" t="s">
        <v>1152</v>
      </c>
      <c r="D1715" t="s">
        <v>1614</v>
      </c>
      <c r="E1715" s="64">
        <v>41990</v>
      </c>
      <c r="F1715" s="8">
        <v>150</v>
      </c>
      <c r="G1715" s="10">
        <v>451048.96000000002</v>
      </c>
    </row>
    <row r="1716" spans="2:7" x14ac:dyDescent="0.45">
      <c r="C1716" t="s">
        <v>1152</v>
      </c>
      <c r="D1716" t="s">
        <v>1615</v>
      </c>
      <c r="E1716" s="64">
        <v>41990</v>
      </c>
      <c r="F1716" s="8">
        <v>263</v>
      </c>
      <c r="G1716" s="10">
        <v>307935.71999999997</v>
      </c>
    </row>
    <row r="1717" spans="2:7" x14ac:dyDescent="0.45">
      <c r="B1717" s="14" t="s">
        <v>1705</v>
      </c>
      <c r="C1717" s="14" t="s">
        <v>1152</v>
      </c>
      <c r="D1717" s="14" t="s">
        <v>1616</v>
      </c>
      <c r="E1717" s="15">
        <v>41990</v>
      </c>
      <c r="F1717" s="120">
        <v>304</v>
      </c>
      <c r="G1717" s="18">
        <v>598916.57999999996</v>
      </c>
    </row>
    <row r="1718" spans="2:7" x14ac:dyDescent="0.45">
      <c r="C1718" t="s">
        <v>1152</v>
      </c>
      <c r="D1718" t="s">
        <v>1617</v>
      </c>
      <c r="E1718" s="64">
        <v>41990</v>
      </c>
      <c r="F1718" s="8">
        <v>255</v>
      </c>
      <c r="G1718" s="10">
        <v>421308.13</v>
      </c>
    </row>
    <row r="1719" spans="2:7" x14ac:dyDescent="0.45">
      <c r="B1719" s="14" t="s">
        <v>94</v>
      </c>
      <c r="C1719" s="14" t="s">
        <v>1152</v>
      </c>
      <c r="D1719" s="14" t="s">
        <v>188</v>
      </c>
      <c r="E1719" s="15">
        <v>41990</v>
      </c>
      <c r="F1719" s="120">
        <v>1201</v>
      </c>
      <c r="G1719" s="18">
        <v>2716346.95</v>
      </c>
    </row>
    <row r="1720" spans="2:7" x14ac:dyDescent="0.45">
      <c r="C1720" t="s">
        <v>1152</v>
      </c>
      <c r="D1720" t="s">
        <v>1618</v>
      </c>
      <c r="E1720" s="64">
        <v>41990</v>
      </c>
      <c r="F1720" s="8">
        <v>1</v>
      </c>
      <c r="G1720" s="10">
        <v>4328.67</v>
      </c>
    </row>
    <row r="1721" spans="2:7" x14ac:dyDescent="0.45">
      <c r="B1721" s="14" t="s">
        <v>94</v>
      </c>
      <c r="C1721" s="14" t="s">
        <v>1152</v>
      </c>
      <c r="D1721" s="14" t="s">
        <v>186</v>
      </c>
      <c r="E1721" s="15">
        <v>41990</v>
      </c>
      <c r="F1721" s="120">
        <v>1309</v>
      </c>
      <c r="G1721" s="18">
        <v>2751372.35</v>
      </c>
    </row>
    <row r="1722" spans="2:7" x14ac:dyDescent="0.45">
      <c r="C1722" t="s">
        <v>1152</v>
      </c>
      <c r="D1722" t="s">
        <v>1462</v>
      </c>
      <c r="E1722" s="64">
        <v>41990</v>
      </c>
      <c r="F1722" s="8">
        <v>1</v>
      </c>
      <c r="G1722" s="10">
        <v>10171.59</v>
      </c>
    </row>
    <row r="1723" spans="2:7" x14ac:dyDescent="0.45">
      <c r="C1723" t="s">
        <v>1152</v>
      </c>
      <c r="D1723" t="s">
        <v>1619</v>
      </c>
      <c r="E1723" s="64">
        <v>41990</v>
      </c>
      <c r="F1723" s="8">
        <v>32</v>
      </c>
      <c r="G1723" s="10">
        <v>185126.08</v>
      </c>
    </row>
    <row r="1724" spans="2:7" x14ac:dyDescent="0.45">
      <c r="C1724" t="s">
        <v>1152</v>
      </c>
      <c r="D1724" t="s">
        <v>1620</v>
      </c>
      <c r="E1724" s="64">
        <v>41990</v>
      </c>
      <c r="F1724" s="8">
        <v>31</v>
      </c>
      <c r="G1724" s="10">
        <v>157264.97</v>
      </c>
    </row>
    <row r="1725" spans="2:7" x14ac:dyDescent="0.45">
      <c r="C1725" t="s">
        <v>1682</v>
      </c>
      <c r="D1725" t="s">
        <v>1683</v>
      </c>
      <c r="E1725" s="64">
        <v>41990</v>
      </c>
      <c r="F1725" s="8">
        <v>9</v>
      </c>
      <c r="G1725" s="10">
        <v>0</v>
      </c>
    </row>
    <row r="1726" spans="2:7" x14ac:dyDescent="0.45">
      <c r="C1726" t="s">
        <v>717</v>
      </c>
      <c r="D1726" t="s">
        <v>718</v>
      </c>
      <c r="E1726" s="64">
        <v>41991</v>
      </c>
      <c r="F1726" s="8">
        <v>20</v>
      </c>
      <c r="G1726" s="10">
        <v>0</v>
      </c>
    </row>
    <row r="1727" spans="2:7" x14ac:dyDescent="0.45">
      <c r="C1727" t="s">
        <v>717</v>
      </c>
      <c r="D1727" t="s">
        <v>764</v>
      </c>
      <c r="E1727" s="64">
        <v>41991</v>
      </c>
      <c r="F1727" s="8">
        <v>11</v>
      </c>
      <c r="G1727" s="10">
        <v>0</v>
      </c>
    </row>
    <row r="1728" spans="2:7" x14ac:dyDescent="0.45">
      <c r="C1728" t="s">
        <v>717</v>
      </c>
      <c r="D1728" t="s">
        <v>723</v>
      </c>
      <c r="E1728" s="64">
        <v>41991</v>
      </c>
      <c r="F1728" s="8">
        <v>10</v>
      </c>
      <c r="G1728" s="10">
        <v>143418.68</v>
      </c>
    </row>
    <row r="1729" spans="2:7" x14ac:dyDescent="0.45">
      <c r="C1729" t="s">
        <v>717</v>
      </c>
      <c r="D1729" t="s">
        <v>727</v>
      </c>
      <c r="E1729" s="64">
        <v>41991</v>
      </c>
      <c r="F1729" s="8">
        <v>51</v>
      </c>
      <c r="G1729" s="10">
        <v>0</v>
      </c>
    </row>
    <row r="1730" spans="2:7" x14ac:dyDescent="0.45">
      <c r="C1730" t="s">
        <v>717</v>
      </c>
      <c r="D1730" t="s">
        <v>731</v>
      </c>
      <c r="E1730" s="64">
        <v>41991</v>
      </c>
      <c r="F1730" s="8">
        <v>1</v>
      </c>
      <c r="G1730" s="10">
        <v>0</v>
      </c>
    </row>
    <row r="1731" spans="2:7" x14ac:dyDescent="0.45">
      <c r="C1731" t="s">
        <v>717</v>
      </c>
      <c r="D1731" t="s">
        <v>771</v>
      </c>
      <c r="E1731" s="64">
        <v>41991</v>
      </c>
      <c r="F1731" s="8">
        <v>3</v>
      </c>
      <c r="G1731" s="10">
        <v>0</v>
      </c>
    </row>
    <row r="1732" spans="2:7" x14ac:dyDescent="0.45">
      <c r="C1732" t="s">
        <v>717</v>
      </c>
      <c r="D1732" t="s">
        <v>729</v>
      </c>
      <c r="E1732" s="64">
        <v>41991</v>
      </c>
      <c r="F1732" s="8">
        <v>25</v>
      </c>
      <c r="G1732" s="10">
        <v>0</v>
      </c>
    </row>
    <row r="1733" spans="2:7" x14ac:dyDescent="0.45">
      <c r="B1733" s="14" t="s">
        <v>94</v>
      </c>
      <c r="C1733" s="14" t="s">
        <v>1152</v>
      </c>
      <c r="D1733" s="14" t="s">
        <v>1621</v>
      </c>
      <c r="E1733" s="15">
        <v>41991</v>
      </c>
      <c r="F1733" s="120">
        <v>872</v>
      </c>
      <c r="G1733" s="18">
        <v>1537744.24</v>
      </c>
    </row>
    <row r="1734" spans="2:7" x14ac:dyDescent="0.45">
      <c r="B1734" s="14" t="s">
        <v>94</v>
      </c>
      <c r="C1734" s="14" t="s">
        <v>1152</v>
      </c>
      <c r="D1734" s="14" t="s">
        <v>170</v>
      </c>
      <c r="E1734" s="15">
        <v>41991</v>
      </c>
      <c r="F1734" s="120">
        <v>1065</v>
      </c>
      <c r="G1734" s="18">
        <v>1373134.1</v>
      </c>
    </row>
    <row r="1735" spans="2:7" x14ac:dyDescent="0.45">
      <c r="C1735" t="s">
        <v>1152</v>
      </c>
      <c r="D1735" t="s">
        <v>1622</v>
      </c>
      <c r="E1735" s="64">
        <v>41991</v>
      </c>
      <c r="F1735" s="8">
        <v>1</v>
      </c>
      <c r="G1735" s="10">
        <v>479.71</v>
      </c>
    </row>
    <row r="1736" spans="2:7" x14ac:dyDescent="0.45">
      <c r="C1736" t="s">
        <v>1152</v>
      </c>
      <c r="D1736" t="s">
        <v>1623</v>
      </c>
      <c r="E1736" s="64">
        <v>41991</v>
      </c>
      <c r="F1736" s="8">
        <v>80</v>
      </c>
      <c r="G1736" s="10">
        <v>170955.05</v>
      </c>
    </row>
    <row r="1737" spans="2:7" x14ac:dyDescent="0.45">
      <c r="B1737" s="14" t="s">
        <v>94</v>
      </c>
      <c r="C1737" s="14" t="s">
        <v>1152</v>
      </c>
      <c r="D1737" s="14" t="s">
        <v>1624</v>
      </c>
      <c r="E1737" s="15">
        <v>41991</v>
      </c>
      <c r="F1737" s="120">
        <v>525</v>
      </c>
      <c r="G1737" s="18">
        <v>1450252.62</v>
      </c>
    </row>
    <row r="1738" spans="2:7" x14ac:dyDescent="0.45">
      <c r="B1738" s="14" t="s">
        <v>94</v>
      </c>
      <c r="C1738" s="14" t="s">
        <v>1152</v>
      </c>
      <c r="D1738" s="14" t="s">
        <v>182</v>
      </c>
      <c r="E1738" s="15">
        <v>41991</v>
      </c>
      <c r="F1738" s="120">
        <v>7585</v>
      </c>
      <c r="G1738" s="18">
        <v>22040468.010000002</v>
      </c>
    </row>
    <row r="1739" spans="2:7" x14ac:dyDescent="0.45">
      <c r="C1739" t="s">
        <v>1152</v>
      </c>
      <c r="D1739" t="s">
        <v>1625</v>
      </c>
      <c r="E1739" s="64">
        <v>41991</v>
      </c>
      <c r="F1739" s="8">
        <v>9</v>
      </c>
      <c r="G1739" s="10">
        <v>31751.21</v>
      </c>
    </row>
    <row r="1740" spans="2:7" x14ac:dyDescent="0.45">
      <c r="C1740" t="s">
        <v>1152</v>
      </c>
      <c r="D1740" t="s">
        <v>1626</v>
      </c>
      <c r="E1740" s="64">
        <v>41991</v>
      </c>
      <c r="F1740" s="8">
        <v>10</v>
      </c>
      <c r="G1740" s="10">
        <v>24165.52</v>
      </c>
    </row>
    <row r="1741" spans="2:7" x14ac:dyDescent="0.45">
      <c r="B1741" s="14" t="s">
        <v>94</v>
      </c>
      <c r="C1741" s="14" t="s">
        <v>1152</v>
      </c>
      <c r="D1741" s="14" t="s">
        <v>185</v>
      </c>
      <c r="E1741" s="15">
        <v>41991</v>
      </c>
      <c r="F1741" s="120">
        <v>177</v>
      </c>
      <c r="G1741" s="18">
        <v>900435.23</v>
      </c>
    </row>
    <row r="1742" spans="2:7" x14ac:dyDescent="0.45">
      <c r="B1742" s="14" t="s">
        <v>94</v>
      </c>
      <c r="C1742" s="14" t="s">
        <v>1152</v>
      </c>
      <c r="D1742" s="14" t="s">
        <v>191</v>
      </c>
      <c r="E1742" s="15">
        <v>41992</v>
      </c>
      <c r="F1742" s="120">
        <v>2432</v>
      </c>
      <c r="G1742" s="18">
        <v>3047146.71</v>
      </c>
    </row>
    <row r="1743" spans="2:7" x14ac:dyDescent="0.45">
      <c r="B1743" s="14" t="s">
        <v>94</v>
      </c>
      <c r="C1743" s="14" t="s">
        <v>1152</v>
      </c>
      <c r="D1743" s="14" t="s">
        <v>176</v>
      </c>
      <c r="E1743" s="15">
        <v>41992</v>
      </c>
      <c r="F1743" s="120">
        <v>1975</v>
      </c>
      <c r="G1743" s="18">
        <v>2191366.5699999998</v>
      </c>
    </row>
    <row r="1744" spans="2:7" x14ac:dyDescent="0.45">
      <c r="B1744" s="14" t="s">
        <v>94</v>
      </c>
      <c r="C1744" s="14" t="s">
        <v>1152</v>
      </c>
      <c r="D1744" s="14" t="s">
        <v>178</v>
      </c>
      <c r="E1744" s="15">
        <v>41992</v>
      </c>
      <c r="F1744" s="120">
        <v>991</v>
      </c>
      <c r="G1744" s="18">
        <v>1313349.42</v>
      </c>
    </row>
    <row r="1745" spans="2:7" x14ac:dyDescent="0.45">
      <c r="C1745" t="s">
        <v>1152</v>
      </c>
      <c r="D1745" t="s">
        <v>1627</v>
      </c>
      <c r="E1745" s="64">
        <v>41992</v>
      </c>
      <c r="F1745" s="8">
        <v>112</v>
      </c>
      <c r="G1745" s="10">
        <v>350993.6</v>
      </c>
    </row>
    <row r="1746" spans="2:7" x14ac:dyDescent="0.45">
      <c r="B1746" s="14" t="s">
        <v>94</v>
      </c>
      <c r="C1746" s="14" t="s">
        <v>1152</v>
      </c>
      <c r="D1746" s="14" t="s">
        <v>184</v>
      </c>
      <c r="E1746" s="15">
        <v>41992</v>
      </c>
      <c r="F1746" s="120">
        <v>507</v>
      </c>
      <c r="G1746" s="18">
        <v>2007299.5</v>
      </c>
    </row>
    <row r="1747" spans="2:7" x14ac:dyDescent="0.45">
      <c r="C1747" t="s">
        <v>1152</v>
      </c>
      <c r="D1747" t="s">
        <v>1628</v>
      </c>
      <c r="E1747" s="64">
        <v>41992</v>
      </c>
      <c r="F1747" s="8">
        <v>85</v>
      </c>
      <c r="G1747" s="10">
        <v>86816.09</v>
      </c>
    </row>
    <row r="1748" spans="2:7" x14ac:dyDescent="0.45">
      <c r="C1748" t="s">
        <v>717</v>
      </c>
      <c r="D1748" t="s">
        <v>748</v>
      </c>
      <c r="E1748" s="64">
        <v>41995</v>
      </c>
      <c r="F1748" s="8">
        <v>4</v>
      </c>
      <c r="G1748" s="10">
        <v>0</v>
      </c>
    </row>
    <row r="1749" spans="2:7" x14ac:dyDescent="0.45">
      <c r="C1749" t="s">
        <v>1152</v>
      </c>
      <c r="D1749" t="s">
        <v>1629</v>
      </c>
      <c r="E1749" s="64">
        <v>41995</v>
      </c>
      <c r="F1749" s="8">
        <v>107</v>
      </c>
      <c r="G1749" s="10">
        <v>405925.25</v>
      </c>
    </row>
    <row r="1750" spans="2:7" x14ac:dyDescent="0.45">
      <c r="C1750" t="s">
        <v>1152</v>
      </c>
      <c r="D1750" t="s">
        <v>1630</v>
      </c>
      <c r="E1750" s="64">
        <v>41995</v>
      </c>
      <c r="F1750" s="8">
        <v>65</v>
      </c>
      <c r="G1750" s="10">
        <v>244064.83</v>
      </c>
    </row>
    <row r="1751" spans="2:7" x14ac:dyDescent="0.45">
      <c r="C1751" t="s">
        <v>1152</v>
      </c>
      <c r="D1751" t="s">
        <v>1631</v>
      </c>
      <c r="E1751" s="64">
        <v>41995</v>
      </c>
      <c r="F1751" s="8">
        <v>37</v>
      </c>
      <c r="G1751" s="10">
        <v>139662.93</v>
      </c>
    </row>
    <row r="1752" spans="2:7" x14ac:dyDescent="0.45">
      <c r="B1752" s="14" t="s">
        <v>1705</v>
      </c>
      <c r="C1752" s="14" t="s">
        <v>1152</v>
      </c>
      <c r="D1752" s="14" t="s">
        <v>1632</v>
      </c>
      <c r="E1752" s="15">
        <v>41995</v>
      </c>
      <c r="F1752" s="120">
        <v>392</v>
      </c>
      <c r="G1752" s="18">
        <v>519244.45</v>
      </c>
    </row>
    <row r="1753" spans="2:7" x14ac:dyDescent="0.45">
      <c r="B1753" s="14" t="s">
        <v>1705</v>
      </c>
      <c r="C1753" s="14" t="s">
        <v>1152</v>
      </c>
      <c r="D1753" s="14" t="s">
        <v>1633</v>
      </c>
      <c r="E1753" s="15">
        <v>41995</v>
      </c>
      <c r="F1753" s="120">
        <v>2898</v>
      </c>
      <c r="G1753" s="18">
        <v>7274881.1900000004</v>
      </c>
    </row>
    <row r="1754" spans="2:7" x14ac:dyDescent="0.45">
      <c r="C1754" t="s">
        <v>717</v>
      </c>
      <c r="D1754" t="s">
        <v>730</v>
      </c>
      <c r="E1754" s="64">
        <v>42002</v>
      </c>
      <c r="F1754" s="8">
        <v>68</v>
      </c>
      <c r="G1754" s="10">
        <v>0</v>
      </c>
    </row>
    <row r="1755" spans="2:7" x14ac:dyDescent="0.45">
      <c r="C1755" t="s">
        <v>717</v>
      </c>
      <c r="D1755" t="s">
        <v>732</v>
      </c>
      <c r="E1755" s="64">
        <v>42002</v>
      </c>
      <c r="F1755" s="8">
        <v>11</v>
      </c>
      <c r="G1755" s="10">
        <v>0</v>
      </c>
    </row>
    <row r="1756" spans="2:7" x14ac:dyDescent="0.45">
      <c r="B1756" s="14" t="s">
        <v>94</v>
      </c>
      <c r="C1756" s="14" t="s">
        <v>1152</v>
      </c>
      <c r="D1756" s="14" t="s">
        <v>180</v>
      </c>
      <c r="E1756" s="15">
        <v>42002</v>
      </c>
      <c r="F1756" s="120">
        <v>721</v>
      </c>
      <c r="G1756" s="18">
        <v>1079854.4099999999</v>
      </c>
    </row>
    <row r="1757" spans="2:7" x14ac:dyDescent="0.45">
      <c r="B1757" s="14" t="s">
        <v>1705</v>
      </c>
      <c r="C1757" s="14" t="s">
        <v>1152</v>
      </c>
      <c r="D1757" s="14" t="s">
        <v>1634</v>
      </c>
      <c r="E1757" s="15">
        <v>42002</v>
      </c>
      <c r="F1757" s="120">
        <v>276</v>
      </c>
      <c r="G1757" s="18">
        <v>629451.92000000004</v>
      </c>
    </row>
    <row r="1758" spans="2:7" x14ac:dyDescent="0.45">
      <c r="B1758" s="14" t="s">
        <v>94</v>
      </c>
      <c r="C1758" s="14" t="s">
        <v>1152</v>
      </c>
      <c r="D1758" s="14" t="s">
        <v>167</v>
      </c>
      <c r="E1758" s="15">
        <v>42002</v>
      </c>
      <c r="F1758" s="120">
        <v>354</v>
      </c>
      <c r="G1758" s="18">
        <v>1584714.91</v>
      </c>
    </row>
    <row r="1759" spans="2:7" x14ac:dyDescent="0.45">
      <c r="B1759" s="14" t="s">
        <v>94</v>
      </c>
      <c r="C1759" s="14" t="s">
        <v>1152</v>
      </c>
      <c r="D1759" s="14" t="s">
        <v>189</v>
      </c>
      <c r="E1759" s="15">
        <v>42002</v>
      </c>
      <c r="F1759" s="120">
        <v>800</v>
      </c>
      <c r="G1759" s="18">
        <v>1893536.83</v>
      </c>
    </row>
    <row r="1760" spans="2:7" x14ac:dyDescent="0.45">
      <c r="B1760" s="14" t="s">
        <v>94</v>
      </c>
      <c r="C1760" s="14" t="s">
        <v>1152</v>
      </c>
      <c r="D1760" s="14" t="s">
        <v>187</v>
      </c>
      <c r="E1760" s="15">
        <v>42002</v>
      </c>
      <c r="F1760" s="120">
        <v>4948</v>
      </c>
      <c r="G1760" s="18">
        <v>20438720.039999999</v>
      </c>
    </row>
    <row r="1761" spans="2:7" x14ac:dyDescent="0.45">
      <c r="C1761" t="s">
        <v>1152</v>
      </c>
      <c r="D1761" t="s">
        <v>1221</v>
      </c>
      <c r="E1761" s="64">
        <v>42002</v>
      </c>
      <c r="F1761" s="8">
        <v>2</v>
      </c>
      <c r="G1761" s="10">
        <v>192523.26</v>
      </c>
    </row>
    <row r="1762" spans="2:7" x14ac:dyDescent="0.45">
      <c r="C1762" t="s">
        <v>1152</v>
      </c>
      <c r="D1762" t="s">
        <v>1635</v>
      </c>
      <c r="E1762" s="64">
        <v>42002</v>
      </c>
      <c r="F1762" s="8">
        <v>38</v>
      </c>
      <c r="G1762" s="10">
        <v>111820.85</v>
      </c>
    </row>
    <row r="1763" spans="2:7" x14ac:dyDescent="0.45">
      <c r="C1763" t="s">
        <v>717</v>
      </c>
      <c r="D1763" t="s">
        <v>766</v>
      </c>
      <c r="E1763" s="64">
        <v>42003</v>
      </c>
      <c r="F1763" s="8">
        <v>3</v>
      </c>
      <c r="G1763" s="10">
        <v>0</v>
      </c>
    </row>
    <row r="1764" spans="2:7" x14ac:dyDescent="0.45">
      <c r="C1764" t="s">
        <v>717</v>
      </c>
      <c r="D1764" t="s">
        <v>777</v>
      </c>
      <c r="E1764" s="64">
        <v>42003</v>
      </c>
      <c r="F1764" s="8">
        <v>1</v>
      </c>
      <c r="G1764" s="10">
        <v>0</v>
      </c>
    </row>
    <row r="1765" spans="2:7" x14ac:dyDescent="0.45">
      <c r="B1765" s="14" t="s">
        <v>94</v>
      </c>
      <c r="C1765" s="14" t="s">
        <v>874</v>
      </c>
      <c r="D1765" s="14" t="s">
        <v>900</v>
      </c>
      <c r="E1765" s="15">
        <v>42003</v>
      </c>
      <c r="F1765" s="120">
        <v>2600</v>
      </c>
      <c r="G1765" s="18">
        <v>5552135.5499999998</v>
      </c>
    </row>
    <row r="1766" spans="2:7" x14ac:dyDescent="0.45">
      <c r="B1766" s="14" t="s">
        <v>1705</v>
      </c>
      <c r="C1766" s="14" t="s">
        <v>1152</v>
      </c>
      <c r="D1766" s="14" t="s">
        <v>1636</v>
      </c>
      <c r="E1766" s="15">
        <v>42003</v>
      </c>
      <c r="F1766" s="120">
        <v>1131</v>
      </c>
      <c r="G1766" s="18">
        <v>1606356.32</v>
      </c>
    </row>
    <row r="1767" spans="2:7" x14ac:dyDescent="0.45">
      <c r="B1767" s="14" t="s">
        <v>1705</v>
      </c>
      <c r="C1767" s="14" t="s">
        <v>1152</v>
      </c>
      <c r="D1767" s="14" t="s">
        <v>1637</v>
      </c>
      <c r="E1767" s="15">
        <v>42003</v>
      </c>
      <c r="F1767" s="120">
        <v>1334</v>
      </c>
      <c r="G1767" s="18">
        <v>2539458.37</v>
      </c>
    </row>
    <row r="1768" spans="2:7" x14ac:dyDescent="0.45">
      <c r="C1768" t="s">
        <v>1152</v>
      </c>
      <c r="D1768" t="s">
        <v>1638</v>
      </c>
      <c r="E1768" s="64">
        <v>42003</v>
      </c>
      <c r="F1768" s="8">
        <v>4</v>
      </c>
      <c r="G1768" s="10">
        <v>2850.33</v>
      </c>
    </row>
    <row r="1769" spans="2:7" x14ac:dyDescent="0.45">
      <c r="B1769" s="14" t="s">
        <v>94</v>
      </c>
      <c r="C1769" s="14" t="s">
        <v>1152</v>
      </c>
      <c r="D1769" s="14" t="s">
        <v>177</v>
      </c>
      <c r="E1769" s="15">
        <v>42003</v>
      </c>
      <c r="F1769" s="120">
        <v>3854</v>
      </c>
      <c r="G1769" s="18">
        <v>4246212.45</v>
      </c>
    </row>
    <row r="1770" spans="2:7" x14ac:dyDescent="0.45">
      <c r="B1770" s="14" t="s">
        <v>1705</v>
      </c>
      <c r="C1770" s="14" t="s">
        <v>1152</v>
      </c>
      <c r="D1770" s="14" t="s">
        <v>1639</v>
      </c>
      <c r="E1770" s="15">
        <v>42003</v>
      </c>
      <c r="F1770" s="120">
        <v>467</v>
      </c>
      <c r="G1770" s="18">
        <v>560247.16</v>
      </c>
    </row>
    <row r="1771" spans="2:7" x14ac:dyDescent="0.45">
      <c r="C1771" t="s">
        <v>1152</v>
      </c>
      <c r="D1771" t="s">
        <v>1640</v>
      </c>
      <c r="E1771" s="64">
        <v>42003</v>
      </c>
      <c r="F1771" s="8">
        <v>25</v>
      </c>
      <c r="G1771" s="10">
        <v>68190.509999999995</v>
      </c>
    </row>
    <row r="1772" spans="2:7" x14ac:dyDescent="0.45">
      <c r="C1772" t="s">
        <v>1152</v>
      </c>
      <c r="D1772" t="s">
        <v>1641</v>
      </c>
      <c r="E1772" s="64">
        <v>42003</v>
      </c>
      <c r="F1772" s="8">
        <v>44</v>
      </c>
      <c r="G1772" s="10">
        <v>91215.59</v>
      </c>
    </row>
    <row r="1773" spans="2:7" x14ac:dyDescent="0.45">
      <c r="C1773" t="s">
        <v>1152</v>
      </c>
      <c r="D1773" t="s">
        <v>1642</v>
      </c>
      <c r="E1773" s="64">
        <v>42003</v>
      </c>
      <c r="F1773" s="8">
        <v>21</v>
      </c>
      <c r="G1773" s="10">
        <v>108219.14</v>
      </c>
    </row>
    <row r="1774" spans="2:7" x14ac:dyDescent="0.45">
      <c r="C1774" t="s">
        <v>2064</v>
      </c>
    </row>
  </sheetData>
  <autoFilter ref="B2:G1774" xr:uid="{00000000-0009-0000-0000-000010000000}"/>
  <mergeCells count="1">
    <mergeCell ref="B1:G1"/>
  </mergeCells>
  <pageMargins left="0.25" right="0.25" top="0.75" bottom="0.75" header="0.3" footer="0.3"/>
  <pageSetup scale="95" fitToHeight="0"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
    <pageSetUpPr fitToPage="1"/>
  </sheetPr>
  <dimension ref="A1:AY130"/>
  <sheetViews>
    <sheetView workbookViewId="0"/>
  </sheetViews>
  <sheetFormatPr defaultRowHeight="14.25" outlineLevelCol="2" x14ac:dyDescent="0.45"/>
  <cols>
    <col min="1" max="1" width="4" customWidth="1"/>
    <col min="2" max="2" width="36.59765625" bestFit="1" customWidth="1"/>
    <col min="3" max="3" width="9.06640625" customWidth="1" outlineLevel="1"/>
    <col min="4" max="4" width="12" customWidth="1" outlineLevel="1"/>
    <col min="5" max="5" width="15.59765625" style="71" customWidth="1" outlineLevel="2"/>
    <col min="6" max="6" width="16.265625" customWidth="1" outlineLevel="2"/>
    <col min="7" max="7" width="19.73046875" customWidth="1" outlineLevel="1"/>
    <col min="8" max="8" width="12.796875" style="19" customWidth="1" outlineLevel="1"/>
    <col min="9" max="9" width="19.796875" customWidth="1" outlineLevel="1"/>
    <col min="10" max="10" width="13" customWidth="1" outlineLevel="1"/>
    <col min="11" max="11" width="17.06640625" style="10" customWidth="1" outlineLevel="2"/>
    <col min="12" max="12" width="13.06640625" style="8" customWidth="1" outlineLevel="2"/>
    <col min="13" max="13" width="14.73046875" style="8" customWidth="1" outlineLevel="1"/>
    <col min="14" max="14" width="16.796875" style="10" customWidth="1" outlineLevel="1"/>
    <col min="15" max="15" width="16.73046875" style="8" customWidth="1" outlineLevel="1"/>
    <col min="16" max="16" width="16.73046875" style="8" customWidth="1"/>
    <col min="17" max="17" width="16.73046875" style="22" customWidth="1" outlineLevel="2"/>
    <col min="18" max="18" width="15.265625" style="8" customWidth="1" outlineLevel="2"/>
    <col min="19" max="19" width="14.796875" style="8" customWidth="1" outlineLevel="2"/>
    <col min="20" max="20" width="18.796875" style="22" customWidth="1" outlineLevel="2"/>
    <col min="21" max="21" width="19.06640625" style="22" customWidth="1" outlineLevel="2"/>
    <col min="22" max="22" width="16" style="8" customWidth="1" outlineLevel="2"/>
    <col min="23" max="24" width="15.265625" style="8" customWidth="1" outlineLevel="2"/>
    <col min="25" max="25" width="17.06640625" style="8" customWidth="1" outlineLevel="2"/>
    <col min="26" max="28" width="18.33203125" style="8" customWidth="1" outlineLevel="2"/>
    <col min="29" max="29" width="14.06640625" style="8" customWidth="1" outlineLevel="1"/>
    <col min="30" max="30" width="13.59765625" style="8" customWidth="1" outlineLevel="1"/>
    <col min="31" max="32" width="16" style="65" customWidth="1" outlineLevel="1"/>
    <col min="33" max="33" width="21.06640625" style="65" customWidth="1" outlineLevel="1"/>
    <col min="34" max="34" width="27.73046875" style="71" customWidth="1" outlineLevel="1"/>
    <col min="35" max="35" width="19.265625" style="71" customWidth="1" outlineLevel="1"/>
    <col min="36" max="36" width="22.59765625" style="64" customWidth="1" outlineLevel="1"/>
    <col min="37" max="37" width="38.265625" customWidth="1"/>
    <col min="38" max="38" width="18.73046875" style="64" customWidth="1"/>
    <col min="39" max="39" width="58.59765625" customWidth="1"/>
    <col min="40" max="40" width="30" customWidth="1"/>
    <col min="41" max="41" width="37.73046875" customWidth="1"/>
    <col min="42" max="42" width="71.73046875" customWidth="1"/>
    <col min="43" max="43" width="45.33203125" bestFit="1" customWidth="1"/>
    <col min="44" max="44" width="47" customWidth="1"/>
    <col min="45" max="45" width="26.796875" bestFit="1" customWidth="1"/>
    <col min="46" max="46" width="39.73046875" customWidth="1"/>
    <col min="47" max="47" width="103" bestFit="1" customWidth="1"/>
    <col min="48" max="48" width="32.73046875" customWidth="1"/>
    <col min="49" max="49" width="34.265625" customWidth="1"/>
    <col min="50" max="50" width="61.73046875" customWidth="1"/>
    <col min="51" max="51" width="27.33203125" style="47" bestFit="1" customWidth="1"/>
  </cols>
  <sheetData>
    <row r="1" spans="2:51" x14ac:dyDescent="0.45">
      <c r="D1">
        <v>89</v>
      </c>
      <c r="O1" s="8">
        <f>8/1.5</f>
        <v>5.333333333333333</v>
      </c>
      <c r="P1" s="8">
        <f>O1*9</f>
        <v>48</v>
      </c>
    </row>
    <row r="2" spans="2:51" x14ac:dyDescent="0.45">
      <c r="B2" s="1" t="s">
        <v>321</v>
      </c>
      <c r="C2" s="1"/>
      <c r="D2" s="1"/>
      <c r="E2" s="83"/>
      <c r="F2" s="1"/>
      <c r="G2" s="2"/>
      <c r="H2" s="78"/>
      <c r="I2" s="2"/>
      <c r="J2" s="2"/>
      <c r="K2" s="9"/>
      <c r="L2" s="7"/>
      <c r="M2" s="7"/>
      <c r="N2" s="9"/>
      <c r="O2" s="7"/>
      <c r="P2" s="7"/>
      <c r="Q2" s="20"/>
      <c r="R2" s="7"/>
      <c r="S2" s="7"/>
      <c r="T2" s="20"/>
      <c r="U2" s="20"/>
      <c r="V2" s="7"/>
      <c r="W2" s="7"/>
      <c r="X2" s="7"/>
      <c r="Y2" s="7"/>
      <c r="Z2" s="7"/>
      <c r="AA2" s="7"/>
      <c r="AB2" s="7"/>
      <c r="AC2" s="7"/>
      <c r="AD2" s="7"/>
      <c r="AE2" s="66"/>
      <c r="AF2" s="66"/>
      <c r="AG2" s="66"/>
      <c r="AH2" s="72"/>
      <c r="AI2" s="72"/>
      <c r="AJ2" s="3"/>
      <c r="AK2" s="2"/>
      <c r="AL2" s="3"/>
      <c r="AM2" s="2"/>
      <c r="AN2" s="2"/>
      <c r="AO2" s="2"/>
    </row>
    <row r="3" spans="2:51" x14ac:dyDescent="0.45">
      <c r="N3" s="51"/>
    </row>
    <row r="4" spans="2:51" ht="28.5" x14ac:dyDescent="0.45">
      <c r="B4" s="73" t="s">
        <v>0</v>
      </c>
      <c r="C4" s="73" t="s">
        <v>11</v>
      </c>
      <c r="D4" s="11" t="s">
        <v>388</v>
      </c>
      <c r="E4" s="11" t="s">
        <v>132</v>
      </c>
      <c r="F4" s="11" t="s">
        <v>201</v>
      </c>
      <c r="G4" s="73" t="s">
        <v>2</v>
      </c>
      <c r="H4" s="73" t="s">
        <v>12</v>
      </c>
      <c r="I4" s="73" t="s">
        <v>1</v>
      </c>
      <c r="J4" s="73" t="s">
        <v>13</v>
      </c>
      <c r="K4" s="12" t="s">
        <v>153</v>
      </c>
      <c r="L4" s="13" t="s">
        <v>154</v>
      </c>
      <c r="M4" s="13" t="s">
        <v>296</v>
      </c>
      <c r="N4" s="74" t="s">
        <v>120</v>
      </c>
      <c r="O4" s="75" t="s">
        <v>123</v>
      </c>
      <c r="P4" s="75" t="s">
        <v>416</v>
      </c>
      <c r="Q4" s="13" t="s">
        <v>138</v>
      </c>
      <c r="R4" s="13" t="s">
        <v>124</v>
      </c>
      <c r="S4" s="13" t="s">
        <v>125</v>
      </c>
      <c r="T4" s="13" t="s">
        <v>126</v>
      </c>
      <c r="U4" s="13" t="s">
        <v>127</v>
      </c>
      <c r="V4" s="13" t="s">
        <v>121</v>
      </c>
      <c r="W4" s="13" t="s">
        <v>122</v>
      </c>
      <c r="X4" s="13" t="s">
        <v>203</v>
      </c>
      <c r="Y4" s="13" t="s">
        <v>128</v>
      </c>
      <c r="Z4" s="13" t="s">
        <v>129</v>
      </c>
      <c r="AA4" s="13" t="s">
        <v>130</v>
      </c>
      <c r="AB4" s="13" t="s">
        <v>131</v>
      </c>
      <c r="AC4" s="13" t="s">
        <v>139</v>
      </c>
      <c r="AD4" s="13" t="s">
        <v>140</v>
      </c>
      <c r="AE4" s="76" t="s">
        <v>3</v>
      </c>
      <c r="AF4" s="76" t="s">
        <v>384</v>
      </c>
      <c r="AG4" s="76" t="s">
        <v>4</v>
      </c>
      <c r="AH4" s="73" t="s">
        <v>5</v>
      </c>
      <c r="AI4" s="73" t="s">
        <v>387</v>
      </c>
      <c r="AJ4" s="76" t="s">
        <v>6</v>
      </c>
      <c r="AK4" s="73" t="s">
        <v>7</v>
      </c>
      <c r="AL4" s="76" t="s">
        <v>8</v>
      </c>
      <c r="AM4" s="73" t="s">
        <v>9</v>
      </c>
      <c r="AN4" s="73" t="s">
        <v>10</v>
      </c>
      <c r="AO4" s="73" t="s">
        <v>53</v>
      </c>
      <c r="AP4" s="73" t="s">
        <v>229</v>
      </c>
      <c r="AQ4" s="73" t="s">
        <v>230</v>
      </c>
      <c r="AR4" s="73" t="s">
        <v>231</v>
      </c>
      <c r="AS4" s="73" t="s">
        <v>255</v>
      </c>
      <c r="AT4" s="73" t="s">
        <v>256</v>
      </c>
      <c r="AU4" s="73" t="s">
        <v>257</v>
      </c>
      <c r="AV4" s="73" t="s">
        <v>274</v>
      </c>
      <c r="AW4" s="73" t="s">
        <v>275</v>
      </c>
      <c r="AX4" s="77" t="s">
        <v>257</v>
      </c>
      <c r="AY4" s="73" t="s">
        <v>288</v>
      </c>
    </row>
    <row r="5" spans="2:51" ht="14.55" customHeight="1" x14ac:dyDescent="0.45">
      <c r="B5" s="14" t="s">
        <v>98</v>
      </c>
      <c r="C5" s="14" t="s">
        <v>152</v>
      </c>
      <c r="D5" s="14" t="s">
        <v>95</v>
      </c>
      <c r="E5" s="14" t="s">
        <v>47</v>
      </c>
      <c r="F5" s="14"/>
      <c r="G5" s="26">
        <v>41683</v>
      </c>
      <c r="H5" s="79"/>
      <c r="I5" s="23" t="s">
        <v>40</v>
      </c>
      <c r="J5" s="14"/>
      <c r="K5" s="16">
        <v>10864722.890000001</v>
      </c>
      <c r="L5" s="17">
        <v>6316</v>
      </c>
      <c r="M5" s="17"/>
      <c r="N5" s="16"/>
      <c r="O5" s="17"/>
      <c r="P5" s="17"/>
      <c r="Q5" s="21"/>
      <c r="R5" s="17"/>
      <c r="S5" s="17"/>
      <c r="T5" s="21"/>
      <c r="U5" s="21"/>
      <c r="V5" s="17"/>
      <c r="W5" s="17"/>
      <c r="X5" s="17"/>
      <c r="Y5" s="17"/>
      <c r="Z5" s="17"/>
      <c r="AA5" s="17"/>
      <c r="AB5" s="17"/>
      <c r="AC5" s="17"/>
      <c r="AD5" s="17"/>
      <c r="AE5" s="14"/>
      <c r="AF5" s="14"/>
      <c r="AG5" s="14"/>
      <c r="AH5" s="14"/>
      <c r="AI5" s="14"/>
      <c r="AJ5" s="14"/>
      <c r="AK5" s="14"/>
      <c r="AL5" s="14"/>
      <c r="AM5" s="14"/>
      <c r="AN5" s="14"/>
      <c r="AO5" s="14"/>
      <c r="AP5" s="14" t="s">
        <v>250</v>
      </c>
      <c r="AQ5" s="14" t="s">
        <v>245</v>
      </c>
      <c r="AR5" s="14" t="s">
        <v>249</v>
      </c>
      <c r="AS5" s="14" t="s">
        <v>258</v>
      </c>
      <c r="AT5" s="14" t="s">
        <v>259</v>
      </c>
      <c r="AU5" s="14" t="s">
        <v>260</v>
      </c>
      <c r="AV5" s="14" t="s">
        <v>276</v>
      </c>
      <c r="AW5" s="14" t="s">
        <v>277</v>
      </c>
      <c r="AX5" s="45"/>
      <c r="AY5" s="48" t="s">
        <v>289</v>
      </c>
    </row>
    <row r="6" spans="2:51" x14ac:dyDescent="0.45">
      <c r="B6" s="14" t="s">
        <v>379</v>
      </c>
      <c r="C6" s="14" t="s">
        <v>152</v>
      </c>
      <c r="D6" s="14" t="s">
        <v>95</v>
      </c>
      <c r="E6" s="14"/>
      <c r="F6" s="14"/>
      <c r="G6" s="15">
        <v>41693</v>
      </c>
      <c r="H6" s="79" t="s">
        <v>311</v>
      </c>
      <c r="I6" s="14"/>
      <c r="J6" s="14" t="s">
        <v>51</v>
      </c>
      <c r="K6" s="16"/>
      <c r="L6" s="17"/>
      <c r="M6" s="17"/>
      <c r="N6" s="16"/>
      <c r="O6" s="17"/>
      <c r="P6" s="17"/>
      <c r="Q6" s="21"/>
      <c r="R6" s="17"/>
      <c r="S6" s="17"/>
      <c r="T6" s="21"/>
      <c r="U6" s="21"/>
      <c r="V6" s="17"/>
      <c r="W6" s="17"/>
      <c r="X6" s="17"/>
      <c r="Y6" s="17"/>
      <c r="Z6" s="17"/>
      <c r="AA6" s="17"/>
      <c r="AB6" s="17"/>
      <c r="AC6" s="17"/>
      <c r="AD6" s="17"/>
      <c r="AE6" s="15">
        <v>41682</v>
      </c>
      <c r="AF6" s="15"/>
      <c r="AG6" s="15">
        <v>41682</v>
      </c>
      <c r="AH6" s="30"/>
      <c r="AI6" s="30"/>
      <c r="AJ6" s="15"/>
      <c r="AK6" s="14"/>
      <c r="AL6" s="15"/>
      <c r="AM6" s="14"/>
      <c r="AN6" s="14"/>
      <c r="AO6" s="14"/>
      <c r="AP6" s="14"/>
      <c r="AQ6" s="14"/>
      <c r="AR6" s="14"/>
      <c r="AS6" s="14"/>
      <c r="AT6" s="14"/>
      <c r="AU6" s="14"/>
      <c r="AV6" s="14"/>
      <c r="AW6" s="14"/>
      <c r="AX6" s="45"/>
      <c r="AY6" s="48"/>
    </row>
    <row r="7" spans="2:51" ht="14.55" customHeight="1" x14ac:dyDescent="0.45">
      <c r="B7" s="14" t="s">
        <v>163</v>
      </c>
      <c r="C7" s="14" t="s">
        <v>165</v>
      </c>
      <c r="D7" s="14" t="s">
        <v>94</v>
      </c>
      <c r="E7" s="14"/>
      <c r="F7" s="14"/>
      <c r="G7" s="27">
        <v>41934</v>
      </c>
      <c r="H7" s="79" t="s">
        <v>322</v>
      </c>
      <c r="I7" s="14" t="s">
        <v>223</v>
      </c>
      <c r="J7" s="14" t="s">
        <v>338</v>
      </c>
      <c r="K7" s="16">
        <v>2199854.56</v>
      </c>
      <c r="L7" s="17">
        <v>3282</v>
      </c>
      <c r="M7" s="17"/>
      <c r="N7" s="16">
        <v>1969654.7100000074</v>
      </c>
      <c r="O7" s="17">
        <v>3231</v>
      </c>
      <c r="P7" s="17">
        <v>271174.7900000001</v>
      </c>
      <c r="Q7" s="21"/>
      <c r="R7" s="17"/>
      <c r="S7" s="17"/>
      <c r="T7" s="21"/>
      <c r="U7" s="21"/>
      <c r="V7" s="17"/>
      <c r="W7" s="17"/>
      <c r="X7" s="17"/>
      <c r="Y7" s="17"/>
      <c r="Z7" s="17"/>
      <c r="AA7" s="17"/>
      <c r="AB7" s="17"/>
      <c r="AC7" s="17"/>
      <c r="AD7" s="17"/>
      <c r="AE7" s="67">
        <v>41926</v>
      </c>
      <c r="AF7" s="67" t="s">
        <v>94</v>
      </c>
      <c r="AG7" s="67" t="s">
        <v>47</v>
      </c>
      <c r="AH7" s="67" t="s">
        <v>332</v>
      </c>
      <c r="AI7" s="67" t="s">
        <v>47</v>
      </c>
      <c r="AJ7" s="15"/>
      <c r="AK7" s="14"/>
      <c r="AL7" s="67">
        <v>41920</v>
      </c>
      <c r="AM7" s="14"/>
      <c r="AN7" s="14"/>
      <c r="AO7" s="14"/>
      <c r="AP7" s="41"/>
      <c r="AQ7" s="41"/>
      <c r="AR7" s="41"/>
      <c r="AS7" s="41"/>
      <c r="AT7" s="41"/>
      <c r="AU7" s="41"/>
      <c r="AV7" s="41"/>
      <c r="AW7" s="41"/>
      <c r="AX7" s="46"/>
      <c r="AY7" s="48"/>
    </row>
    <row r="8" spans="2:51" x14ac:dyDescent="0.45">
      <c r="B8" s="14" t="s">
        <v>316</v>
      </c>
      <c r="C8" s="14" t="s">
        <v>165</v>
      </c>
      <c r="D8" s="14" t="s">
        <v>94</v>
      </c>
      <c r="E8" s="14"/>
      <c r="F8" s="14"/>
      <c r="G8" s="27">
        <v>41934</v>
      </c>
      <c r="H8" s="79" t="s">
        <v>324</v>
      </c>
      <c r="I8" s="14" t="s">
        <v>40</v>
      </c>
      <c r="J8" s="14" t="s">
        <v>326</v>
      </c>
      <c r="K8" s="16"/>
      <c r="L8" s="17"/>
      <c r="M8" s="17"/>
      <c r="N8" s="16">
        <v>4088712.49</v>
      </c>
      <c r="O8" s="17">
        <v>2593</v>
      </c>
      <c r="P8" s="17">
        <v>810992.14</v>
      </c>
      <c r="Q8" s="21"/>
      <c r="R8" s="17"/>
      <c r="S8" s="17"/>
      <c r="T8" s="21"/>
      <c r="U8" s="21"/>
      <c r="V8" s="17"/>
      <c r="W8" s="17"/>
      <c r="X8" s="17"/>
      <c r="Y8" s="17"/>
      <c r="Z8" s="17"/>
      <c r="AA8" s="17"/>
      <c r="AB8" s="17"/>
      <c r="AC8" s="17"/>
      <c r="AD8" s="17"/>
      <c r="AE8" s="67">
        <v>41932</v>
      </c>
      <c r="AF8" s="67" t="s">
        <v>385</v>
      </c>
      <c r="AG8" s="67">
        <v>41932</v>
      </c>
      <c r="AH8" s="30" t="s">
        <v>336</v>
      </c>
      <c r="AI8" s="30" t="s">
        <v>385</v>
      </c>
      <c r="AJ8" s="15"/>
      <c r="AK8" s="14" t="s">
        <v>353</v>
      </c>
      <c r="AL8" s="67"/>
      <c r="AM8" s="14" t="s">
        <v>351</v>
      </c>
      <c r="AN8" s="14"/>
      <c r="AO8" s="14" t="s">
        <v>352</v>
      </c>
      <c r="AP8" s="14" t="s">
        <v>246</v>
      </c>
      <c r="AQ8" s="42" t="s">
        <v>245</v>
      </c>
      <c r="AR8" s="14" t="s">
        <v>247</v>
      </c>
      <c r="AS8" s="14" t="s">
        <v>261</v>
      </c>
      <c r="AT8" s="14" t="s">
        <v>279</v>
      </c>
      <c r="AU8" s="14" t="s">
        <v>280</v>
      </c>
      <c r="AV8" s="14" t="s">
        <v>276</v>
      </c>
      <c r="AW8" s="14" t="s">
        <v>278</v>
      </c>
      <c r="AX8" s="45"/>
      <c r="AY8" s="48" t="s">
        <v>290</v>
      </c>
    </row>
    <row r="9" spans="2:51" x14ac:dyDescent="0.45">
      <c r="B9" s="14" t="s">
        <v>38</v>
      </c>
      <c r="C9" s="14" t="s">
        <v>21</v>
      </c>
      <c r="D9" s="14" t="s">
        <v>95</v>
      </c>
      <c r="E9" s="14" t="s">
        <v>47</v>
      </c>
      <c r="F9" s="31" t="s">
        <v>47</v>
      </c>
      <c r="G9" s="24">
        <v>41876</v>
      </c>
      <c r="H9" s="80">
        <v>0.33333333333333331</v>
      </c>
      <c r="I9" s="14" t="s">
        <v>40</v>
      </c>
      <c r="J9" s="14" t="s">
        <v>44</v>
      </c>
      <c r="K9" s="16">
        <v>621363.35</v>
      </c>
      <c r="L9" s="17">
        <v>1562</v>
      </c>
      <c r="M9" s="31" t="s">
        <v>47</v>
      </c>
      <c r="N9" s="16">
        <v>658900.16</v>
      </c>
      <c r="O9" s="17">
        <v>1670</v>
      </c>
      <c r="P9" s="17">
        <v>0</v>
      </c>
      <c r="Q9" s="21" t="s">
        <v>137</v>
      </c>
      <c r="R9" s="29" t="s">
        <v>47</v>
      </c>
      <c r="S9" s="29" t="s">
        <v>47</v>
      </c>
      <c r="T9" s="31" t="s">
        <v>47</v>
      </c>
      <c r="U9" s="31" t="s">
        <v>47</v>
      </c>
      <c r="V9" s="17"/>
      <c r="W9" s="17"/>
      <c r="X9" s="17" t="s">
        <v>47</v>
      </c>
      <c r="Y9" s="17"/>
      <c r="Z9" s="17"/>
      <c r="AA9" s="17"/>
      <c r="AB9" s="17"/>
      <c r="AC9" s="17"/>
      <c r="AD9" s="17"/>
      <c r="AE9" s="14" t="s">
        <v>45</v>
      </c>
      <c r="AF9" s="14"/>
      <c r="AG9" s="14" t="s">
        <v>47</v>
      </c>
      <c r="AH9" s="14" t="s">
        <v>47</v>
      </c>
      <c r="AI9" s="14"/>
      <c r="AJ9" s="14" t="s">
        <v>48</v>
      </c>
      <c r="AK9" s="14" t="s">
        <v>88</v>
      </c>
      <c r="AL9" s="15">
        <v>41863</v>
      </c>
      <c r="AM9" s="14" t="s">
        <v>60</v>
      </c>
      <c r="AN9" s="14" t="s">
        <v>49</v>
      </c>
      <c r="AO9" s="14"/>
      <c r="AP9" s="14" t="s">
        <v>248</v>
      </c>
      <c r="AQ9" s="42" t="s">
        <v>245</v>
      </c>
      <c r="AR9" s="14" t="s">
        <v>247</v>
      </c>
      <c r="AS9" s="14" t="s">
        <v>261</v>
      </c>
      <c r="AT9" s="14" t="s">
        <v>262</v>
      </c>
      <c r="AU9" s="14" t="s">
        <v>263</v>
      </c>
      <c r="AV9" s="14" t="s">
        <v>276</v>
      </c>
      <c r="AW9" s="14" t="s">
        <v>278</v>
      </c>
      <c r="AX9" s="45"/>
      <c r="AY9" s="49" t="s">
        <v>291</v>
      </c>
    </row>
    <row r="10" spans="2:51" ht="14.55" customHeight="1" x14ac:dyDescent="0.45">
      <c r="B10" s="14" t="s">
        <v>156</v>
      </c>
      <c r="C10" s="14" t="s">
        <v>165</v>
      </c>
      <c r="D10" s="14" t="s">
        <v>94</v>
      </c>
      <c r="E10" s="14"/>
      <c r="F10" s="14"/>
      <c r="G10" s="27">
        <v>41936</v>
      </c>
      <c r="H10" s="79" t="s">
        <v>322</v>
      </c>
      <c r="I10" s="14" t="s">
        <v>223</v>
      </c>
      <c r="J10" s="14" t="s">
        <v>338</v>
      </c>
      <c r="K10" s="16">
        <v>8042866.8600000003</v>
      </c>
      <c r="L10" s="17">
        <v>2720</v>
      </c>
      <c r="M10" s="17"/>
      <c r="N10" s="16">
        <v>5242279.6900000004</v>
      </c>
      <c r="O10" s="17">
        <v>1597</v>
      </c>
      <c r="P10" s="17">
        <v>1558794.4099999985</v>
      </c>
      <c r="Q10" s="21"/>
      <c r="R10" s="17"/>
      <c r="S10" s="17"/>
      <c r="T10" s="21"/>
      <c r="U10" s="21"/>
      <c r="V10" s="17"/>
      <c r="W10" s="17"/>
      <c r="X10" s="17"/>
      <c r="Y10" s="17"/>
      <c r="Z10" s="17"/>
      <c r="AA10" s="17"/>
      <c r="AB10" s="17"/>
      <c r="AC10" s="17"/>
      <c r="AD10" s="17"/>
      <c r="AE10" s="67">
        <v>41933</v>
      </c>
      <c r="AF10" s="67" t="s">
        <v>94</v>
      </c>
      <c r="AG10" s="67" t="s">
        <v>47</v>
      </c>
      <c r="AH10" s="67" t="s">
        <v>332</v>
      </c>
      <c r="AI10" s="67" t="s">
        <v>47</v>
      </c>
      <c r="AJ10" s="67">
        <v>41939</v>
      </c>
      <c r="AK10" s="14"/>
      <c r="AL10" s="67"/>
      <c r="AM10" s="14"/>
      <c r="AN10" s="14"/>
      <c r="AO10" s="14"/>
      <c r="AP10" s="14" t="s">
        <v>286</v>
      </c>
      <c r="AQ10" s="42" t="s">
        <v>245</v>
      </c>
      <c r="AR10" s="14" t="s">
        <v>244</v>
      </c>
      <c r="AS10" s="14" t="s">
        <v>261</v>
      </c>
      <c r="AT10" s="14" t="s">
        <v>264</v>
      </c>
      <c r="AU10" s="14" t="s">
        <v>47</v>
      </c>
      <c r="AV10" s="14" t="s">
        <v>276</v>
      </c>
      <c r="AW10" s="14" t="s">
        <v>284</v>
      </c>
      <c r="AX10" s="45" t="s">
        <v>287</v>
      </c>
      <c r="AY10" s="48" t="s">
        <v>292</v>
      </c>
    </row>
    <row r="11" spans="2:51" ht="14.55" customHeight="1" x14ac:dyDescent="0.45">
      <c r="B11" s="14" t="s">
        <v>162</v>
      </c>
      <c r="C11" s="14" t="s">
        <v>165</v>
      </c>
      <c r="D11" s="14" t="s">
        <v>94</v>
      </c>
      <c r="E11" s="30"/>
      <c r="F11" s="14"/>
      <c r="G11" s="27">
        <v>41943</v>
      </c>
      <c r="H11" s="79" t="s">
        <v>323</v>
      </c>
      <c r="I11" s="14" t="s">
        <v>327</v>
      </c>
      <c r="J11" s="14" t="s">
        <v>47</v>
      </c>
      <c r="K11" s="16">
        <v>2599712.69</v>
      </c>
      <c r="L11" s="17">
        <v>3026</v>
      </c>
      <c r="M11" s="17"/>
      <c r="N11" s="16">
        <v>1822343.72</v>
      </c>
      <c r="O11" s="17">
        <v>1434</v>
      </c>
      <c r="P11" s="17">
        <v>758289.53</v>
      </c>
      <c r="Q11" s="21"/>
      <c r="R11" s="17"/>
      <c r="S11" s="17"/>
      <c r="T11" s="21"/>
      <c r="U11" s="21"/>
      <c r="V11" s="17"/>
      <c r="W11" s="17"/>
      <c r="X11" s="17"/>
      <c r="Y11" s="17"/>
      <c r="Z11" s="17"/>
      <c r="AA11" s="17"/>
      <c r="AB11" s="17"/>
      <c r="AC11" s="17"/>
      <c r="AD11" s="17"/>
      <c r="AE11" s="67">
        <v>41940</v>
      </c>
      <c r="AF11" s="67" t="s">
        <v>94</v>
      </c>
      <c r="AG11" s="67">
        <v>41941</v>
      </c>
      <c r="AH11" s="30" t="s">
        <v>410</v>
      </c>
      <c r="AI11" s="30" t="s">
        <v>94</v>
      </c>
      <c r="AJ11" s="67">
        <v>41947</v>
      </c>
      <c r="AK11" s="14" t="s">
        <v>334</v>
      </c>
      <c r="AL11" s="67"/>
      <c r="AM11" s="14"/>
      <c r="AN11" s="14"/>
      <c r="AO11" s="14"/>
      <c r="AP11" s="14" t="s">
        <v>272</v>
      </c>
      <c r="AQ11" s="14" t="s">
        <v>233</v>
      </c>
      <c r="AR11" s="14" t="s">
        <v>232</v>
      </c>
      <c r="AS11" s="14" t="s">
        <v>261</v>
      </c>
      <c r="AT11" s="14" t="s">
        <v>262</v>
      </c>
      <c r="AU11" s="14" t="s">
        <v>265</v>
      </c>
      <c r="AV11" s="14"/>
      <c r="AW11" s="14"/>
      <c r="AX11" s="45"/>
      <c r="AY11" s="48">
        <v>80430.095000000001</v>
      </c>
    </row>
    <row r="12" spans="2:51" ht="14.55" customHeight="1" x14ac:dyDescent="0.45">
      <c r="B12" s="14" t="s">
        <v>159</v>
      </c>
      <c r="C12" s="14" t="s">
        <v>165</v>
      </c>
      <c r="D12" s="14" t="s">
        <v>94</v>
      </c>
      <c r="E12" s="30"/>
      <c r="F12" s="14"/>
      <c r="G12" s="28">
        <v>41946</v>
      </c>
      <c r="H12" s="79" t="s">
        <v>323</v>
      </c>
      <c r="I12" s="23" t="s">
        <v>327</v>
      </c>
      <c r="J12" s="14" t="s">
        <v>47</v>
      </c>
      <c r="K12" s="16">
        <v>3729003.4</v>
      </c>
      <c r="L12" s="17">
        <v>2398</v>
      </c>
      <c r="M12" s="17"/>
      <c r="N12" s="16">
        <v>4187691</v>
      </c>
      <c r="O12" s="17">
        <v>3142</v>
      </c>
      <c r="P12" s="17">
        <v>1653865.99</v>
      </c>
      <c r="Q12" s="21"/>
      <c r="R12" s="17"/>
      <c r="S12" s="17"/>
      <c r="T12" s="21"/>
      <c r="U12" s="21"/>
      <c r="V12" s="17"/>
      <c r="W12" s="17"/>
      <c r="X12" s="17"/>
      <c r="Y12" s="17"/>
      <c r="Z12" s="17"/>
      <c r="AA12" s="17"/>
      <c r="AB12" s="17"/>
      <c r="AC12" s="17"/>
      <c r="AD12" s="17"/>
      <c r="AE12" s="67">
        <v>41942</v>
      </c>
      <c r="AF12" s="67" t="s">
        <v>94</v>
      </c>
      <c r="AG12" s="67">
        <v>41940</v>
      </c>
      <c r="AH12" s="30" t="s">
        <v>410</v>
      </c>
      <c r="AI12" s="30" t="s">
        <v>94</v>
      </c>
      <c r="AJ12" s="67">
        <v>41949</v>
      </c>
      <c r="AK12" s="14" t="s">
        <v>335</v>
      </c>
      <c r="AL12" s="67">
        <v>41920</v>
      </c>
      <c r="AM12" s="14"/>
      <c r="AN12" s="14"/>
      <c r="AO12" s="14"/>
      <c r="AP12" s="14" t="s">
        <v>282</v>
      </c>
      <c r="AQ12" s="14" t="s">
        <v>235</v>
      </c>
      <c r="AR12" s="14" t="s">
        <v>234</v>
      </c>
      <c r="AS12" s="14" t="s">
        <v>261</v>
      </c>
      <c r="AT12" s="14" t="s">
        <v>266</v>
      </c>
      <c r="AU12" s="14" t="s">
        <v>267</v>
      </c>
      <c r="AV12" s="14" t="s">
        <v>276</v>
      </c>
      <c r="AW12" s="14" t="s">
        <v>281</v>
      </c>
      <c r="AX12" s="45"/>
      <c r="AY12" s="48" t="s">
        <v>293</v>
      </c>
    </row>
    <row r="13" spans="2:51" ht="14.55" customHeight="1" x14ac:dyDescent="0.45">
      <c r="B13" s="14" t="s">
        <v>164</v>
      </c>
      <c r="C13" s="14" t="s">
        <v>165</v>
      </c>
      <c r="D13" s="14" t="s">
        <v>94</v>
      </c>
      <c r="E13" s="30"/>
      <c r="F13" s="14"/>
      <c r="G13" s="28">
        <v>41948</v>
      </c>
      <c r="H13" s="79" t="s">
        <v>323</v>
      </c>
      <c r="I13" s="14" t="s">
        <v>327</v>
      </c>
      <c r="J13" s="14" t="s">
        <v>47</v>
      </c>
      <c r="K13" s="16">
        <v>1891667.1</v>
      </c>
      <c r="L13" s="17">
        <v>1375</v>
      </c>
      <c r="M13" s="17"/>
      <c r="N13" s="16">
        <v>1126639.77</v>
      </c>
      <c r="O13" s="17">
        <v>786</v>
      </c>
      <c r="P13" s="17">
        <v>394154.94</v>
      </c>
      <c r="Q13" s="21"/>
      <c r="R13" s="17"/>
      <c r="S13" s="17"/>
      <c r="T13" s="21"/>
      <c r="U13" s="21"/>
      <c r="V13" s="17"/>
      <c r="W13" s="17"/>
      <c r="X13" s="17"/>
      <c r="Y13" s="17"/>
      <c r="Z13" s="17"/>
      <c r="AA13" s="17"/>
      <c r="AB13" s="17"/>
      <c r="AC13" s="17"/>
      <c r="AD13" s="17"/>
      <c r="AE13" s="67">
        <v>41943</v>
      </c>
      <c r="AF13" s="67" t="s">
        <v>94</v>
      </c>
      <c r="AG13" s="67">
        <v>41943</v>
      </c>
      <c r="AH13" s="30" t="s">
        <v>410</v>
      </c>
      <c r="AI13" s="30" t="s">
        <v>94</v>
      </c>
      <c r="AJ13" s="67">
        <v>41949</v>
      </c>
      <c r="AK13" s="14" t="s">
        <v>335</v>
      </c>
      <c r="AL13" s="67">
        <v>41927</v>
      </c>
      <c r="AM13" s="14"/>
      <c r="AN13" s="14"/>
      <c r="AO13" s="14"/>
      <c r="AP13" s="14" t="s">
        <v>237</v>
      </c>
      <c r="AQ13" s="14" t="s">
        <v>235</v>
      </c>
      <c r="AR13" s="14" t="s">
        <v>236</v>
      </c>
      <c r="AS13" s="14" t="s">
        <v>261</v>
      </c>
      <c r="AT13" s="14" t="s">
        <v>268</v>
      </c>
      <c r="AU13" s="14" t="s">
        <v>310</v>
      </c>
      <c r="AV13" s="14" t="s">
        <v>276</v>
      </c>
      <c r="AW13" s="14" t="s">
        <v>281</v>
      </c>
      <c r="AX13" s="45"/>
      <c r="AY13" s="48" t="s">
        <v>294</v>
      </c>
    </row>
    <row r="14" spans="2:51" ht="14.55" customHeight="1" x14ac:dyDescent="0.45">
      <c r="B14" s="14" t="s">
        <v>158</v>
      </c>
      <c r="C14" s="14" t="s">
        <v>165</v>
      </c>
      <c r="D14" s="14" t="s">
        <v>94</v>
      </c>
      <c r="E14" s="30" t="s">
        <v>47</v>
      </c>
      <c r="F14" s="14"/>
      <c r="G14" s="28">
        <v>41949</v>
      </c>
      <c r="H14" s="79" t="s">
        <v>322</v>
      </c>
      <c r="I14" s="14" t="s">
        <v>223</v>
      </c>
      <c r="J14" s="14" t="s">
        <v>47</v>
      </c>
      <c r="K14" s="16">
        <v>4563497.1500000004</v>
      </c>
      <c r="L14" s="17">
        <v>1380</v>
      </c>
      <c r="M14" s="17"/>
      <c r="N14" s="16">
        <v>2914681.39</v>
      </c>
      <c r="O14" s="17">
        <v>797</v>
      </c>
      <c r="P14" s="17">
        <v>886342.29</v>
      </c>
      <c r="Q14" s="21"/>
      <c r="R14" s="17"/>
      <c r="S14" s="17"/>
      <c r="T14" s="21"/>
      <c r="U14" s="21"/>
      <c r="V14" s="17"/>
      <c r="W14" s="17"/>
      <c r="X14" s="17"/>
      <c r="Y14" s="17"/>
      <c r="Z14" s="17"/>
      <c r="AA14" s="17"/>
      <c r="AB14" s="17"/>
      <c r="AC14" s="17"/>
      <c r="AD14" s="17"/>
      <c r="AE14" s="67">
        <v>41948</v>
      </c>
      <c r="AF14" s="67" t="s">
        <v>94</v>
      </c>
      <c r="AG14" s="67" t="s">
        <v>47</v>
      </c>
      <c r="AH14" s="67" t="s">
        <v>332</v>
      </c>
      <c r="AI14" s="67" t="s">
        <v>47</v>
      </c>
      <c r="AJ14" s="15"/>
      <c r="AK14" s="14"/>
      <c r="AL14" s="67">
        <v>41939</v>
      </c>
      <c r="AM14" s="14"/>
      <c r="AN14" s="14"/>
      <c r="AO14" s="14"/>
      <c r="AP14" s="14" t="s">
        <v>239</v>
      </c>
      <c r="AQ14" s="14" t="s">
        <v>235</v>
      </c>
      <c r="AR14" s="14" t="s">
        <v>238</v>
      </c>
      <c r="AS14" s="14" t="s">
        <v>261</v>
      </c>
      <c r="AT14" s="14" t="s">
        <v>269</v>
      </c>
      <c r="AU14" s="14" t="s">
        <v>270</v>
      </c>
      <c r="AV14" s="14" t="s">
        <v>276</v>
      </c>
      <c r="AW14" s="14" t="s">
        <v>283</v>
      </c>
      <c r="AX14" s="45"/>
      <c r="AY14" s="48"/>
    </row>
    <row r="15" spans="2:51" ht="14.55" customHeight="1" x14ac:dyDescent="0.45">
      <c r="B15" s="14" t="s">
        <v>155</v>
      </c>
      <c r="C15" s="14" t="s">
        <v>165</v>
      </c>
      <c r="D15" s="14" t="s">
        <v>94</v>
      </c>
      <c r="E15" s="30" t="s">
        <v>47</v>
      </c>
      <c r="F15" s="14"/>
      <c r="G15" s="28">
        <v>41950</v>
      </c>
      <c r="H15" s="79" t="s">
        <v>325</v>
      </c>
      <c r="I15" s="14" t="s">
        <v>327</v>
      </c>
      <c r="J15" s="14" t="s">
        <v>47</v>
      </c>
      <c r="K15" s="16">
        <v>9190900.1899999995</v>
      </c>
      <c r="L15" s="17">
        <v>3476</v>
      </c>
      <c r="M15" s="17"/>
      <c r="N15" s="16">
        <v>7546144.5199999996</v>
      </c>
      <c r="O15" s="17">
        <v>4205</v>
      </c>
      <c r="P15" s="17">
        <v>2168629.5499999998</v>
      </c>
      <c r="Q15" s="21"/>
      <c r="R15" s="17"/>
      <c r="S15" s="17"/>
      <c r="T15" s="21"/>
      <c r="U15" s="21"/>
      <c r="V15" s="17"/>
      <c r="W15" s="17"/>
      <c r="X15" s="17"/>
      <c r="Y15" s="17"/>
      <c r="Z15" s="17"/>
      <c r="AA15" s="17"/>
      <c r="AB15" s="17"/>
      <c r="AC15" s="17"/>
      <c r="AD15" s="17"/>
      <c r="AE15" s="67">
        <v>41949</v>
      </c>
      <c r="AF15" s="67" t="s">
        <v>94</v>
      </c>
      <c r="AG15" s="67">
        <v>41949</v>
      </c>
      <c r="AH15" s="30" t="s">
        <v>410</v>
      </c>
      <c r="AI15" s="67" t="s">
        <v>94</v>
      </c>
      <c r="AJ15" s="67">
        <v>41955</v>
      </c>
      <c r="AK15" s="14" t="s">
        <v>335</v>
      </c>
      <c r="AL15" s="15"/>
      <c r="AM15" s="14"/>
      <c r="AN15" s="14"/>
      <c r="AO15" s="14"/>
      <c r="AP15" s="14" t="s">
        <v>251</v>
      </c>
      <c r="AQ15" s="14" t="s">
        <v>241</v>
      </c>
      <c r="AR15" s="14" t="s">
        <v>240</v>
      </c>
      <c r="AS15" s="14" t="s">
        <v>261</v>
      </c>
      <c r="AT15" s="14" t="s">
        <v>269</v>
      </c>
      <c r="AU15" s="14" t="s">
        <v>271</v>
      </c>
      <c r="AV15" s="14" t="s">
        <v>276</v>
      </c>
      <c r="AW15" s="14" t="s">
        <v>281</v>
      </c>
      <c r="AX15" s="45" t="s">
        <v>285</v>
      </c>
      <c r="AY15" s="48" t="s">
        <v>295</v>
      </c>
    </row>
    <row r="16" spans="2:51" ht="14.55" customHeight="1" x14ac:dyDescent="0.45">
      <c r="B16" s="14" t="s">
        <v>157</v>
      </c>
      <c r="C16" s="14" t="s">
        <v>165</v>
      </c>
      <c r="D16" s="14" t="s">
        <v>94</v>
      </c>
      <c r="E16" s="30" t="s">
        <v>47</v>
      </c>
      <c r="F16" s="14"/>
      <c r="G16" s="28">
        <v>41953</v>
      </c>
      <c r="H16" s="79" t="s">
        <v>322</v>
      </c>
      <c r="I16" s="14" t="s">
        <v>327</v>
      </c>
      <c r="J16" s="14" t="s">
        <v>47</v>
      </c>
      <c r="K16" s="16">
        <v>5168249.88</v>
      </c>
      <c r="L16" s="17">
        <v>2026</v>
      </c>
      <c r="M16" s="17"/>
      <c r="N16" s="16">
        <v>2585264.0300000194</v>
      </c>
      <c r="O16" s="17">
        <v>1335</v>
      </c>
      <c r="P16" s="17">
        <v>1131584.71</v>
      </c>
      <c r="Q16" s="21"/>
      <c r="R16" s="17"/>
      <c r="S16" s="17"/>
      <c r="T16" s="21"/>
      <c r="U16" s="21"/>
      <c r="V16" s="17"/>
      <c r="W16" s="17"/>
      <c r="X16" s="17"/>
      <c r="Y16" s="17"/>
      <c r="Z16" s="17"/>
      <c r="AA16" s="17"/>
      <c r="AB16" s="17"/>
      <c r="AC16" s="17"/>
      <c r="AD16" s="17"/>
      <c r="AE16" s="67">
        <v>41942</v>
      </c>
      <c r="AF16" s="67" t="s">
        <v>94</v>
      </c>
      <c r="AG16" s="67">
        <v>41952</v>
      </c>
      <c r="AH16" s="30" t="s">
        <v>410</v>
      </c>
      <c r="AI16" s="30"/>
      <c r="AJ16" s="67">
        <v>41955</v>
      </c>
      <c r="AK16" s="14" t="s">
        <v>334</v>
      </c>
      <c r="AL16" s="67">
        <v>41918</v>
      </c>
      <c r="AM16" s="14"/>
      <c r="AN16" s="14"/>
      <c r="AO16" s="14"/>
      <c r="AP16" s="41"/>
      <c r="AQ16" s="41"/>
      <c r="AR16" s="41"/>
      <c r="AS16" s="41"/>
      <c r="AT16" s="41"/>
      <c r="AU16" s="41"/>
      <c r="AV16" s="41"/>
      <c r="AW16" s="41"/>
      <c r="AX16" s="46"/>
      <c r="AY16" s="48"/>
    </row>
    <row r="17" spans="2:51" ht="14.55" customHeight="1" x14ac:dyDescent="0.45">
      <c r="B17" s="14" t="s">
        <v>393</v>
      </c>
      <c r="C17" s="14" t="s">
        <v>152</v>
      </c>
      <c r="D17" s="14" t="s">
        <v>94</v>
      </c>
      <c r="E17" s="14"/>
      <c r="F17" s="14"/>
      <c r="G17" s="24">
        <v>41855</v>
      </c>
      <c r="H17" s="79" t="s">
        <v>394</v>
      </c>
      <c r="I17" s="97" t="s">
        <v>40</v>
      </c>
      <c r="J17" s="14" t="s">
        <v>395</v>
      </c>
      <c r="K17" s="16"/>
      <c r="L17" s="17"/>
      <c r="M17" s="17"/>
      <c r="N17" s="16">
        <v>244582690.18999401</v>
      </c>
      <c r="O17" s="17">
        <v>69288</v>
      </c>
      <c r="P17" s="17">
        <v>1407969.5499999989</v>
      </c>
      <c r="Q17" s="21"/>
      <c r="R17" s="17"/>
      <c r="S17" s="17"/>
      <c r="T17" s="21"/>
      <c r="U17" s="21"/>
      <c r="V17" s="17"/>
      <c r="W17" s="17"/>
      <c r="X17" s="17"/>
      <c r="Y17" s="17"/>
      <c r="Z17" s="17"/>
      <c r="AA17" s="17"/>
      <c r="AB17" s="17"/>
      <c r="AC17" s="17">
        <v>16547124.18</v>
      </c>
      <c r="AD17" s="17">
        <v>3643</v>
      </c>
      <c r="AE17" s="67">
        <v>41845</v>
      </c>
      <c r="AF17" s="67"/>
      <c r="AG17" s="67">
        <v>41845</v>
      </c>
      <c r="AH17" s="67" t="s">
        <v>396</v>
      </c>
      <c r="AI17" s="67"/>
      <c r="AJ17" s="67"/>
      <c r="AK17" s="14" t="s">
        <v>335</v>
      </c>
      <c r="AL17" s="67"/>
      <c r="AM17" s="14"/>
      <c r="AN17" s="14"/>
      <c r="AO17" s="14" t="s">
        <v>47</v>
      </c>
      <c r="AP17" s="14"/>
      <c r="AQ17" s="14"/>
      <c r="AR17" s="14"/>
      <c r="AS17" s="14"/>
      <c r="AT17" s="14"/>
      <c r="AU17" s="14"/>
      <c r="AV17" s="14"/>
      <c r="AW17" s="14"/>
      <c r="AX17" s="45"/>
      <c r="AY17" s="48"/>
    </row>
    <row r="18" spans="2:51" ht="14.55" customHeight="1" x14ac:dyDescent="0.45">
      <c r="B18" s="14" t="s">
        <v>19</v>
      </c>
      <c r="C18" s="14" t="s">
        <v>20</v>
      </c>
      <c r="D18" s="14" t="s">
        <v>95</v>
      </c>
      <c r="E18" s="14" t="s">
        <v>47</v>
      </c>
      <c r="F18" s="30"/>
      <c r="G18" s="24">
        <v>41876</v>
      </c>
      <c r="H18" s="80">
        <v>0.41666666666666669</v>
      </c>
      <c r="I18" s="14" t="s">
        <v>40</v>
      </c>
      <c r="J18" s="14" t="s">
        <v>51</v>
      </c>
      <c r="K18" s="16">
        <v>36525001.350000001</v>
      </c>
      <c r="L18" s="17">
        <v>4884</v>
      </c>
      <c r="M18" s="17"/>
      <c r="N18" s="16">
        <v>40819029.810000002</v>
      </c>
      <c r="O18" s="17">
        <v>5511</v>
      </c>
      <c r="P18" s="17"/>
      <c r="Q18" s="21" t="s">
        <v>137</v>
      </c>
      <c r="R18" s="16"/>
      <c r="S18" s="17"/>
      <c r="T18" s="21"/>
      <c r="U18" s="21"/>
      <c r="V18" s="17"/>
      <c r="W18" s="17"/>
      <c r="X18" s="17"/>
      <c r="Y18" s="17"/>
      <c r="Z18" s="17"/>
      <c r="AA18" s="17"/>
      <c r="AB18" s="17"/>
      <c r="AC18" s="17"/>
      <c r="AD18" s="17"/>
      <c r="AE18" s="14" t="s">
        <v>74</v>
      </c>
      <c r="AF18" s="14"/>
      <c r="AG18" s="14" t="s">
        <v>47</v>
      </c>
      <c r="AH18" s="14" t="s">
        <v>47</v>
      </c>
      <c r="AI18" s="14"/>
      <c r="AJ18" s="14" t="s">
        <v>55</v>
      </c>
      <c r="AK18" s="14" t="s">
        <v>46</v>
      </c>
      <c r="AL18" s="14" t="s">
        <v>66</v>
      </c>
      <c r="AM18" s="14" t="s">
        <v>43</v>
      </c>
      <c r="AN18" s="14" t="s">
        <v>83</v>
      </c>
      <c r="AO18" s="14"/>
      <c r="AP18" s="14"/>
      <c r="AQ18" s="14"/>
      <c r="AR18" s="14"/>
      <c r="AS18" s="14"/>
      <c r="AT18" s="14"/>
      <c r="AU18" s="14"/>
      <c r="AV18" s="14"/>
      <c r="AW18" s="14"/>
      <c r="AX18" s="45"/>
      <c r="AY18" s="48"/>
    </row>
    <row r="19" spans="2:51" ht="14.55" customHeight="1" x14ac:dyDescent="0.45">
      <c r="B19" s="14" t="s">
        <v>96</v>
      </c>
      <c r="C19" s="14" t="s">
        <v>92</v>
      </c>
      <c r="D19" s="14" t="s">
        <v>417</v>
      </c>
      <c r="E19" s="14" t="s">
        <v>200</v>
      </c>
      <c r="F19" s="30"/>
      <c r="G19" s="24">
        <v>41878</v>
      </c>
      <c r="H19" s="80"/>
      <c r="I19" s="14" t="s">
        <v>40</v>
      </c>
      <c r="J19" s="14"/>
      <c r="K19" s="16">
        <v>2079553.52</v>
      </c>
      <c r="L19" s="17">
        <v>311</v>
      </c>
      <c r="M19" s="17"/>
      <c r="N19" s="16"/>
      <c r="O19" s="17"/>
      <c r="P19" s="17"/>
      <c r="Q19" s="21"/>
      <c r="R19" s="16"/>
      <c r="S19" s="17"/>
      <c r="T19" s="21"/>
      <c r="U19" s="21"/>
      <c r="V19" s="17"/>
      <c r="W19" s="17"/>
      <c r="X19" s="17"/>
      <c r="Y19" s="17"/>
      <c r="Z19" s="17"/>
      <c r="AA19" s="17"/>
      <c r="AB19" s="17"/>
      <c r="AC19" s="17"/>
      <c r="AD19" s="17"/>
      <c r="AE19" s="14"/>
      <c r="AF19" s="14"/>
      <c r="AG19" s="14"/>
      <c r="AH19" s="14"/>
      <c r="AI19" s="14"/>
      <c r="AJ19" s="14"/>
      <c r="AK19" s="14"/>
      <c r="AL19" s="14"/>
      <c r="AM19" s="14"/>
      <c r="AN19" s="14"/>
      <c r="AO19" s="14"/>
      <c r="AP19" s="14"/>
      <c r="AQ19" s="14"/>
      <c r="AR19" s="14"/>
      <c r="AS19" s="14"/>
      <c r="AT19" s="14"/>
      <c r="AU19" s="14"/>
      <c r="AV19" s="14"/>
      <c r="AW19" s="14"/>
      <c r="AX19" s="45"/>
      <c r="AY19" s="48"/>
    </row>
    <row r="20" spans="2:51" ht="14.55" customHeight="1" x14ac:dyDescent="0.45">
      <c r="B20" s="14" t="s">
        <v>145</v>
      </c>
      <c r="C20" s="14" t="s">
        <v>152</v>
      </c>
      <c r="D20" s="14" t="s">
        <v>94</v>
      </c>
      <c r="E20" s="30" t="s">
        <v>136</v>
      </c>
      <c r="F20" s="14"/>
      <c r="G20" s="28">
        <v>41949</v>
      </c>
      <c r="H20" s="79" t="s">
        <v>355</v>
      </c>
      <c r="I20" s="23" t="s">
        <v>40</v>
      </c>
      <c r="J20" s="14" t="s">
        <v>341</v>
      </c>
      <c r="K20" s="16">
        <v>5008137.59</v>
      </c>
      <c r="L20" s="17">
        <v>2698</v>
      </c>
      <c r="M20" s="17"/>
      <c r="N20" s="16">
        <v>3579017.85</v>
      </c>
      <c r="O20" s="17">
        <v>2156</v>
      </c>
      <c r="P20" s="17">
        <v>780525.05</v>
      </c>
      <c r="Q20" s="21"/>
      <c r="R20" s="17"/>
      <c r="S20" s="17"/>
      <c r="T20" s="21"/>
      <c r="U20" s="21"/>
      <c r="V20" s="17"/>
      <c r="W20" s="17"/>
      <c r="X20" s="17"/>
      <c r="Y20" s="17"/>
      <c r="Z20" s="17"/>
      <c r="AA20" s="17"/>
      <c r="AB20" s="17"/>
      <c r="AC20" s="17"/>
      <c r="AD20" s="17"/>
      <c r="AE20" s="67">
        <v>41935</v>
      </c>
      <c r="AF20" s="67" t="s">
        <v>94</v>
      </c>
      <c r="AG20" s="67">
        <v>41935</v>
      </c>
      <c r="AH20" s="70">
        <v>500</v>
      </c>
      <c r="AI20" s="67" t="s">
        <v>94</v>
      </c>
      <c r="AJ20" s="15" t="s">
        <v>362</v>
      </c>
      <c r="AK20" s="93" t="s">
        <v>367</v>
      </c>
      <c r="AL20" s="67"/>
      <c r="AM20" s="14"/>
      <c r="AN20" s="14"/>
      <c r="AO20" s="14"/>
      <c r="AP20" s="14"/>
      <c r="AQ20" s="14"/>
      <c r="AR20" s="14"/>
      <c r="AS20" s="14"/>
      <c r="AT20" s="14"/>
      <c r="AU20" s="14"/>
      <c r="AV20" s="14"/>
      <c r="AW20" s="14"/>
      <c r="AX20" s="45"/>
      <c r="AY20" s="48"/>
    </row>
    <row r="21" spans="2:51" ht="14.55" customHeight="1" x14ac:dyDescent="0.45">
      <c r="B21" s="14" t="s">
        <v>105</v>
      </c>
      <c r="C21" s="14" t="s">
        <v>92</v>
      </c>
      <c r="D21" s="14" t="s">
        <v>95</v>
      </c>
      <c r="E21" s="14"/>
      <c r="F21" s="14"/>
      <c r="G21" s="26">
        <v>41892</v>
      </c>
      <c r="H21" s="79" t="s">
        <v>323</v>
      </c>
      <c r="I21" s="14" t="s">
        <v>119</v>
      </c>
      <c r="J21" s="14"/>
      <c r="K21" s="16">
        <v>3586661.98</v>
      </c>
      <c r="L21" s="17">
        <v>1242</v>
      </c>
      <c r="M21" s="17"/>
      <c r="N21" s="16"/>
      <c r="O21" s="17"/>
      <c r="P21" s="17"/>
      <c r="Q21" s="21"/>
      <c r="R21" s="17"/>
      <c r="S21" s="17"/>
      <c r="T21" s="21"/>
      <c r="U21" s="21"/>
      <c r="V21" s="17"/>
      <c r="W21" s="17"/>
      <c r="X21" s="17"/>
      <c r="Y21" s="17"/>
      <c r="Z21" s="17"/>
      <c r="AA21" s="17"/>
      <c r="AB21" s="17"/>
      <c r="AC21" s="17"/>
      <c r="AD21" s="17"/>
      <c r="AE21" s="67"/>
      <c r="AF21" s="67"/>
      <c r="AG21" s="67"/>
      <c r="AH21" s="30"/>
      <c r="AI21" s="30"/>
      <c r="AJ21" s="15"/>
      <c r="AK21" s="14"/>
      <c r="AL21" s="15"/>
      <c r="AM21" s="14"/>
      <c r="AN21" s="14"/>
      <c r="AO21" s="14"/>
      <c r="AP21" s="14"/>
      <c r="AQ21" s="14"/>
      <c r="AR21" s="14"/>
      <c r="AS21" s="14"/>
      <c r="AT21" s="14"/>
      <c r="AU21" s="14"/>
      <c r="AV21" s="14"/>
      <c r="AW21" s="14"/>
      <c r="AX21" s="45"/>
      <c r="AY21" s="48"/>
    </row>
    <row r="22" spans="2:51" ht="14.55" customHeight="1" x14ac:dyDescent="0.45">
      <c r="B22" s="14" t="s">
        <v>146</v>
      </c>
      <c r="C22" s="14" t="s">
        <v>152</v>
      </c>
      <c r="D22" s="14" t="s">
        <v>94</v>
      </c>
      <c r="E22" s="30" t="s">
        <v>136</v>
      </c>
      <c r="F22" s="14"/>
      <c r="G22" s="28">
        <v>41950</v>
      </c>
      <c r="H22" s="79" t="s">
        <v>355</v>
      </c>
      <c r="I22" s="23" t="s">
        <v>40</v>
      </c>
      <c r="J22" s="14" t="s">
        <v>341</v>
      </c>
      <c r="K22" s="16">
        <v>4737454.96</v>
      </c>
      <c r="L22" s="17">
        <v>2783</v>
      </c>
      <c r="M22" s="17"/>
      <c r="N22" s="16">
        <v>4315173.3500000015</v>
      </c>
      <c r="O22" s="17"/>
      <c r="P22" s="17">
        <v>1110434.1399999999</v>
      </c>
      <c r="Q22" s="21"/>
      <c r="R22" s="17"/>
      <c r="S22" s="17"/>
      <c r="T22" s="21"/>
      <c r="U22" s="21"/>
      <c r="V22" s="17"/>
      <c r="W22" s="17"/>
      <c r="X22" s="17"/>
      <c r="Y22" s="17"/>
      <c r="Z22" s="17"/>
      <c r="AA22" s="17"/>
      <c r="AB22" s="17"/>
      <c r="AC22" s="17"/>
      <c r="AD22" s="17"/>
      <c r="AE22" s="67">
        <v>41939</v>
      </c>
      <c r="AF22" s="67" t="s">
        <v>94</v>
      </c>
      <c r="AG22" s="67">
        <v>41939</v>
      </c>
      <c r="AH22" s="70">
        <v>200</v>
      </c>
      <c r="AI22" s="67" t="s">
        <v>94</v>
      </c>
      <c r="AJ22" s="15" t="s">
        <v>362</v>
      </c>
      <c r="AK22" s="93" t="s">
        <v>367</v>
      </c>
      <c r="AL22" s="67"/>
      <c r="AM22" s="14" t="s">
        <v>366</v>
      </c>
      <c r="AN22" s="14"/>
      <c r="AO22" s="14"/>
      <c r="AP22" s="14"/>
      <c r="AQ22" s="14"/>
      <c r="AR22" s="14"/>
      <c r="AS22" s="14"/>
      <c r="AT22" s="14"/>
      <c r="AU22" s="14"/>
      <c r="AV22" s="14"/>
      <c r="AW22" s="14"/>
      <c r="AX22" s="45"/>
      <c r="AY22" s="48"/>
    </row>
    <row r="23" spans="2:51" ht="14.55" customHeight="1" x14ac:dyDescent="0.45">
      <c r="B23" s="14" t="s">
        <v>109</v>
      </c>
      <c r="C23" s="14" t="s">
        <v>92</v>
      </c>
      <c r="D23" s="14" t="s">
        <v>95</v>
      </c>
      <c r="E23" s="14"/>
      <c r="F23" s="14"/>
      <c r="G23" s="25">
        <v>41894</v>
      </c>
      <c r="H23" s="79"/>
      <c r="I23" s="14" t="s">
        <v>40</v>
      </c>
      <c r="J23" s="14"/>
      <c r="K23" s="16">
        <v>1680586.98</v>
      </c>
      <c r="L23" s="17">
        <v>299</v>
      </c>
      <c r="M23" s="17"/>
      <c r="N23" s="16">
        <v>1708796.82</v>
      </c>
      <c r="O23" s="17">
        <v>279</v>
      </c>
      <c r="P23" s="17"/>
      <c r="Q23" s="21"/>
      <c r="R23" s="17"/>
      <c r="S23" s="17"/>
      <c r="T23" s="21"/>
      <c r="U23" s="21"/>
      <c r="V23" s="17"/>
      <c r="W23" s="17"/>
      <c r="X23" s="17"/>
      <c r="Y23" s="17"/>
      <c r="Z23" s="17"/>
      <c r="AA23" s="17"/>
      <c r="AB23" s="17"/>
      <c r="AC23" s="17"/>
      <c r="AD23" s="17"/>
      <c r="AE23" s="14"/>
      <c r="AF23" s="14"/>
      <c r="AG23" s="14"/>
      <c r="AH23" s="14"/>
      <c r="AI23" s="14"/>
      <c r="AJ23" s="14"/>
      <c r="AK23" s="14"/>
      <c r="AL23" s="14"/>
      <c r="AM23" s="14"/>
      <c r="AN23" s="14"/>
      <c r="AO23" s="14"/>
      <c r="AP23" s="14"/>
      <c r="AQ23" s="14" t="s">
        <v>312</v>
      </c>
      <c r="AR23" s="14" t="s">
        <v>315</v>
      </c>
      <c r="AS23" s="14"/>
      <c r="AT23" s="14"/>
      <c r="AU23" s="14"/>
      <c r="AV23" s="14"/>
      <c r="AW23" s="14"/>
      <c r="AX23" s="45"/>
      <c r="AY23" s="48"/>
    </row>
    <row r="24" spans="2:51" ht="14.55" customHeight="1" x14ac:dyDescent="0.45">
      <c r="B24" s="14" t="s">
        <v>110</v>
      </c>
      <c r="C24" s="14" t="s">
        <v>92</v>
      </c>
      <c r="D24" s="14" t="s">
        <v>95</v>
      </c>
      <c r="E24" s="14"/>
      <c r="F24" s="14"/>
      <c r="G24" s="25">
        <v>41894</v>
      </c>
      <c r="H24" s="79"/>
      <c r="I24" s="14" t="s">
        <v>40</v>
      </c>
      <c r="J24" s="14"/>
      <c r="K24" s="16">
        <v>1398211.04</v>
      </c>
      <c r="L24" s="17">
        <v>1339</v>
      </c>
      <c r="M24" s="17"/>
      <c r="N24" s="16"/>
      <c r="O24" s="17">
        <v>1331</v>
      </c>
      <c r="P24" s="17"/>
      <c r="Q24" s="21"/>
      <c r="R24" s="17"/>
      <c r="S24" s="17"/>
      <c r="T24" s="21"/>
      <c r="U24" s="21"/>
      <c r="V24" s="17"/>
      <c r="W24" s="17"/>
      <c r="X24" s="17"/>
      <c r="Y24" s="17"/>
      <c r="Z24" s="17"/>
      <c r="AA24" s="17"/>
      <c r="AB24" s="17"/>
      <c r="AC24" s="17"/>
      <c r="AD24" s="17"/>
      <c r="AE24" s="14"/>
      <c r="AF24" s="14"/>
      <c r="AG24" s="14"/>
      <c r="AH24" s="14"/>
      <c r="AI24" s="14"/>
      <c r="AJ24" s="14"/>
      <c r="AK24" s="14"/>
      <c r="AL24" s="14"/>
      <c r="AM24" s="14"/>
      <c r="AN24" s="14"/>
      <c r="AO24" s="14"/>
      <c r="AP24" s="14"/>
      <c r="AQ24" s="14"/>
      <c r="AR24" s="14"/>
      <c r="AS24" s="14"/>
      <c r="AT24" s="14"/>
      <c r="AU24" s="14"/>
      <c r="AV24" s="14"/>
      <c r="AW24" s="14"/>
      <c r="AX24" s="45"/>
      <c r="AY24" s="48"/>
    </row>
    <row r="25" spans="2:51" ht="14.55" customHeight="1" x14ac:dyDescent="0.45">
      <c r="B25" s="14" t="s">
        <v>102</v>
      </c>
      <c r="C25" s="14" t="s">
        <v>92</v>
      </c>
      <c r="D25" s="14" t="s">
        <v>417</v>
      </c>
      <c r="E25" s="14" t="s">
        <v>200</v>
      </c>
      <c r="F25" s="14"/>
      <c r="G25" s="25">
        <v>41898</v>
      </c>
      <c r="H25" s="79" t="s">
        <v>311</v>
      </c>
      <c r="I25" s="14" t="s">
        <v>40</v>
      </c>
      <c r="J25" s="14" t="s">
        <v>71</v>
      </c>
      <c r="K25" s="16">
        <v>4444153.5199999996</v>
      </c>
      <c r="L25" s="17">
        <v>758</v>
      </c>
      <c r="M25" s="17"/>
      <c r="N25" s="16">
        <v>3419032</v>
      </c>
      <c r="O25" s="17">
        <v>706</v>
      </c>
      <c r="P25" s="17"/>
      <c r="Q25" s="21"/>
      <c r="R25" s="17"/>
      <c r="S25" s="17"/>
      <c r="T25" s="21"/>
      <c r="U25" s="21"/>
      <c r="V25" s="17"/>
      <c r="W25" s="17"/>
      <c r="X25" s="17"/>
      <c r="Y25" s="17"/>
      <c r="Z25" s="17"/>
      <c r="AA25" s="17"/>
      <c r="AB25" s="17"/>
      <c r="AC25" s="17"/>
      <c r="AD25" s="17"/>
      <c r="AE25" s="15">
        <v>41895</v>
      </c>
      <c r="AF25" s="15"/>
      <c r="AG25" s="14" t="s">
        <v>47</v>
      </c>
      <c r="AH25" s="14" t="s">
        <v>47</v>
      </c>
      <c r="AI25" s="14"/>
      <c r="AJ25" s="14" t="s">
        <v>55</v>
      </c>
      <c r="AK25" s="14" t="s">
        <v>314</v>
      </c>
      <c r="AL25" s="14" t="s">
        <v>66</v>
      </c>
      <c r="AM25" s="14" t="s">
        <v>313</v>
      </c>
      <c r="AN25" s="14"/>
      <c r="AO25" s="14"/>
      <c r="AP25" s="14"/>
      <c r="AQ25" s="14"/>
      <c r="AR25" s="14"/>
      <c r="AS25" s="14"/>
      <c r="AT25" s="14"/>
      <c r="AU25" s="14"/>
      <c r="AV25" s="14"/>
      <c r="AW25" s="14"/>
      <c r="AX25" s="45"/>
      <c r="AY25" s="48"/>
    </row>
    <row r="26" spans="2:51" ht="14.55" customHeight="1" x14ac:dyDescent="0.45">
      <c r="B26" s="14" t="s">
        <v>515</v>
      </c>
      <c r="C26" s="14" t="s">
        <v>198</v>
      </c>
      <c r="D26" s="14" t="s">
        <v>95</v>
      </c>
      <c r="E26" s="14"/>
      <c r="F26" s="14"/>
      <c r="G26" s="25" t="s">
        <v>516</v>
      </c>
      <c r="H26" s="79"/>
      <c r="I26" s="14" t="s">
        <v>40</v>
      </c>
      <c r="J26" s="14"/>
      <c r="K26" s="16">
        <v>954188.18</v>
      </c>
      <c r="L26" s="17"/>
      <c r="M26" s="17"/>
      <c r="N26" s="16"/>
      <c r="O26" s="17"/>
      <c r="P26" s="17"/>
      <c r="Q26" s="21"/>
      <c r="R26" s="17"/>
      <c r="S26" s="17"/>
      <c r="T26" s="21"/>
      <c r="U26" s="21"/>
      <c r="V26" s="17"/>
      <c r="W26" s="17"/>
      <c r="X26" s="17"/>
      <c r="Y26" s="17"/>
      <c r="Z26" s="17"/>
      <c r="AA26" s="17"/>
      <c r="AB26" s="17"/>
      <c r="AC26" s="17"/>
      <c r="AD26" s="17"/>
      <c r="AE26" s="15"/>
      <c r="AF26" s="15"/>
      <c r="AG26" s="14"/>
      <c r="AH26" s="14"/>
      <c r="AI26" s="14"/>
      <c r="AJ26" s="14"/>
      <c r="AK26" s="14"/>
      <c r="AL26" s="14"/>
      <c r="AM26" s="14"/>
      <c r="AN26" s="14"/>
      <c r="AO26" s="14"/>
      <c r="AP26" s="14"/>
      <c r="AQ26" s="14"/>
      <c r="AR26" s="14"/>
      <c r="AS26" s="14"/>
      <c r="AT26" s="14"/>
      <c r="AU26" s="14"/>
      <c r="AV26" s="14"/>
      <c r="AW26" s="14"/>
      <c r="AX26" s="45"/>
      <c r="AY26" s="48"/>
    </row>
    <row r="27" spans="2:51" ht="14.55" customHeight="1" x14ac:dyDescent="0.45">
      <c r="B27" s="14" t="s">
        <v>169</v>
      </c>
      <c r="C27" s="14" t="s">
        <v>198</v>
      </c>
      <c r="D27" s="14" t="s">
        <v>94</v>
      </c>
      <c r="E27" s="14" t="s">
        <v>93</v>
      </c>
      <c r="F27" s="14"/>
      <c r="G27" s="25">
        <v>41899</v>
      </c>
      <c r="H27" s="80">
        <v>0.375</v>
      </c>
      <c r="I27" s="14" t="s">
        <v>337</v>
      </c>
      <c r="J27" s="14"/>
      <c r="K27" s="16">
        <v>1299540.45</v>
      </c>
      <c r="L27" s="17">
        <v>830</v>
      </c>
      <c r="M27" s="17"/>
      <c r="N27" s="16">
        <v>1227061.9099999999</v>
      </c>
      <c r="O27" s="17">
        <v>520</v>
      </c>
      <c r="P27" s="17">
        <v>592389.72</v>
      </c>
      <c r="Q27" s="21"/>
      <c r="R27" s="17"/>
      <c r="S27" s="17"/>
      <c r="T27" s="21"/>
      <c r="U27" s="21"/>
      <c r="V27" s="17"/>
      <c r="W27" s="17"/>
      <c r="X27" s="17"/>
      <c r="Y27" s="17"/>
      <c r="Z27" s="17"/>
      <c r="AA27" s="17"/>
      <c r="AB27" s="17"/>
      <c r="AC27" s="17"/>
      <c r="AD27" s="17"/>
      <c r="AE27" s="15">
        <v>41892</v>
      </c>
      <c r="AF27" s="15"/>
      <c r="AG27" s="15" t="s">
        <v>307</v>
      </c>
      <c r="AH27" s="14" t="s">
        <v>306</v>
      </c>
      <c r="AI27" s="14"/>
      <c r="AJ27" s="15">
        <v>41899</v>
      </c>
      <c r="AK27" s="14" t="s">
        <v>308</v>
      </c>
      <c r="AL27" s="14"/>
      <c r="AM27" s="14" t="s">
        <v>309</v>
      </c>
      <c r="AN27" s="14"/>
      <c r="AO27" s="14"/>
      <c r="AP27" s="14"/>
      <c r="AQ27" s="14"/>
      <c r="AR27" s="14"/>
      <c r="AS27" s="14"/>
      <c r="AT27" s="14"/>
      <c r="AU27" s="14"/>
      <c r="AV27" s="14"/>
      <c r="AW27" s="14"/>
      <c r="AX27" s="45"/>
      <c r="AY27" s="48"/>
    </row>
    <row r="28" spans="2:51" ht="14.55" customHeight="1" x14ac:dyDescent="0.45">
      <c r="B28" s="14" t="s">
        <v>112</v>
      </c>
      <c r="C28" s="14" t="s">
        <v>92</v>
      </c>
      <c r="D28" s="14" t="s">
        <v>95</v>
      </c>
      <c r="E28" s="14"/>
      <c r="F28" s="14"/>
      <c r="G28" s="25">
        <v>41900</v>
      </c>
      <c r="H28" s="79"/>
      <c r="I28" s="14" t="s">
        <v>40</v>
      </c>
      <c r="J28" s="14"/>
      <c r="K28" s="16">
        <v>1292988.82</v>
      </c>
      <c r="L28" s="17">
        <v>711</v>
      </c>
      <c r="M28" s="17"/>
      <c r="N28" s="16">
        <v>1644049.08</v>
      </c>
      <c r="O28" s="17">
        <v>744</v>
      </c>
      <c r="P28" s="17"/>
      <c r="Q28" s="21"/>
      <c r="R28" s="17"/>
      <c r="S28" s="17"/>
      <c r="T28" s="21"/>
      <c r="U28" s="21"/>
      <c r="V28" s="17"/>
      <c r="W28" s="17"/>
      <c r="X28" s="17"/>
      <c r="Y28" s="17"/>
      <c r="Z28" s="17"/>
      <c r="AA28" s="17"/>
      <c r="AB28" s="17"/>
      <c r="AC28" s="17"/>
      <c r="AD28" s="17"/>
      <c r="AE28" s="15"/>
      <c r="AF28" s="15"/>
      <c r="AG28" s="14"/>
      <c r="AH28" s="14"/>
      <c r="AI28" s="14"/>
      <c r="AJ28" s="14"/>
      <c r="AK28" s="14"/>
      <c r="AL28" s="14"/>
      <c r="AM28" s="14"/>
      <c r="AN28" s="14"/>
      <c r="AO28" s="14"/>
      <c r="AP28" s="14"/>
      <c r="AQ28" s="14"/>
      <c r="AR28" s="14"/>
      <c r="AS28" s="14"/>
      <c r="AT28" s="14"/>
      <c r="AU28" s="14"/>
      <c r="AV28" s="14"/>
      <c r="AW28" s="14"/>
      <c r="AX28" s="45"/>
      <c r="AY28" s="48"/>
    </row>
    <row r="29" spans="2:51" ht="14.55" customHeight="1" x14ac:dyDescent="0.45">
      <c r="B29" s="14" t="s">
        <v>113</v>
      </c>
      <c r="C29" s="14" t="s">
        <v>92</v>
      </c>
      <c r="D29" s="14" t="s">
        <v>95</v>
      </c>
      <c r="E29" s="14"/>
      <c r="F29" s="14"/>
      <c r="G29" s="25">
        <v>41900</v>
      </c>
      <c r="H29" s="79"/>
      <c r="I29" s="14" t="s">
        <v>40</v>
      </c>
      <c r="J29" s="14"/>
      <c r="K29" s="16">
        <v>1216045.07</v>
      </c>
      <c r="L29" s="17">
        <v>353</v>
      </c>
      <c r="M29" s="17"/>
      <c r="N29" s="16">
        <v>1064521.52</v>
      </c>
      <c r="O29" s="17">
        <v>313</v>
      </c>
      <c r="P29" s="17"/>
      <c r="Q29" s="21"/>
      <c r="R29" s="17"/>
      <c r="S29" s="17"/>
      <c r="T29" s="21"/>
      <c r="U29" s="21"/>
      <c r="V29" s="17"/>
      <c r="W29" s="17"/>
      <c r="X29" s="17"/>
      <c r="Y29" s="17"/>
      <c r="Z29" s="17"/>
      <c r="AA29" s="17"/>
      <c r="AB29" s="17"/>
      <c r="AC29" s="17"/>
      <c r="AD29" s="17"/>
      <c r="AE29" s="14"/>
      <c r="AF29" s="14"/>
      <c r="AG29" s="14"/>
      <c r="AH29" s="14"/>
      <c r="AI29" s="14"/>
      <c r="AJ29" s="14"/>
      <c r="AK29" s="14"/>
      <c r="AL29" s="14"/>
      <c r="AM29" s="14"/>
      <c r="AN29" s="14"/>
      <c r="AO29" s="14"/>
      <c r="AP29" s="14"/>
      <c r="AQ29" s="14"/>
      <c r="AR29" s="14"/>
      <c r="AS29" s="14"/>
      <c r="AT29" s="14"/>
      <c r="AU29" s="14"/>
      <c r="AV29" s="14"/>
      <c r="AW29" s="14"/>
      <c r="AX29" s="45"/>
      <c r="AY29" s="48"/>
    </row>
    <row r="30" spans="2:51" ht="14.55" customHeight="1" x14ac:dyDescent="0.45">
      <c r="B30" s="14" t="s">
        <v>111</v>
      </c>
      <c r="C30" s="14" t="s">
        <v>92</v>
      </c>
      <c r="D30" s="14" t="s">
        <v>95</v>
      </c>
      <c r="E30" s="14"/>
      <c r="F30" s="14"/>
      <c r="G30" s="25">
        <v>41907</v>
      </c>
      <c r="H30" s="79"/>
      <c r="I30" s="14" t="s">
        <v>40</v>
      </c>
      <c r="J30" s="14"/>
      <c r="K30" s="16">
        <v>1331171.8999999999</v>
      </c>
      <c r="L30" s="17">
        <v>402</v>
      </c>
      <c r="M30" s="17"/>
      <c r="N30" s="16">
        <v>1334641.1100000001</v>
      </c>
      <c r="O30" s="17">
        <v>393</v>
      </c>
      <c r="P30" s="17"/>
      <c r="Q30" s="21"/>
      <c r="R30" s="17"/>
      <c r="S30" s="17"/>
      <c r="T30" s="21"/>
      <c r="U30" s="21"/>
      <c r="V30" s="17"/>
      <c r="W30" s="17"/>
      <c r="X30" s="17"/>
      <c r="Y30" s="17"/>
      <c r="Z30" s="17"/>
      <c r="AA30" s="17"/>
      <c r="AB30" s="17"/>
      <c r="AC30" s="17"/>
      <c r="AD30" s="17"/>
      <c r="AE30" s="14"/>
      <c r="AF30" s="14"/>
      <c r="AG30" s="14"/>
      <c r="AH30" s="14"/>
      <c r="AI30" s="14"/>
      <c r="AJ30" s="14"/>
      <c r="AK30" s="14"/>
      <c r="AL30" s="14"/>
      <c r="AM30" s="14"/>
      <c r="AN30" s="14"/>
      <c r="AO30" s="14"/>
      <c r="AP30" s="14"/>
      <c r="AQ30" s="14"/>
      <c r="AR30" s="14"/>
      <c r="AS30" s="14"/>
      <c r="AT30" s="14"/>
      <c r="AU30" s="14"/>
      <c r="AV30" s="14"/>
      <c r="AW30" s="14"/>
      <c r="AX30" s="45"/>
      <c r="AY30" s="48"/>
    </row>
    <row r="31" spans="2:51" ht="14.55" customHeight="1" x14ac:dyDescent="0.45">
      <c r="B31" s="14" t="s">
        <v>108</v>
      </c>
      <c r="C31" s="14" t="s">
        <v>92</v>
      </c>
      <c r="D31" s="14" t="s">
        <v>95</v>
      </c>
      <c r="E31" s="14"/>
      <c r="F31" s="14"/>
      <c r="G31" s="25">
        <v>41911</v>
      </c>
      <c r="H31" s="79"/>
      <c r="I31" s="14" t="s">
        <v>40</v>
      </c>
      <c r="J31" s="14"/>
      <c r="K31" s="16">
        <v>2114809.21</v>
      </c>
      <c r="L31" s="17">
        <v>390</v>
      </c>
      <c r="M31" s="17"/>
      <c r="N31" s="16">
        <v>1897233.95</v>
      </c>
      <c r="O31" s="17">
        <v>384</v>
      </c>
      <c r="P31" s="17"/>
      <c r="Q31" s="21"/>
      <c r="R31" s="17"/>
      <c r="S31" s="17"/>
      <c r="T31" s="21"/>
      <c r="U31" s="21"/>
      <c r="V31" s="17"/>
      <c r="W31" s="17"/>
      <c r="X31" s="17"/>
      <c r="Y31" s="17"/>
      <c r="Z31" s="17"/>
      <c r="AA31" s="17"/>
      <c r="AB31" s="17"/>
      <c r="AC31" s="17"/>
      <c r="AD31" s="17"/>
      <c r="AE31" s="14"/>
      <c r="AF31" s="14"/>
      <c r="AG31" s="14"/>
      <c r="AH31" s="14"/>
      <c r="AI31" s="14"/>
      <c r="AJ31" s="14"/>
      <c r="AK31" s="14"/>
      <c r="AL31" s="14"/>
      <c r="AM31" s="14"/>
      <c r="AN31" s="14"/>
      <c r="AO31" s="14"/>
      <c r="AP31" s="14"/>
      <c r="AQ31" s="14"/>
      <c r="AR31" s="14"/>
      <c r="AS31" s="14"/>
      <c r="AT31" s="14"/>
      <c r="AU31" s="14"/>
      <c r="AV31" s="14"/>
      <c r="AW31" s="14"/>
      <c r="AX31" s="45"/>
      <c r="AY31" s="48"/>
    </row>
    <row r="32" spans="2:51" ht="14.55" customHeight="1" x14ac:dyDescent="0.45">
      <c r="B32" s="14" t="s">
        <v>107</v>
      </c>
      <c r="C32" s="14" t="s">
        <v>92</v>
      </c>
      <c r="D32" s="14" t="s">
        <v>95</v>
      </c>
      <c r="E32" s="14"/>
      <c r="F32" s="14"/>
      <c r="G32" s="27">
        <v>41914</v>
      </c>
      <c r="H32" s="79" t="s">
        <v>339</v>
      </c>
      <c r="I32" s="14" t="s">
        <v>40</v>
      </c>
      <c r="J32" s="14" t="s">
        <v>341</v>
      </c>
      <c r="K32" s="16">
        <v>2387180.39</v>
      </c>
      <c r="L32" s="17">
        <v>236</v>
      </c>
      <c r="M32" s="17"/>
      <c r="N32" s="16">
        <v>1673153.23</v>
      </c>
      <c r="O32" s="17">
        <v>176</v>
      </c>
      <c r="P32" s="17"/>
      <c r="Q32" s="21"/>
      <c r="R32" s="17"/>
      <c r="S32" s="17"/>
      <c r="T32" s="21"/>
      <c r="U32" s="21"/>
      <c r="V32" s="17"/>
      <c r="W32" s="17"/>
      <c r="X32" s="17"/>
      <c r="Y32" s="17"/>
      <c r="Z32" s="17"/>
      <c r="AA32" s="17"/>
      <c r="AB32" s="17"/>
      <c r="AC32" s="17"/>
      <c r="AD32" s="17"/>
      <c r="AE32" s="67">
        <f>G32</f>
        <v>41914</v>
      </c>
      <c r="AF32" s="67"/>
      <c r="AG32" s="67" t="s">
        <v>47</v>
      </c>
      <c r="AH32" s="67" t="s">
        <v>332</v>
      </c>
      <c r="AI32" s="67"/>
      <c r="AJ32" s="15">
        <f>AE32</f>
        <v>41914</v>
      </c>
      <c r="AK32" s="14" t="s">
        <v>342</v>
      </c>
      <c r="AL32" s="15"/>
      <c r="AM32" s="14"/>
      <c r="AN32" s="14"/>
      <c r="AO32" s="14"/>
      <c r="AP32" s="14"/>
      <c r="AQ32" s="14"/>
      <c r="AR32" s="14"/>
      <c r="AS32" s="14"/>
      <c r="AT32" s="14"/>
      <c r="AU32" s="14"/>
      <c r="AV32" s="14"/>
      <c r="AW32" s="14"/>
      <c r="AX32" s="45"/>
      <c r="AY32" s="48"/>
    </row>
    <row r="33" spans="2:51" ht="14.55" customHeight="1" x14ac:dyDescent="0.45">
      <c r="B33" s="14" t="s">
        <v>168</v>
      </c>
      <c r="C33" s="14" t="s">
        <v>198</v>
      </c>
      <c r="D33" s="14" t="s">
        <v>95</v>
      </c>
      <c r="E33" s="14"/>
      <c r="F33" s="14"/>
      <c r="G33" s="27">
        <v>41914</v>
      </c>
      <c r="H33" s="79"/>
      <c r="I33" s="14" t="s">
        <v>40</v>
      </c>
      <c r="J33" s="14"/>
      <c r="K33" s="16">
        <v>1173553.8999999999</v>
      </c>
      <c r="L33" s="17">
        <v>1255</v>
      </c>
      <c r="M33" s="17"/>
      <c r="N33" s="16">
        <v>986519.63</v>
      </c>
      <c r="O33" s="17">
        <v>1067</v>
      </c>
      <c r="P33" s="17"/>
      <c r="Q33" s="21"/>
      <c r="R33" s="17"/>
      <c r="S33" s="17"/>
      <c r="T33" s="21"/>
      <c r="U33" s="21"/>
      <c r="V33" s="17"/>
      <c r="W33" s="17"/>
      <c r="X33" s="17"/>
      <c r="Y33" s="17"/>
      <c r="Z33" s="17"/>
      <c r="AA33" s="17"/>
      <c r="AB33" s="17"/>
      <c r="AC33" s="17"/>
      <c r="AD33" s="17"/>
      <c r="AE33" s="67"/>
      <c r="AF33" s="67"/>
      <c r="AG33" s="30"/>
      <c r="AH33" s="14"/>
      <c r="AI33" s="14"/>
      <c r="AJ33" s="15"/>
      <c r="AK33" s="14"/>
      <c r="AL33" s="15"/>
      <c r="AM33" s="14"/>
      <c r="AN33" s="14"/>
      <c r="AO33" s="14"/>
      <c r="AP33" s="14"/>
      <c r="AQ33" s="14"/>
      <c r="AR33" s="14"/>
      <c r="AS33" s="14"/>
      <c r="AT33" s="14"/>
      <c r="AU33" s="14"/>
      <c r="AV33" s="14"/>
      <c r="AW33" s="14"/>
      <c r="AX33" s="45"/>
      <c r="AY33" s="48"/>
    </row>
    <row r="34" spans="2:51" ht="14.55" customHeight="1" x14ac:dyDescent="0.45">
      <c r="B34" s="14" t="s">
        <v>192</v>
      </c>
      <c r="C34" s="14" t="s">
        <v>198</v>
      </c>
      <c r="D34" s="14" t="s">
        <v>95</v>
      </c>
      <c r="E34" s="14"/>
      <c r="F34" s="14"/>
      <c r="G34" s="27">
        <v>41914</v>
      </c>
      <c r="H34" s="79"/>
      <c r="I34" s="14" t="s">
        <v>337</v>
      </c>
      <c r="J34" s="14"/>
      <c r="K34" s="16">
        <v>1810636.99</v>
      </c>
      <c r="L34" s="17">
        <v>350</v>
      </c>
      <c r="M34" s="17"/>
      <c r="N34" s="16">
        <v>732250.64</v>
      </c>
      <c r="O34" s="17">
        <v>253</v>
      </c>
      <c r="P34" s="17"/>
      <c r="Q34" s="21"/>
      <c r="R34" s="17"/>
      <c r="S34" s="17"/>
      <c r="T34" s="21"/>
      <c r="U34" s="21"/>
      <c r="V34" s="17"/>
      <c r="W34" s="17"/>
      <c r="X34" s="17"/>
      <c r="Y34" s="17"/>
      <c r="Z34" s="17"/>
      <c r="AA34" s="17"/>
      <c r="AB34" s="17"/>
      <c r="AC34" s="17"/>
      <c r="AD34" s="17"/>
      <c r="AE34" s="67"/>
      <c r="AF34" s="67"/>
      <c r="AG34" s="30"/>
      <c r="AH34" s="14"/>
      <c r="AI34" s="14"/>
      <c r="AJ34" s="15"/>
      <c r="AK34" s="14"/>
      <c r="AL34" s="15"/>
      <c r="AM34" s="14"/>
      <c r="AN34" s="14"/>
      <c r="AO34" s="14"/>
      <c r="AP34" s="14"/>
      <c r="AQ34" s="14"/>
      <c r="AR34" s="14"/>
      <c r="AS34" s="14"/>
      <c r="AT34" s="14"/>
      <c r="AU34" s="14"/>
      <c r="AV34" s="14"/>
      <c r="AW34" s="14"/>
      <c r="AX34" s="45"/>
      <c r="AY34" s="48"/>
    </row>
    <row r="35" spans="2:51" x14ac:dyDescent="0.45">
      <c r="B35" s="14" t="s">
        <v>103</v>
      </c>
      <c r="C35" s="14" t="s">
        <v>92</v>
      </c>
      <c r="D35" s="14" t="s">
        <v>95</v>
      </c>
      <c r="E35" s="14"/>
      <c r="F35" s="14"/>
      <c r="G35" s="27">
        <v>41915</v>
      </c>
      <c r="H35" s="79" t="s">
        <v>339</v>
      </c>
      <c r="I35" s="14" t="s">
        <v>40</v>
      </c>
      <c r="J35" s="14" t="s">
        <v>341</v>
      </c>
      <c r="K35" s="16">
        <v>4230960.3600000003</v>
      </c>
      <c r="L35" s="17">
        <v>1074</v>
      </c>
      <c r="M35" s="17"/>
      <c r="N35" s="16">
        <v>4867895.34</v>
      </c>
      <c r="O35" s="17">
        <v>987</v>
      </c>
      <c r="P35" s="17"/>
      <c r="Q35" s="21"/>
      <c r="R35" s="17"/>
      <c r="S35" s="17"/>
      <c r="T35" s="21"/>
      <c r="U35" s="21"/>
      <c r="V35" s="17"/>
      <c r="W35" s="17"/>
      <c r="X35" s="17"/>
      <c r="Y35" s="17"/>
      <c r="Z35" s="17"/>
      <c r="AA35" s="17"/>
      <c r="AB35" s="17"/>
      <c r="AC35" s="17"/>
      <c r="AD35" s="17"/>
      <c r="AE35" s="67">
        <f>G35</f>
        <v>41915</v>
      </c>
      <c r="AF35" s="67"/>
      <c r="AG35" s="67" t="s">
        <v>47</v>
      </c>
      <c r="AH35" s="67" t="s">
        <v>332</v>
      </c>
      <c r="AI35" s="67"/>
      <c r="AJ35" s="15">
        <f>AE35</f>
        <v>41915</v>
      </c>
      <c r="AK35" s="14" t="s">
        <v>342</v>
      </c>
      <c r="AL35" s="15"/>
      <c r="AM35" s="14"/>
      <c r="AN35" s="14"/>
      <c r="AO35" s="14"/>
      <c r="AP35" s="14"/>
      <c r="AQ35" s="14"/>
      <c r="AR35" s="14"/>
      <c r="AS35" s="14"/>
      <c r="AT35" s="14"/>
      <c r="AU35" s="14"/>
      <c r="AV35" s="14"/>
      <c r="AW35" s="14"/>
      <c r="AX35" s="45"/>
      <c r="AY35" s="48"/>
    </row>
    <row r="36" spans="2:51" ht="14.55" customHeight="1" x14ac:dyDescent="0.45">
      <c r="B36" s="14" t="s">
        <v>114</v>
      </c>
      <c r="C36" s="14" t="s">
        <v>92</v>
      </c>
      <c r="D36" s="14" t="s">
        <v>95</v>
      </c>
      <c r="E36" s="14"/>
      <c r="F36" s="14"/>
      <c r="G36" s="27">
        <v>41919</v>
      </c>
      <c r="H36" s="79" t="s">
        <v>339</v>
      </c>
      <c r="I36" s="14" t="s">
        <v>40</v>
      </c>
      <c r="J36" s="14" t="s">
        <v>341</v>
      </c>
      <c r="K36" s="16">
        <v>1164550.24</v>
      </c>
      <c r="L36" s="17">
        <v>100</v>
      </c>
      <c r="M36" s="17"/>
      <c r="N36" s="16">
        <v>619361.81000000006</v>
      </c>
      <c r="O36" s="17">
        <v>117</v>
      </c>
      <c r="P36" s="17"/>
      <c r="Q36" s="21"/>
      <c r="R36" s="17"/>
      <c r="S36" s="17"/>
      <c r="T36" s="21"/>
      <c r="U36" s="21"/>
      <c r="V36" s="17"/>
      <c r="W36" s="17"/>
      <c r="X36" s="17"/>
      <c r="Y36" s="17"/>
      <c r="Z36" s="17"/>
      <c r="AA36" s="17"/>
      <c r="AB36" s="17"/>
      <c r="AC36" s="17"/>
      <c r="AD36" s="17"/>
      <c r="AE36" s="67">
        <f>G36</f>
        <v>41919</v>
      </c>
      <c r="AF36" s="67"/>
      <c r="AG36" s="67" t="s">
        <v>47</v>
      </c>
      <c r="AH36" s="67" t="s">
        <v>332</v>
      </c>
      <c r="AI36" s="67"/>
      <c r="AJ36" s="15">
        <f>AE36</f>
        <v>41919</v>
      </c>
      <c r="AK36" s="14" t="s">
        <v>342</v>
      </c>
      <c r="AL36" s="15"/>
      <c r="AM36" s="14"/>
      <c r="AN36" s="14"/>
      <c r="AO36" s="14"/>
      <c r="AP36" s="14"/>
      <c r="AQ36" s="14"/>
      <c r="AR36" s="14"/>
      <c r="AS36" s="14"/>
      <c r="AT36" s="14"/>
      <c r="AU36" s="14"/>
      <c r="AV36" s="14"/>
      <c r="AW36" s="14"/>
      <c r="AX36" s="45"/>
      <c r="AY36" s="48"/>
    </row>
    <row r="37" spans="2:51" ht="14.55" customHeight="1" x14ac:dyDescent="0.45">
      <c r="B37" s="14" t="s">
        <v>116</v>
      </c>
      <c r="C37" s="14" t="s">
        <v>92</v>
      </c>
      <c r="D37" s="14" t="s">
        <v>95</v>
      </c>
      <c r="E37" s="14"/>
      <c r="F37" s="14"/>
      <c r="G37" s="27">
        <v>41920</v>
      </c>
      <c r="H37" s="79"/>
      <c r="I37" s="14" t="s">
        <v>119</v>
      </c>
      <c r="J37" s="14"/>
      <c r="K37" s="16">
        <v>1033094.14</v>
      </c>
      <c r="L37" s="17">
        <v>120</v>
      </c>
      <c r="M37" s="17"/>
      <c r="N37" s="16">
        <v>1213022.1599999999</v>
      </c>
      <c r="O37" s="17">
        <v>133</v>
      </c>
      <c r="P37" s="17"/>
      <c r="Q37" s="21"/>
      <c r="R37" s="17"/>
      <c r="S37" s="17"/>
      <c r="T37" s="21"/>
      <c r="U37" s="21"/>
      <c r="V37" s="17"/>
      <c r="W37" s="17"/>
      <c r="X37" s="17"/>
      <c r="Y37" s="17"/>
      <c r="Z37" s="17"/>
      <c r="AA37" s="17"/>
      <c r="AB37" s="17"/>
      <c r="AC37" s="17"/>
      <c r="AD37" s="17"/>
      <c r="AE37" s="67"/>
      <c r="AF37" s="67"/>
      <c r="AG37" s="67"/>
      <c r="AH37" s="30"/>
      <c r="AI37" s="30"/>
      <c r="AJ37" s="15"/>
      <c r="AK37" s="14"/>
      <c r="AL37" s="15"/>
      <c r="AM37" s="14"/>
      <c r="AN37" s="14"/>
      <c r="AO37" s="14"/>
      <c r="AP37" s="14"/>
      <c r="AQ37" s="14"/>
      <c r="AR37" s="14"/>
      <c r="AS37" s="14"/>
      <c r="AT37" s="14"/>
      <c r="AU37" s="14"/>
      <c r="AV37" s="14"/>
      <c r="AW37" s="14"/>
      <c r="AX37" s="45"/>
      <c r="AY37" s="48"/>
    </row>
    <row r="38" spans="2:51" ht="14.55" customHeight="1" x14ac:dyDescent="0.45">
      <c r="B38" s="14" t="s">
        <v>106</v>
      </c>
      <c r="C38" s="14" t="s">
        <v>92</v>
      </c>
      <c r="D38" s="14" t="s">
        <v>95</v>
      </c>
      <c r="E38" s="14"/>
      <c r="F38" s="14"/>
      <c r="G38" s="27">
        <v>41921</v>
      </c>
      <c r="H38" s="79" t="s">
        <v>339</v>
      </c>
      <c r="I38" s="14" t="s">
        <v>40</v>
      </c>
      <c r="J38" s="14" t="s">
        <v>341</v>
      </c>
      <c r="K38" s="16">
        <v>3057015.75</v>
      </c>
      <c r="L38" s="17">
        <v>345</v>
      </c>
      <c r="M38" s="17"/>
      <c r="N38" s="16">
        <v>3484367.3</v>
      </c>
      <c r="O38" s="17">
        <v>367</v>
      </c>
      <c r="P38" s="17"/>
      <c r="Q38" s="21"/>
      <c r="R38" s="17"/>
      <c r="S38" s="17"/>
      <c r="T38" s="21"/>
      <c r="U38" s="21"/>
      <c r="V38" s="17"/>
      <c r="W38" s="17"/>
      <c r="X38" s="17"/>
      <c r="Y38" s="17"/>
      <c r="Z38" s="17"/>
      <c r="AA38" s="17"/>
      <c r="AB38" s="17"/>
      <c r="AC38" s="17"/>
      <c r="AD38" s="17"/>
      <c r="AE38" s="67">
        <f>G38</f>
        <v>41921</v>
      </c>
      <c r="AF38" s="67"/>
      <c r="AG38" s="67" t="s">
        <v>47</v>
      </c>
      <c r="AH38" s="67" t="s">
        <v>332</v>
      </c>
      <c r="AI38" s="67"/>
      <c r="AJ38" s="15">
        <f>AE38</f>
        <v>41921</v>
      </c>
      <c r="AK38" s="14" t="s">
        <v>342</v>
      </c>
      <c r="AL38" s="15">
        <v>41913</v>
      </c>
      <c r="AM38" s="14" t="s">
        <v>350</v>
      </c>
      <c r="AN38" s="14"/>
      <c r="AO38" s="14"/>
      <c r="AP38" s="14"/>
      <c r="AQ38" s="14"/>
      <c r="AR38" s="14"/>
      <c r="AS38" s="14"/>
      <c r="AT38" s="14"/>
      <c r="AU38" s="14"/>
      <c r="AV38" s="14"/>
      <c r="AW38" s="14"/>
      <c r="AX38" s="45"/>
      <c r="AY38" s="48"/>
    </row>
    <row r="39" spans="2:51" ht="14.55" customHeight="1" x14ac:dyDescent="0.45">
      <c r="B39" s="14" t="s">
        <v>115</v>
      </c>
      <c r="C39" s="14" t="s">
        <v>92</v>
      </c>
      <c r="D39" s="14" t="s">
        <v>95</v>
      </c>
      <c r="E39" s="14"/>
      <c r="F39" s="14"/>
      <c r="G39" s="27">
        <v>41921</v>
      </c>
      <c r="H39" s="79" t="s">
        <v>339</v>
      </c>
      <c r="I39" s="14" t="s">
        <v>40</v>
      </c>
      <c r="J39" s="14" t="s">
        <v>341</v>
      </c>
      <c r="K39" s="16">
        <v>1117363.6399999999</v>
      </c>
      <c r="L39" s="17">
        <v>174</v>
      </c>
      <c r="M39" s="17"/>
      <c r="N39" s="16">
        <v>846604.89</v>
      </c>
      <c r="O39" s="17">
        <v>149</v>
      </c>
      <c r="P39" s="17"/>
      <c r="Q39" s="21"/>
      <c r="R39" s="17"/>
      <c r="S39" s="17"/>
      <c r="T39" s="21"/>
      <c r="U39" s="21"/>
      <c r="V39" s="17"/>
      <c r="W39" s="17"/>
      <c r="X39" s="17"/>
      <c r="Y39" s="17"/>
      <c r="Z39" s="17"/>
      <c r="AA39" s="17"/>
      <c r="AB39" s="17"/>
      <c r="AC39" s="17"/>
      <c r="AD39" s="17"/>
      <c r="AE39" s="67">
        <v>41921</v>
      </c>
      <c r="AF39" s="67"/>
      <c r="AG39" s="67" t="s">
        <v>47</v>
      </c>
      <c r="AH39" s="67" t="s">
        <v>332</v>
      </c>
      <c r="AI39" s="67"/>
      <c r="AJ39" s="15">
        <f>AE39</f>
        <v>41921</v>
      </c>
      <c r="AK39" s="14" t="s">
        <v>342</v>
      </c>
      <c r="AL39" s="15"/>
      <c r="AM39" s="14" t="s">
        <v>349</v>
      </c>
      <c r="AN39" s="14"/>
      <c r="AO39" s="14"/>
      <c r="AP39" s="14"/>
      <c r="AQ39" s="14"/>
      <c r="AR39" s="14"/>
      <c r="AS39" s="14"/>
      <c r="AT39" s="14"/>
      <c r="AU39" s="14"/>
      <c r="AV39" s="14"/>
      <c r="AW39" s="14"/>
      <c r="AX39" s="45"/>
      <c r="AY39" s="48"/>
    </row>
    <row r="40" spans="2:51" ht="14.55" customHeight="1" x14ac:dyDescent="0.45">
      <c r="B40" s="14" t="s">
        <v>190</v>
      </c>
      <c r="C40" s="14" t="s">
        <v>198</v>
      </c>
      <c r="D40" s="14" t="s">
        <v>94</v>
      </c>
      <c r="E40" s="14" t="s">
        <v>430</v>
      </c>
      <c r="F40" s="14"/>
      <c r="G40" s="27">
        <v>41921</v>
      </c>
      <c r="H40" s="79"/>
      <c r="I40" s="14" t="s">
        <v>40</v>
      </c>
      <c r="J40" s="14"/>
      <c r="K40" s="16">
        <v>3343641.2</v>
      </c>
      <c r="L40" s="17">
        <v>1327</v>
      </c>
      <c r="M40" s="17"/>
      <c r="N40" s="16">
        <v>3984849</v>
      </c>
      <c r="O40" s="17">
        <v>1874</v>
      </c>
      <c r="P40" s="17">
        <v>2016342.66</v>
      </c>
      <c r="Q40" s="21"/>
      <c r="R40" s="17"/>
      <c r="S40" s="17"/>
      <c r="T40" s="21"/>
      <c r="U40" s="21"/>
      <c r="V40" s="17"/>
      <c r="W40" s="17"/>
      <c r="X40" s="17"/>
      <c r="Y40" s="17"/>
      <c r="Z40" s="17"/>
      <c r="AA40" s="17"/>
      <c r="AB40" s="17"/>
      <c r="AC40" s="17"/>
      <c r="AD40" s="17"/>
      <c r="AE40" s="67"/>
      <c r="AF40" s="67"/>
      <c r="AG40" s="30"/>
      <c r="AH40" s="14"/>
      <c r="AI40" s="14"/>
      <c r="AJ40" s="15"/>
      <c r="AK40" s="14"/>
      <c r="AL40" s="15"/>
      <c r="AM40" s="14"/>
      <c r="AN40" s="14"/>
      <c r="AO40" s="14"/>
      <c r="AP40" s="14"/>
      <c r="AQ40" s="14"/>
      <c r="AR40" s="14"/>
      <c r="AS40" s="14"/>
      <c r="AT40" s="14"/>
      <c r="AU40" s="14"/>
      <c r="AV40" s="14"/>
      <c r="AW40" s="14"/>
      <c r="AX40" s="45"/>
      <c r="AY40" s="48"/>
    </row>
    <row r="41" spans="2:51" ht="14.55" customHeight="1" x14ac:dyDescent="0.45">
      <c r="B41" s="14" t="s">
        <v>318</v>
      </c>
      <c r="C41" s="14" t="s">
        <v>198</v>
      </c>
      <c r="D41" s="14" t="s">
        <v>389</v>
      </c>
      <c r="E41" s="14"/>
      <c r="F41" s="14"/>
      <c r="G41" s="27">
        <v>41921</v>
      </c>
      <c r="H41" s="79"/>
      <c r="I41" s="14" t="s">
        <v>40</v>
      </c>
      <c r="J41" s="14"/>
      <c r="K41" s="16"/>
      <c r="L41" s="17"/>
      <c r="M41" s="17"/>
      <c r="N41" s="16">
        <v>1419270.78</v>
      </c>
      <c r="O41" s="17">
        <v>1089</v>
      </c>
      <c r="P41" s="17"/>
      <c r="Q41" s="21"/>
      <c r="R41" s="17"/>
      <c r="S41" s="17"/>
      <c r="T41" s="21"/>
      <c r="U41" s="21"/>
      <c r="V41" s="17"/>
      <c r="W41" s="17"/>
      <c r="X41" s="17"/>
      <c r="Y41" s="17"/>
      <c r="Z41" s="17"/>
      <c r="AA41" s="17"/>
      <c r="AB41" s="17"/>
      <c r="AC41" s="17"/>
      <c r="AD41" s="17"/>
      <c r="AE41" s="67"/>
      <c r="AF41" s="67"/>
      <c r="AG41" s="30"/>
      <c r="AH41" s="14"/>
      <c r="AI41" s="14"/>
      <c r="AJ41" s="15"/>
      <c r="AK41" s="14"/>
      <c r="AL41" s="15"/>
      <c r="AM41" s="14"/>
      <c r="AN41" s="14"/>
      <c r="AO41" s="14"/>
      <c r="AP41" s="14"/>
      <c r="AQ41" s="14"/>
      <c r="AR41" s="14"/>
      <c r="AS41" s="14"/>
      <c r="AT41" s="14"/>
      <c r="AU41" s="14"/>
      <c r="AV41" s="14"/>
      <c r="AW41" s="14"/>
      <c r="AX41" s="45"/>
      <c r="AY41" s="48"/>
    </row>
    <row r="42" spans="2:51" ht="14.55" customHeight="1" x14ac:dyDescent="0.45">
      <c r="B42" s="14" t="s">
        <v>197</v>
      </c>
      <c r="C42" s="14" t="s">
        <v>198</v>
      </c>
      <c r="D42" s="14" t="s">
        <v>389</v>
      </c>
      <c r="E42" s="14"/>
      <c r="F42" s="14"/>
      <c r="G42" s="27">
        <v>41921</v>
      </c>
      <c r="H42" s="79"/>
      <c r="I42" s="14" t="s">
        <v>40</v>
      </c>
      <c r="J42" s="14"/>
      <c r="K42" s="16">
        <v>1624555.58</v>
      </c>
      <c r="L42" s="17">
        <v>1778</v>
      </c>
      <c r="M42" s="17"/>
      <c r="N42" s="16">
        <v>1974348.26</v>
      </c>
      <c r="O42" s="17">
        <v>1815</v>
      </c>
      <c r="P42" s="17"/>
      <c r="Q42" s="21"/>
      <c r="R42" s="17"/>
      <c r="S42" s="17"/>
      <c r="T42" s="21"/>
      <c r="U42" s="21"/>
      <c r="V42" s="17"/>
      <c r="W42" s="17"/>
      <c r="X42" s="17"/>
      <c r="Y42" s="17"/>
      <c r="Z42" s="17"/>
      <c r="AA42" s="17"/>
      <c r="AB42" s="17"/>
      <c r="AC42" s="17"/>
      <c r="AD42" s="17"/>
      <c r="AE42" s="67"/>
      <c r="AF42" s="67"/>
      <c r="AG42" s="30"/>
      <c r="AH42" s="14"/>
      <c r="AI42" s="14"/>
      <c r="AJ42" s="15"/>
      <c r="AK42" s="14"/>
      <c r="AL42" s="15"/>
      <c r="AM42" s="14"/>
      <c r="AN42" s="14"/>
      <c r="AO42" s="14"/>
      <c r="AP42" s="14"/>
      <c r="AQ42" s="14"/>
      <c r="AR42" s="14"/>
      <c r="AS42" s="14"/>
      <c r="AT42" s="14"/>
      <c r="AU42" s="14"/>
      <c r="AV42" s="14"/>
      <c r="AW42" s="14"/>
      <c r="AX42" s="45"/>
      <c r="AY42" s="48"/>
    </row>
    <row r="43" spans="2:51" ht="14.55" customHeight="1" x14ac:dyDescent="0.45">
      <c r="B43" s="14" t="s">
        <v>517</v>
      </c>
      <c r="C43" s="14" t="s">
        <v>198</v>
      </c>
      <c r="D43" s="14" t="s">
        <v>95</v>
      </c>
      <c r="E43" s="14"/>
      <c r="F43" s="14"/>
      <c r="G43" s="27">
        <v>41927</v>
      </c>
      <c r="H43" s="79"/>
      <c r="I43" s="14" t="s">
        <v>40</v>
      </c>
      <c r="J43" s="14"/>
      <c r="K43" s="16"/>
      <c r="L43" s="17"/>
      <c r="M43" s="17"/>
      <c r="N43" s="16">
        <v>810776.19</v>
      </c>
      <c r="O43" s="17">
        <v>332</v>
      </c>
      <c r="P43" s="17"/>
      <c r="Q43" s="21"/>
      <c r="R43" s="17"/>
      <c r="S43" s="17"/>
      <c r="T43" s="21"/>
      <c r="U43" s="21"/>
      <c r="V43" s="17"/>
      <c r="W43" s="17"/>
      <c r="X43" s="17"/>
      <c r="Y43" s="17"/>
      <c r="Z43" s="17"/>
      <c r="AA43" s="17"/>
      <c r="AB43" s="17"/>
      <c r="AC43" s="17"/>
      <c r="AD43" s="17"/>
      <c r="AE43" s="67"/>
      <c r="AF43" s="67"/>
      <c r="AG43" s="30"/>
      <c r="AH43" s="14"/>
      <c r="AI43" s="14"/>
      <c r="AJ43" s="15"/>
      <c r="AK43" s="14"/>
      <c r="AL43" s="15"/>
      <c r="AM43" s="14"/>
      <c r="AN43" s="14"/>
      <c r="AO43" s="14"/>
      <c r="AP43" s="14"/>
      <c r="AQ43" s="14"/>
      <c r="AR43" s="14"/>
      <c r="AS43" s="14"/>
      <c r="AT43" s="14"/>
      <c r="AU43" s="14"/>
      <c r="AV43" s="14"/>
      <c r="AW43" s="14"/>
      <c r="AX43" s="45"/>
      <c r="AY43" s="48"/>
    </row>
    <row r="44" spans="2:51" ht="14.55" customHeight="1" x14ac:dyDescent="0.45">
      <c r="B44" s="14" t="s">
        <v>196</v>
      </c>
      <c r="C44" s="14" t="s">
        <v>198</v>
      </c>
      <c r="D44" s="14" t="s">
        <v>389</v>
      </c>
      <c r="E44" s="14"/>
      <c r="F44" s="14"/>
      <c r="G44" s="27">
        <v>41927</v>
      </c>
      <c r="H44" s="79"/>
      <c r="I44" s="14" t="s">
        <v>40</v>
      </c>
      <c r="J44" s="14"/>
      <c r="K44" s="16">
        <v>1035390.21</v>
      </c>
      <c r="L44" s="17">
        <v>661</v>
      </c>
      <c r="M44" s="17"/>
      <c r="N44" s="16">
        <v>799615.23</v>
      </c>
      <c r="O44" s="17">
        <v>578</v>
      </c>
      <c r="P44" s="17"/>
      <c r="Q44" s="21"/>
      <c r="R44" s="17"/>
      <c r="S44" s="17"/>
      <c r="T44" s="21"/>
      <c r="U44" s="21"/>
      <c r="V44" s="17"/>
      <c r="W44" s="17"/>
      <c r="X44" s="17"/>
      <c r="Y44" s="17"/>
      <c r="Z44" s="17"/>
      <c r="AA44" s="17"/>
      <c r="AB44" s="17"/>
      <c r="AC44" s="17"/>
      <c r="AD44" s="17"/>
      <c r="AE44" s="67"/>
      <c r="AF44" s="67"/>
      <c r="AG44" s="30"/>
      <c r="AH44" s="14"/>
      <c r="AI44" s="14"/>
      <c r="AJ44" s="15"/>
      <c r="AK44" s="14"/>
      <c r="AL44" s="15"/>
      <c r="AM44" s="14"/>
      <c r="AN44" s="14"/>
      <c r="AO44" s="14"/>
      <c r="AP44" s="14"/>
      <c r="AQ44" s="14"/>
      <c r="AR44" s="14"/>
      <c r="AS44" s="14"/>
      <c r="AT44" s="14"/>
      <c r="AU44" s="14"/>
      <c r="AV44" s="14"/>
      <c r="AW44" s="14"/>
      <c r="AX44" s="45"/>
      <c r="AY44" s="48"/>
    </row>
    <row r="45" spans="2:51" ht="14.55" customHeight="1" x14ac:dyDescent="0.45">
      <c r="B45" s="14" t="s">
        <v>100</v>
      </c>
      <c r="C45" s="14" t="s">
        <v>92</v>
      </c>
      <c r="D45" s="14" t="s">
        <v>95</v>
      </c>
      <c r="E45" s="14"/>
      <c r="F45" s="14"/>
      <c r="G45" s="27">
        <v>41926</v>
      </c>
      <c r="H45" s="79" t="s">
        <v>339</v>
      </c>
      <c r="I45" s="14" t="s">
        <v>40</v>
      </c>
      <c r="J45" s="14" t="s">
        <v>341</v>
      </c>
      <c r="K45" s="16">
        <v>8559401</v>
      </c>
      <c r="L45" s="17">
        <v>938</v>
      </c>
      <c r="M45" s="17"/>
      <c r="N45" s="16">
        <v>4519087.32</v>
      </c>
      <c r="O45" s="17">
        <v>683</v>
      </c>
      <c r="P45" s="17"/>
      <c r="Q45" s="21"/>
      <c r="R45" s="17"/>
      <c r="S45" s="17"/>
      <c r="T45" s="21"/>
      <c r="U45" s="21"/>
      <c r="V45" s="17"/>
      <c r="W45" s="17"/>
      <c r="X45" s="17"/>
      <c r="Y45" s="17"/>
      <c r="Z45" s="17"/>
      <c r="AA45" s="17"/>
      <c r="AB45" s="17"/>
      <c r="AC45" s="17"/>
      <c r="AD45" s="17"/>
      <c r="AE45" s="67">
        <v>41926</v>
      </c>
      <c r="AF45" s="67"/>
      <c r="AG45" s="67" t="s">
        <v>47</v>
      </c>
      <c r="AH45" s="67" t="s">
        <v>332</v>
      </c>
      <c r="AI45" s="67"/>
      <c r="AJ45" s="69">
        <v>41926</v>
      </c>
      <c r="AK45" s="14" t="s">
        <v>342</v>
      </c>
      <c r="AL45" s="15"/>
      <c r="AM45" s="14" t="s">
        <v>346</v>
      </c>
      <c r="AN45" s="14"/>
      <c r="AO45" s="14"/>
      <c r="AP45" s="14"/>
      <c r="AQ45" s="14"/>
      <c r="AR45" s="14"/>
      <c r="AS45" s="14"/>
      <c r="AT45" s="14"/>
      <c r="AU45" s="14"/>
      <c r="AV45" s="14"/>
      <c r="AW45" s="14"/>
      <c r="AX45" s="45"/>
      <c r="AY45" s="48"/>
    </row>
    <row r="46" spans="2:51" ht="14.55" customHeight="1" x14ac:dyDescent="0.45">
      <c r="B46" s="14" t="s">
        <v>99</v>
      </c>
      <c r="C46" s="14" t="s">
        <v>92</v>
      </c>
      <c r="D46" s="14" t="s">
        <v>95</v>
      </c>
      <c r="E46" s="14"/>
      <c r="F46" s="14"/>
      <c r="G46" s="27">
        <v>41927</v>
      </c>
      <c r="H46" s="79" t="s">
        <v>339</v>
      </c>
      <c r="I46" s="14" t="s">
        <v>40</v>
      </c>
      <c r="J46" s="14" t="s">
        <v>341</v>
      </c>
      <c r="K46" s="16">
        <v>10013446.93</v>
      </c>
      <c r="L46" s="17">
        <v>764</v>
      </c>
      <c r="M46" s="17"/>
      <c r="N46" s="16">
        <v>4369671.7</v>
      </c>
      <c r="O46" s="17">
        <v>633</v>
      </c>
      <c r="P46" s="17"/>
      <c r="Q46" s="21"/>
      <c r="R46" s="17"/>
      <c r="S46" s="17"/>
      <c r="T46" s="21"/>
      <c r="U46" s="21"/>
      <c r="V46" s="17"/>
      <c r="W46" s="17"/>
      <c r="X46" s="17"/>
      <c r="Y46" s="17"/>
      <c r="Z46" s="17"/>
      <c r="AA46" s="17"/>
      <c r="AB46" s="17"/>
      <c r="AC46" s="17"/>
      <c r="AD46" s="17"/>
      <c r="AE46" s="67">
        <v>41927</v>
      </c>
      <c r="AF46" s="67"/>
      <c r="AG46" s="67" t="s">
        <v>47</v>
      </c>
      <c r="AH46" s="67" t="s">
        <v>332</v>
      </c>
      <c r="AI46" s="67"/>
      <c r="AJ46" s="15">
        <v>41927</v>
      </c>
      <c r="AK46" s="14" t="s">
        <v>342</v>
      </c>
      <c r="AL46" s="15"/>
      <c r="AM46" s="68" t="s">
        <v>340</v>
      </c>
      <c r="AN46" s="14"/>
      <c r="AO46" s="14"/>
      <c r="AP46" s="14"/>
      <c r="AQ46" s="14"/>
      <c r="AR46" s="14"/>
      <c r="AS46" s="14"/>
      <c r="AT46" s="14"/>
      <c r="AU46" s="14"/>
      <c r="AV46" s="14"/>
      <c r="AW46" s="14"/>
      <c r="AX46" s="45"/>
      <c r="AY46" s="48"/>
    </row>
    <row r="47" spans="2:51" ht="14.55" customHeight="1" x14ac:dyDescent="0.45">
      <c r="B47" s="14" t="s">
        <v>101</v>
      </c>
      <c r="C47" s="14" t="s">
        <v>92</v>
      </c>
      <c r="D47" s="14" t="s">
        <v>95</v>
      </c>
      <c r="E47" s="14"/>
      <c r="F47" s="14"/>
      <c r="G47" s="27">
        <v>41927</v>
      </c>
      <c r="H47" s="79" t="s">
        <v>339</v>
      </c>
      <c r="I47" s="14" t="s">
        <v>40</v>
      </c>
      <c r="J47" s="14" t="s">
        <v>341</v>
      </c>
      <c r="K47" s="16">
        <v>6482951.5</v>
      </c>
      <c r="L47" s="17">
        <v>1768</v>
      </c>
      <c r="M47" s="17"/>
      <c r="N47" s="16">
        <v>3432015.56</v>
      </c>
      <c r="O47" s="17">
        <v>1045</v>
      </c>
      <c r="P47" s="17"/>
      <c r="Q47" s="21"/>
      <c r="R47" s="17"/>
      <c r="S47" s="17"/>
      <c r="T47" s="21"/>
      <c r="U47" s="21"/>
      <c r="V47" s="17"/>
      <c r="W47" s="17"/>
      <c r="X47" s="17"/>
      <c r="Y47" s="17"/>
      <c r="Z47" s="17"/>
      <c r="AA47" s="17"/>
      <c r="AB47" s="17"/>
      <c r="AC47" s="17"/>
      <c r="AD47" s="17"/>
      <c r="AE47" s="67">
        <v>41927</v>
      </c>
      <c r="AF47" s="67"/>
      <c r="AG47" s="67" t="s">
        <v>47</v>
      </c>
      <c r="AH47" s="67" t="s">
        <v>332</v>
      </c>
      <c r="AI47" s="67"/>
      <c r="AJ47" s="15">
        <v>41927</v>
      </c>
      <c r="AK47" s="14" t="s">
        <v>344</v>
      </c>
      <c r="AL47" s="15">
        <v>41885</v>
      </c>
      <c r="AM47" s="14" t="s">
        <v>343</v>
      </c>
      <c r="AN47" s="14"/>
      <c r="AO47" s="14"/>
      <c r="AP47" s="14"/>
      <c r="AQ47" s="14"/>
      <c r="AR47" s="14"/>
      <c r="AS47" s="14"/>
      <c r="AT47" s="14"/>
      <c r="AU47" s="14"/>
      <c r="AV47" s="14"/>
      <c r="AW47" s="14"/>
      <c r="AX47" s="45"/>
      <c r="AY47" s="48"/>
    </row>
    <row r="48" spans="2:51" ht="14.55" customHeight="1" x14ac:dyDescent="0.45">
      <c r="B48" s="14" t="s">
        <v>104</v>
      </c>
      <c r="C48" s="14" t="s">
        <v>92</v>
      </c>
      <c r="D48" s="14" t="s">
        <v>95</v>
      </c>
      <c r="E48" s="14"/>
      <c r="F48" s="14"/>
      <c r="G48" s="27">
        <v>41928</v>
      </c>
      <c r="H48" s="79" t="s">
        <v>339</v>
      </c>
      <c r="I48" s="14" t="s">
        <v>40</v>
      </c>
      <c r="J48" s="14" t="s">
        <v>341</v>
      </c>
      <c r="K48" s="16">
        <v>3591677.58</v>
      </c>
      <c r="L48" s="17">
        <v>1503</v>
      </c>
      <c r="M48" s="17"/>
      <c r="N48" s="16">
        <v>3919590.78</v>
      </c>
      <c r="O48" s="17">
        <v>1309</v>
      </c>
      <c r="P48" s="17"/>
      <c r="Q48" s="21"/>
      <c r="R48" s="17"/>
      <c r="S48" s="17"/>
      <c r="T48" s="21"/>
      <c r="U48" s="21"/>
      <c r="V48" s="17"/>
      <c r="W48" s="17"/>
      <c r="X48" s="17"/>
      <c r="Y48" s="17"/>
      <c r="Z48" s="17"/>
      <c r="AA48" s="17"/>
      <c r="AB48" s="17"/>
      <c r="AC48" s="17"/>
      <c r="AD48" s="17"/>
      <c r="AE48" s="67">
        <v>41928</v>
      </c>
      <c r="AF48" s="67"/>
      <c r="AG48" s="67" t="s">
        <v>47</v>
      </c>
      <c r="AH48" s="67" t="s">
        <v>332</v>
      </c>
      <c r="AI48" s="67"/>
      <c r="AJ48" s="69">
        <v>41928</v>
      </c>
      <c r="AK48" s="14" t="s">
        <v>357</v>
      </c>
      <c r="AL48" s="15"/>
      <c r="AM48" s="14" t="s">
        <v>347</v>
      </c>
      <c r="AN48" s="14"/>
      <c r="AO48" s="14"/>
      <c r="AP48" s="14"/>
      <c r="AQ48" s="14"/>
      <c r="AR48" s="14"/>
      <c r="AS48" s="14"/>
      <c r="AT48" s="14"/>
      <c r="AU48" s="14"/>
      <c r="AV48" s="14"/>
      <c r="AW48" s="14"/>
      <c r="AX48" s="45"/>
      <c r="AY48" s="48"/>
    </row>
    <row r="49" spans="2:51" ht="14.55" customHeight="1" x14ac:dyDescent="0.45">
      <c r="B49" s="14" t="s">
        <v>319</v>
      </c>
      <c r="C49" s="14" t="s">
        <v>198</v>
      </c>
      <c r="D49" s="14" t="s">
        <v>389</v>
      </c>
      <c r="E49" s="14"/>
      <c r="F49" s="14"/>
      <c r="G49" s="27">
        <v>41928</v>
      </c>
      <c r="H49" s="79" t="s">
        <v>370</v>
      </c>
      <c r="I49" s="14" t="s">
        <v>40</v>
      </c>
      <c r="J49" s="14" t="s">
        <v>341</v>
      </c>
      <c r="K49" s="16"/>
      <c r="L49" s="17"/>
      <c r="M49" s="17"/>
      <c r="N49" s="16">
        <v>1418053.9</v>
      </c>
      <c r="O49" s="17">
        <v>640</v>
      </c>
      <c r="P49" s="17"/>
      <c r="Q49" s="21"/>
      <c r="R49" s="17"/>
      <c r="S49" s="17"/>
      <c r="T49" s="21"/>
      <c r="U49" s="21"/>
      <c r="V49" s="17"/>
      <c r="W49" s="17"/>
      <c r="X49" s="17"/>
      <c r="Y49" s="17"/>
      <c r="Z49" s="17"/>
      <c r="AA49" s="17"/>
      <c r="AB49" s="17"/>
      <c r="AC49" s="17"/>
      <c r="AD49" s="17"/>
      <c r="AE49" s="67"/>
      <c r="AF49" s="67"/>
      <c r="AG49" s="30"/>
      <c r="AH49" s="14"/>
      <c r="AI49" s="14"/>
      <c r="AJ49" s="15"/>
      <c r="AK49" s="14" t="s">
        <v>342</v>
      </c>
      <c r="AL49" s="15"/>
      <c r="AM49" s="14" t="s">
        <v>371</v>
      </c>
      <c r="AN49" s="14"/>
      <c r="AO49" s="14"/>
      <c r="AP49" s="14"/>
      <c r="AQ49" s="14"/>
      <c r="AR49" s="14"/>
      <c r="AS49" s="14"/>
      <c r="AT49" s="14"/>
      <c r="AU49" s="14"/>
      <c r="AV49" s="14"/>
      <c r="AW49" s="14"/>
      <c r="AX49" s="45"/>
      <c r="AY49" s="48"/>
    </row>
    <row r="50" spans="2:51" x14ac:dyDescent="0.45">
      <c r="B50" s="14" t="s">
        <v>320</v>
      </c>
      <c r="C50" s="14" t="s">
        <v>198</v>
      </c>
      <c r="D50" s="14" t="s">
        <v>389</v>
      </c>
      <c r="E50" s="14"/>
      <c r="F50" s="14"/>
      <c r="G50" s="27">
        <v>41928</v>
      </c>
      <c r="H50" s="79" t="s">
        <v>372</v>
      </c>
      <c r="I50" s="14" t="s">
        <v>40</v>
      </c>
      <c r="J50" s="14" t="s">
        <v>341</v>
      </c>
      <c r="K50" s="16"/>
      <c r="L50" s="17"/>
      <c r="M50" s="17"/>
      <c r="N50" s="16">
        <v>1149806.73</v>
      </c>
      <c r="O50" s="17">
        <v>812</v>
      </c>
      <c r="P50" s="17"/>
      <c r="Q50" s="21"/>
      <c r="R50" s="17"/>
      <c r="S50" s="17"/>
      <c r="T50" s="21"/>
      <c r="U50" s="21"/>
      <c r="V50" s="17"/>
      <c r="W50" s="17"/>
      <c r="X50" s="17"/>
      <c r="Y50" s="17"/>
      <c r="Z50" s="17"/>
      <c r="AA50" s="17"/>
      <c r="AB50" s="17"/>
      <c r="AC50" s="17"/>
      <c r="AD50" s="17"/>
      <c r="AE50" s="67">
        <v>41928</v>
      </c>
      <c r="AF50" s="67"/>
      <c r="AG50" s="67" t="s">
        <v>47</v>
      </c>
      <c r="AH50" s="67" t="s">
        <v>332</v>
      </c>
      <c r="AI50" s="67"/>
      <c r="AJ50" s="15">
        <v>41928</v>
      </c>
      <c r="AK50" s="14" t="s">
        <v>342</v>
      </c>
      <c r="AL50" s="15"/>
      <c r="AM50" s="14" t="s">
        <v>373</v>
      </c>
      <c r="AN50" s="14"/>
      <c r="AO50" s="14"/>
      <c r="AP50" s="14"/>
      <c r="AQ50" s="14"/>
      <c r="AR50" s="14"/>
      <c r="AS50" s="14"/>
      <c r="AT50" s="14"/>
      <c r="AU50" s="14"/>
      <c r="AV50" s="14"/>
      <c r="AW50" s="14"/>
      <c r="AX50" s="45"/>
      <c r="AY50" s="48"/>
    </row>
    <row r="51" spans="2:51" x14ac:dyDescent="0.45">
      <c r="B51" s="14" t="s">
        <v>518</v>
      </c>
      <c r="C51" s="14" t="s">
        <v>198</v>
      </c>
      <c r="D51" s="14" t="s">
        <v>95</v>
      </c>
      <c r="E51" s="14"/>
      <c r="F51" s="14"/>
      <c r="G51" s="27">
        <v>41940</v>
      </c>
      <c r="H51" s="79" t="s">
        <v>370</v>
      </c>
      <c r="I51" s="14" t="s">
        <v>40</v>
      </c>
      <c r="J51" s="14"/>
      <c r="K51" s="16"/>
      <c r="L51" s="17"/>
      <c r="M51" s="17"/>
      <c r="N51" s="16">
        <v>1066784.49</v>
      </c>
      <c r="O51" s="17">
        <v>226</v>
      </c>
      <c r="P51" s="17"/>
      <c r="Q51" s="21"/>
      <c r="R51" s="17"/>
      <c r="S51" s="17"/>
      <c r="T51" s="21"/>
      <c r="U51" s="21"/>
      <c r="V51" s="17"/>
      <c r="W51" s="17"/>
      <c r="X51" s="17"/>
      <c r="Y51" s="17"/>
      <c r="Z51" s="17"/>
      <c r="AA51" s="17"/>
      <c r="AB51" s="17"/>
      <c r="AC51" s="17"/>
      <c r="AD51" s="17"/>
      <c r="AE51" s="67"/>
      <c r="AF51" s="67"/>
      <c r="AG51" s="67"/>
      <c r="AH51" s="67"/>
      <c r="AI51" s="67"/>
      <c r="AJ51" s="15"/>
      <c r="AK51" s="14"/>
      <c r="AL51" s="15"/>
      <c r="AM51" s="14"/>
      <c r="AN51" s="14"/>
      <c r="AO51" s="14"/>
      <c r="AP51" s="14"/>
      <c r="AQ51" s="14"/>
      <c r="AR51" s="14"/>
      <c r="AS51" s="14"/>
      <c r="AT51" s="14"/>
      <c r="AU51" s="14"/>
      <c r="AV51" s="14"/>
      <c r="AW51" s="14"/>
      <c r="AX51" s="45"/>
      <c r="AY51" s="48"/>
    </row>
    <row r="52" spans="2:51" x14ac:dyDescent="0.45">
      <c r="B52" s="14" t="s">
        <v>317</v>
      </c>
      <c r="C52" s="14" t="s">
        <v>165</v>
      </c>
      <c r="D52" s="14" t="s">
        <v>95</v>
      </c>
      <c r="E52" s="14"/>
      <c r="F52" s="14"/>
      <c r="G52" s="27">
        <v>41930</v>
      </c>
      <c r="H52" s="79" t="s">
        <v>324</v>
      </c>
      <c r="I52" s="14" t="s">
        <v>327</v>
      </c>
      <c r="J52" s="14" t="s">
        <v>47</v>
      </c>
      <c r="K52" s="16"/>
      <c r="L52" s="17"/>
      <c r="M52" s="17"/>
      <c r="N52" s="16">
        <v>579046</v>
      </c>
      <c r="O52" s="17">
        <v>1507</v>
      </c>
      <c r="P52" s="17"/>
      <c r="Q52" s="21"/>
      <c r="R52" s="17"/>
      <c r="S52" s="17"/>
      <c r="T52" s="21"/>
      <c r="U52" s="21"/>
      <c r="V52" s="17"/>
      <c r="W52" s="17"/>
      <c r="X52" s="17"/>
      <c r="Y52" s="17"/>
      <c r="Z52" s="17"/>
      <c r="AA52" s="17"/>
      <c r="AB52" s="17"/>
      <c r="AC52" s="17"/>
      <c r="AD52" s="17"/>
      <c r="AE52" s="67">
        <v>41930</v>
      </c>
      <c r="AF52" s="67"/>
      <c r="AG52" s="67">
        <v>41930</v>
      </c>
      <c r="AH52" s="30" t="s">
        <v>336</v>
      </c>
      <c r="AI52" s="30"/>
      <c r="AJ52" s="15">
        <v>41932</v>
      </c>
      <c r="AK52" s="14" t="s">
        <v>335</v>
      </c>
      <c r="AL52" s="15">
        <v>41913</v>
      </c>
      <c r="AM52" s="14"/>
      <c r="AN52" s="14"/>
      <c r="AO52" s="14"/>
      <c r="AP52" s="14"/>
      <c r="AQ52" s="14"/>
      <c r="AR52" s="14"/>
      <c r="AS52" s="14"/>
      <c r="AT52" s="14"/>
      <c r="AU52" s="14"/>
      <c r="AV52" s="14"/>
      <c r="AW52" s="14"/>
      <c r="AX52" s="45"/>
      <c r="AY52" s="48"/>
    </row>
    <row r="53" spans="2:51" x14ac:dyDescent="0.45">
      <c r="B53" s="14" t="s">
        <v>98</v>
      </c>
      <c r="C53" s="14" t="s">
        <v>92</v>
      </c>
      <c r="D53" s="14" t="s">
        <v>95</v>
      </c>
      <c r="E53" s="14"/>
      <c r="F53" s="14"/>
      <c r="G53" s="27">
        <v>41932</v>
      </c>
      <c r="H53" s="79" t="s">
        <v>339</v>
      </c>
      <c r="I53" s="14" t="s">
        <v>40</v>
      </c>
      <c r="J53" s="14" t="s">
        <v>341</v>
      </c>
      <c r="K53" s="16">
        <v>11966007.550000001</v>
      </c>
      <c r="L53" s="17">
        <v>2768</v>
      </c>
      <c r="M53" s="17"/>
      <c r="N53" s="16">
        <v>9371237.0700000003</v>
      </c>
      <c r="O53" s="17">
        <v>2179</v>
      </c>
      <c r="P53" s="17"/>
      <c r="Q53" s="21"/>
      <c r="R53" s="17"/>
      <c r="S53" s="17"/>
      <c r="T53" s="21"/>
      <c r="U53" s="21"/>
      <c r="V53" s="17"/>
      <c r="W53" s="17"/>
      <c r="X53" s="17"/>
      <c r="Y53" s="17"/>
      <c r="Z53" s="17"/>
      <c r="AA53" s="17"/>
      <c r="AB53" s="17"/>
      <c r="AC53" s="17"/>
      <c r="AD53" s="17"/>
      <c r="AE53" s="67">
        <v>41932</v>
      </c>
      <c r="AF53" s="67"/>
      <c r="AG53" s="67" t="s">
        <v>47</v>
      </c>
      <c r="AH53" s="67" t="s">
        <v>332</v>
      </c>
      <c r="AI53" s="67"/>
      <c r="AJ53" s="15">
        <v>41932</v>
      </c>
      <c r="AK53" s="14" t="s">
        <v>342</v>
      </c>
      <c r="AL53" s="15"/>
      <c r="AM53" s="14" t="s">
        <v>345</v>
      </c>
      <c r="AN53" s="14"/>
      <c r="AO53" s="14"/>
      <c r="AP53" s="14"/>
      <c r="AQ53" s="14"/>
      <c r="AR53" s="14"/>
      <c r="AS53" s="14"/>
      <c r="AT53" s="14"/>
      <c r="AU53" s="14"/>
      <c r="AV53" s="14"/>
      <c r="AW53" s="14"/>
      <c r="AX53" s="45"/>
      <c r="AY53" s="48"/>
    </row>
    <row r="54" spans="2:51" x14ac:dyDescent="0.45">
      <c r="B54" s="14" t="s">
        <v>406</v>
      </c>
      <c r="C54" s="14" t="s">
        <v>152</v>
      </c>
      <c r="D54" s="14" t="s">
        <v>389</v>
      </c>
      <c r="E54" s="14"/>
      <c r="F54" s="14"/>
      <c r="G54" s="27">
        <v>41932</v>
      </c>
      <c r="H54" s="79" t="s">
        <v>407</v>
      </c>
      <c r="I54" s="23"/>
      <c r="J54" s="14"/>
      <c r="K54" s="16"/>
      <c r="L54" s="17"/>
      <c r="M54" s="17"/>
      <c r="N54" s="16"/>
      <c r="O54" s="17"/>
      <c r="P54" s="17"/>
      <c r="Q54" s="21"/>
      <c r="R54" s="17"/>
      <c r="S54" s="17"/>
      <c r="T54" s="21"/>
      <c r="U54" s="21"/>
      <c r="V54" s="17"/>
      <c r="W54" s="17"/>
      <c r="X54" s="17"/>
      <c r="Y54" s="17"/>
      <c r="Z54" s="17"/>
      <c r="AA54" s="17"/>
      <c r="AB54" s="17"/>
      <c r="AC54" s="17"/>
      <c r="AD54" s="17"/>
      <c r="AE54" s="67">
        <v>41918</v>
      </c>
      <c r="AF54" s="67"/>
      <c r="AG54" s="67">
        <v>41918</v>
      </c>
      <c r="AH54" s="70">
        <v>100</v>
      </c>
      <c r="AI54" s="67"/>
      <c r="AJ54" s="67"/>
      <c r="AK54" s="14" t="s">
        <v>365</v>
      </c>
      <c r="AL54" s="67"/>
      <c r="AM54" s="14"/>
      <c r="AN54" s="14"/>
      <c r="AO54" s="14"/>
      <c r="AP54" s="14"/>
      <c r="AQ54" s="14"/>
      <c r="AR54" s="14"/>
      <c r="AS54" s="14"/>
      <c r="AT54" s="14"/>
      <c r="AU54" s="14"/>
      <c r="AV54" s="14"/>
      <c r="AW54" s="14"/>
      <c r="AX54" s="45"/>
      <c r="AY54" s="48"/>
    </row>
    <row r="55" spans="2:51" x14ac:dyDescent="0.45">
      <c r="B55" s="14" t="s">
        <v>380</v>
      </c>
      <c r="C55" s="14" t="s">
        <v>152</v>
      </c>
      <c r="D55" s="14" t="s">
        <v>94</v>
      </c>
      <c r="E55" s="30" t="s">
        <v>297</v>
      </c>
      <c r="F55" s="14"/>
      <c r="G55" s="28">
        <v>41955</v>
      </c>
      <c r="H55" s="79" t="s">
        <v>383</v>
      </c>
      <c r="I55" s="14" t="s">
        <v>40</v>
      </c>
      <c r="J55" s="14" t="s">
        <v>341</v>
      </c>
      <c r="K55" s="16"/>
      <c r="L55" s="17"/>
      <c r="M55" s="17"/>
      <c r="N55" s="16">
        <v>4495083.9400000004</v>
      </c>
      <c r="O55" s="17">
        <v>1084</v>
      </c>
      <c r="P55" s="17">
        <v>21880.9</v>
      </c>
      <c r="Q55" s="21"/>
      <c r="R55" s="17"/>
      <c r="S55" s="17"/>
      <c r="T55" s="21"/>
      <c r="U55" s="21"/>
      <c r="V55" s="17"/>
      <c r="W55" s="17"/>
      <c r="X55" s="17"/>
      <c r="Y55" s="17"/>
      <c r="Z55" s="17"/>
      <c r="AA55" s="17"/>
      <c r="AB55" s="17"/>
      <c r="AC55" s="17"/>
      <c r="AD55" s="17"/>
      <c r="AE55" s="67">
        <v>41940</v>
      </c>
      <c r="AF55" s="67" t="s">
        <v>94</v>
      </c>
      <c r="AG55" s="67">
        <v>41940</v>
      </c>
      <c r="AH55" s="70">
        <v>250</v>
      </c>
      <c r="AI55" s="67" t="s">
        <v>94</v>
      </c>
      <c r="AJ55" s="15" t="s">
        <v>362</v>
      </c>
      <c r="AK55" s="93" t="s">
        <v>411</v>
      </c>
      <c r="AL55" s="67"/>
      <c r="AM55" s="14" t="s">
        <v>409</v>
      </c>
      <c r="AN55" s="14"/>
      <c r="AO55" s="14"/>
      <c r="AP55" s="14"/>
      <c r="AQ55" s="14"/>
      <c r="AR55" s="14"/>
      <c r="AS55" s="14"/>
      <c r="AT55" s="14"/>
      <c r="AU55" s="14"/>
      <c r="AV55" s="14"/>
      <c r="AW55" s="14"/>
      <c r="AX55" s="45"/>
      <c r="AY55" s="48"/>
    </row>
    <row r="56" spans="2:51" x14ac:dyDescent="0.45">
      <c r="B56" s="14" t="s">
        <v>147</v>
      </c>
      <c r="C56" s="14" t="s">
        <v>152</v>
      </c>
      <c r="D56" s="14" t="s">
        <v>94</v>
      </c>
      <c r="E56" s="30" t="s">
        <v>297</v>
      </c>
      <c r="F56" s="14"/>
      <c r="G56" s="28">
        <v>41956</v>
      </c>
      <c r="H56" s="79" t="s">
        <v>355</v>
      </c>
      <c r="I56" s="23" t="s">
        <v>40</v>
      </c>
      <c r="J56" s="14" t="s">
        <v>341</v>
      </c>
      <c r="K56" s="16">
        <v>4631380.0199999996</v>
      </c>
      <c r="L56" s="17">
        <v>2369</v>
      </c>
      <c r="M56" s="17"/>
      <c r="N56" s="16">
        <v>3209865.9100000225</v>
      </c>
      <c r="O56" s="17"/>
      <c r="P56" s="17">
        <v>459991.56</v>
      </c>
      <c r="Q56" s="21"/>
      <c r="R56" s="17"/>
      <c r="S56" s="17"/>
      <c r="T56" s="21"/>
      <c r="U56" s="21"/>
      <c r="V56" s="17"/>
      <c r="W56" s="17"/>
      <c r="X56" s="17"/>
      <c r="Y56" s="17"/>
      <c r="Z56" s="17"/>
      <c r="AA56" s="17"/>
      <c r="AB56" s="17"/>
      <c r="AC56" s="17"/>
      <c r="AD56" s="17"/>
      <c r="AE56" s="67">
        <v>41942</v>
      </c>
      <c r="AF56" s="67" t="s">
        <v>94</v>
      </c>
      <c r="AG56" s="67">
        <v>41942</v>
      </c>
      <c r="AH56" s="70">
        <v>500</v>
      </c>
      <c r="AI56" s="67" t="s">
        <v>94</v>
      </c>
      <c r="AJ56" s="67">
        <v>41942</v>
      </c>
      <c r="AK56" s="14" t="s">
        <v>374</v>
      </c>
      <c r="AL56" s="67"/>
      <c r="AM56" s="14" t="s">
        <v>522</v>
      </c>
      <c r="AN56" s="14"/>
      <c r="AO56" s="14"/>
      <c r="AP56" s="14"/>
      <c r="AQ56" s="14"/>
      <c r="AR56" s="14"/>
      <c r="AS56" s="14"/>
      <c r="AT56" s="14"/>
      <c r="AU56" s="14"/>
      <c r="AV56" s="14"/>
      <c r="AW56" s="14"/>
      <c r="AX56" s="45"/>
      <c r="AY56" s="48"/>
    </row>
    <row r="57" spans="2:51" x14ac:dyDescent="0.45">
      <c r="B57" s="14" t="s">
        <v>144</v>
      </c>
      <c r="C57" s="14" t="s">
        <v>152</v>
      </c>
      <c r="D57" s="14" t="s">
        <v>94</v>
      </c>
      <c r="E57" s="30" t="s">
        <v>297</v>
      </c>
      <c r="F57" s="14"/>
      <c r="G57" s="28">
        <v>41960</v>
      </c>
      <c r="H57" s="79" t="s">
        <v>355</v>
      </c>
      <c r="I57" s="23" t="s">
        <v>40</v>
      </c>
      <c r="J57" s="14" t="s">
        <v>326</v>
      </c>
      <c r="K57" s="16">
        <v>24204238.460000001</v>
      </c>
      <c r="L57" s="17">
        <v>4981</v>
      </c>
      <c r="M57" s="17"/>
      <c r="N57" s="16">
        <v>23014361.909999903</v>
      </c>
      <c r="O57" s="17"/>
      <c r="P57" s="17">
        <v>478014.97</v>
      </c>
      <c r="Q57" s="21"/>
      <c r="R57" s="17"/>
      <c r="S57" s="17"/>
      <c r="T57" s="21"/>
      <c r="U57" s="21"/>
      <c r="V57" s="17"/>
      <c r="W57" s="17"/>
      <c r="X57" s="17"/>
      <c r="Y57" s="17"/>
      <c r="Z57" s="17"/>
      <c r="AA57" s="17"/>
      <c r="AB57" s="17"/>
      <c r="AC57" s="17"/>
      <c r="AD57" s="17"/>
      <c r="AE57" s="67">
        <v>41943</v>
      </c>
      <c r="AF57" s="67" t="s">
        <v>94</v>
      </c>
      <c r="AG57" s="67">
        <v>41943</v>
      </c>
      <c r="AH57" s="95" t="s">
        <v>336</v>
      </c>
      <c r="AI57" s="95" t="s">
        <v>386</v>
      </c>
      <c r="AJ57" s="67">
        <v>41963</v>
      </c>
      <c r="AK57" s="14" t="s">
        <v>411</v>
      </c>
      <c r="AL57" s="67">
        <v>41942</v>
      </c>
      <c r="AM57" s="98" t="s">
        <v>523</v>
      </c>
      <c r="AN57" s="14"/>
      <c r="AO57" s="14"/>
      <c r="AP57" s="14"/>
      <c r="AQ57" s="14"/>
      <c r="AR57" s="14"/>
      <c r="AS57" s="14"/>
      <c r="AT57" s="14"/>
      <c r="AU57" s="14"/>
      <c r="AV57" s="14"/>
      <c r="AW57" s="14"/>
      <c r="AX57" s="45"/>
      <c r="AY57" s="48"/>
    </row>
    <row r="58" spans="2:51" x14ac:dyDescent="0.45">
      <c r="B58" s="14" t="s">
        <v>401</v>
      </c>
      <c r="C58" s="14" t="s">
        <v>152</v>
      </c>
      <c r="D58" s="14" t="s">
        <v>389</v>
      </c>
      <c r="E58" s="14"/>
      <c r="F58" s="14"/>
      <c r="G58" s="27">
        <v>41936</v>
      </c>
      <c r="H58" s="79" t="s">
        <v>402</v>
      </c>
      <c r="I58" s="23"/>
      <c r="J58" s="14"/>
      <c r="K58" s="16"/>
      <c r="L58" s="17"/>
      <c r="M58" s="17"/>
      <c r="N58" s="16"/>
      <c r="O58" s="17"/>
      <c r="P58" s="17"/>
      <c r="Q58" s="21"/>
      <c r="R58" s="17"/>
      <c r="S58" s="17"/>
      <c r="T58" s="21"/>
      <c r="U58" s="21"/>
      <c r="V58" s="17"/>
      <c r="W58" s="17"/>
      <c r="X58" s="17"/>
      <c r="Y58" s="17"/>
      <c r="Z58" s="17"/>
      <c r="AA58" s="17"/>
      <c r="AB58" s="17"/>
      <c r="AC58" s="17"/>
      <c r="AD58" s="17"/>
      <c r="AE58" s="67">
        <v>41921</v>
      </c>
      <c r="AF58" s="67"/>
      <c r="AG58" s="67"/>
      <c r="AH58" s="67"/>
      <c r="AI58" s="67"/>
      <c r="AJ58" s="67"/>
      <c r="AK58" s="14"/>
      <c r="AL58" s="67"/>
      <c r="AM58" s="14"/>
      <c r="AN58" s="14"/>
      <c r="AO58" s="14"/>
      <c r="AP58" s="14"/>
      <c r="AQ58" s="14"/>
      <c r="AR58" s="14"/>
      <c r="AS58" s="14"/>
      <c r="AT58" s="14"/>
      <c r="AU58" s="14"/>
      <c r="AV58" s="14"/>
      <c r="AW58" s="14"/>
      <c r="AX58" s="45"/>
      <c r="AY58" s="48"/>
    </row>
    <row r="59" spans="2:51" x14ac:dyDescent="0.45">
      <c r="B59" s="14" t="s">
        <v>141</v>
      </c>
      <c r="C59" s="14" t="s">
        <v>152</v>
      </c>
      <c r="D59" s="14" t="s">
        <v>389</v>
      </c>
      <c r="E59" s="14"/>
      <c r="F59" s="14"/>
      <c r="G59" s="27">
        <v>41939</v>
      </c>
      <c r="H59" s="79" t="s">
        <v>355</v>
      </c>
      <c r="I59" s="23" t="s">
        <v>40</v>
      </c>
      <c r="J59" s="14" t="s">
        <v>356</v>
      </c>
      <c r="K59" s="16">
        <v>33061451.120000001</v>
      </c>
      <c r="L59" s="17">
        <v>7206</v>
      </c>
      <c r="M59" s="17"/>
      <c r="N59" s="16">
        <v>25190123.170000002</v>
      </c>
      <c r="O59" s="17">
        <v>6334</v>
      </c>
      <c r="P59" s="17"/>
      <c r="Q59" s="21"/>
      <c r="R59" s="17"/>
      <c r="S59" s="17"/>
      <c r="T59" s="21"/>
      <c r="U59" s="21"/>
      <c r="V59" s="17"/>
      <c r="W59" s="17"/>
      <c r="X59" s="17"/>
      <c r="Y59" s="17"/>
      <c r="Z59" s="17"/>
      <c r="AA59" s="17"/>
      <c r="AB59" s="17"/>
      <c r="AC59" s="17"/>
      <c r="AD59" s="17"/>
      <c r="AE59" s="67">
        <v>41922</v>
      </c>
      <c r="AF59" s="67" t="s">
        <v>47</v>
      </c>
      <c r="AG59" s="67">
        <v>41922</v>
      </c>
      <c r="AH59" s="30" t="s">
        <v>336</v>
      </c>
      <c r="AI59" s="30"/>
      <c r="AJ59" s="15" t="s">
        <v>362</v>
      </c>
      <c r="AK59" s="14" t="s">
        <v>342</v>
      </c>
      <c r="AL59" s="67">
        <v>41918</v>
      </c>
      <c r="AM59" s="14" t="s">
        <v>354</v>
      </c>
      <c r="AN59" s="14"/>
      <c r="AO59" s="14"/>
      <c r="AP59" s="14"/>
      <c r="AQ59" s="14"/>
      <c r="AR59" s="14"/>
      <c r="AS59" s="14"/>
      <c r="AT59" s="14"/>
      <c r="AU59" s="14"/>
      <c r="AV59" s="14"/>
      <c r="AW59" s="14"/>
      <c r="AX59" s="45"/>
      <c r="AY59" s="48"/>
    </row>
    <row r="60" spans="2:51" x14ac:dyDescent="0.45">
      <c r="B60" s="14" t="s">
        <v>390</v>
      </c>
      <c r="C60" s="14" t="s">
        <v>152</v>
      </c>
      <c r="D60" s="14" t="s">
        <v>389</v>
      </c>
      <c r="E60" s="14"/>
      <c r="F60" s="14"/>
      <c r="G60" s="27">
        <v>41939</v>
      </c>
      <c r="H60" s="79" t="s">
        <v>355</v>
      </c>
      <c r="I60" s="23"/>
      <c r="J60" s="14"/>
      <c r="K60" s="16"/>
      <c r="L60" s="17"/>
      <c r="M60" s="17"/>
      <c r="N60" s="16">
        <v>6087583.4900000002</v>
      </c>
      <c r="O60" s="17">
        <v>4821</v>
      </c>
      <c r="P60" s="17"/>
      <c r="Q60" s="21"/>
      <c r="R60" s="17"/>
      <c r="S60" s="17"/>
      <c r="T60" s="21"/>
      <c r="U60" s="21"/>
      <c r="V60" s="17"/>
      <c r="W60" s="17"/>
      <c r="X60" s="17"/>
      <c r="Y60" s="17"/>
      <c r="Z60" s="17"/>
      <c r="AA60" s="17"/>
      <c r="AB60" s="17"/>
      <c r="AC60" s="17"/>
      <c r="AD60" s="17"/>
      <c r="AE60" s="67">
        <v>41922</v>
      </c>
      <c r="AF60" s="67"/>
      <c r="AG60" s="67">
        <v>41922</v>
      </c>
      <c r="AH60" s="70">
        <v>500</v>
      </c>
      <c r="AI60" s="30"/>
      <c r="AJ60" s="15"/>
      <c r="AK60" s="14"/>
      <c r="AL60" s="67"/>
      <c r="AM60" s="14"/>
      <c r="AN60" s="14"/>
      <c r="AO60" s="14"/>
      <c r="AP60" s="14"/>
      <c r="AQ60" s="14"/>
      <c r="AR60" s="14"/>
      <c r="AS60" s="14"/>
      <c r="AT60" s="14"/>
      <c r="AU60" s="14"/>
      <c r="AV60" s="14"/>
      <c r="AW60" s="14"/>
      <c r="AX60" s="45"/>
      <c r="AY60" s="48"/>
    </row>
    <row r="61" spans="2:51" x14ac:dyDescent="0.45">
      <c r="B61" s="14" t="s">
        <v>397</v>
      </c>
      <c r="C61" s="14" t="s">
        <v>152</v>
      </c>
      <c r="D61" s="14" t="s">
        <v>389</v>
      </c>
      <c r="E61" s="14"/>
      <c r="F61" s="14"/>
      <c r="G61" s="27">
        <v>41939</v>
      </c>
      <c r="H61" s="79" t="s">
        <v>398</v>
      </c>
      <c r="I61" s="23"/>
      <c r="J61" s="14"/>
      <c r="K61" s="16"/>
      <c r="L61" s="17"/>
      <c r="M61" s="17"/>
      <c r="N61" s="16"/>
      <c r="O61" s="17"/>
      <c r="P61" s="17"/>
      <c r="Q61" s="21"/>
      <c r="R61" s="17"/>
      <c r="S61" s="17"/>
      <c r="T61" s="21"/>
      <c r="U61" s="21"/>
      <c r="V61" s="17"/>
      <c r="W61" s="17"/>
      <c r="X61" s="17"/>
      <c r="Y61" s="17"/>
      <c r="Z61" s="17"/>
      <c r="AA61" s="17"/>
      <c r="AB61" s="17"/>
      <c r="AC61" s="17"/>
      <c r="AD61" s="17"/>
      <c r="AE61" s="67">
        <v>41922</v>
      </c>
      <c r="AF61" s="67"/>
      <c r="AG61" s="67">
        <v>41922</v>
      </c>
      <c r="AH61" s="70">
        <v>100</v>
      </c>
      <c r="AI61" s="30"/>
      <c r="AJ61" s="67"/>
      <c r="AK61" s="14" t="s">
        <v>367</v>
      </c>
      <c r="AL61" s="67"/>
      <c r="AM61" s="14"/>
      <c r="AN61" s="14"/>
      <c r="AO61" s="14"/>
      <c r="AP61" s="14"/>
      <c r="AQ61" s="14"/>
      <c r="AR61" s="14"/>
      <c r="AS61" s="14"/>
      <c r="AT61" s="14"/>
      <c r="AU61" s="14"/>
      <c r="AV61" s="14"/>
      <c r="AW61" s="14"/>
      <c r="AX61" s="45"/>
      <c r="AY61" s="48"/>
    </row>
    <row r="62" spans="2:51" x14ac:dyDescent="0.45">
      <c r="B62" s="14" t="s">
        <v>408</v>
      </c>
      <c r="C62" s="14" t="s">
        <v>152</v>
      </c>
      <c r="D62" s="14" t="s">
        <v>389</v>
      </c>
      <c r="E62" s="14"/>
      <c r="F62" s="14"/>
      <c r="G62" s="27">
        <v>41939</v>
      </c>
      <c r="H62" s="79" t="s">
        <v>355</v>
      </c>
      <c r="I62" s="23"/>
      <c r="J62" s="14"/>
      <c r="K62" s="16"/>
      <c r="L62" s="17"/>
      <c r="M62" s="17"/>
      <c r="N62" s="16"/>
      <c r="O62" s="17"/>
      <c r="P62" s="17"/>
      <c r="Q62" s="21"/>
      <c r="R62" s="17"/>
      <c r="S62" s="17"/>
      <c r="T62" s="21"/>
      <c r="U62" s="21"/>
      <c r="V62" s="17"/>
      <c r="W62" s="17"/>
      <c r="X62" s="17"/>
      <c r="Y62" s="17"/>
      <c r="Z62" s="17"/>
      <c r="AA62" s="17"/>
      <c r="AB62" s="17"/>
      <c r="AC62" s="17"/>
      <c r="AD62" s="17"/>
      <c r="AE62" s="67">
        <v>41922</v>
      </c>
      <c r="AF62" s="67"/>
      <c r="AG62" s="67">
        <v>41922</v>
      </c>
      <c r="AH62" s="70">
        <v>500</v>
      </c>
      <c r="AI62" s="30"/>
      <c r="AJ62" s="67"/>
      <c r="AK62" s="14" t="s">
        <v>365</v>
      </c>
      <c r="AL62" s="67"/>
      <c r="AM62" s="14"/>
      <c r="AN62" s="14"/>
      <c r="AO62" s="14"/>
      <c r="AP62" s="14"/>
      <c r="AQ62" s="14"/>
      <c r="AR62" s="14"/>
      <c r="AS62" s="14"/>
      <c r="AT62" s="14"/>
      <c r="AU62" s="14"/>
      <c r="AV62" s="14"/>
      <c r="AW62" s="14"/>
      <c r="AX62" s="45"/>
      <c r="AY62" s="48"/>
    </row>
    <row r="63" spans="2:51" x14ac:dyDescent="0.45">
      <c r="B63" s="14" t="s">
        <v>403</v>
      </c>
      <c r="C63" s="14" t="s">
        <v>152</v>
      </c>
      <c r="D63" s="14" t="s">
        <v>389</v>
      </c>
      <c r="E63" s="14"/>
      <c r="F63" s="14"/>
      <c r="G63" s="27">
        <v>41941</v>
      </c>
      <c r="H63" s="79" t="s">
        <v>355</v>
      </c>
      <c r="I63" s="23"/>
      <c r="J63" s="14"/>
      <c r="K63" s="16"/>
      <c r="L63" s="17"/>
      <c r="M63" s="17"/>
      <c r="N63" s="16"/>
      <c r="O63" s="17"/>
      <c r="P63" s="17"/>
      <c r="Q63" s="21"/>
      <c r="R63" s="17"/>
      <c r="S63" s="17"/>
      <c r="T63" s="21"/>
      <c r="U63" s="21"/>
      <c r="V63" s="17"/>
      <c r="W63" s="17"/>
      <c r="X63" s="17"/>
      <c r="Y63" s="17"/>
      <c r="Z63" s="17"/>
      <c r="AA63" s="17"/>
      <c r="AB63" s="17"/>
      <c r="AC63" s="17"/>
      <c r="AD63" s="17"/>
      <c r="AE63" s="67">
        <v>41927</v>
      </c>
      <c r="AF63" s="67"/>
      <c r="AG63" s="67">
        <v>41927</v>
      </c>
      <c r="AH63" s="70" t="s">
        <v>404</v>
      </c>
      <c r="AI63" s="30"/>
      <c r="AJ63" s="67"/>
      <c r="AK63" s="14" t="s">
        <v>405</v>
      </c>
      <c r="AL63" s="67"/>
      <c r="AM63" s="14"/>
      <c r="AN63" s="14"/>
      <c r="AO63" s="14"/>
      <c r="AP63" s="14"/>
      <c r="AQ63" s="14"/>
      <c r="AR63" s="14"/>
      <c r="AS63" s="14"/>
      <c r="AT63" s="14"/>
      <c r="AU63" s="14"/>
      <c r="AV63" s="14"/>
      <c r="AW63" s="14"/>
      <c r="AX63" s="45"/>
      <c r="AY63" s="48"/>
    </row>
    <row r="64" spans="2:51" x14ac:dyDescent="0.45">
      <c r="B64" s="14" t="s">
        <v>117</v>
      </c>
      <c r="C64" s="14" t="s">
        <v>92</v>
      </c>
      <c r="D64" s="14" t="s">
        <v>95</v>
      </c>
      <c r="E64" s="14"/>
      <c r="F64" s="14"/>
      <c r="G64" s="27">
        <v>41941</v>
      </c>
      <c r="H64" s="79" t="s">
        <v>339</v>
      </c>
      <c r="I64" s="14" t="s">
        <v>40</v>
      </c>
      <c r="J64" s="14" t="s">
        <v>341</v>
      </c>
      <c r="K64" s="16">
        <v>1005918.92</v>
      </c>
      <c r="L64" s="17">
        <v>318</v>
      </c>
      <c r="M64" s="17"/>
      <c r="N64" s="16">
        <v>1536019.11</v>
      </c>
      <c r="O64" s="17">
        <v>351</v>
      </c>
      <c r="P64" s="17"/>
      <c r="Q64" s="21"/>
      <c r="R64" s="17"/>
      <c r="S64" s="17"/>
      <c r="T64" s="21"/>
      <c r="U64" s="21"/>
      <c r="V64" s="17"/>
      <c r="W64" s="17"/>
      <c r="X64" s="17"/>
      <c r="Y64" s="17"/>
      <c r="Z64" s="17"/>
      <c r="AA64" s="17"/>
      <c r="AB64" s="17"/>
      <c r="AC64" s="17"/>
      <c r="AD64" s="17"/>
      <c r="AE64" s="67">
        <v>41941</v>
      </c>
      <c r="AF64" s="67"/>
      <c r="AG64" s="67" t="s">
        <v>47</v>
      </c>
      <c r="AH64" s="67" t="s">
        <v>332</v>
      </c>
      <c r="AI64" s="67"/>
      <c r="AJ64" s="67">
        <v>41941</v>
      </c>
      <c r="AK64" s="14" t="s">
        <v>342</v>
      </c>
      <c r="AL64" s="67"/>
      <c r="AM64" s="14" t="s">
        <v>348</v>
      </c>
      <c r="AN64" s="14"/>
      <c r="AO64" s="14"/>
      <c r="AP64" s="14"/>
      <c r="AQ64" s="14"/>
      <c r="AR64" s="14"/>
      <c r="AS64" s="14"/>
      <c r="AT64" s="14"/>
      <c r="AU64" s="14"/>
      <c r="AV64" s="14"/>
      <c r="AW64" s="14"/>
      <c r="AX64" s="45"/>
      <c r="AY64" s="48"/>
    </row>
    <row r="65" spans="1:51" x14ac:dyDescent="0.45">
      <c r="A65" s="19"/>
      <c r="B65" s="14" t="s">
        <v>90</v>
      </c>
      <c r="C65" s="14" t="s">
        <v>92</v>
      </c>
      <c r="D65" s="14" t="s">
        <v>94</v>
      </c>
      <c r="E65" s="14" t="s">
        <v>93</v>
      </c>
      <c r="F65" s="30"/>
      <c r="G65" s="25">
        <v>41884</v>
      </c>
      <c r="H65" s="80">
        <v>0.33333333333333331</v>
      </c>
      <c r="I65" s="14" t="s">
        <v>93</v>
      </c>
      <c r="J65" s="14" t="s">
        <v>71</v>
      </c>
      <c r="K65" s="16">
        <v>76340659.200000003</v>
      </c>
      <c r="L65" s="17">
        <v>7351</v>
      </c>
      <c r="M65" s="17"/>
      <c r="N65" s="16">
        <v>147614923.77000001</v>
      </c>
      <c r="O65" s="17">
        <v>20376</v>
      </c>
      <c r="P65" s="17">
        <v>2305578.8800000008</v>
      </c>
      <c r="Q65" s="21" t="s">
        <v>137</v>
      </c>
      <c r="R65" s="16">
        <v>90461557.109999999</v>
      </c>
      <c r="S65" s="17">
        <v>8231</v>
      </c>
      <c r="T65" s="21"/>
      <c r="U65" s="21"/>
      <c r="V65" s="17"/>
      <c r="W65" s="17"/>
      <c r="X65" s="17"/>
      <c r="Y65" s="17"/>
      <c r="Z65" s="17"/>
      <c r="AA65" s="17"/>
      <c r="AB65" s="17"/>
      <c r="AC65" s="17"/>
      <c r="AD65" s="17"/>
      <c r="AE65" s="15">
        <v>41878</v>
      </c>
      <c r="AF65" s="15"/>
      <c r="AG65" s="14"/>
      <c r="AH65" s="14"/>
      <c r="AI65" s="14"/>
      <c r="AJ65" s="14"/>
      <c r="AK65" s="14"/>
      <c r="AL65" s="14"/>
      <c r="AM65" s="14"/>
      <c r="AN65" s="14"/>
      <c r="AO65" s="14"/>
      <c r="AP65" s="14"/>
      <c r="AQ65" s="14"/>
      <c r="AR65" s="14"/>
      <c r="AS65" s="14"/>
      <c r="AT65" s="14"/>
      <c r="AU65" s="14"/>
      <c r="AV65" s="14"/>
      <c r="AW65" s="14"/>
      <c r="AX65" s="45"/>
      <c r="AY65" s="48"/>
    </row>
    <row r="66" spans="1:51" x14ac:dyDescent="0.45">
      <c r="B66" s="14" t="s">
        <v>330</v>
      </c>
      <c r="C66" s="14" t="s">
        <v>165</v>
      </c>
      <c r="D66" s="14" t="s">
        <v>95</v>
      </c>
      <c r="E66" s="14"/>
      <c r="F66" s="14"/>
      <c r="G66" s="27">
        <v>41943</v>
      </c>
      <c r="H66" s="79" t="s">
        <v>323</v>
      </c>
      <c r="I66" s="23" t="s">
        <v>327</v>
      </c>
      <c r="J66" s="14" t="s">
        <v>47</v>
      </c>
      <c r="K66" s="16"/>
      <c r="L66" s="17"/>
      <c r="M66" s="17"/>
      <c r="N66" s="16"/>
      <c r="O66" s="17">
        <v>261</v>
      </c>
      <c r="P66" s="17"/>
      <c r="Q66" s="21"/>
      <c r="R66" s="17"/>
      <c r="S66" s="17"/>
      <c r="T66" s="21"/>
      <c r="U66" s="21"/>
      <c r="V66" s="17"/>
      <c r="W66" s="17"/>
      <c r="X66" s="17"/>
      <c r="Y66" s="17"/>
      <c r="Z66" s="17"/>
      <c r="AA66" s="17"/>
      <c r="AB66" s="17"/>
      <c r="AC66" s="17"/>
      <c r="AD66" s="17"/>
      <c r="AE66" s="67">
        <v>41943</v>
      </c>
      <c r="AF66" s="67"/>
      <c r="AG66" s="67">
        <v>41943</v>
      </c>
      <c r="AH66" s="30" t="s">
        <v>336</v>
      </c>
      <c r="AI66" s="30"/>
      <c r="AJ66" s="67">
        <v>41947</v>
      </c>
      <c r="AK66" s="14" t="s">
        <v>334</v>
      </c>
      <c r="AL66" s="67">
        <v>41913</v>
      </c>
      <c r="AM66" s="14"/>
      <c r="AN66" s="14"/>
      <c r="AO66" s="14"/>
      <c r="AP66" s="14"/>
      <c r="AQ66" s="14"/>
      <c r="AR66" s="14"/>
      <c r="AS66" s="14"/>
      <c r="AT66" s="14"/>
      <c r="AU66" s="14"/>
      <c r="AV66" s="14"/>
      <c r="AW66" s="14"/>
      <c r="AX66" s="45"/>
      <c r="AY66" s="48"/>
    </row>
    <row r="67" spans="1:51" x14ac:dyDescent="0.45">
      <c r="A67" s="19"/>
      <c r="B67" s="14" t="s">
        <v>91</v>
      </c>
      <c r="C67" s="14" t="s">
        <v>92</v>
      </c>
      <c r="D67" s="14" t="s">
        <v>94</v>
      </c>
      <c r="E67" s="14" t="s">
        <v>93</v>
      </c>
      <c r="F67" s="30"/>
      <c r="G67" s="25">
        <v>41893</v>
      </c>
      <c r="H67" s="80">
        <v>0.33333333333333331</v>
      </c>
      <c r="I67" s="14" t="s">
        <v>93</v>
      </c>
      <c r="J67" s="14" t="s">
        <v>71</v>
      </c>
      <c r="K67" s="16">
        <v>17314884.989999998</v>
      </c>
      <c r="L67" s="17">
        <v>2792</v>
      </c>
      <c r="M67" s="17"/>
      <c r="N67" s="16">
        <v>17617959.649999999</v>
      </c>
      <c r="O67" s="17">
        <v>2680</v>
      </c>
      <c r="P67" s="17">
        <v>213972.24</v>
      </c>
      <c r="Q67" s="21" t="s">
        <v>137</v>
      </c>
      <c r="R67" s="16"/>
      <c r="S67" s="17"/>
      <c r="T67" s="21"/>
      <c r="U67" s="21"/>
      <c r="V67" s="17"/>
      <c r="W67" s="17"/>
      <c r="X67" s="17"/>
      <c r="Y67" s="17"/>
      <c r="Z67" s="17"/>
      <c r="AA67" s="17"/>
      <c r="AB67" s="17"/>
      <c r="AC67" s="17"/>
      <c r="AD67" s="17"/>
      <c r="AE67" s="15">
        <v>41891</v>
      </c>
      <c r="AF67" s="15"/>
      <c r="AG67" s="14"/>
      <c r="AH67" s="14"/>
      <c r="AI67" s="14"/>
      <c r="AJ67" s="14"/>
      <c r="AK67" s="14"/>
      <c r="AL67" s="14"/>
      <c r="AM67" s="14"/>
      <c r="AN67" s="14"/>
      <c r="AO67" s="14"/>
      <c r="AP67" s="14"/>
      <c r="AQ67" s="14"/>
      <c r="AR67" s="14"/>
      <c r="AS67" s="14"/>
      <c r="AT67" s="14"/>
      <c r="AU67" s="14"/>
      <c r="AV67" s="14"/>
      <c r="AW67" s="14"/>
      <c r="AX67" s="45"/>
      <c r="AY67" s="48"/>
    </row>
    <row r="68" spans="1:51" x14ac:dyDescent="0.45">
      <c r="B68" s="14" t="s">
        <v>149</v>
      </c>
      <c r="C68" s="14" t="s">
        <v>152</v>
      </c>
      <c r="D68" s="14" t="s">
        <v>95</v>
      </c>
      <c r="E68" s="14"/>
      <c r="F68" s="14"/>
      <c r="G68" s="28">
        <v>41948</v>
      </c>
      <c r="H68" s="79" t="s">
        <v>375</v>
      </c>
      <c r="I68" s="23" t="s">
        <v>40</v>
      </c>
      <c r="J68" s="14"/>
      <c r="K68" s="16">
        <v>1332103.01</v>
      </c>
      <c r="L68" s="17">
        <v>881</v>
      </c>
      <c r="M68" s="17"/>
      <c r="N68" s="16"/>
      <c r="O68" s="17"/>
      <c r="P68" s="17"/>
      <c r="Q68" s="21"/>
      <c r="R68" s="17"/>
      <c r="S68" s="17"/>
      <c r="T68" s="21"/>
      <c r="U68" s="21"/>
      <c r="V68" s="17"/>
      <c r="W68" s="17"/>
      <c r="X68" s="17"/>
      <c r="Y68" s="17"/>
      <c r="Z68" s="17"/>
      <c r="AA68" s="17"/>
      <c r="AB68" s="17"/>
      <c r="AC68" s="17"/>
      <c r="AD68" s="17"/>
      <c r="AE68" s="67">
        <v>41934</v>
      </c>
      <c r="AF68" s="67"/>
      <c r="AG68" s="67">
        <v>41934</v>
      </c>
      <c r="AH68" s="70">
        <v>300</v>
      </c>
      <c r="AI68" s="70"/>
      <c r="AJ68" s="15" t="s">
        <v>362</v>
      </c>
      <c r="AK68" s="14" t="s">
        <v>365</v>
      </c>
      <c r="AL68" s="67">
        <v>41936</v>
      </c>
      <c r="AM68" s="14" t="s">
        <v>376</v>
      </c>
      <c r="AN68" s="14"/>
      <c r="AO68" s="14"/>
      <c r="AP68" s="14"/>
      <c r="AQ68" s="14"/>
      <c r="AR68" s="14"/>
      <c r="AS68" s="14"/>
      <c r="AT68" s="14"/>
      <c r="AU68" s="14"/>
      <c r="AV68" s="14"/>
      <c r="AW68" s="14"/>
      <c r="AX68" s="45"/>
      <c r="AY68" s="48"/>
    </row>
    <row r="69" spans="1:51" x14ac:dyDescent="0.45">
      <c r="B69" s="14" t="s">
        <v>39</v>
      </c>
      <c r="C69" s="14" t="s">
        <v>21</v>
      </c>
      <c r="D69" s="14" t="s">
        <v>94</v>
      </c>
      <c r="E69" s="14" t="s">
        <v>133</v>
      </c>
      <c r="F69" s="30" t="s">
        <v>137</v>
      </c>
      <c r="G69" s="24">
        <v>41876</v>
      </c>
      <c r="H69" s="80">
        <v>0.33333333333333331</v>
      </c>
      <c r="I69" s="14" t="s">
        <v>40</v>
      </c>
      <c r="J69" s="14" t="s">
        <v>44</v>
      </c>
      <c r="K69" s="16">
        <v>16471489.390000001</v>
      </c>
      <c r="L69" s="17">
        <v>13369</v>
      </c>
      <c r="M69" s="17">
        <v>5744295</v>
      </c>
      <c r="N69" s="16">
        <v>15982163.210000001</v>
      </c>
      <c r="O69" s="17">
        <v>13476</v>
      </c>
      <c r="P69" s="17">
        <v>4950882.9399999995</v>
      </c>
      <c r="Q69" s="21" t="s">
        <v>137</v>
      </c>
      <c r="R69" s="16">
        <v>9118723.0600000005</v>
      </c>
      <c r="S69" s="17">
        <v>3192</v>
      </c>
      <c r="T69" s="21" t="s">
        <v>220</v>
      </c>
      <c r="U69" s="21" t="s">
        <v>220</v>
      </c>
      <c r="V69" s="17"/>
      <c r="W69" s="17"/>
      <c r="X69" s="17" t="s">
        <v>204</v>
      </c>
      <c r="Y69" s="17"/>
      <c r="Z69" s="17"/>
      <c r="AA69" s="17"/>
      <c r="AB69" s="17"/>
      <c r="AC69" s="17"/>
      <c r="AD69" s="17"/>
      <c r="AE69" s="14" t="s">
        <v>45</v>
      </c>
      <c r="AF69" s="14"/>
      <c r="AG69" s="14" t="s">
        <v>47</v>
      </c>
      <c r="AH69" s="14" t="s">
        <v>47</v>
      </c>
      <c r="AI69" s="14"/>
      <c r="AJ69" s="14" t="s">
        <v>48</v>
      </c>
      <c r="AK69" s="14" t="s">
        <v>88</v>
      </c>
      <c r="AL69" s="15">
        <v>41863</v>
      </c>
      <c r="AM69" s="14" t="s">
        <v>59</v>
      </c>
      <c r="AN69" s="14" t="s">
        <v>49</v>
      </c>
      <c r="AO69" s="14"/>
      <c r="AP69" s="14"/>
      <c r="AQ69" s="14"/>
      <c r="AR69" s="14"/>
      <c r="AS69" s="14"/>
      <c r="AT69" s="14"/>
      <c r="AU69" s="14"/>
      <c r="AV69" s="14"/>
      <c r="AW69" s="14"/>
      <c r="AX69" s="45"/>
      <c r="AY69" s="48"/>
    </row>
    <row r="70" spans="1:51" x14ac:dyDescent="0.45">
      <c r="B70" s="14" t="s">
        <v>273</v>
      </c>
      <c r="C70" s="14" t="s">
        <v>21</v>
      </c>
      <c r="D70" s="14" t="s">
        <v>94</v>
      </c>
      <c r="E70" s="14" t="s">
        <v>133</v>
      </c>
      <c r="F70" s="30" t="s">
        <v>137</v>
      </c>
      <c r="G70" s="24">
        <v>41876</v>
      </c>
      <c r="H70" s="80">
        <v>0.35416666666666669</v>
      </c>
      <c r="I70" s="14" t="s">
        <v>40</v>
      </c>
      <c r="J70" s="14" t="s">
        <v>51</v>
      </c>
      <c r="K70" s="16">
        <v>95869.75</v>
      </c>
      <c r="L70" s="17">
        <v>1924</v>
      </c>
      <c r="M70" s="17">
        <v>1133528</v>
      </c>
      <c r="N70" s="16">
        <v>4203359.1900000069</v>
      </c>
      <c r="O70" s="17">
        <v>2153</v>
      </c>
      <c r="P70" s="17">
        <v>1033036</v>
      </c>
      <c r="Q70" s="21" t="s">
        <v>137</v>
      </c>
      <c r="R70" s="16">
        <v>3193099.15</v>
      </c>
      <c r="S70" s="17">
        <v>1019</v>
      </c>
      <c r="T70" s="21" t="s">
        <v>137</v>
      </c>
      <c r="U70" s="21" t="s">
        <v>137</v>
      </c>
      <c r="V70" s="17"/>
      <c r="W70" s="17"/>
      <c r="X70" s="17" t="s">
        <v>28</v>
      </c>
      <c r="Y70" s="17"/>
      <c r="Z70" s="17"/>
      <c r="AA70" s="17"/>
      <c r="AB70" s="17"/>
      <c r="AC70" s="17"/>
      <c r="AD70" s="17"/>
      <c r="AE70" s="15">
        <v>41873</v>
      </c>
      <c r="AF70" s="15"/>
      <c r="AG70" s="15">
        <v>41873</v>
      </c>
      <c r="AH70" s="14" t="s">
        <v>52</v>
      </c>
      <c r="AI70" s="14"/>
      <c r="AJ70" s="15">
        <v>41873</v>
      </c>
      <c r="AK70" s="14" t="s">
        <v>46</v>
      </c>
      <c r="AL70" s="15">
        <v>41865</v>
      </c>
      <c r="AM70" s="14" t="s">
        <v>41</v>
      </c>
      <c r="AN70" s="14" t="s">
        <v>78</v>
      </c>
      <c r="AO70" s="14" t="s">
        <v>85</v>
      </c>
      <c r="AP70" s="14"/>
      <c r="AQ70" s="14"/>
      <c r="AR70" s="14"/>
      <c r="AS70" s="14"/>
      <c r="AT70" s="14"/>
      <c r="AU70" s="14"/>
      <c r="AV70" s="14"/>
      <c r="AW70" s="14"/>
      <c r="AX70" s="45"/>
      <c r="AY70" s="48"/>
    </row>
    <row r="71" spans="1:51" x14ac:dyDescent="0.45">
      <c r="B71" s="14" t="s">
        <v>329</v>
      </c>
      <c r="C71" s="14" t="s">
        <v>165</v>
      </c>
      <c r="D71" s="14" t="s">
        <v>95</v>
      </c>
      <c r="E71" s="14"/>
      <c r="F71" s="14"/>
      <c r="G71" s="28">
        <v>41949</v>
      </c>
      <c r="H71" s="79" t="s">
        <v>323</v>
      </c>
      <c r="I71" s="23" t="s">
        <v>327</v>
      </c>
      <c r="J71" s="14" t="s">
        <v>47</v>
      </c>
      <c r="K71" s="16"/>
      <c r="L71" s="17"/>
      <c r="M71" s="17"/>
      <c r="N71" s="16"/>
      <c r="O71" s="17">
        <v>323</v>
      </c>
      <c r="P71" s="17"/>
      <c r="Q71" s="21"/>
      <c r="R71" s="17"/>
      <c r="S71" s="17"/>
      <c r="T71" s="21"/>
      <c r="U71" s="21"/>
      <c r="V71" s="17"/>
      <c r="W71" s="17"/>
      <c r="X71" s="17"/>
      <c r="Y71" s="17"/>
      <c r="Z71" s="17"/>
      <c r="AA71" s="17"/>
      <c r="AB71" s="17"/>
      <c r="AC71" s="17"/>
      <c r="AD71" s="17"/>
      <c r="AE71" s="67">
        <v>41942</v>
      </c>
      <c r="AF71" s="67"/>
      <c r="AG71" s="67">
        <v>41942</v>
      </c>
      <c r="AH71" s="30" t="s">
        <v>333</v>
      </c>
      <c r="AI71" s="30"/>
      <c r="AJ71" s="67">
        <v>41950</v>
      </c>
      <c r="AK71" s="14" t="s">
        <v>335</v>
      </c>
      <c r="AL71" s="67">
        <v>41913</v>
      </c>
      <c r="AM71" s="14"/>
      <c r="AN71" s="14"/>
      <c r="AO71" s="14"/>
      <c r="AP71" s="14"/>
      <c r="AQ71" s="14"/>
      <c r="AR71" s="14"/>
      <c r="AS71" s="14"/>
      <c r="AT71" s="14"/>
      <c r="AU71" s="14"/>
      <c r="AV71" s="14"/>
      <c r="AW71" s="14"/>
      <c r="AX71" s="45"/>
      <c r="AY71" s="48"/>
    </row>
    <row r="72" spans="1:51" x14ac:dyDescent="0.45">
      <c r="B72" s="14" t="s">
        <v>199</v>
      </c>
      <c r="C72" s="14" t="s">
        <v>21</v>
      </c>
      <c r="D72" s="14" t="s">
        <v>94</v>
      </c>
      <c r="E72" s="14" t="s">
        <v>133</v>
      </c>
      <c r="F72" s="30" t="s">
        <v>137</v>
      </c>
      <c r="G72" s="24">
        <v>41876</v>
      </c>
      <c r="H72" s="80">
        <v>0.35416666666666669</v>
      </c>
      <c r="I72" s="14" t="s">
        <v>40</v>
      </c>
      <c r="J72" s="14" t="s">
        <v>44</v>
      </c>
      <c r="K72" s="18">
        <v>6773864.5800000001</v>
      </c>
      <c r="L72" s="17">
        <v>8591</v>
      </c>
      <c r="M72" s="17">
        <v>2332570</v>
      </c>
      <c r="N72" s="16">
        <v>7935924.0099999812</v>
      </c>
      <c r="O72" s="17">
        <v>9405</v>
      </c>
      <c r="P72" s="17">
        <v>2055131</v>
      </c>
      <c r="Q72" s="21" t="s">
        <v>137</v>
      </c>
      <c r="R72" s="16">
        <v>5012321.99</v>
      </c>
      <c r="S72" s="17">
        <v>2465</v>
      </c>
      <c r="T72" s="21" t="s">
        <v>137</v>
      </c>
      <c r="U72" s="21" t="s">
        <v>221</v>
      </c>
      <c r="V72" s="17"/>
      <c r="W72" s="17"/>
      <c r="X72" s="17" t="s">
        <v>28</v>
      </c>
      <c r="Y72" s="17"/>
      <c r="Z72" s="17"/>
      <c r="AA72" s="17"/>
      <c r="AB72" s="17"/>
      <c r="AC72" s="17"/>
      <c r="AD72" s="17"/>
      <c r="AE72" s="15">
        <v>41873</v>
      </c>
      <c r="AF72" s="15"/>
      <c r="AG72" s="15">
        <v>41873</v>
      </c>
      <c r="AH72" s="14" t="s">
        <v>52</v>
      </c>
      <c r="AI72" s="14"/>
      <c r="AJ72" s="15">
        <v>41873</v>
      </c>
      <c r="AK72" s="14" t="s">
        <v>46</v>
      </c>
      <c r="AL72" s="15">
        <v>41865</v>
      </c>
      <c r="AM72" s="14" t="s">
        <v>50</v>
      </c>
      <c r="AN72" s="14" t="s">
        <v>78</v>
      </c>
      <c r="AO72" s="14" t="s">
        <v>86</v>
      </c>
      <c r="AP72" s="14"/>
      <c r="AQ72" s="14"/>
      <c r="AR72" s="14"/>
      <c r="AS72" s="14"/>
      <c r="AT72" s="14"/>
      <c r="AU72" s="14"/>
      <c r="AV72" s="14"/>
      <c r="AW72" s="14"/>
      <c r="AX72" s="45"/>
      <c r="AY72" s="48"/>
    </row>
    <row r="73" spans="1:51" x14ac:dyDescent="0.45">
      <c r="B73" s="14" t="s">
        <v>331</v>
      </c>
      <c r="C73" s="14" t="s">
        <v>165</v>
      </c>
      <c r="D73" s="14" t="s">
        <v>95</v>
      </c>
      <c r="E73" s="14"/>
      <c r="F73" s="14"/>
      <c r="G73" s="28">
        <v>41949</v>
      </c>
      <c r="H73" s="79" t="s">
        <v>322</v>
      </c>
      <c r="I73" s="23" t="s">
        <v>327</v>
      </c>
      <c r="J73" s="14" t="s">
        <v>47</v>
      </c>
      <c r="K73" s="16"/>
      <c r="L73" s="17"/>
      <c r="M73" s="17"/>
      <c r="N73" s="16"/>
      <c r="O73" s="17">
        <v>451</v>
      </c>
      <c r="P73" s="17"/>
      <c r="Q73" s="21"/>
      <c r="R73" s="17"/>
      <c r="S73" s="17"/>
      <c r="T73" s="21"/>
      <c r="U73" s="21"/>
      <c r="V73" s="17"/>
      <c r="W73" s="17"/>
      <c r="X73" s="17"/>
      <c r="Y73" s="17"/>
      <c r="Z73" s="17"/>
      <c r="AA73" s="17"/>
      <c r="AB73" s="17"/>
      <c r="AC73" s="17"/>
      <c r="AD73" s="17"/>
      <c r="AE73" s="67" t="s">
        <v>47</v>
      </c>
      <c r="AF73" s="67"/>
      <c r="AG73" s="67">
        <v>41949</v>
      </c>
      <c r="AH73" s="30" t="s">
        <v>333</v>
      </c>
      <c r="AI73" s="30"/>
      <c r="AJ73" s="67">
        <v>41950</v>
      </c>
      <c r="AK73" s="14" t="s">
        <v>334</v>
      </c>
      <c r="AL73" s="67">
        <v>41919</v>
      </c>
      <c r="AM73" s="14"/>
      <c r="AN73" s="14"/>
      <c r="AO73" s="14"/>
      <c r="AP73" s="14"/>
      <c r="AQ73" s="14"/>
      <c r="AR73" s="14"/>
      <c r="AS73" s="14"/>
      <c r="AT73" s="14"/>
      <c r="AU73" s="14"/>
      <c r="AV73" s="14"/>
      <c r="AW73" s="14"/>
      <c r="AX73" s="45"/>
      <c r="AY73" s="48"/>
    </row>
    <row r="74" spans="1:51" x14ac:dyDescent="0.45">
      <c r="B74" s="14" t="s">
        <v>54</v>
      </c>
      <c r="C74" s="14" t="s">
        <v>21</v>
      </c>
      <c r="D74" s="14" t="s">
        <v>94</v>
      </c>
      <c r="E74" s="14" t="s">
        <v>134</v>
      </c>
      <c r="F74" s="30" t="s">
        <v>137</v>
      </c>
      <c r="G74" s="24">
        <v>41876</v>
      </c>
      <c r="H74" s="80">
        <v>0.375</v>
      </c>
      <c r="I74" s="14" t="s">
        <v>40</v>
      </c>
      <c r="J74" s="14" t="s">
        <v>51</v>
      </c>
      <c r="K74" s="16">
        <v>5305326.45</v>
      </c>
      <c r="L74" s="17">
        <v>3800</v>
      </c>
      <c r="M74" s="17">
        <v>2467731</v>
      </c>
      <c r="N74" s="16">
        <v>4658416</v>
      </c>
      <c r="O74" s="17">
        <v>3686</v>
      </c>
      <c r="P74" s="17">
        <v>1273929.6599999999</v>
      </c>
      <c r="Q74" s="21"/>
      <c r="R74" s="16"/>
      <c r="S74" s="17"/>
      <c r="T74" s="21" t="s">
        <v>222</v>
      </c>
      <c r="U74" s="21" t="s">
        <v>222</v>
      </c>
      <c r="V74" s="17"/>
      <c r="W74" s="17"/>
      <c r="X74" s="17" t="s">
        <v>205</v>
      </c>
      <c r="Y74" s="17"/>
      <c r="Z74" s="17"/>
      <c r="AA74" s="17"/>
      <c r="AB74" s="17"/>
      <c r="AC74" s="17"/>
      <c r="AD74" s="17"/>
      <c r="AE74" s="15">
        <v>41876</v>
      </c>
      <c r="AF74" s="15"/>
      <c r="AG74" s="14" t="s">
        <v>47</v>
      </c>
      <c r="AH74" s="14" t="s">
        <v>47</v>
      </c>
      <c r="AI74" s="14"/>
      <c r="AJ74" s="14" t="s">
        <v>55</v>
      </c>
      <c r="AK74" s="14" t="s">
        <v>46</v>
      </c>
      <c r="AL74" s="15">
        <v>41869</v>
      </c>
      <c r="AM74" s="14" t="s">
        <v>89</v>
      </c>
      <c r="AN74" s="14" t="s">
        <v>79</v>
      </c>
      <c r="AO74" s="14"/>
      <c r="AP74" s="14"/>
      <c r="AQ74" s="14"/>
      <c r="AR74" s="14"/>
      <c r="AS74" s="14"/>
      <c r="AT74" s="14"/>
      <c r="AU74" s="14"/>
      <c r="AV74" s="14"/>
      <c r="AW74" s="14"/>
      <c r="AX74" s="45"/>
      <c r="AY74" s="48"/>
    </row>
    <row r="75" spans="1:51" x14ac:dyDescent="0.45">
      <c r="B75" s="14" t="s">
        <v>14</v>
      </c>
      <c r="C75" s="14" t="s">
        <v>21</v>
      </c>
      <c r="D75" s="14" t="s">
        <v>94</v>
      </c>
      <c r="E75" s="14" t="s">
        <v>133</v>
      </c>
      <c r="F75" s="30" t="s">
        <v>252</v>
      </c>
      <c r="G75" s="24">
        <v>41876</v>
      </c>
      <c r="H75" s="80">
        <v>0.35416666666666669</v>
      </c>
      <c r="I75" s="14" t="s">
        <v>40</v>
      </c>
      <c r="J75" s="14" t="s">
        <v>56</v>
      </c>
      <c r="K75" s="16">
        <v>6849319.7999999998</v>
      </c>
      <c r="L75" s="17">
        <v>9082</v>
      </c>
      <c r="M75" s="17">
        <v>2119752</v>
      </c>
      <c r="N75" s="16">
        <v>6126082.5999999996</v>
      </c>
      <c r="O75" s="17">
        <v>8953</v>
      </c>
      <c r="P75" s="17">
        <v>2113191.58</v>
      </c>
      <c r="Q75" s="21" t="s">
        <v>137</v>
      </c>
      <c r="R75" s="16">
        <v>4107554.73</v>
      </c>
      <c r="S75" s="17">
        <v>2753</v>
      </c>
      <c r="T75" s="21" t="s">
        <v>137</v>
      </c>
      <c r="U75" s="21" t="s">
        <v>137</v>
      </c>
      <c r="V75" s="17"/>
      <c r="W75" s="17"/>
      <c r="X75" s="17" t="s">
        <v>28</v>
      </c>
      <c r="Y75" s="17"/>
      <c r="Z75" s="17"/>
      <c r="AA75" s="17"/>
      <c r="AB75" s="17"/>
      <c r="AC75" s="17"/>
      <c r="AD75" s="17"/>
      <c r="AE75" s="14" t="s">
        <v>57</v>
      </c>
      <c r="AF75" s="14"/>
      <c r="AG75" s="14" t="s">
        <v>57</v>
      </c>
      <c r="AH75" s="14" t="s">
        <v>75</v>
      </c>
      <c r="AI75" s="14"/>
      <c r="AJ75" s="14" t="s">
        <v>55</v>
      </c>
      <c r="AK75" s="14" t="s">
        <v>46</v>
      </c>
      <c r="AL75" s="15">
        <v>41865</v>
      </c>
      <c r="AM75" s="14" t="s">
        <v>58</v>
      </c>
      <c r="AN75" s="14" t="s">
        <v>80</v>
      </c>
      <c r="AO75" s="14"/>
      <c r="AP75" s="14"/>
      <c r="AQ75" s="14"/>
      <c r="AR75" s="14"/>
      <c r="AS75" s="14"/>
      <c r="AT75" s="14"/>
      <c r="AU75" s="14"/>
      <c r="AV75" s="14"/>
      <c r="AW75" s="14"/>
      <c r="AX75" s="45"/>
      <c r="AY75" s="48"/>
    </row>
    <row r="76" spans="1:51" x14ac:dyDescent="0.45">
      <c r="B76" s="14" t="s">
        <v>143</v>
      </c>
      <c r="C76" s="14" t="s">
        <v>152</v>
      </c>
      <c r="D76" s="14" t="s">
        <v>95</v>
      </c>
      <c r="E76" s="14"/>
      <c r="F76" s="14"/>
      <c r="G76" s="28">
        <v>41953</v>
      </c>
      <c r="H76" s="79" t="s">
        <v>355</v>
      </c>
      <c r="I76" s="23" t="s">
        <v>40</v>
      </c>
      <c r="J76" s="14" t="s">
        <v>358</v>
      </c>
      <c r="K76" s="16">
        <v>24553294.5</v>
      </c>
      <c r="L76" s="17">
        <v>15258</v>
      </c>
      <c r="M76" s="17"/>
      <c r="N76" s="16"/>
      <c r="O76" s="17"/>
      <c r="P76" s="17"/>
      <c r="Q76" s="21"/>
      <c r="R76" s="17"/>
      <c r="S76" s="17"/>
      <c r="T76" s="21"/>
      <c r="U76" s="21"/>
      <c r="V76" s="17"/>
      <c r="W76" s="17"/>
      <c r="X76" s="17"/>
      <c r="Y76" s="17"/>
      <c r="Z76" s="17"/>
      <c r="AA76" s="17"/>
      <c r="AB76" s="17"/>
      <c r="AC76" s="17"/>
      <c r="AD76" s="17"/>
      <c r="AE76" s="67">
        <v>41939</v>
      </c>
      <c r="AF76" s="67"/>
      <c r="AG76" s="67">
        <v>41939</v>
      </c>
      <c r="AH76" s="70">
        <v>500</v>
      </c>
      <c r="AI76" s="70"/>
      <c r="AJ76" s="67">
        <v>41963</v>
      </c>
      <c r="AK76" s="14" t="s">
        <v>357</v>
      </c>
      <c r="AL76" s="67"/>
      <c r="AM76" s="14"/>
      <c r="AN76" s="14"/>
      <c r="AO76" s="14"/>
      <c r="AP76" s="14"/>
      <c r="AQ76" s="14"/>
      <c r="AR76" s="14"/>
      <c r="AS76" s="14"/>
      <c r="AT76" s="14"/>
      <c r="AU76" s="14"/>
      <c r="AV76" s="14"/>
      <c r="AW76" s="14"/>
      <c r="AX76" s="45"/>
      <c r="AY76" s="48"/>
    </row>
    <row r="77" spans="1:51" x14ac:dyDescent="0.45">
      <c r="B77" s="14" t="s">
        <v>148</v>
      </c>
      <c r="C77" s="14" t="s">
        <v>152</v>
      </c>
      <c r="D77" s="14" t="s">
        <v>95</v>
      </c>
      <c r="E77" s="14"/>
      <c r="F77" s="14"/>
      <c r="G77" s="28">
        <v>41953</v>
      </c>
      <c r="H77" s="79" t="s">
        <v>355</v>
      </c>
      <c r="I77" s="23" t="s">
        <v>40</v>
      </c>
      <c r="J77" s="14"/>
      <c r="K77" s="16">
        <v>4331407.78</v>
      </c>
      <c r="L77" s="17">
        <v>4229</v>
      </c>
      <c r="M77" s="17"/>
      <c r="N77" s="16"/>
      <c r="O77" s="17"/>
      <c r="P77" s="17"/>
      <c r="Q77" s="21"/>
      <c r="R77" s="17"/>
      <c r="S77" s="17"/>
      <c r="T77" s="21"/>
      <c r="U77" s="21"/>
      <c r="V77" s="17"/>
      <c r="W77" s="17"/>
      <c r="X77" s="17"/>
      <c r="Y77" s="17"/>
      <c r="Z77" s="17"/>
      <c r="AA77" s="17"/>
      <c r="AB77" s="17"/>
      <c r="AC77" s="17"/>
      <c r="AD77" s="17"/>
      <c r="AE77" s="67">
        <v>41939</v>
      </c>
      <c r="AF77" s="67"/>
      <c r="AG77" s="67">
        <v>41952</v>
      </c>
      <c r="AH77" s="30" t="s">
        <v>360</v>
      </c>
      <c r="AI77" s="30"/>
      <c r="AJ77" s="67">
        <v>41954</v>
      </c>
      <c r="AK77" s="14"/>
      <c r="AL77" s="67"/>
      <c r="AM77" s="14" t="s">
        <v>359</v>
      </c>
      <c r="AN77" s="14"/>
      <c r="AO77" s="14"/>
      <c r="AP77" s="14"/>
      <c r="AQ77" s="14"/>
      <c r="AR77" s="14"/>
      <c r="AS77" s="14"/>
      <c r="AT77" s="14"/>
      <c r="AU77" s="14"/>
      <c r="AV77" s="14"/>
      <c r="AW77" s="14"/>
      <c r="AX77" s="45"/>
      <c r="AY77" s="48"/>
    </row>
    <row r="78" spans="1:51" x14ac:dyDescent="0.45">
      <c r="B78" s="14" t="s">
        <v>151</v>
      </c>
      <c r="C78" s="14" t="s">
        <v>152</v>
      </c>
      <c r="D78" s="14" t="s">
        <v>95</v>
      </c>
      <c r="E78" s="14"/>
      <c r="F78" s="14"/>
      <c r="G78" s="28">
        <v>41953</v>
      </c>
      <c r="H78" s="79" t="s">
        <v>361</v>
      </c>
      <c r="I78" s="23" t="s">
        <v>40</v>
      </c>
      <c r="J78" s="14"/>
      <c r="K78" s="16">
        <v>1009147.95</v>
      </c>
      <c r="L78" s="17">
        <v>1084</v>
      </c>
      <c r="M78" s="17"/>
      <c r="N78" s="16"/>
      <c r="O78" s="17"/>
      <c r="P78" s="17"/>
      <c r="Q78" s="21"/>
      <c r="R78" s="17"/>
      <c r="S78" s="17"/>
      <c r="T78" s="21"/>
      <c r="U78" s="21"/>
      <c r="V78" s="17"/>
      <c r="W78" s="17"/>
      <c r="X78" s="17"/>
      <c r="Y78" s="17"/>
      <c r="Z78" s="17"/>
      <c r="AA78" s="17"/>
      <c r="AB78" s="17"/>
      <c r="AC78" s="17"/>
      <c r="AD78" s="17"/>
      <c r="AE78" s="67">
        <v>41939</v>
      </c>
      <c r="AF78" s="67"/>
      <c r="AG78" s="67" t="s">
        <v>47</v>
      </c>
      <c r="AH78" s="67" t="s">
        <v>332</v>
      </c>
      <c r="AI78" s="67"/>
      <c r="AJ78" s="15" t="s">
        <v>362</v>
      </c>
      <c r="AK78" s="14" t="s">
        <v>357</v>
      </c>
      <c r="AL78" s="67">
        <v>41942</v>
      </c>
      <c r="AM78" s="14" t="s">
        <v>369</v>
      </c>
      <c r="AN78" s="14"/>
      <c r="AO78" s="14"/>
      <c r="AP78" s="14"/>
      <c r="AQ78" s="14"/>
      <c r="AR78" s="14"/>
      <c r="AS78" s="14"/>
      <c r="AT78" s="14"/>
      <c r="AU78" s="14"/>
      <c r="AV78" s="14"/>
      <c r="AW78" s="14"/>
      <c r="AX78" s="45"/>
      <c r="AY78" s="48"/>
    </row>
    <row r="79" spans="1:51" x14ac:dyDescent="0.45">
      <c r="B79" s="14" t="s">
        <v>15</v>
      </c>
      <c r="C79" s="14" t="s">
        <v>21</v>
      </c>
      <c r="D79" s="14" t="s">
        <v>94</v>
      </c>
      <c r="E79" s="14" t="s">
        <v>135</v>
      </c>
      <c r="F79" s="30" t="s">
        <v>137</v>
      </c>
      <c r="G79" s="24">
        <v>41876</v>
      </c>
      <c r="H79" s="80">
        <v>0.375</v>
      </c>
      <c r="I79" s="14" t="s">
        <v>40</v>
      </c>
      <c r="J79" s="14" t="s">
        <v>61</v>
      </c>
      <c r="K79" s="16">
        <v>5305326.45</v>
      </c>
      <c r="L79" s="17">
        <v>3800</v>
      </c>
      <c r="M79" s="17">
        <v>1495112</v>
      </c>
      <c r="N79" s="16">
        <v>5887984.7599999998</v>
      </c>
      <c r="O79" s="17">
        <v>4071</v>
      </c>
      <c r="P79" s="17">
        <v>1537539.4900000009</v>
      </c>
      <c r="Q79" s="21" t="s">
        <v>137</v>
      </c>
      <c r="R79" s="16">
        <v>3131450.84</v>
      </c>
      <c r="S79" s="17">
        <v>1160</v>
      </c>
      <c r="T79" s="21" t="s">
        <v>137</v>
      </c>
      <c r="U79" s="21" t="s">
        <v>137</v>
      </c>
      <c r="V79" s="17"/>
      <c r="W79" s="17"/>
      <c r="X79" s="17" t="s">
        <v>28</v>
      </c>
      <c r="Y79" s="17"/>
      <c r="Z79" s="17"/>
      <c r="AA79" s="17"/>
      <c r="AB79" s="17"/>
      <c r="AC79" s="17"/>
      <c r="AD79" s="17"/>
      <c r="AE79" s="15">
        <v>41876</v>
      </c>
      <c r="AF79" s="15"/>
      <c r="AG79" s="15">
        <v>41876</v>
      </c>
      <c r="AH79" s="14" t="s">
        <v>65</v>
      </c>
      <c r="AI79" s="14"/>
      <c r="AJ79" s="14" t="s">
        <v>55</v>
      </c>
      <c r="AK79" s="14" t="s">
        <v>62</v>
      </c>
      <c r="AL79" s="15">
        <v>41863</v>
      </c>
      <c r="AM79" s="14" t="s">
        <v>63</v>
      </c>
      <c r="AN79" s="14" t="s">
        <v>76</v>
      </c>
      <c r="AO79" s="14" t="s">
        <v>64</v>
      </c>
      <c r="AP79" s="14"/>
      <c r="AQ79" s="14"/>
      <c r="AR79" s="14"/>
      <c r="AS79" s="14"/>
      <c r="AT79" s="14"/>
      <c r="AU79" s="14"/>
      <c r="AV79" s="14"/>
      <c r="AW79" s="14"/>
      <c r="AX79" s="45"/>
      <c r="AY79" s="48"/>
    </row>
    <row r="80" spans="1:51" x14ac:dyDescent="0.45">
      <c r="B80" s="14" t="s">
        <v>150</v>
      </c>
      <c r="C80" s="14" t="s">
        <v>152</v>
      </c>
      <c r="D80" s="14" t="s">
        <v>95</v>
      </c>
      <c r="E80" s="14"/>
      <c r="F80" s="14"/>
      <c r="G80" s="28">
        <v>41955</v>
      </c>
      <c r="H80" s="79" t="s">
        <v>355</v>
      </c>
      <c r="I80" s="23" t="s">
        <v>40</v>
      </c>
      <c r="J80" s="14" t="s">
        <v>341</v>
      </c>
      <c r="K80" s="16">
        <v>1189911.3600000001</v>
      </c>
      <c r="L80" s="17">
        <v>626</v>
      </c>
      <c r="M80" s="17"/>
      <c r="N80" s="16"/>
      <c r="O80" s="17"/>
      <c r="P80" s="17"/>
      <c r="Q80" s="21"/>
      <c r="R80" s="17"/>
      <c r="S80" s="17"/>
      <c r="T80" s="21"/>
      <c r="U80" s="21"/>
      <c r="V80" s="17"/>
      <c r="W80" s="17"/>
      <c r="X80" s="17"/>
      <c r="Y80" s="17"/>
      <c r="Z80" s="17"/>
      <c r="AA80" s="17"/>
      <c r="AB80" s="17"/>
      <c r="AC80" s="17"/>
      <c r="AD80" s="17"/>
      <c r="AE80" s="67">
        <v>41936</v>
      </c>
      <c r="AF80" s="67"/>
      <c r="AG80" s="67">
        <v>41936</v>
      </c>
      <c r="AH80" s="70">
        <v>250</v>
      </c>
      <c r="AI80" s="70"/>
      <c r="AJ80" s="67">
        <v>41955</v>
      </c>
      <c r="AK80" s="14" t="s">
        <v>377</v>
      </c>
      <c r="AL80" s="67">
        <v>41936</v>
      </c>
      <c r="AM80" s="14" t="s">
        <v>378</v>
      </c>
      <c r="AN80" s="14"/>
      <c r="AO80" s="14"/>
      <c r="AP80" s="14"/>
      <c r="AQ80" s="14"/>
      <c r="AR80" s="14"/>
      <c r="AS80" s="14"/>
      <c r="AT80" s="14"/>
      <c r="AU80" s="14"/>
      <c r="AV80" s="14"/>
      <c r="AW80" s="14"/>
      <c r="AX80" s="45"/>
      <c r="AY80" s="48"/>
    </row>
    <row r="81" spans="2:51" x14ac:dyDescent="0.45">
      <c r="B81" s="14" t="s">
        <v>16</v>
      </c>
      <c r="C81" s="14" t="s">
        <v>21</v>
      </c>
      <c r="D81" s="14" t="s">
        <v>94</v>
      </c>
      <c r="E81" s="14" t="s">
        <v>136</v>
      </c>
      <c r="F81" s="30" t="s">
        <v>137</v>
      </c>
      <c r="G81" s="24">
        <v>41876</v>
      </c>
      <c r="H81" s="80">
        <v>0.375</v>
      </c>
      <c r="I81" s="14" t="s">
        <v>40</v>
      </c>
      <c r="J81" s="14" t="s">
        <v>61</v>
      </c>
      <c r="K81" s="16">
        <v>7105343.25</v>
      </c>
      <c r="L81" s="17">
        <v>3358</v>
      </c>
      <c r="M81" s="17">
        <v>1460036</v>
      </c>
      <c r="N81" s="16">
        <v>3505032.8599999985</v>
      </c>
      <c r="O81" s="17">
        <v>3390</v>
      </c>
      <c r="P81" s="17">
        <v>1225987.56</v>
      </c>
      <c r="Q81" s="21" t="s">
        <v>137</v>
      </c>
      <c r="R81" s="16">
        <v>2700671.45</v>
      </c>
      <c r="S81" s="17">
        <v>1004</v>
      </c>
      <c r="T81" s="21" t="s">
        <v>220</v>
      </c>
      <c r="U81" s="21" t="s">
        <v>220</v>
      </c>
      <c r="V81" s="17"/>
      <c r="W81" s="17"/>
      <c r="X81" s="17" t="s">
        <v>205</v>
      </c>
      <c r="Y81" s="17"/>
      <c r="Z81" s="17"/>
      <c r="AA81" s="17"/>
      <c r="AB81" s="17"/>
      <c r="AC81" s="17"/>
      <c r="AD81" s="17"/>
      <c r="AE81" s="15">
        <v>41876</v>
      </c>
      <c r="AF81" s="15"/>
      <c r="AG81" s="15">
        <v>41876</v>
      </c>
      <c r="AH81" s="14" t="s">
        <v>84</v>
      </c>
      <c r="AI81" s="14"/>
      <c r="AJ81" s="14" t="s">
        <v>55</v>
      </c>
      <c r="AK81" s="14" t="s">
        <v>67</v>
      </c>
      <c r="AL81" s="14" t="s">
        <v>66</v>
      </c>
      <c r="AM81" s="14" t="s">
        <v>42</v>
      </c>
      <c r="AN81" s="14" t="s">
        <v>81</v>
      </c>
      <c r="AO81" s="14" t="s">
        <v>68</v>
      </c>
      <c r="AP81" s="14"/>
      <c r="AQ81" s="14"/>
      <c r="AR81" s="14"/>
      <c r="AS81" s="14"/>
      <c r="AT81" s="14"/>
      <c r="AU81" s="14"/>
      <c r="AV81" s="14"/>
      <c r="AW81" s="14"/>
      <c r="AX81" s="45"/>
      <c r="AY81" s="48"/>
    </row>
    <row r="82" spans="2:51" x14ac:dyDescent="0.45">
      <c r="B82" s="14" t="s">
        <v>391</v>
      </c>
      <c r="C82" s="14" t="s">
        <v>165</v>
      </c>
      <c r="D82" s="14" t="s">
        <v>392</v>
      </c>
      <c r="E82" s="14"/>
      <c r="F82" s="14"/>
      <c r="G82" s="28">
        <v>41955</v>
      </c>
      <c r="H82" s="79" t="s">
        <v>324</v>
      </c>
      <c r="I82" s="14" t="s">
        <v>40</v>
      </c>
      <c r="J82" s="14" t="s">
        <v>341</v>
      </c>
      <c r="K82" s="16"/>
      <c r="L82" s="17"/>
      <c r="M82" s="17"/>
      <c r="N82" s="16"/>
      <c r="O82" s="17">
        <v>2196</v>
      </c>
      <c r="P82" s="17"/>
      <c r="Q82" s="21"/>
      <c r="R82" s="17"/>
      <c r="S82" s="17"/>
      <c r="T82" s="21"/>
      <c r="U82" s="21"/>
      <c r="V82" s="17"/>
      <c r="W82" s="17"/>
      <c r="X82" s="17"/>
      <c r="Y82" s="17"/>
      <c r="Z82" s="17"/>
      <c r="AA82" s="17"/>
      <c r="AB82" s="17"/>
      <c r="AC82" s="17"/>
      <c r="AD82" s="17"/>
      <c r="AE82" s="67" t="s">
        <v>47</v>
      </c>
      <c r="AF82" s="15"/>
      <c r="AG82" s="67" t="s">
        <v>47</v>
      </c>
      <c r="AH82" s="67" t="s">
        <v>47</v>
      </c>
      <c r="AI82" s="67" t="s">
        <v>47</v>
      </c>
      <c r="AJ82" s="15"/>
      <c r="AK82" s="14"/>
      <c r="AL82" s="67"/>
      <c r="AM82" s="14"/>
      <c r="AN82" s="14"/>
      <c r="AO82" s="14"/>
      <c r="AP82" s="14"/>
      <c r="AQ82" s="14"/>
      <c r="AR82" s="14"/>
      <c r="AS82" s="14"/>
      <c r="AT82" s="14"/>
      <c r="AU82" s="14"/>
      <c r="AV82" s="14"/>
      <c r="AW82" s="14"/>
      <c r="AX82" s="45"/>
      <c r="AY82" s="48"/>
    </row>
    <row r="83" spans="2:51" x14ac:dyDescent="0.45">
      <c r="B83" s="14" t="s">
        <v>17</v>
      </c>
      <c r="C83" s="14" t="s">
        <v>21</v>
      </c>
      <c r="D83" s="14" t="s">
        <v>94</v>
      </c>
      <c r="E83" s="14" t="s">
        <v>298</v>
      </c>
      <c r="F83" s="30" t="s">
        <v>137</v>
      </c>
      <c r="G83" s="24">
        <v>41876</v>
      </c>
      <c r="H83" s="80">
        <v>0.33333333333333331</v>
      </c>
      <c r="I83" s="14" t="s">
        <v>40</v>
      </c>
      <c r="J83" s="14" t="s">
        <v>61</v>
      </c>
      <c r="K83" s="16">
        <v>3551436.93</v>
      </c>
      <c r="L83" s="17">
        <v>4524</v>
      </c>
      <c r="M83" s="17">
        <v>1458827</v>
      </c>
      <c r="N83" s="16">
        <v>3551436.93</v>
      </c>
      <c r="O83" s="17">
        <f>L83</f>
        <v>4524</v>
      </c>
      <c r="P83" s="17">
        <v>1249905.8400000001</v>
      </c>
      <c r="Q83" s="21"/>
      <c r="R83" s="16"/>
      <c r="S83" s="96"/>
      <c r="T83" s="21" t="s">
        <v>222</v>
      </c>
      <c r="U83" s="21" t="s">
        <v>222</v>
      </c>
      <c r="V83" s="17"/>
      <c r="W83" s="17"/>
      <c r="X83" s="17" t="s">
        <v>28</v>
      </c>
      <c r="Y83" s="17"/>
      <c r="Z83" s="17"/>
      <c r="AA83" s="17"/>
      <c r="AB83" s="17"/>
      <c r="AC83" s="17"/>
      <c r="AD83" s="17"/>
      <c r="AE83" s="15" t="s">
        <v>70</v>
      </c>
      <c r="AF83" s="15"/>
      <c r="AG83" s="15">
        <v>41873</v>
      </c>
      <c r="AH83" s="14" t="s">
        <v>87</v>
      </c>
      <c r="AI83" s="14"/>
      <c r="AJ83" s="14" t="s">
        <v>55</v>
      </c>
      <c r="AK83" s="14" t="s">
        <v>62</v>
      </c>
      <c r="AL83" s="14" t="s">
        <v>69</v>
      </c>
      <c r="AM83" s="14" t="s">
        <v>73</v>
      </c>
      <c r="AN83" s="14" t="s">
        <v>82</v>
      </c>
      <c r="AO83" s="14" t="s">
        <v>202</v>
      </c>
      <c r="AP83" s="14"/>
      <c r="AQ83" s="14"/>
      <c r="AR83" s="14"/>
      <c r="AS83" s="14"/>
      <c r="AT83" s="14"/>
      <c r="AU83" s="14"/>
      <c r="AV83" s="14"/>
      <c r="AW83" s="14"/>
      <c r="AX83" s="45"/>
      <c r="AY83" s="48"/>
    </row>
    <row r="84" spans="2:51" x14ac:dyDescent="0.45">
      <c r="B84" s="14" t="s">
        <v>161</v>
      </c>
      <c r="C84" s="14" t="s">
        <v>165</v>
      </c>
      <c r="D84" s="14" t="s">
        <v>95</v>
      </c>
      <c r="E84" s="30"/>
      <c r="F84" s="14"/>
      <c r="G84" s="28">
        <v>41956</v>
      </c>
      <c r="H84" s="79" t="s">
        <v>328</v>
      </c>
      <c r="I84" s="14" t="s">
        <v>40</v>
      </c>
      <c r="J84" s="14" t="s">
        <v>341</v>
      </c>
      <c r="K84" s="16">
        <v>3482662.98</v>
      </c>
      <c r="L84" s="17">
        <v>2309</v>
      </c>
      <c r="M84" s="17"/>
      <c r="N84" s="16"/>
      <c r="O84" s="17">
        <v>1541</v>
      </c>
      <c r="P84" s="17"/>
      <c r="Q84" s="21"/>
      <c r="R84" s="17"/>
      <c r="S84" s="17"/>
      <c r="T84" s="21"/>
      <c r="U84" s="21"/>
      <c r="V84" s="17"/>
      <c r="W84" s="17"/>
      <c r="X84" s="17"/>
      <c r="Y84" s="17"/>
      <c r="Z84" s="17"/>
      <c r="AA84" s="17"/>
      <c r="AB84" s="17"/>
      <c r="AC84" s="17"/>
      <c r="AD84" s="17"/>
      <c r="AE84" s="67">
        <v>41956</v>
      </c>
      <c r="AF84" s="67" t="s">
        <v>385</v>
      </c>
      <c r="AG84" s="67" t="s">
        <v>47</v>
      </c>
      <c r="AH84" s="67" t="s">
        <v>332</v>
      </c>
      <c r="AI84" s="67" t="s">
        <v>47</v>
      </c>
      <c r="AJ84" s="15" t="s">
        <v>362</v>
      </c>
      <c r="AK84" s="14" t="s">
        <v>363</v>
      </c>
      <c r="AL84" s="67"/>
      <c r="AM84" s="14" t="s">
        <v>364</v>
      </c>
      <c r="AN84" s="14"/>
      <c r="AO84" s="14"/>
      <c r="AP84" s="14"/>
      <c r="AQ84" s="14"/>
      <c r="AR84" s="14"/>
      <c r="AS84" s="14"/>
      <c r="AT84" s="14"/>
      <c r="AU84" s="14"/>
      <c r="AV84" s="14"/>
      <c r="AW84" s="14"/>
      <c r="AX84" s="45"/>
      <c r="AY84" s="48"/>
    </row>
    <row r="85" spans="2:51" x14ac:dyDescent="0.45">
      <c r="B85" s="14" t="s">
        <v>18</v>
      </c>
      <c r="C85" s="14" t="s">
        <v>21</v>
      </c>
      <c r="D85" s="14" t="s">
        <v>94</v>
      </c>
      <c r="E85" s="30" t="s">
        <v>297</v>
      </c>
      <c r="F85" s="30" t="s">
        <v>137</v>
      </c>
      <c r="G85" s="24">
        <v>41876</v>
      </c>
      <c r="H85" s="80">
        <v>0.33333333333333331</v>
      </c>
      <c r="I85" s="14" t="s">
        <v>40</v>
      </c>
      <c r="J85" s="14" t="s">
        <v>71</v>
      </c>
      <c r="K85" s="16">
        <v>2156097.13</v>
      </c>
      <c r="L85" s="17">
        <v>3595</v>
      </c>
      <c r="M85" s="17">
        <v>423899</v>
      </c>
      <c r="N85" s="16">
        <v>2294242.1799999815</v>
      </c>
      <c r="O85" s="17">
        <v>4235</v>
      </c>
      <c r="P85" s="17">
        <v>443728.46999999986</v>
      </c>
      <c r="Q85" s="21" t="s">
        <v>137</v>
      </c>
      <c r="R85" s="16">
        <v>1413101.64</v>
      </c>
      <c r="S85" s="17">
        <v>845</v>
      </c>
      <c r="T85" s="21" t="s">
        <v>137</v>
      </c>
      <c r="U85" s="21" t="s">
        <v>137</v>
      </c>
      <c r="V85" s="17"/>
      <c r="W85" s="17"/>
      <c r="X85" s="17" t="s">
        <v>28</v>
      </c>
      <c r="Y85" s="17"/>
      <c r="Z85" s="17"/>
      <c r="AA85" s="17"/>
      <c r="AB85" s="17"/>
      <c r="AC85" s="17"/>
      <c r="AD85" s="17"/>
      <c r="AE85" s="15">
        <v>41869</v>
      </c>
      <c r="AF85" s="15"/>
      <c r="AG85" s="14" t="s">
        <v>47</v>
      </c>
      <c r="AH85" s="14" t="s">
        <v>243</v>
      </c>
      <c r="AI85" s="14"/>
      <c r="AJ85" s="14" t="s">
        <v>55</v>
      </c>
      <c r="AK85" s="14" t="s">
        <v>242</v>
      </c>
      <c r="AL85" s="15">
        <v>41863</v>
      </c>
      <c r="AM85" t="s">
        <v>72</v>
      </c>
      <c r="AN85" s="14" t="s">
        <v>77</v>
      </c>
      <c r="AO85" s="14"/>
      <c r="AP85" s="14"/>
      <c r="AQ85" s="14"/>
      <c r="AR85" s="14"/>
      <c r="AS85" s="14"/>
      <c r="AT85" s="14"/>
      <c r="AU85" s="14"/>
      <c r="AV85" s="14"/>
      <c r="AW85" s="14"/>
      <c r="AX85" s="45"/>
      <c r="AY85" s="48"/>
    </row>
    <row r="86" spans="2:51" x14ac:dyDescent="0.45">
      <c r="B86" s="14" t="s">
        <v>142</v>
      </c>
      <c r="C86" s="14" t="s">
        <v>152</v>
      </c>
      <c r="D86" s="14" t="s">
        <v>94</v>
      </c>
      <c r="E86" s="30" t="s">
        <v>297</v>
      </c>
      <c r="F86" s="14"/>
      <c r="G86" s="28">
        <v>41963</v>
      </c>
      <c r="H86" s="79" t="s">
        <v>355</v>
      </c>
      <c r="I86" s="23" t="s">
        <v>40</v>
      </c>
      <c r="J86" s="14" t="s">
        <v>341</v>
      </c>
      <c r="K86" s="16">
        <v>25046706.289999999</v>
      </c>
      <c r="L86" s="17">
        <v>4349</v>
      </c>
      <c r="M86" s="17"/>
      <c r="N86" s="16">
        <v>21875940.289999999</v>
      </c>
      <c r="O86" s="104"/>
      <c r="P86" s="17">
        <v>102469.33</v>
      </c>
      <c r="Q86" s="21"/>
      <c r="R86" s="17"/>
      <c r="S86" s="17"/>
      <c r="T86" s="21"/>
      <c r="U86" s="21"/>
      <c r="V86" s="17"/>
      <c r="W86" s="17"/>
      <c r="X86" s="17"/>
      <c r="Y86" s="17"/>
      <c r="Z86" s="17"/>
      <c r="AA86" s="17"/>
      <c r="AB86" s="17"/>
      <c r="AC86" s="17"/>
      <c r="AD86" s="17"/>
      <c r="AE86" s="67">
        <v>41943</v>
      </c>
      <c r="AF86" s="67" t="s">
        <v>94</v>
      </c>
      <c r="AG86" s="67">
        <v>41943</v>
      </c>
      <c r="AH86" s="70">
        <v>500</v>
      </c>
      <c r="AI86" s="67" t="s">
        <v>94</v>
      </c>
      <c r="AJ86" s="67">
        <v>41964</v>
      </c>
      <c r="AK86" s="14" t="s">
        <v>412</v>
      </c>
      <c r="AL86" s="67">
        <v>41939</v>
      </c>
      <c r="AM86" s="14" t="s">
        <v>524</v>
      </c>
      <c r="AN86" s="14"/>
      <c r="AO86" s="14"/>
      <c r="AP86" s="14"/>
      <c r="AQ86" s="14"/>
      <c r="AR86" s="14"/>
      <c r="AS86" s="14"/>
      <c r="AT86" s="14"/>
      <c r="AU86" s="14"/>
      <c r="AV86" s="14"/>
      <c r="AW86" s="14"/>
      <c r="AX86" s="45"/>
      <c r="AY86" s="48"/>
    </row>
    <row r="87" spans="2:51" x14ac:dyDescent="0.45">
      <c r="B87" s="14" t="s">
        <v>160</v>
      </c>
      <c r="C87" s="14" t="s">
        <v>165</v>
      </c>
      <c r="D87" s="14" t="s">
        <v>94</v>
      </c>
      <c r="E87" s="30" t="s">
        <v>136</v>
      </c>
      <c r="F87" s="14"/>
      <c r="G87" s="28">
        <v>41964</v>
      </c>
      <c r="H87" s="79" t="s">
        <v>322</v>
      </c>
      <c r="I87" s="14" t="s">
        <v>40</v>
      </c>
      <c r="J87" s="14" t="s">
        <v>341</v>
      </c>
      <c r="K87" s="16">
        <v>3645102.5</v>
      </c>
      <c r="L87" s="17">
        <v>999</v>
      </c>
      <c r="M87" s="17"/>
      <c r="N87" s="16"/>
      <c r="O87" s="17"/>
      <c r="P87" s="17">
        <v>551442</v>
      </c>
      <c r="Q87" s="21"/>
      <c r="R87" s="17"/>
      <c r="S87" s="17"/>
      <c r="T87" s="21"/>
      <c r="U87" s="21"/>
      <c r="V87" s="17"/>
      <c r="W87" s="17"/>
      <c r="X87" s="17"/>
      <c r="Y87" s="17"/>
      <c r="Z87" s="17"/>
      <c r="AA87" s="17"/>
      <c r="AB87" s="17"/>
      <c r="AC87" s="17"/>
      <c r="AD87" s="17"/>
      <c r="AE87" s="67">
        <v>41964</v>
      </c>
      <c r="AF87" s="67" t="s">
        <v>385</v>
      </c>
      <c r="AG87" s="67">
        <v>41964</v>
      </c>
      <c r="AH87" s="30" t="s">
        <v>336</v>
      </c>
      <c r="AI87" s="67" t="s">
        <v>385</v>
      </c>
      <c r="AJ87" s="67">
        <v>41964</v>
      </c>
      <c r="AK87" s="93" t="s">
        <v>411</v>
      </c>
      <c r="AL87" s="67"/>
      <c r="AM87" s="14" t="s">
        <v>368</v>
      </c>
      <c r="AN87" s="14"/>
      <c r="AO87" s="14"/>
      <c r="AP87" s="14"/>
      <c r="AQ87" s="14"/>
      <c r="AR87" s="14"/>
      <c r="AS87" s="14"/>
      <c r="AT87" s="14"/>
      <c r="AU87" s="14"/>
      <c r="AV87" s="14"/>
      <c r="AW87" s="14"/>
      <c r="AX87" s="45"/>
      <c r="AY87" s="48"/>
    </row>
    <row r="88" spans="2:51" x14ac:dyDescent="0.45">
      <c r="B88" s="14" t="s">
        <v>399</v>
      </c>
      <c r="C88" s="14" t="s">
        <v>152</v>
      </c>
      <c r="D88" s="14" t="s">
        <v>95</v>
      </c>
      <c r="E88" s="14"/>
      <c r="F88" s="14"/>
      <c r="G88" s="28">
        <v>41967</v>
      </c>
      <c r="H88" s="79" t="s">
        <v>355</v>
      </c>
      <c r="I88" s="23" t="s">
        <v>40</v>
      </c>
      <c r="J88" s="14" t="s">
        <v>341</v>
      </c>
      <c r="K88" s="16"/>
      <c r="L88" s="17"/>
      <c r="M88" s="17"/>
      <c r="N88" s="16"/>
      <c r="O88" s="17"/>
      <c r="P88" s="17"/>
      <c r="Q88" s="21"/>
      <c r="R88" s="17"/>
      <c r="S88" s="17"/>
      <c r="T88" s="21"/>
      <c r="U88" s="21"/>
      <c r="V88" s="17"/>
      <c r="W88" s="17"/>
      <c r="X88" s="17"/>
      <c r="Y88" s="17"/>
      <c r="Z88" s="17"/>
      <c r="AA88" s="17"/>
      <c r="AB88" s="17"/>
      <c r="AC88" s="17"/>
      <c r="AD88" s="17"/>
      <c r="AE88" s="67">
        <v>41953</v>
      </c>
      <c r="AF88" s="67"/>
      <c r="AG88" s="67">
        <v>41953</v>
      </c>
      <c r="AH88" s="70">
        <v>500</v>
      </c>
      <c r="AI88" s="30"/>
      <c r="AJ88" s="67"/>
      <c r="AK88" s="14" t="s">
        <v>400</v>
      </c>
      <c r="AL88" s="67"/>
      <c r="AM88" s="14"/>
      <c r="AN88" s="14"/>
      <c r="AO88" s="14"/>
      <c r="AP88" s="14"/>
      <c r="AQ88" s="14"/>
      <c r="AR88" s="14"/>
      <c r="AS88" s="14"/>
      <c r="AT88" s="14"/>
      <c r="AU88" s="14"/>
      <c r="AV88" s="14"/>
      <c r="AW88" s="14"/>
      <c r="AX88" s="45"/>
      <c r="AY88" s="48"/>
    </row>
    <row r="89" spans="2:51" x14ac:dyDescent="0.45">
      <c r="B89" s="14" t="s">
        <v>381</v>
      </c>
      <c r="C89" s="14" t="s">
        <v>152</v>
      </c>
      <c r="D89" s="14" t="s">
        <v>94</v>
      </c>
      <c r="E89" s="30" t="s">
        <v>136</v>
      </c>
      <c r="F89" s="14"/>
      <c r="G89" s="15">
        <v>41976</v>
      </c>
      <c r="H89" s="79" t="s">
        <v>355</v>
      </c>
      <c r="I89" s="14" t="s">
        <v>40</v>
      </c>
      <c r="J89" s="15" t="s">
        <v>338</v>
      </c>
      <c r="K89" s="16"/>
      <c r="L89" s="17"/>
      <c r="M89" s="17"/>
      <c r="N89" s="16">
        <v>35235757.670000002</v>
      </c>
      <c r="O89" s="17"/>
      <c r="P89" s="17"/>
      <c r="Q89" s="21"/>
      <c r="R89" s="17"/>
      <c r="S89" s="17"/>
      <c r="T89" s="21"/>
      <c r="U89" s="21"/>
      <c r="V89" s="17"/>
      <c r="W89" s="17"/>
      <c r="X89" s="17"/>
      <c r="Y89" s="17"/>
      <c r="Z89" s="17"/>
      <c r="AA89" s="17"/>
      <c r="AB89" s="17"/>
      <c r="AC89" s="17"/>
      <c r="AD89" s="17"/>
      <c r="AE89" s="67">
        <v>41950</v>
      </c>
      <c r="AF89" s="67" t="s">
        <v>94</v>
      </c>
      <c r="AG89" s="67">
        <v>41950</v>
      </c>
      <c r="AH89" s="70">
        <v>500</v>
      </c>
      <c r="AI89" s="67" t="s">
        <v>94</v>
      </c>
      <c r="AJ89" s="15" t="s">
        <v>362</v>
      </c>
      <c r="AK89" s="93" t="s">
        <v>367</v>
      </c>
      <c r="AL89" s="67"/>
      <c r="AM89" s="14" t="s">
        <v>613</v>
      </c>
      <c r="AN89" s="14"/>
      <c r="AO89" s="14"/>
      <c r="AP89" s="14"/>
      <c r="AQ89" s="14"/>
      <c r="AR89" s="14"/>
      <c r="AS89" s="14"/>
      <c r="AT89" s="14"/>
      <c r="AU89" s="14"/>
      <c r="AV89" s="14"/>
      <c r="AW89" s="14"/>
      <c r="AX89" s="45"/>
      <c r="AY89" s="48"/>
    </row>
    <row r="90" spans="2:51" x14ac:dyDescent="0.45">
      <c r="B90" s="14" t="s">
        <v>418</v>
      </c>
      <c r="C90" s="14" t="s">
        <v>198</v>
      </c>
      <c r="D90" s="14"/>
      <c r="E90" s="30"/>
      <c r="F90" s="14"/>
      <c r="G90" s="94">
        <v>41963</v>
      </c>
      <c r="H90" s="79"/>
      <c r="I90" s="14" t="s">
        <v>40</v>
      </c>
      <c r="J90" s="15"/>
      <c r="K90" s="16"/>
      <c r="L90" s="17"/>
      <c r="M90" s="17"/>
      <c r="N90" s="16">
        <v>829488.01</v>
      </c>
      <c r="O90" s="17">
        <v>567</v>
      </c>
      <c r="P90" s="17"/>
      <c r="Q90" s="21"/>
      <c r="R90" s="17"/>
      <c r="S90" s="17"/>
      <c r="T90" s="21"/>
      <c r="U90" s="21"/>
      <c r="V90" s="17"/>
      <c r="W90" s="17"/>
      <c r="X90" s="17"/>
      <c r="Y90" s="17"/>
      <c r="Z90" s="17"/>
      <c r="AA90" s="17"/>
      <c r="AB90" s="17"/>
      <c r="AC90" s="17"/>
      <c r="AD90" s="17"/>
      <c r="AE90" s="67"/>
      <c r="AF90" s="67"/>
      <c r="AG90" s="67"/>
      <c r="AH90" s="70"/>
      <c r="AI90" s="67"/>
      <c r="AJ90" s="15"/>
      <c r="AK90" s="14" t="s">
        <v>525</v>
      </c>
      <c r="AL90" s="67"/>
      <c r="AM90" s="14"/>
      <c r="AN90" s="14"/>
      <c r="AO90" s="14"/>
      <c r="AP90" s="14"/>
      <c r="AQ90" s="14"/>
      <c r="AR90" s="14"/>
      <c r="AS90" s="14"/>
      <c r="AT90" s="14"/>
      <c r="AU90" s="14"/>
      <c r="AV90" s="14"/>
      <c r="AW90" s="14"/>
      <c r="AX90" s="45"/>
      <c r="AY90" s="48"/>
    </row>
    <row r="91" spans="2:51" x14ac:dyDescent="0.45">
      <c r="B91" s="14" t="s">
        <v>175</v>
      </c>
      <c r="C91" s="14" t="s">
        <v>198</v>
      </c>
      <c r="D91" s="14" t="s">
        <v>94</v>
      </c>
      <c r="E91" s="14" t="s">
        <v>93</v>
      </c>
      <c r="F91" s="14"/>
      <c r="G91" s="81">
        <v>41974</v>
      </c>
      <c r="H91" s="79"/>
      <c r="I91" s="14" t="s">
        <v>632</v>
      </c>
      <c r="J91" s="14"/>
      <c r="K91" s="16">
        <v>1157488.48</v>
      </c>
      <c r="L91" s="17">
        <v>890</v>
      </c>
      <c r="M91" s="17"/>
      <c r="N91" s="16"/>
      <c r="O91" s="17"/>
      <c r="P91" s="17"/>
      <c r="Q91" s="21"/>
      <c r="R91" s="17"/>
      <c r="S91" s="17"/>
      <c r="T91" s="21"/>
      <c r="U91" s="21"/>
      <c r="V91" s="17"/>
      <c r="W91" s="17"/>
      <c r="X91" s="17"/>
      <c r="Y91" s="17"/>
      <c r="Z91" s="17"/>
      <c r="AA91" s="17"/>
      <c r="AB91" s="17"/>
      <c r="AC91" s="17"/>
      <c r="AD91" s="17"/>
      <c r="AE91" s="67"/>
      <c r="AF91" s="67"/>
      <c r="AG91" s="30"/>
      <c r="AH91" s="14"/>
      <c r="AI91" s="14"/>
      <c r="AJ91" s="15"/>
      <c r="AK91" s="14" t="s">
        <v>532</v>
      </c>
      <c r="AL91" s="15"/>
      <c r="AM91" s="14"/>
      <c r="AN91" s="14"/>
      <c r="AO91" s="14"/>
      <c r="AP91" s="14"/>
      <c r="AQ91" s="14"/>
      <c r="AR91" s="14"/>
      <c r="AS91" s="14"/>
      <c r="AT91" s="14"/>
      <c r="AU91" s="14"/>
      <c r="AV91" s="14"/>
      <c r="AW91" s="14"/>
      <c r="AX91" s="45"/>
      <c r="AY91" s="48"/>
    </row>
    <row r="92" spans="2:51" x14ac:dyDescent="0.45">
      <c r="B92" s="14" t="s">
        <v>173</v>
      </c>
      <c r="C92" s="14" t="s">
        <v>198</v>
      </c>
      <c r="D92" s="14" t="s">
        <v>94</v>
      </c>
      <c r="E92" s="14" t="s">
        <v>536</v>
      </c>
      <c r="F92" s="14"/>
      <c r="G92" s="81">
        <v>41984</v>
      </c>
      <c r="H92" s="79"/>
      <c r="I92" s="14" t="s">
        <v>40</v>
      </c>
      <c r="J92" s="14"/>
      <c r="K92" s="16">
        <v>1444755.04</v>
      </c>
      <c r="L92" s="17">
        <v>318</v>
      </c>
      <c r="M92" s="17"/>
      <c r="N92" s="16"/>
      <c r="O92" s="17"/>
      <c r="P92" s="17"/>
      <c r="Q92" s="21"/>
      <c r="R92" s="17"/>
      <c r="S92" s="17"/>
      <c r="T92" s="21"/>
      <c r="U92" s="21"/>
      <c r="V92" s="17"/>
      <c r="W92" s="17"/>
      <c r="X92" s="17"/>
      <c r="Y92" s="17"/>
      <c r="Z92" s="17"/>
      <c r="AA92" s="17"/>
      <c r="AB92" s="17"/>
      <c r="AC92" s="17"/>
      <c r="AD92" s="17"/>
      <c r="AE92" s="67"/>
      <c r="AF92" s="67"/>
      <c r="AG92" s="30"/>
      <c r="AH92" s="14"/>
      <c r="AI92" s="14"/>
      <c r="AJ92" s="15"/>
      <c r="AK92" s="14" t="s">
        <v>526</v>
      </c>
      <c r="AL92" s="15"/>
      <c r="AM92" s="14"/>
      <c r="AN92" s="14"/>
      <c r="AO92" s="14"/>
      <c r="AP92" s="14"/>
      <c r="AQ92" s="14"/>
      <c r="AR92" s="14"/>
      <c r="AS92" s="14"/>
      <c r="AT92" s="14"/>
      <c r="AU92" s="14"/>
      <c r="AV92" s="14"/>
      <c r="AW92" s="14"/>
      <c r="AX92" s="45"/>
      <c r="AY92" s="48"/>
    </row>
    <row r="93" spans="2:51" x14ac:dyDescent="0.45">
      <c r="B93" s="14" t="s">
        <v>166</v>
      </c>
      <c r="C93" s="14" t="s">
        <v>198</v>
      </c>
      <c r="D93" s="14" t="s">
        <v>94</v>
      </c>
      <c r="E93" s="14" t="s">
        <v>430</v>
      </c>
      <c r="F93" s="14"/>
      <c r="G93" s="81">
        <v>41984</v>
      </c>
      <c r="H93" s="79"/>
      <c r="I93" s="14" t="s">
        <v>40</v>
      </c>
      <c r="J93" s="14"/>
      <c r="K93" s="16">
        <v>5227127.97</v>
      </c>
      <c r="L93" s="17">
        <v>1747</v>
      </c>
      <c r="M93" s="17"/>
      <c r="N93" s="16"/>
      <c r="O93" s="17"/>
      <c r="P93" s="17"/>
      <c r="Q93" s="21"/>
      <c r="R93" s="17"/>
      <c r="S93" s="17"/>
      <c r="T93" s="21"/>
      <c r="U93" s="21"/>
      <c r="V93" s="17"/>
      <c r="W93" s="17"/>
      <c r="X93" s="17"/>
      <c r="Y93" s="17"/>
      <c r="Z93" s="17"/>
      <c r="AA93" s="17"/>
      <c r="AB93" s="17"/>
      <c r="AC93" s="17"/>
      <c r="AD93" s="17"/>
      <c r="AE93" s="67"/>
      <c r="AF93" s="67"/>
      <c r="AG93" s="30"/>
      <c r="AH93" s="14"/>
      <c r="AI93" s="14"/>
      <c r="AJ93" s="15"/>
      <c r="AK93" s="14" t="s">
        <v>527</v>
      </c>
      <c r="AL93" s="15"/>
      <c r="AM93" s="14"/>
      <c r="AN93" s="14"/>
      <c r="AO93" s="14"/>
      <c r="AP93" s="14"/>
      <c r="AQ93" s="14"/>
      <c r="AR93" s="14"/>
      <c r="AS93" s="14"/>
      <c r="AT93" s="14"/>
      <c r="AU93" s="14"/>
      <c r="AV93" s="14"/>
      <c r="AW93" s="14"/>
      <c r="AX93" s="45"/>
      <c r="AY93" s="48"/>
    </row>
    <row r="94" spans="2:51" x14ac:dyDescent="0.45">
      <c r="B94" s="14" t="s">
        <v>187</v>
      </c>
      <c r="C94" s="14" t="s">
        <v>198</v>
      </c>
      <c r="D94" s="14" t="s">
        <v>94</v>
      </c>
      <c r="E94" s="14" t="s">
        <v>536</v>
      </c>
      <c r="F94" s="14"/>
      <c r="G94" s="81">
        <v>42002</v>
      </c>
      <c r="H94" s="79"/>
      <c r="I94" s="14" t="s">
        <v>40</v>
      </c>
      <c r="J94" s="14"/>
      <c r="K94" s="16">
        <v>1202575.18</v>
      </c>
      <c r="L94" s="17">
        <v>115</v>
      </c>
      <c r="M94" s="17"/>
      <c r="N94" s="16"/>
      <c r="O94" s="17"/>
      <c r="P94" s="17"/>
      <c r="Q94" s="21"/>
      <c r="R94" s="17"/>
      <c r="S94" s="17"/>
      <c r="T94" s="21"/>
      <c r="U94" s="21"/>
      <c r="V94" s="17"/>
      <c r="W94" s="17"/>
      <c r="X94" s="17"/>
      <c r="Y94" s="17"/>
      <c r="Z94" s="17"/>
      <c r="AA94" s="17"/>
      <c r="AB94" s="17"/>
      <c r="AC94" s="17"/>
      <c r="AD94" s="17"/>
      <c r="AE94" s="67"/>
      <c r="AF94" s="67"/>
      <c r="AG94" s="30"/>
      <c r="AH94" s="14"/>
      <c r="AI94" s="14"/>
      <c r="AJ94" s="15"/>
      <c r="AK94" s="14" t="s">
        <v>526</v>
      </c>
      <c r="AL94" s="15"/>
      <c r="AM94" s="14"/>
      <c r="AN94" s="14"/>
      <c r="AO94" s="14"/>
      <c r="AP94" s="14"/>
      <c r="AQ94" s="14"/>
      <c r="AR94" s="14"/>
      <c r="AS94" s="14"/>
      <c r="AT94" s="14"/>
      <c r="AU94" s="14"/>
      <c r="AV94" s="14"/>
      <c r="AW94" s="14"/>
      <c r="AX94" s="45"/>
      <c r="AY94" s="48"/>
    </row>
    <row r="95" spans="2:51" x14ac:dyDescent="0.45">
      <c r="B95" s="14" t="s">
        <v>171</v>
      </c>
      <c r="C95" s="14" t="s">
        <v>198</v>
      </c>
      <c r="D95" s="14" t="s">
        <v>94</v>
      </c>
      <c r="E95" s="14" t="s">
        <v>430</v>
      </c>
      <c r="F95" s="14"/>
      <c r="G95" s="81">
        <v>41988</v>
      </c>
      <c r="H95" s="79"/>
      <c r="I95" s="14" t="s">
        <v>40</v>
      </c>
      <c r="J95" s="14"/>
      <c r="K95" s="16">
        <v>2273108.8199999998</v>
      </c>
      <c r="L95" s="17">
        <v>1510</v>
      </c>
      <c r="M95" s="17"/>
      <c r="N95" s="16"/>
      <c r="O95" s="17"/>
      <c r="P95" s="17"/>
      <c r="Q95" s="21"/>
      <c r="R95" s="17"/>
      <c r="S95" s="17"/>
      <c r="T95" s="21"/>
      <c r="U95" s="21"/>
      <c r="V95" s="17"/>
      <c r="W95" s="17"/>
      <c r="X95" s="17"/>
      <c r="Y95" s="17"/>
      <c r="Z95" s="17"/>
      <c r="AA95" s="17"/>
      <c r="AB95" s="17"/>
      <c r="AC95" s="17"/>
      <c r="AD95" s="17"/>
      <c r="AE95" s="67"/>
      <c r="AF95" s="67"/>
      <c r="AG95" s="30"/>
      <c r="AH95" s="14"/>
      <c r="AI95" s="14"/>
      <c r="AJ95" s="15"/>
      <c r="AK95" s="14" t="s">
        <v>527</v>
      </c>
      <c r="AL95" s="15"/>
      <c r="AM95" s="14"/>
      <c r="AN95" s="14"/>
      <c r="AO95" s="14"/>
      <c r="AP95" s="14"/>
      <c r="AQ95" s="14"/>
      <c r="AR95" s="14"/>
      <c r="AS95" s="14"/>
      <c r="AT95" s="14"/>
      <c r="AU95" s="14"/>
      <c r="AV95" s="14"/>
      <c r="AW95" s="14"/>
      <c r="AX95" s="45"/>
      <c r="AY95" s="48"/>
    </row>
    <row r="96" spans="2:51" x14ac:dyDescent="0.45">
      <c r="B96" s="14" t="s">
        <v>181</v>
      </c>
      <c r="C96" s="14" t="s">
        <v>198</v>
      </c>
      <c r="D96" s="14" t="s">
        <v>94</v>
      </c>
      <c r="E96" s="14" t="s">
        <v>93</v>
      </c>
      <c r="F96" s="14"/>
      <c r="G96" s="81">
        <v>41988</v>
      </c>
      <c r="H96" s="79"/>
      <c r="I96" s="93" t="s">
        <v>631</v>
      </c>
      <c r="J96" s="14"/>
      <c r="K96" s="16">
        <v>1011848.82</v>
      </c>
      <c r="L96" s="17">
        <v>445</v>
      </c>
      <c r="M96" s="17"/>
      <c r="N96" s="16"/>
      <c r="O96" s="17"/>
      <c r="P96" s="17"/>
      <c r="Q96" s="21"/>
      <c r="R96" s="17"/>
      <c r="S96" s="17"/>
      <c r="T96" s="21"/>
      <c r="U96" s="21"/>
      <c r="V96" s="17"/>
      <c r="W96" s="17"/>
      <c r="X96" s="17"/>
      <c r="Y96" s="17"/>
      <c r="Z96" s="17"/>
      <c r="AA96" s="17"/>
      <c r="AB96" s="17"/>
      <c r="AC96" s="17"/>
      <c r="AD96" s="17"/>
      <c r="AE96" s="67"/>
      <c r="AF96" s="67"/>
      <c r="AG96" s="30"/>
      <c r="AH96" s="14"/>
      <c r="AI96" s="14"/>
      <c r="AJ96" s="15"/>
      <c r="AK96" s="14" t="s">
        <v>308</v>
      </c>
      <c r="AL96" s="15"/>
      <c r="AM96" s="14"/>
      <c r="AN96" s="14"/>
      <c r="AO96" s="14"/>
      <c r="AP96" s="14"/>
      <c r="AQ96" s="14"/>
      <c r="AR96" s="14"/>
      <c r="AS96" s="14"/>
      <c r="AT96" s="14"/>
      <c r="AU96" s="14"/>
      <c r="AV96" s="14"/>
      <c r="AW96" s="14"/>
      <c r="AX96" s="45"/>
      <c r="AY96" s="48"/>
    </row>
    <row r="97" spans="2:51" x14ac:dyDescent="0.45">
      <c r="B97" s="14" t="s">
        <v>183</v>
      </c>
      <c r="C97" s="14" t="s">
        <v>198</v>
      </c>
      <c r="D97" s="14" t="s">
        <v>94</v>
      </c>
      <c r="E97" s="14" t="s">
        <v>536</v>
      </c>
      <c r="F97" s="14"/>
      <c r="G97" s="81">
        <v>41989</v>
      </c>
      <c r="H97" s="79" t="s">
        <v>533</v>
      </c>
      <c r="I97" s="14" t="s">
        <v>40</v>
      </c>
      <c r="J97" s="14"/>
      <c r="K97" s="16">
        <v>2163835.7599999998</v>
      </c>
      <c r="L97" s="17">
        <v>2272</v>
      </c>
      <c r="M97" s="17"/>
      <c r="N97" s="16"/>
      <c r="O97" s="17"/>
      <c r="P97" s="17"/>
      <c r="Q97" s="21"/>
      <c r="R97" s="17"/>
      <c r="S97" s="17"/>
      <c r="T97" s="21"/>
      <c r="U97" s="21"/>
      <c r="V97" s="17"/>
      <c r="W97" s="17"/>
      <c r="X97" s="17"/>
      <c r="Y97" s="17"/>
      <c r="Z97" s="17"/>
      <c r="AA97" s="17"/>
      <c r="AB97" s="17"/>
      <c r="AC97" s="17"/>
      <c r="AD97" s="17"/>
      <c r="AE97" s="67"/>
      <c r="AF97" s="67"/>
      <c r="AG97" s="30"/>
      <c r="AH97" s="14"/>
      <c r="AI97" s="14"/>
      <c r="AJ97" s="15"/>
      <c r="AK97" s="14" t="s">
        <v>527</v>
      </c>
      <c r="AL97" s="15"/>
      <c r="AM97" s="14"/>
      <c r="AN97" s="14"/>
      <c r="AO97" s="14"/>
      <c r="AP97" s="14"/>
      <c r="AQ97" s="14"/>
      <c r="AR97" s="14"/>
      <c r="AS97" s="14"/>
      <c r="AT97" s="14"/>
      <c r="AU97" s="14"/>
      <c r="AV97" s="14"/>
      <c r="AW97" s="14"/>
      <c r="AX97" s="45"/>
      <c r="AY97" s="48"/>
    </row>
    <row r="98" spans="2:51" x14ac:dyDescent="0.45">
      <c r="B98" s="14" t="s">
        <v>195</v>
      </c>
      <c r="C98" s="14" t="s">
        <v>198</v>
      </c>
      <c r="D98" s="14" t="s">
        <v>95</v>
      </c>
      <c r="E98" s="14" t="s">
        <v>536</v>
      </c>
      <c r="F98" s="14"/>
      <c r="G98" s="81">
        <v>41989</v>
      </c>
      <c r="H98" s="79"/>
      <c r="I98" s="14" t="s">
        <v>40</v>
      </c>
      <c r="J98" s="14"/>
      <c r="K98" s="16">
        <v>1524175.31</v>
      </c>
      <c r="L98" s="17">
        <v>953</v>
      </c>
      <c r="M98" s="17"/>
      <c r="N98" s="16"/>
      <c r="O98" s="17"/>
      <c r="P98" s="17"/>
      <c r="Q98" s="21"/>
      <c r="R98" s="17"/>
      <c r="S98" s="17"/>
      <c r="T98" s="21"/>
      <c r="U98" s="21"/>
      <c r="V98" s="17"/>
      <c r="W98" s="17"/>
      <c r="X98" s="17"/>
      <c r="Y98" s="17"/>
      <c r="Z98" s="17"/>
      <c r="AA98" s="17"/>
      <c r="AB98" s="17"/>
      <c r="AC98" s="17"/>
      <c r="AD98" s="17"/>
      <c r="AE98" s="67"/>
      <c r="AF98" s="67"/>
      <c r="AG98" s="30"/>
      <c r="AH98" s="14"/>
      <c r="AI98" s="14"/>
      <c r="AJ98" s="15"/>
      <c r="AK98" s="14" t="s">
        <v>526</v>
      </c>
      <c r="AL98" s="15"/>
      <c r="AM98" s="14"/>
      <c r="AN98" s="14"/>
      <c r="AO98" s="14"/>
      <c r="AP98" s="14"/>
      <c r="AQ98" s="14"/>
      <c r="AR98" s="14"/>
      <c r="AS98" s="14"/>
      <c r="AT98" s="14"/>
      <c r="AU98" s="14"/>
      <c r="AV98" s="14"/>
      <c r="AW98" s="14"/>
      <c r="AX98" s="45"/>
      <c r="AY98" s="48"/>
    </row>
    <row r="99" spans="2:51" x14ac:dyDescent="0.45">
      <c r="B99" s="14" t="s">
        <v>193</v>
      </c>
      <c r="C99" s="14" t="s">
        <v>198</v>
      </c>
      <c r="D99" s="14" t="s">
        <v>94</v>
      </c>
      <c r="E99" s="14" t="s">
        <v>93</v>
      </c>
      <c r="F99" s="14"/>
      <c r="G99" s="81">
        <v>41989</v>
      </c>
      <c r="H99" s="79"/>
      <c r="I99" s="14" t="s">
        <v>632</v>
      </c>
      <c r="J99" s="14"/>
      <c r="K99" s="16">
        <v>2003015.92</v>
      </c>
      <c r="L99" s="17">
        <v>573</v>
      </c>
      <c r="M99" s="17"/>
      <c r="N99" s="16"/>
      <c r="O99" s="17"/>
      <c r="P99" s="17"/>
      <c r="Q99" s="21"/>
      <c r="R99" s="17"/>
      <c r="S99" s="17"/>
      <c r="T99" s="21"/>
      <c r="U99" s="21"/>
      <c r="V99" s="17"/>
      <c r="W99" s="17"/>
      <c r="X99" s="17"/>
      <c r="Y99" s="17"/>
      <c r="Z99" s="17"/>
      <c r="AA99" s="17"/>
      <c r="AB99" s="17"/>
      <c r="AC99" s="17"/>
      <c r="AD99" s="17"/>
      <c r="AE99" s="67"/>
      <c r="AF99" s="67"/>
      <c r="AG99" s="30"/>
      <c r="AH99" s="14"/>
      <c r="AI99" s="14"/>
      <c r="AJ99" s="15"/>
      <c r="AK99" s="14" t="s">
        <v>527</v>
      </c>
      <c r="AL99" s="15"/>
      <c r="AM99" s="14"/>
      <c r="AN99" s="14"/>
      <c r="AO99" s="14"/>
      <c r="AP99" s="14"/>
      <c r="AQ99" s="14"/>
      <c r="AR99" s="14"/>
      <c r="AS99" s="14"/>
      <c r="AT99" s="14"/>
      <c r="AU99" s="14"/>
      <c r="AV99" s="14"/>
      <c r="AW99" s="14"/>
      <c r="AX99" s="45"/>
      <c r="AY99" s="48"/>
    </row>
    <row r="100" spans="2:51" x14ac:dyDescent="0.45">
      <c r="B100" s="14" t="s">
        <v>194</v>
      </c>
      <c r="C100" s="14" t="s">
        <v>198</v>
      </c>
      <c r="D100" s="14" t="s">
        <v>94</v>
      </c>
      <c r="E100" s="14" t="s">
        <v>430</v>
      </c>
      <c r="F100" s="14"/>
      <c r="G100" s="81">
        <v>41990</v>
      </c>
      <c r="H100" s="79"/>
      <c r="I100" s="14" t="s">
        <v>40</v>
      </c>
      <c r="J100" s="14"/>
      <c r="K100" s="16">
        <v>2546681.4300000002</v>
      </c>
      <c r="L100" s="17">
        <v>883</v>
      </c>
      <c r="M100" s="17"/>
      <c r="N100" s="16"/>
      <c r="O100" s="17"/>
      <c r="P100" s="17"/>
      <c r="Q100" s="21"/>
      <c r="R100" s="17"/>
      <c r="S100" s="17"/>
      <c r="T100" s="21"/>
      <c r="U100" s="21"/>
      <c r="V100" s="17"/>
      <c r="W100" s="17"/>
      <c r="X100" s="17"/>
      <c r="Y100" s="17"/>
      <c r="Z100" s="17"/>
      <c r="AA100" s="17"/>
      <c r="AB100" s="17"/>
      <c r="AC100" s="17"/>
      <c r="AD100" s="17"/>
      <c r="AE100" s="67"/>
      <c r="AF100" s="67"/>
      <c r="AG100" s="30"/>
      <c r="AH100" s="14"/>
      <c r="AI100" s="14"/>
      <c r="AJ100" s="15"/>
      <c r="AK100" s="14" t="s">
        <v>527</v>
      </c>
      <c r="AL100" s="15"/>
      <c r="AM100" s="14"/>
      <c r="AN100" s="14"/>
      <c r="AO100" s="14"/>
      <c r="AP100" s="14"/>
      <c r="AQ100" s="14"/>
      <c r="AR100" s="14"/>
      <c r="AS100" s="14"/>
      <c r="AT100" s="14"/>
      <c r="AU100" s="14"/>
      <c r="AV100" s="14"/>
      <c r="AW100" s="14"/>
      <c r="AX100" s="45"/>
      <c r="AY100" s="48"/>
    </row>
    <row r="101" spans="2:51" x14ac:dyDescent="0.45">
      <c r="B101" s="14" t="s">
        <v>172</v>
      </c>
      <c r="C101" s="14" t="s">
        <v>198</v>
      </c>
      <c r="D101" s="14" t="s">
        <v>94</v>
      </c>
      <c r="E101" s="14" t="s">
        <v>93</v>
      </c>
      <c r="F101" s="14"/>
      <c r="G101" s="81">
        <v>41990</v>
      </c>
      <c r="H101" s="79"/>
      <c r="I101" s="14" t="s">
        <v>632</v>
      </c>
      <c r="J101" s="14"/>
      <c r="K101" s="16">
        <v>2995009.88</v>
      </c>
      <c r="L101" s="17">
        <v>2240</v>
      </c>
      <c r="M101" s="17"/>
      <c r="N101" s="16"/>
      <c r="O101" s="17"/>
      <c r="P101" s="17"/>
      <c r="Q101" s="21"/>
      <c r="R101" s="17"/>
      <c r="S101" s="17"/>
      <c r="T101" s="21"/>
      <c r="U101" s="21"/>
      <c r="V101" s="17"/>
      <c r="W101" s="17"/>
      <c r="X101" s="17"/>
      <c r="Y101" s="17"/>
      <c r="Z101" s="17"/>
      <c r="AA101" s="17"/>
      <c r="AB101" s="17"/>
      <c r="AC101" s="17"/>
      <c r="AD101" s="17"/>
      <c r="AE101" s="67"/>
      <c r="AF101" s="67"/>
      <c r="AG101" s="30"/>
      <c r="AH101" s="14"/>
      <c r="AI101" s="14"/>
      <c r="AJ101" s="15"/>
      <c r="AK101" s="14" t="s">
        <v>531</v>
      </c>
      <c r="AL101" s="15"/>
      <c r="AM101" s="14"/>
      <c r="AN101" s="14"/>
      <c r="AO101" s="14"/>
      <c r="AP101" s="14"/>
      <c r="AQ101" s="14"/>
      <c r="AR101" s="14"/>
      <c r="AS101" s="14"/>
      <c r="AT101" s="14"/>
      <c r="AU101" s="14"/>
      <c r="AV101" s="14"/>
      <c r="AW101" s="14"/>
      <c r="AX101" s="45"/>
      <c r="AY101" s="48"/>
    </row>
    <row r="102" spans="2:51" x14ac:dyDescent="0.45">
      <c r="B102" s="14" t="s">
        <v>174</v>
      </c>
      <c r="C102" s="14" t="s">
        <v>198</v>
      </c>
      <c r="D102" s="14" t="s">
        <v>94</v>
      </c>
      <c r="E102" s="14" t="s">
        <v>93</v>
      </c>
      <c r="F102" s="14"/>
      <c r="G102" s="81">
        <v>41990</v>
      </c>
      <c r="H102" s="79"/>
      <c r="I102" s="93" t="s">
        <v>631</v>
      </c>
      <c r="J102" s="14"/>
      <c r="K102" s="16">
        <v>1049402.2</v>
      </c>
      <c r="L102" s="17">
        <v>490</v>
      </c>
      <c r="M102" s="17"/>
      <c r="N102" s="16"/>
      <c r="O102" s="17"/>
      <c r="P102" s="17"/>
      <c r="Q102" s="21"/>
      <c r="R102" s="17"/>
      <c r="S102" s="17"/>
      <c r="T102" s="21"/>
      <c r="U102" s="21"/>
      <c r="V102" s="17"/>
      <c r="W102" s="17"/>
      <c r="X102" s="17"/>
      <c r="Y102" s="17"/>
      <c r="Z102" s="17"/>
      <c r="AA102" s="17"/>
      <c r="AB102" s="17"/>
      <c r="AC102" s="17"/>
      <c r="AD102" s="17"/>
      <c r="AE102" s="67"/>
      <c r="AF102" s="67"/>
      <c r="AG102" s="30"/>
      <c r="AH102" s="14"/>
      <c r="AI102" s="14"/>
      <c r="AJ102" s="15"/>
      <c r="AK102" s="14" t="s">
        <v>335</v>
      </c>
      <c r="AL102" s="15"/>
      <c r="AM102" s="14"/>
      <c r="AN102" s="14"/>
      <c r="AO102" s="14"/>
      <c r="AP102" s="14"/>
      <c r="AQ102" s="14"/>
      <c r="AR102" s="14"/>
      <c r="AS102" s="14"/>
      <c r="AT102" s="14"/>
      <c r="AU102" s="14"/>
      <c r="AV102" s="14"/>
      <c r="AW102" s="14"/>
      <c r="AX102" s="45"/>
      <c r="AY102" s="48"/>
    </row>
    <row r="103" spans="2:51" x14ac:dyDescent="0.45">
      <c r="B103" s="14" t="s">
        <v>519</v>
      </c>
      <c r="C103" s="14" t="s">
        <v>198</v>
      </c>
      <c r="D103" s="14" t="s">
        <v>94</v>
      </c>
      <c r="E103" s="14" t="s">
        <v>536</v>
      </c>
      <c r="F103" s="14"/>
      <c r="G103" s="81">
        <v>41990</v>
      </c>
      <c r="H103" s="79"/>
      <c r="I103" s="14" t="s">
        <v>40</v>
      </c>
      <c r="J103" s="14"/>
      <c r="K103" s="16">
        <v>810608.72</v>
      </c>
      <c r="L103" s="17">
        <v>960</v>
      </c>
      <c r="M103" s="17"/>
      <c r="N103" s="16"/>
      <c r="O103" s="17"/>
      <c r="P103" s="17"/>
      <c r="Q103" s="21"/>
      <c r="R103" s="17"/>
      <c r="S103" s="17"/>
      <c r="T103" s="21"/>
      <c r="U103" s="21"/>
      <c r="V103" s="17"/>
      <c r="W103" s="17"/>
      <c r="X103" s="17"/>
      <c r="Y103" s="17"/>
      <c r="Z103" s="17"/>
      <c r="AA103" s="17"/>
      <c r="AB103" s="17"/>
      <c r="AC103" s="17"/>
      <c r="AD103" s="17"/>
      <c r="AE103" s="67"/>
      <c r="AF103" s="67"/>
      <c r="AG103" s="30"/>
      <c r="AH103" s="14"/>
      <c r="AI103" s="14"/>
      <c r="AJ103" s="15"/>
      <c r="AK103" s="14" t="s">
        <v>528</v>
      </c>
      <c r="AL103" s="15"/>
      <c r="AM103" s="14"/>
      <c r="AN103" s="14"/>
      <c r="AO103" s="14"/>
      <c r="AP103" s="14"/>
      <c r="AQ103" s="14"/>
      <c r="AR103" s="14"/>
      <c r="AS103" s="14"/>
      <c r="AT103" s="14"/>
      <c r="AU103" s="14"/>
      <c r="AV103" s="14"/>
      <c r="AW103" s="14"/>
      <c r="AX103" s="45"/>
      <c r="AY103" s="48"/>
    </row>
    <row r="104" spans="2:51" x14ac:dyDescent="0.45">
      <c r="B104" s="14" t="s">
        <v>179</v>
      </c>
      <c r="C104" s="14" t="s">
        <v>198</v>
      </c>
      <c r="D104" s="14" t="s">
        <v>94</v>
      </c>
      <c r="E104" s="14" t="s">
        <v>93</v>
      </c>
      <c r="F104" s="14"/>
      <c r="G104" s="81">
        <v>41990</v>
      </c>
      <c r="H104" s="79"/>
      <c r="I104" s="14" t="s">
        <v>632</v>
      </c>
      <c r="J104" s="14"/>
      <c r="K104" s="16">
        <v>6331289.5599999996</v>
      </c>
      <c r="L104" s="17">
        <v>4449</v>
      </c>
      <c r="M104" s="17"/>
      <c r="N104" s="16"/>
      <c r="O104" s="17"/>
      <c r="P104" s="17"/>
      <c r="Q104" s="21"/>
      <c r="R104" s="17"/>
      <c r="S104" s="17"/>
      <c r="T104" s="21"/>
      <c r="U104" s="21"/>
      <c r="V104" s="17"/>
      <c r="W104" s="17"/>
      <c r="X104" s="17"/>
      <c r="Y104" s="17"/>
      <c r="Z104" s="17"/>
      <c r="AA104" s="17"/>
      <c r="AB104" s="17"/>
      <c r="AC104" s="17"/>
      <c r="AD104" s="17"/>
      <c r="AE104" s="67"/>
      <c r="AF104" s="67"/>
      <c r="AG104" s="30"/>
      <c r="AH104" s="14"/>
      <c r="AI104" s="14"/>
      <c r="AJ104" s="15"/>
      <c r="AK104" s="14" t="s">
        <v>529</v>
      </c>
      <c r="AL104" s="15"/>
      <c r="AM104" s="14"/>
      <c r="AN104" s="14"/>
      <c r="AO104" s="14"/>
      <c r="AP104" s="14"/>
      <c r="AQ104" s="14"/>
      <c r="AR104" s="14"/>
      <c r="AS104" s="14"/>
      <c r="AT104" s="14"/>
      <c r="AU104" s="14"/>
      <c r="AV104" s="14"/>
      <c r="AW104" s="14"/>
      <c r="AX104" s="45"/>
      <c r="AY104" s="48"/>
    </row>
    <row r="105" spans="2:51" x14ac:dyDescent="0.45">
      <c r="B105" s="14" t="s">
        <v>188</v>
      </c>
      <c r="C105" s="14" t="s">
        <v>198</v>
      </c>
      <c r="D105" s="14" t="s">
        <v>94</v>
      </c>
      <c r="E105" s="14" t="s">
        <v>430</v>
      </c>
      <c r="F105" s="14"/>
      <c r="G105" s="81">
        <v>41990</v>
      </c>
      <c r="H105" s="79"/>
      <c r="I105" s="14" t="s">
        <v>40</v>
      </c>
      <c r="J105" s="14"/>
      <c r="K105" s="16">
        <v>2305390.75</v>
      </c>
      <c r="L105" s="17">
        <v>1200</v>
      </c>
      <c r="M105" s="17"/>
      <c r="N105" s="16"/>
      <c r="O105" s="17"/>
      <c r="P105" s="17"/>
      <c r="Q105" s="21"/>
      <c r="R105" s="17"/>
      <c r="S105" s="17"/>
      <c r="T105" s="21"/>
      <c r="U105" s="21"/>
      <c r="V105" s="17"/>
      <c r="W105" s="17"/>
      <c r="X105" s="17"/>
      <c r="Y105" s="17"/>
      <c r="Z105" s="17"/>
      <c r="AA105" s="17"/>
      <c r="AB105" s="17"/>
      <c r="AC105" s="17"/>
      <c r="AD105" s="17"/>
      <c r="AE105" s="67"/>
      <c r="AF105" s="67"/>
      <c r="AG105" s="30"/>
      <c r="AH105" s="14"/>
      <c r="AI105" s="14"/>
      <c r="AJ105" s="15"/>
      <c r="AK105" s="14" t="s">
        <v>529</v>
      </c>
      <c r="AL105" s="15"/>
      <c r="AM105" s="14"/>
      <c r="AN105" s="14"/>
      <c r="AO105" s="14"/>
      <c r="AP105" s="14"/>
      <c r="AQ105" s="14"/>
      <c r="AR105" s="14"/>
      <c r="AS105" s="14"/>
      <c r="AT105" s="14"/>
      <c r="AU105" s="14"/>
      <c r="AV105" s="14"/>
      <c r="AW105" s="14"/>
      <c r="AX105" s="45"/>
      <c r="AY105" s="48"/>
    </row>
    <row r="106" spans="2:51" x14ac:dyDescent="0.45">
      <c r="B106" s="14" t="s">
        <v>186</v>
      </c>
      <c r="C106" s="14" t="s">
        <v>198</v>
      </c>
      <c r="D106" s="14" t="s">
        <v>94</v>
      </c>
      <c r="E106" s="14" t="s">
        <v>430</v>
      </c>
      <c r="F106" s="14"/>
      <c r="G106" s="81">
        <v>41991</v>
      </c>
      <c r="H106" s="79"/>
      <c r="I106" s="14" t="s">
        <v>40</v>
      </c>
      <c r="J106" s="14"/>
      <c r="K106" s="16">
        <v>2944157.62</v>
      </c>
      <c r="L106" s="17">
        <v>1232</v>
      </c>
      <c r="M106" s="17"/>
      <c r="N106" s="16"/>
      <c r="O106" s="17"/>
      <c r="P106" s="17"/>
      <c r="Q106" s="21"/>
      <c r="R106" s="17"/>
      <c r="S106" s="17"/>
      <c r="T106" s="21"/>
      <c r="U106" s="21"/>
      <c r="V106" s="17"/>
      <c r="W106" s="17"/>
      <c r="X106" s="17"/>
      <c r="Y106" s="17"/>
      <c r="Z106" s="17"/>
      <c r="AA106" s="17"/>
      <c r="AB106" s="17"/>
      <c r="AC106" s="17"/>
      <c r="AD106" s="17"/>
      <c r="AE106" s="67"/>
      <c r="AF106" s="67"/>
      <c r="AG106" s="30"/>
      <c r="AH106" s="14"/>
      <c r="AI106" s="14"/>
      <c r="AJ106" s="15"/>
      <c r="AK106" s="14" t="s">
        <v>529</v>
      </c>
      <c r="AL106" s="15"/>
      <c r="AM106" s="14"/>
      <c r="AN106" s="14"/>
      <c r="AO106" s="14"/>
      <c r="AP106" s="14"/>
      <c r="AQ106" s="14"/>
      <c r="AR106" s="14"/>
      <c r="AS106" s="14"/>
      <c r="AT106" s="14"/>
      <c r="AU106" s="14"/>
      <c r="AV106" s="14"/>
      <c r="AW106" s="14"/>
      <c r="AX106" s="45"/>
      <c r="AY106" s="48"/>
    </row>
    <row r="107" spans="2:51" x14ac:dyDescent="0.45">
      <c r="B107" s="14" t="s">
        <v>170</v>
      </c>
      <c r="C107" s="14" t="s">
        <v>198</v>
      </c>
      <c r="D107" s="14" t="s">
        <v>94</v>
      </c>
      <c r="E107" s="14" t="s">
        <v>430</v>
      </c>
      <c r="F107" s="14"/>
      <c r="G107" s="81">
        <v>41991</v>
      </c>
      <c r="H107" s="79"/>
      <c r="I107" s="14" t="s">
        <v>40</v>
      </c>
      <c r="J107" s="14"/>
      <c r="K107" s="16">
        <v>1213139.49</v>
      </c>
      <c r="L107" s="17">
        <v>919</v>
      </c>
      <c r="M107" s="17"/>
      <c r="N107" s="16"/>
      <c r="O107" s="17"/>
      <c r="P107" s="17"/>
      <c r="Q107" s="21"/>
      <c r="R107" s="17"/>
      <c r="S107" s="17"/>
      <c r="T107" s="21"/>
      <c r="U107" s="21"/>
      <c r="V107" s="17"/>
      <c r="W107" s="17"/>
      <c r="X107" s="17"/>
      <c r="Y107" s="17"/>
      <c r="Z107" s="17"/>
      <c r="AA107" s="17"/>
      <c r="AB107" s="17"/>
      <c r="AC107" s="17"/>
      <c r="AD107" s="17"/>
      <c r="AE107" s="67"/>
      <c r="AF107" s="67"/>
      <c r="AG107" s="30"/>
      <c r="AH107" s="14"/>
      <c r="AI107" s="14"/>
      <c r="AJ107" s="15"/>
      <c r="AK107" s="14" t="s">
        <v>529</v>
      </c>
      <c r="AL107" s="15"/>
      <c r="AM107" s="14"/>
      <c r="AN107" s="14"/>
      <c r="AO107" s="14"/>
      <c r="AP107" s="14"/>
      <c r="AQ107" s="14"/>
      <c r="AR107" s="14"/>
      <c r="AS107" s="14"/>
      <c r="AT107" s="14"/>
      <c r="AU107" s="14"/>
      <c r="AV107" s="14"/>
      <c r="AW107" s="14"/>
      <c r="AX107" s="45"/>
      <c r="AY107" s="48"/>
    </row>
    <row r="108" spans="2:51" x14ac:dyDescent="0.45">
      <c r="B108" s="14" t="s">
        <v>520</v>
      </c>
      <c r="C108" s="14" t="s">
        <v>198</v>
      </c>
      <c r="D108" s="14" t="s">
        <v>94</v>
      </c>
      <c r="E108" s="14" t="s">
        <v>536</v>
      </c>
      <c r="F108" s="14"/>
      <c r="G108" s="81">
        <v>41991</v>
      </c>
      <c r="H108" s="79"/>
      <c r="I108" s="14" t="s">
        <v>40</v>
      </c>
      <c r="J108" s="14"/>
      <c r="K108" s="16">
        <v>990590.49</v>
      </c>
      <c r="L108" s="17">
        <v>811</v>
      </c>
      <c r="M108" s="17"/>
      <c r="N108" s="16"/>
      <c r="O108" s="17"/>
      <c r="P108" s="17"/>
      <c r="Q108" s="21"/>
      <c r="R108" s="17"/>
      <c r="S108" s="17"/>
      <c r="T108" s="21"/>
      <c r="U108" s="21"/>
      <c r="V108" s="17"/>
      <c r="W108" s="17"/>
      <c r="X108" s="17"/>
      <c r="Y108" s="17"/>
      <c r="Z108" s="17"/>
      <c r="AA108" s="17"/>
      <c r="AB108" s="17"/>
      <c r="AC108" s="17"/>
      <c r="AD108" s="17"/>
      <c r="AE108" s="67"/>
      <c r="AF108" s="67"/>
      <c r="AG108" s="30"/>
      <c r="AH108" s="14"/>
      <c r="AI108" s="14"/>
      <c r="AJ108" s="15"/>
      <c r="AK108" s="14" t="s">
        <v>526</v>
      </c>
      <c r="AL108" s="15"/>
      <c r="AM108" s="14"/>
      <c r="AN108" s="14"/>
      <c r="AO108" s="14"/>
      <c r="AP108" s="14"/>
      <c r="AQ108" s="14"/>
      <c r="AR108" s="14"/>
      <c r="AS108" s="14"/>
      <c r="AT108" s="14"/>
      <c r="AU108" s="14"/>
      <c r="AV108" s="14"/>
      <c r="AW108" s="14"/>
      <c r="AX108" s="45"/>
      <c r="AY108" s="48"/>
    </row>
    <row r="109" spans="2:51" x14ac:dyDescent="0.45">
      <c r="B109" s="14" t="s">
        <v>521</v>
      </c>
      <c r="C109" s="14" t="s">
        <v>198</v>
      </c>
      <c r="D109" s="14" t="s">
        <v>94</v>
      </c>
      <c r="E109" s="14" t="s">
        <v>119</v>
      </c>
      <c r="F109" s="14"/>
      <c r="G109" s="81">
        <v>41991</v>
      </c>
      <c r="H109" s="79"/>
      <c r="I109" s="14" t="s">
        <v>40</v>
      </c>
      <c r="J109" s="14"/>
      <c r="K109" s="16">
        <v>894245.03</v>
      </c>
      <c r="L109" s="17">
        <v>499</v>
      </c>
      <c r="M109" s="17"/>
      <c r="N109" s="16"/>
      <c r="O109" s="17"/>
      <c r="P109" s="17"/>
      <c r="Q109" s="21"/>
      <c r="R109" s="17"/>
      <c r="S109" s="17"/>
      <c r="T109" s="21"/>
      <c r="U109" s="21"/>
      <c r="V109" s="17"/>
      <c r="W109" s="17"/>
      <c r="X109" s="17"/>
      <c r="Y109" s="17"/>
      <c r="Z109" s="17"/>
      <c r="AA109" s="17"/>
      <c r="AB109" s="17"/>
      <c r="AC109" s="17"/>
      <c r="AD109" s="17"/>
      <c r="AE109" s="67"/>
      <c r="AF109" s="67"/>
      <c r="AG109" s="30"/>
      <c r="AH109" s="14"/>
      <c r="AI109" s="14"/>
      <c r="AJ109" s="15"/>
      <c r="AK109" s="14" t="s">
        <v>526</v>
      </c>
      <c r="AL109" s="15"/>
      <c r="AM109" s="14"/>
      <c r="AN109" s="14"/>
      <c r="AO109" s="14"/>
      <c r="AP109" s="14"/>
      <c r="AQ109" s="14"/>
      <c r="AR109" s="14"/>
      <c r="AS109" s="14"/>
      <c r="AT109" s="14"/>
      <c r="AU109" s="14"/>
      <c r="AV109" s="14"/>
      <c r="AW109" s="14"/>
      <c r="AX109" s="45"/>
      <c r="AY109" s="48"/>
    </row>
    <row r="110" spans="2:51" x14ac:dyDescent="0.45">
      <c r="B110" s="14" t="s">
        <v>182</v>
      </c>
      <c r="C110" s="14" t="s">
        <v>198</v>
      </c>
      <c r="D110" s="14" t="s">
        <v>94</v>
      </c>
      <c r="E110" s="14" t="s">
        <v>538</v>
      </c>
      <c r="F110" s="14"/>
      <c r="G110" s="81">
        <v>41991</v>
      </c>
      <c r="H110" s="79"/>
      <c r="I110" s="14" t="s">
        <v>40</v>
      </c>
      <c r="J110" s="14"/>
      <c r="K110" s="16">
        <v>25576965.739999998</v>
      </c>
      <c r="L110" s="17">
        <v>8835</v>
      </c>
      <c r="M110" s="17"/>
      <c r="N110" s="16"/>
      <c r="O110" s="17"/>
      <c r="P110" s="17"/>
      <c r="Q110" s="21"/>
      <c r="R110" s="17"/>
      <c r="S110" s="17"/>
      <c r="T110" s="21"/>
      <c r="U110" s="21"/>
      <c r="V110" s="17"/>
      <c r="W110" s="17"/>
      <c r="X110" s="17"/>
      <c r="Y110" s="17"/>
      <c r="Z110" s="17"/>
      <c r="AA110" s="17"/>
      <c r="AB110" s="17"/>
      <c r="AC110" s="17"/>
      <c r="AD110" s="17"/>
      <c r="AE110" s="67"/>
      <c r="AF110" s="67"/>
      <c r="AG110" s="30"/>
      <c r="AH110" s="14"/>
      <c r="AI110" s="14"/>
      <c r="AJ110" s="15"/>
      <c r="AK110" s="14" t="s">
        <v>526</v>
      </c>
      <c r="AL110" s="15"/>
      <c r="AM110" s="14"/>
      <c r="AN110" s="14"/>
      <c r="AO110" s="14"/>
      <c r="AP110" s="14"/>
      <c r="AQ110" s="14"/>
      <c r="AR110" s="14"/>
      <c r="AS110" s="14"/>
      <c r="AT110" s="14"/>
      <c r="AU110" s="14"/>
      <c r="AV110" s="14"/>
      <c r="AW110" s="14"/>
      <c r="AX110" s="45"/>
      <c r="AY110" s="48"/>
    </row>
    <row r="111" spans="2:51" x14ac:dyDescent="0.45">
      <c r="B111" s="14" t="s">
        <v>185</v>
      </c>
      <c r="C111" s="14" t="s">
        <v>198</v>
      </c>
      <c r="D111" s="14" t="s">
        <v>94</v>
      </c>
      <c r="E111" t="s">
        <v>536</v>
      </c>
      <c r="F111" s="14"/>
      <c r="G111" s="81">
        <v>41991</v>
      </c>
      <c r="H111" s="79" t="s">
        <v>535</v>
      </c>
      <c r="I111" s="14" t="s">
        <v>40</v>
      </c>
      <c r="J111" s="14"/>
      <c r="K111" s="16">
        <v>1071710.99</v>
      </c>
      <c r="L111" s="17">
        <v>282</v>
      </c>
      <c r="M111" s="17"/>
      <c r="N111" s="16"/>
      <c r="O111" s="17"/>
      <c r="P111" s="17"/>
      <c r="Q111" s="21"/>
      <c r="R111" s="17"/>
      <c r="S111" s="17"/>
      <c r="T111" s="21"/>
      <c r="U111" s="21"/>
      <c r="V111" s="17"/>
      <c r="W111" s="17"/>
      <c r="X111" s="17"/>
      <c r="Y111" s="17"/>
      <c r="Z111" s="17"/>
      <c r="AA111" s="17"/>
      <c r="AB111" s="17"/>
      <c r="AC111" s="17"/>
      <c r="AD111" s="17"/>
      <c r="AE111" s="67"/>
      <c r="AF111" s="67"/>
      <c r="AG111" s="30"/>
      <c r="AH111" s="14"/>
      <c r="AI111" s="14"/>
      <c r="AJ111" s="15"/>
      <c r="AK111" s="14" t="s">
        <v>539</v>
      </c>
      <c r="AL111" s="15"/>
      <c r="AM111" s="14"/>
      <c r="AN111" s="14"/>
      <c r="AO111" s="14"/>
      <c r="AP111" s="14"/>
      <c r="AQ111" s="14"/>
      <c r="AR111" s="14"/>
      <c r="AS111" s="14"/>
      <c r="AT111" s="14"/>
      <c r="AU111" s="14"/>
      <c r="AV111" s="14"/>
      <c r="AW111" s="14"/>
      <c r="AX111" s="45"/>
      <c r="AY111" s="48"/>
    </row>
    <row r="112" spans="2:51" x14ac:dyDescent="0.45">
      <c r="B112" s="14" t="s">
        <v>184</v>
      </c>
      <c r="C112" s="14" t="s">
        <v>198</v>
      </c>
      <c r="D112" s="14" t="s">
        <v>94</v>
      </c>
      <c r="E112" s="14" t="s">
        <v>93</v>
      </c>
      <c r="F112" s="14"/>
      <c r="G112" s="81">
        <v>41992</v>
      </c>
      <c r="H112" s="79"/>
      <c r="I112" s="14" t="s">
        <v>632</v>
      </c>
      <c r="J112" s="14"/>
      <c r="K112" s="16">
        <v>1238481.29</v>
      </c>
      <c r="L112" s="17">
        <v>422</v>
      </c>
      <c r="M112" s="17"/>
      <c r="N112" s="16"/>
      <c r="O112" s="17"/>
      <c r="P112" s="17"/>
      <c r="Q112" s="21"/>
      <c r="R112" s="17"/>
      <c r="S112" s="17"/>
      <c r="T112" s="21"/>
      <c r="U112" s="21"/>
      <c r="V112" s="17"/>
      <c r="W112" s="17"/>
      <c r="X112" s="17"/>
      <c r="Y112" s="17"/>
      <c r="Z112" s="17"/>
      <c r="AA112" s="17"/>
      <c r="AB112" s="17"/>
      <c r="AC112" s="17"/>
      <c r="AD112" s="17"/>
      <c r="AE112" s="67"/>
      <c r="AF112" s="67"/>
      <c r="AG112" s="30"/>
      <c r="AH112" s="14"/>
      <c r="AI112" s="14"/>
      <c r="AJ112" s="15"/>
      <c r="AK112" s="14" t="s">
        <v>530</v>
      </c>
      <c r="AL112" s="15"/>
      <c r="AM112" s="14"/>
      <c r="AN112" s="14"/>
      <c r="AO112" s="14"/>
      <c r="AP112" s="14"/>
      <c r="AQ112" s="14"/>
      <c r="AR112" s="14"/>
      <c r="AS112" s="14"/>
      <c r="AT112" s="14"/>
      <c r="AU112" s="14"/>
      <c r="AV112" s="14"/>
      <c r="AW112" s="14"/>
      <c r="AX112" s="14"/>
      <c r="AY112" s="48"/>
    </row>
    <row r="113" spans="2:51" x14ac:dyDescent="0.45">
      <c r="B113" s="14" t="s">
        <v>176</v>
      </c>
      <c r="C113" s="14" t="s">
        <v>198</v>
      </c>
      <c r="D113" s="14" t="s">
        <v>94</v>
      </c>
      <c r="E113" s="14" t="s">
        <v>93</v>
      </c>
      <c r="F113" s="14"/>
      <c r="G113" s="81">
        <v>41992</v>
      </c>
      <c r="H113" s="79"/>
      <c r="I113" s="14" t="s">
        <v>632</v>
      </c>
      <c r="J113" s="14"/>
      <c r="K113" s="16">
        <v>1614188.5</v>
      </c>
      <c r="L113" s="17">
        <v>1586</v>
      </c>
      <c r="M113" s="17"/>
      <c r="N113" s="16"/>
      <c r="O113" s="17"/>
      <c r="P113" s="17"/>
      <c r="Q113" s="21"/>
      <c r="R113" s="17"/>
      <c r="S113" s="17"/>
      <c r="T113" s="21"/>
      <c r="U113" s="21"/>
      <c r="V113" s="17"/>
      <c r="W113" s="17"/>
      <c r="X113" s="17"/>
      <c r="Y113" s="17"/>
      <c r="Z113" s="17"/>
      <c r="AA113" s="17"/>
      <c r="AB113" s="17"/>
      <c r="AC113" s="17"/>
      <c r="AD113" s="17"/>
      <c r="AE113" s="67"/>
      <c r="AF113" s="67"/>
      <c r="AG113" s="30"/>
      <c r="AH113" s="14"/>
      <c r="AI113" s="14"/>
      <c r="AJ113" s="15"/>
      <c r="AK113" s="14" t="s">
        <v>530</v>
      </c>
      <c r="AL113" s="15"/>
      <c r="AM113" s="14"/>
      <c r="AN113" s="14"/>
      <c r="AO113" s="14"/>
      <c r="AP113" s="14"/>
      <c r="AQ113" s="14"/>
      <c r="AR113" s="14"/>
      <c r="AS113" s="14"/>
      <c r="AT113" s="14"/>
      <c r="AU113" s="14"/>
      <c r="AV113" s="14"/>
      <c r="AW113" s="14"/>
      <c r="AX113" s="45"/>
      <c r="AY113" s="48"/>
    </row>
    <row r="114" spans="2:51" x14ac:dyDescent="0.45">
      <c r="B114" s="14" t="s">
        <v>191</v>
      </c>
      <c r="C114" s="14" t="s">
        <v>198</v>
      </c>
      <c r="D114" s="14" t="s">
        <v>94</v>
      </c>
      <c r="E114" s="14" t="s">
        <v>93</v>
      </c>
      <c r="F114" s="14"/>
      <c r="G114" s="81">
        <v>41992</v>
      </c>
      <c r="H114" s="79"/>
      <c r="I114" s="14" t="s">
        <v>632</v>
      </c>
      <c r="J114" s="14"/>
      <c r="K114" s="16">
        <v>2747871.61</v>
      </c>
      <c r="L114" s="17">
        <v>2248</v>
      </c>
      <c r="M114" s="17"/>
      <c r="N114" s="16"/>
      <c r="O114" s="17"/>
      <c r="P114" s="17"/>
      <c r="Q114" s="21"/>
      <c r="R114" s="17"/>
      <c r="S114" s="17"/>
      <c r="T114" s="21"/>
      <c r="U114" s="21"/>
      <c r="V114" s="17"/>
      <c r="W114" s="17"/>
      <c r="X114" s="17"/>
      <c r="Y114" s="17"/>
      <c r="Z114" s="17"/>
      <c r="AA114" s="17"/>
      <c r="AB114" s="17"/>
      <c r="AC114" s="17"/>
      <c r="AD114" s="17"/>
      <c r="AE114" s="67"/>
      <c r="AF114" s="67"/>
      <c r="AG114" s="30"/>
      <c r="AH114" s="14"/>
      <c r="AI114" s="14"/>
      <c r="AJ114" s="15"/>
      <c r="AK114" s="14" t="s">
        <v>308</v>
      </c>
      <c r="AL114" s="15"/>
      <c r="AM114" s="14"/>
      <c r="AN114" s="14"/>
      <c r="AO114" s="14"/>
      <c r="AP114" s="14"/>
      <c r="AQ114" s="14"/>
      <c r="AR114" s="14"/>
      <c r="AS114" s="14"/>
      <c r="AT114" s="14"/>
      <c r="AU114" s="14"/>
      <c r="AV114" s="14"/>
      <c r="AW114" s="14"/>
      <c r="AX114" s="45"/>
      <c r="AY114" s="48"/>
    </row>
    <row r="115" spans="2:51" x14ac:dyDescent="0.45">
      <c r="B115" s="14" t="s">
        <v>178</v>
      </c>
      <c r="C115" s="14" t="s">
        <v>198</v>
      </c>
      <c r="D115" s="14" t="s">
        <v>94</v>
      </c>
      <c r="E115" s="14" t="s">
        <v>536</v>
      </c>
      <c r="F115" s="14"/>
      <c r="G115" s="81">
        <v>41992</v>
      </c>
      <c r="H115" s="79"/>
      <c r="I115" s="14" t="s">
        <v>40</v>
      </c>
      <c r="J115" s="14"/>
      <c r="K115" s="16">
        <v>1495103.06</v>
      </c>
      <c r="L115" s="17">
        <v>1474</v>
      </c>
      <c r="M115" s="17"/>
      <c r="N115" s="16"/>
      <c r="O115" s="17"/>
      <c r="P115" s="17"/>
      <c r="Q115" s="21"/>
      <c r="R115" s="17"/>
      <c r="S115" s="17"/>
      <c r="T115" s="21"/>
      <c r="U115" s="21"/>
      <c r="V115" s="17"/>
      <c r="W115" s="17"/>
      <c r="X115" s="17"/>
      <c r="Y115" s="17"/>
      <c r="Z115" s="17"/>
      <c r="AA115" s="17"/>
      <c r="AB115" s="17"/>
      <c r="AC115" s="17"/>
      <c r="AD115" s="17"/>
      <c r="AE115" s="67"/>
      <c r="AF115" s="67"/>
      <c r="AG115" s="30"/>
      <c r="AH115" s="14"/>
      <c r="AI115" s="14"/>
      <c r="AJ115" s="15"/>
      <c r="AK115" s="14" t="s">
        <v>528</v>
      </c>
      <c r="AL115" s="15"/>
      <c r="AM115" s="14"/>
      <c r="AN115" s="14"/>
      <c r="AO115" s="14"/>
      <c r="AP115" s="14"/>
      <c r="AQ115" s="14"/>
      <c r="AR115" s="14"/>
      <c r="AS115" s="14"/>
      <c r="AT115" s="14"/>
      <c r="AU115" s="14"/>
      <c r="AV115" s="14"/>
      <c r="AW115" s="14"/>
      <c r="AX115" s="45"/>
      <c r="AY115" s="48"/>
    </row>
    <row r="116" spans="2:51" x14ac:dyDescent="0.45">
      <c r="B116" s="14" t="s">
        <v>180</v>
      </c>
      <c r="C116" s="14" t="s">
        <v>198</v>
      </c>
      <c r="D116" s="14" t="s">
        <v>94</v>
      </c>
      <c r="E116" s="14" t="s">
        <v>430</v>
      </c>
      <c r="F116" s="14"/>
      <c r="G116" s="81">
        <v>42002</v>
      </c>
      <c r="H116" s="80"/>
      <c r="I116" s="14" t="s">
        <v>40</v>
      </c>
      <c r="J116" s="14"/>
      <c r="K116" s="16">
        <v>1455512.57</v>
      </c>
      <c r="L116" s="17">
        <v>696</v>
      </c>
      <c r="M116" s="17"/>
      <c r="N116" s="16"/>
      <c r="O116" s="17"/>
      <c r="P116" s="17"/>
      <c r="Q116" s="21"/>
      <c r="R116" s="17"/>
      <c r="S116" s="17"/>
      <c r="T116" s="21"/>
      <c r="U116" s="21"/>
      <c r="V116" s="17"/>
      <c r="W116" s="17"/>
      <c r="X116" s="17"/>
      <c r="Y116" s="17"/>
      <c r="Z116" s="17"/>
      <c r="AA116" s="17"/>
      <c r="AB116" s="17"/>
      <c r="AC116" s="17"/>
      <c r="AD116" s="17"/>
      <c r="AE116" s="67"/>
      <c r="AF116" s="67"/>
      <c r="AG116" s="30"/>
      <c r="AH116" s="14"/>
      <c r="AI116" s="14"/>
      <c r="AJ116" s="15"/>
      <c r="AK116" s="14" t="s">
        <v>531</v>
      </c>
      <c r="AL116" s="15"/>
      <c r="AM116" s="14"/>
      <c r="AN116" s="14"/>
      <c r="AO116" s="14"/>
      <c r="AP116" s="14"/>
      <c r="AQ116" s="14"/>
      <c r="AR116" s="14"/>
      <c r="AS116" s="14"/>
      <c r="AT116" s="14"/>
      <c r="AU116" s="14"/>
      <c r="AV116" s="14"/>
      <c r="AW116" s="14"/>
      <c r="AX116" s="45"/>
      <c r="AY116" s="48"/>
    </row>
    <row r="117" spans="2:51" x14ac:dyDescent="0.45">
      <c r="B117" s="14" t="s">
        <v>167</v>
      </c>
      <c r="C117" s="14" t="s">
        <v>198</v>
      </c>
      <c r="D117" s="14" t="s">
        <v>94</v>
      </c>
      <c r="E117" s="14" t="s">
        <v>536</v>
      </c>
      <c r="F117" s="14"/>
      <c r="G117" s="81">
        <v>42002</v>
      </c>
      <c r="H117" s="79"/>
      <c r="I117" s="14" t="s">
        <v>40</v>
      </c>
      <c r="J117" s="14"/>
      <c r="K117" s="16">
        <v>1838961.7</v>
      </c>
      <c r="L117" s="17">
        <v>445</v>
      </c>
      <c r="M117" s="17"/>
      <c r="N117" s="16"/>
      <c r="O117" s="17"/>
      <c r="P117" s="17"/>
      <c r="Q117" s="21"/>
      <c r="R117" s="17"/>
      <c r="S117" s="17"/>
      <c r="T117" s="21"/>
      <c r="U117" s="21"/>
      <c r="V117" s="17"/>
      <c r="W117" s="17"/>
      <c r="X117" s="17"/>
      <c r="Y117" s="17"/>
      <c r="Z117" s="17"/>
      <c r="AA117" s="17"/>
      <c r="AB117" s="17"/>
      <c r="AC117" s="17"/>
      <c r="AD117" s="17"/>
      <c r="AE117" s="67"/>
      <c r="AF117" s="67"/>
      <c r="AG117" s="30"/>
      <c r="AH117" s="14"/>
      <c r="AI117" s="14"/>
      <c r="AJ117" s="15"/>
      <c r="AK117" s="14" t="s">
        <v>534</v>
      </c>
      <c r="AL117" s="15"/>
      <c r="AM117" s="14"/>
      <c r="AN117" s="14"/>
      <c r="AO117" s="14"/>
      <c r="AP117" s="14"/>
      <c r="AQ117" s="14"/>
      <c r="AR117" s="14"/>
      <c r="AS117" s="14"/>
      <c r="AT117" s="14"/>
      <c r="AU117" s="14"/>
      <c r="AV117" s="14"/>
      <c r="AW117" s="14"/>
      <c r="AX117" s="45"/>
      <c r="AY117" s="48"/>
    </row>
    <row r="118" spans="2:51" x14ac:dyDescent="0.45">
      <c r="B118" s="14" t="s">
        <v>189</v>
      </c>
      <c r="C118" s="14" t="s">
        <v>198</v>
      </c>
      <c r="D118" s="14" t="s">
        <v>94</v>
      </c>
      <c r="E118" s="14" t="s">
        <v>119</v>
      </c>
      <c r="F118" s="14"/>
      <c r="G118" s="81">
        <v>42002</v>
      </c>
      <c r="H118" s="79" t="s">
        <v>535</v>
      </c>
      <c r="I118" s="14" t="s">
        <v>40</v>
      </c>
      <c r="J118" s="14"/>
      <c r="K118" s="16">
        <v>1330290.43</v>
      </c>
      <c r="L118" s="17">
        <v>472</v>
      </c>
      <c r="M118" s="17"/>
      <c r="N118" s="16"/>
      <c r="O118" s="17"/>
      <c r="P118" s="17"/>
      <c r="Q118" s="21"/>
      <c r="R118" s="17"/>
      <c r="S118" s="17"/>
      <c r="T118" s="21"/>
      <c r="U118" s="21"/>
      <c r="V118" s="17"/>
      <c r="W118" s="17"/>
      <c r="X118" s="17"/>
      <c r="Y118" s="17"/>
      <c r="Z118" s="17"/>
      <c r="AA118" s="17"/>
      <c r="AB118" s="17"/>
      <c r="AC118" s="17"/>
      <c r="AD118" s="17"/>
      <c r="AE118" s="67"/>
      <c r="AF118" s="67"/>
      <c r="AG118" s="30"/>
      <c r="AH118" s="14"/>
      <c r="AI118" s="14"/>
      <c r="AJ118" s="15"/>
      <c r="AK118" s="93" t="s">
        <v>537</v>
      </c>
      <c r="AL118" s="15"/>
      <c r="AM118" s="14"/>
      <c r="AN118" s="14"/>
      <c r="AO118" s="14"/>
      <c r="AP118" s="14"/>
      <c r="AQ118" s="14"/>
      <c r="AR118" s="14"/>
      <c r="AS118" s="14"/>
      <c r="AT118" s="14"/>
      <c r="AU118" s="14"/>
      <c r="AV118" s="14"/>
      <c r="AW118" s="14"/>
      <c r="AX118" s="14"/>
      <c r="AY118" s="48"/>
    </row>
    <row r="119" spans="2:51" x14ac:dyDescent="0.45">
      <c r="B119" s="14" t="s">
        <v>177</v>
      </c>
      <c r="C119" s="14" t="s">
        <v>198</v>
      </c>
      <c r="D119" s="14" t="s">
        <v>94</v>
      </c>
      <c r="E119" s="14" t="s">
        <v>93</v>
      </c>
      <c r="F119" s="14"/>
      <c r="G119" s="81">
        <v>42003</v>
      </c>
      <c r="H119" s="79"/>
      <c r="I119" s="14" t="s">
        <v>632</v>
      </c>
      <c r="J119" s="14"/>
      <c r="K119" s="16">
        <v>1120688.58</v>
      </c>
      <c r="L119" s="17">
        <v>999</v>
      </c>
      <c r="M119" s="17"/>
      <c r="N119" s="16"/>
      <c r="O119" s="17"/>
      <c r="P119" s="17"/>
      <c r="Q119" s="21"/>
      <c r="R119" s="17"/>
      <c r="S119" s="17"/>
      <c r="T119" s="21"/>
      <c r="U119" s="21"/>
      <c r="V119" s="17"/>
      <c r="W119" s="17"/>
      <c r="X119" s="17"/>
      <c r="Y119" s="17"/>
      <c r="Z119" s="17"/>
      <c r="AA119" s="17"/>
      <c r="AB119" s="17"/>
      <c r="AC119" s="17"/>
      <c r="AD119" s="17"/>
      <c r="AE119" s="67"/>
      <c r="AF119" s="67"/>
      <c r="AG119" s="30"/>
      <c r="AH119" s="14"/>
      <c r="AI119" s="14"/>
      <c r="AJ119" s="15"/>
      <c r="AK119" s="14" t="s">
        <v>540</v>
      </c>
      <c r="AL119" s="15"/>
      <c r="AM119" s="14"/>
      <c r="AN119" s="14"/>
      <c r="AO119" s="14"/>
      <c r="AP119" s="14"/>
      <c r="AQ119" s="14"/>
      <c r="AR119" s="14"/>
      <c r="AS119" s="14"/>
      <c r="AT119" s="14"/>
      <c r="AU119" s="14"/>
      <c r="AV119" s="14"/>
      <c r="AW119" s="14"/>
      <c r="AX119" s="45"/>
      <c r="AY119" s="48"/>
    </row>
    <row r="120" spans="2:51" x14ac:dyDescent="0.45">
      <c r="B120" s="14" t="s">
        <v>382</v>
      </c>
      <c r="C120" s="14" t="s">
        <v>152</v>
      </c>
      <c r="D120" s="14" t="s">
        <v>94</v>
      </c>
      <c r="E120" s="30"/>
      <c r="F120" s="14"/>
      <c r="G120" s="15">
        <v>42003</v>
      </c>
      <c r="H120" s="79" t="s">
        <v>355</v>
      </c>
      <c r="I120" s="14" t="s">
        <v>40</v>
      </c>
      <c r="J120" s="14" t="s">
        <v>341</v>
      </c>
      <c r="K120" s="16"/>
      <c r="L120" s="17"/>
      <c r="M120" s="17"/>
      <c r="N120" s="16"/>
      <c r="O120" s="17"/>
      <c r="P120" s="17"/>
      <c r="Q120" s="21"/>
      <c r="R120" s="17"/>
      <c r="S120" s="17"/>
      <c r="T120" s="21"/>
      <c r="U120" s="21"/>
      <c r="V120" s="17"/>
      <c r="W120" s="17"/>
      <c r="X120" s="17"/>
      <c r="Y120" s="17"/>
      <c r="Z120" s="17"/>
      <c r="AA120" s="17"/>
      <c r="AB120" s="17"/>
      <c r="AC120" s="17"/>
      <c r="AD120" s="17"/>
      <c r="AE120" s="67">
        <v>41985</v>
      </c>
      <c r="AF120" s="15"/>
      <c r="AG120" s="67">
        <v>41985</v>
      </c>
      <c r="AH120" s="70">
        <v>500</v>
      </c>
      <c r="AI120" s="70"/>
      <c r="AJ120" s="67"/>
      <c r="AK120" s="14"/>
      <c r="AL120" s="67"/>
      <c r="AM120" s="14"/>
      <c r="AN120" s="14"/>
      <c r="AO120" s="14"/>
      <c r="AP120" s="14"/>
      <c r="AQ120" s="14"/>
      <c r="AR120" s="14"/>
      <c r="AS120" s="14"/>
      <c r="AT120" s="14"/>
      <c r="AU120" s="14"/>
      <c r="AV120" s="14"/>
      <c r="AW120" s="14"/>
      <c r="AX120" s="14"/>
      <c r="AY120" s="48"/>
    </row>
    <row r="121" spans="2:51" x14ac:dyDescent="0.45">
      <c r="B121" s="14" t="s">
        <v>97</v>
      </c>
      <c r="C121" s="14" t="s">
        <v>92</v>
      </c>
      <c r="D121" s="14" t="s">
        <v>95</v>
      </c>
      <c r="E121" s="14"/>
      <c r="F121" s="14"/>
      <c r="G121" s="25" t="s">
        <v>118</v>
      </c>
      <c r="H121" s="79"/>
      <c r="I121" s="14" t="s">
        <v>119</v>
      </c>
      <c r="J121" s="14"/>
      <c r="K121" s="16">
        <v>13693196.4</v>
      </c>
      <c r="L121" s="17">
        <v>3068</v>
      </c>
      <c r="M121" s="17"/>
      <c r="N121" s="16">
        <v>14844363.310000001</v>
      </c>
      <c r="O121" s="17">
        <v>3102</v>
      </c>
      <c r="P121" s="17"/>
      <c r="Q121" s="21"/>
      <c r="R121" s="17"/>
      <c r="S121" s="17"/>
      <c r="T121" s="21"/>
      <c r="U121" s="21"/>
      <c r="V121" s="17"/>
      <c r="W121" s="17"/>
      <c r="X121" s="17"/>
      <c r="Y121" s="17"/>
      <c r="Z121" s="17"/>
      <c r="AA121" s="17"/>
      <c r="AB121" s="17"/>
      <c r="AC121" s="17"/>
      <c r="AD121" s="17"/>
      <c r="AE121" s="67"/>
      <c r="AF121" s="67"/>
      <c r="AG121" s="67"/>
      <c r="AH121" s="30"/>
      <c r="AI121" s="30"/>
      <c r="AJ121" s="15"/>
      <c r="AK121" s="14"/>
      <c r="AL121" s="15"/>
      <c r="AM121" s="14"/>
      <c r="AN121" s="14"/>
      <c r="AO121" s="14"/>
      <c r="AP121" s="14"/>
      <c r="AQ121" s="14"/>
      <c r="AR121" s="14"/>
      <c r="AS121" s="14"/>
      <c r="AT121" s="14"/>
      <c r="AU121" s="14"/>
      <c r="AV121" s="14"/>
      <c r="AW121" s="14"/>
      <c r="AX121" s="14"/>
      <c r="AY121" s="48"/>
    </row>
    <row r="123" spans="2:51" x14ac:dyDescent="0.45">
      <c r="P123" s="10"/>
      <c r="Q123" s="105"/>
    </row>
    <row r="124" spans="2:51" x14ac:dyDescent="0.45">
      <c r="AH124" s="82"/>
    </row>
    <row r="130" spans="49:49" x14ac:dyDescent="0.45">
      <c r="AW130" s="44"/>
    </row>
  </sheetData>
  <autoFilter ref="A4:AO121" xr:uid="{00000000-0009-0000-0000-000011000000}"/>
  <sortState xmlns:xlrd2="http://schemas.microsoft.com/office/spreadsheetml/2017/richdata2" ref="B62:AJ93">
    <sortCondition ref="G62:G93"/>
  </sortState>
  <pageMargins left="0.7" right="0.7" top="0.75" bottom="0.75" header="0.3" footer="0.3"/>
  <pageSetup paperSize="5" scale="29" orientation="landscape" r:id="rId1"/>
  <colBreaks count="1" manualBreakCount="1">
    <brk id="37" max="1048575" man="1"/>
  </colBreaks>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
    <pageSetUpPr fitToPage="1"/>
  </sheetPr>
  <dimension ref="B1:M17"/>
  <sheetViews>
    <sheetView workbookViewId="0"/>
  </sheetViews>
  <sheetFormatPr defaultRowHeight="14.25" x14ac:dyDescent="0.45"/>
  <cols>
    <col min="2" max="2" width="14.73046875" bestFit="1" customWidth="1"/>
    <col min="3" max="4" width="10.59765625" bestFit="1" customWidth="1"/>
    <col min="10" max="10" width="13.59765625" bestFit="1" customWidth="1"/>
  </cols>
  <sheetData>
    <row r="1" spans="2:13" x14ac:dyDescent="0.45">
      <c r="D1" t="s">
        <v>218</v>
      </c>
      <c r="L1" t="s">
        <v>219</v>
      </c>
    </row>
    <row r="2" spans="2:13" x14ac:dyDescent="0.45">
      <c r="C2" s="38" t="s">
        <v>206</v>
      </c>
      <c r="D2" s="38" t="s">
        <v>207</v>
      </c>
      <c r="E2" s="36" t="s">
        <v>214</v>
      </c>
      <c r="K2" s="38" t="s">
        <v>206</v>
      </c>
      <c r="L2" s="38" t="s">
        <v>207</v>
      </c>
      <c r="M2" s="36" t="s">
        <v>214</v>
      </c>
    </row>
    <row r="3" spans="2:13" x14ac:dyDescent="0.45">
      <c r="B3" s="40" t="s">
        <v>39</v>
      </c>
      <c r="C3" s="37">
        <v>2436</v>
      </c>
      <c r="D3" s="37">
        <v>1818</v>
      </c>
      <c r="E3" t="s">
        <v>216</v>
      </c>
      <c r="J3" s="19" t="s">
        <v>39</v>
      </c>
      <c r="K3" s="8">
        <v>1158</v>
      </c>
      <c r="L3" s="8">
        <v>669</v>
      </c>
      <c r="M3" t="s">
        <v>216</v>
      </c>
    </row>
    <row r="4" spans="2:13" x14ac:dyDescent="0.45">
      <c r="B4" s="19" t="s">
        <v>54</v>
      </c>
      <c r="C4" s="8">
        <v>1000</v>
      </c>
      <c r="D4" s="8">
        <v>800</v>
      </c>
      <c r="E4" t="s">
        <v>217</v>
      </c>
      <c r="J4" s="19" t="s">
        <v>54</v>
      </c>
      <c r="K4" s="8">
        <v>900</v>
      </c>
      <c r="L4" s="8">
        <v>800</v>
      </c>
      <c r="M4" t="s">
        <v>217</v>
      </c>
    </row>
    <row r="5" spans="2:13" x14ac:dyDescent="0.45">
      <c r="B5" s="19" t="s">
        <v>14</v>
      </c>
      <c r="C5" s="8">
        <v>1388</v>
      </c>
      <c r="D5" s="8">
        <v>1133</v>
      </c>
      <c r="E5" t="s">
        <v>215</v>
      </c>
      <c r="J5" s="19" t="s">
        <v>14</v>
      </c>
      <c r="K5" s="8">
        <v>473</v>
      </c>
      <c r="L5" s="8">
        <v>305</v>
      </c>
      <c r="M5" t="s">
        <v>215</v>
      </c>
    </row>
    <row r="6" spans="2:13" x14ac:dyDescent="0.45">
      <c r="B6" s="19" t="s">
        <v>16</v>
      </c>
      <c r="C6" s="8">
        <v>606</v>
      </c>
      <c r="D6" s="8">
        <v>487</v>
      </c>
      <c r="E6" t="s">
        <v>215</v>
      </c>
      <c r="J6" s="19" t="s">
        <v>16</v>
      </c>
      <c r="K6" s="8">
        <v>329</v>
      </c>
      <c r="L6" s="8">
        <v>234</v>
      </c>
      <c r="M6" t="s">
        <v>215</v>
      </c>
    </row>
    <row r="7" spans="2:13" x14ac:dyDescent="0.45">
      <c r="B7" s="19" t="s">
        <v>17</v>
      </c>
      <c r="C7" s="34">
        <v>1184</v>
      </c>
      <c r="D7" s="34">
        <v>1000</v>
      </c>
      <c r="E7" t="s">
        <v>217</v>
      </c>
      <c r="J7" s="19" t="s">
        <v>17</v>
      </c>
      <c r="K7" s="34">
        <v>1000</v>
      </c>
      <c r="L7" s="34">
        <v>900</v>
      </c>
      <c r="M7" t="s">
        <v>217</v>
      </c>
    </row>
    <row r="8" spans="2:13" x14ac:dyDescent="0.45">
      <c r="C8" s="8">
        <f>SUM(C3:C7)</f>
        <v>6614</v>
      </c>
      <c r="D8" s="8">
        <f>SUM(D3:D7)</f>
        <v>5238</v>
      </c>
      <c r="K8" s="8">
        <f>SUM(K3:K7)</f>
        <v>3860</v>
      </c>
      <c r="L8" s="8">
        <f>SUM(L3:L7)</f>
        <v>2908</v>
      </c>
    </row>
    <row r="9" spans="2:13" x14ac:dyDescent="0.45">
      <c r="C9" s="33"/>
      <c r="D9" s="33"/>
      <c r="K9" s="33"/>
      <c r="L9" s="33"/>
    </row>
    <row r="10" spans="2:13" x14ac:dyDescent="0.45">
      <c r="B10" s="19" t="s">
        <v>208</v>
      </c>
      <c r="C10" s="8">
        <f>C8*3</f>
        <v>19842</v>
      </c>
      <c r="D10" s="8">
        <f>D8*2</f>
        <v>10476</v>
      </c>
      <c r="J10" s="19" t="s">
        <v>208</v>
      </c>
      <c r="K10" s="8">
        <f>K8*3</f>
        <v>11580</v>
      </c>
      <c r="L10" s="8">
        <f>L8*2</f>
        <v>5816</v>
      </c>
    </row>
    <row r="11" spans="2:13" x14ac:dyDescent="0.45">
      <c r="B11" s="19" t="s">
        <v>209</v>
      </c>
      <c r="C11" s="8">
        <v>300</v>
      </c>
      <c r="D11" s="8">
        <v>500</v>
      </c>
      <c r="J11" s="19" t="s">
        <v>209</v>
      </c>
      <c r="K11" s="8">
        <v>300</v>
      </c>
      <c r="L11" s="8">
        <v>500</v>
      </c>
    </row>
    <row r="12" spans="2:13" x14ac:dyDescent="0.45">
      <c r="B12" s="19" t="s">
        <v>210</v>
      </c>
      <c r="C12" s="8">
        <f>C10/C11</f>
        <v>66.14</v>
      </c>
      <c r="D12" s="8">
        <f>D10/D11</f>
        <v>20.952000000000002</v>
      </c>
      <c r="J12" s="19" t="s">
        <v>210</v>
      </c>
      <c r="K12" s="8">
        <f>K10/K11</f>
        <v>38.6</v>
      </c>
      <c r="L12" s="8">
        <f>L10/L11</f>
        <v>11.632</v>
      </c>
    </row>
    <row r="13" spans="2:13" x14ac:dyDescent="0.45">
      <c r="C13" s="33"/>
      <c r="D13" s="33"/>
      <c r="K13" s="33"/>
      <c r="L13" s="33"/>
    </row>
    <row r="14" spans="2:13" x14ac:dyDescent="0.45">
      <c r="B14" s="19" t="s">
        <v>211</v>
      </c>
      <c r="C14" s="8">
        <f>C12+D12</f>
        <v>87.091999999999999</v>
      </c>
      <c r="D14" s="33"/>
      <c r="J14" s="19" t="s">
        <v>211</v>
      </c>
      <c r="K14" s="8">
        <f>K12+L12</f>
        <v>50.231999999999999</v>
      </c>
      <c r="L14" s="33"/>
    </row>
    <row r="15" spans="2:13" ht="14.65" thickBot="1" x14ac:dyDescent="0.5">
      <c r="B15" s="19" t="s">
        <v>213</v>
      </c>
      <c r="C15" s="8">
        <v>15</v>
      </c>
      <c r="D15" s="33"/>
      <c r="J15" s="19" t="s">
        <v>213</v>
      </c>
      <c r="K15" s="8">
        <v>15</v>
      </c>
      <c r="L15" s="33"/>
    </row>
    <row r="16" spans="2:13" ht="14.65" thickBot="1" x14ac:dyDescent="0.5">
      <c r="B16" s="35" t="s">
        <v>212</v>
      </c>
      <c r="C16" s="39">
        <f>C14/C15</f>
        <v>5.8061333333333334</v>
      </c>
      <c r="D16" s="33"/>
      <c r="J16" s="35" t="s">
        <v>212</v>
      </c>
      <c r="K16" s="39">
        <f>K14/K15</f>
        <v>3.3487999999999998</v>
      </c>
      <c r="L16" s="33"/>
    </row>
    <row r="17" spans="3:4" x14ac:dyDescent="0.45">
      <c r="C17" s="33"/>
      <c r="D17" s="33"/>
    </row>
  </sheetData>
  <pageMargins left="0.7" right="0.7" top="0.75" bottom="0.75" header="0.3" footer="0.3"/>
  <pageSetup scale="53"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rgb="FFFF0000"/>
  </sheetPr>
  <dimension ref="A1:BA62"/>
  <sheetViews>
    <sheetView zoomScale="60" zoomScaleNormal="60" workbookViewId="0">
      <pane xSplit="2" ySplit="3" topLeftCell="C4" activePane="bottomRight" state="frozen"/>
      <selection pane="topRight" activeCell="C1" sqref="C1"/>
      <selection pane="bottomLeft" activeCell="A4" sqref="A4"/>
      <selection pane="bottomRight" activeCell="P34" sqref="P34"/>
    </sheetView>
  </sheetViews>
  <sheetFormatPr defaultRowHeight="14.25" outlineLevelCol="1" x14ac:dyDescent="0.45"/>
  <cols>
    <col min="1" max="1" width="20" bestFit="1" customWidth="1"/>
    <col min="2" max="2" width="12.265625" bestFit="1" customWidth="1"/>
    <col min="3" max="3" width="12.265625" customWidth="1"/>
    <col min="4" max="4" width="11.59765625" customWidth="1"/>
    <col min="5" max="5" width="12.73046875" hidden="1" customWidth="1" outlineLevel="1"/>
    <col min="6" max="6" width="13.73046875" bestFit="1" customWidth="1" collapsed="1"/>
    <col min="7" max="7" width="13.06640625" bestFit="1" customWidth="1"/>
    <col min="8" max="8" width="16" bestFit="1" customWidth="1"/>
    <col min="9" max="9" width="11.73046875" customWidth="1"/>
    <col min="10" max="10" width="22.33203125" customWidth="1"/>
    <col min="11" max="11" width="17.265625" customWidth="1"/>
    <col min="12" max="12" width="11.06640625" bestFit="1" customWidth="1"/>
    <col min="13" max="13" width="7.796875" bestFit="1" customWidth="1"/>
    <col min="14" max="14" width="11.796875" customWidth="1"/>
    <col min="15" max="15" width="30.1328125" bestFit="1" customWidth="1"/>
    <col min="16" max="16" width="52.796875" customWidth="1"/>
    <col min="17" max="17" width="11.06640625" customWidth="1"/>
    <col min="18" max="18" width="10.796875" customWidth="1"/>
    <col min="19" max="19" width="10.59765625" customWidth="1" outlineLevel="1"/>
    <col min="20" max="20" width="17.73046875" customWidth="1" outlineLevel="1"/>
    <col min="21" max="21" width="11" customWidth="1"/>
    <col min="22" max="22" width="22.59765625" customWidth="1" outlineLevel="1"/>
    <col min="23" max="23" width="11.53125" customWidth="1" outlineLevel="1"/>
    <col min="24" max="24" width="12.73046875" bestFit="1" customWidth="1"/>
    <col min="25" max="26" width="12.73046875" customWidth="1" outlineLevel="1"/>
    <col min="27" max="27" width="11.06640625" bestFit="1" customWidth="1"/>
    <col min="28" max="28" width="13.06640625" customWidth="1"/>
    <col min="29" max="29" width="14.59765625" customWidth="1"/>
    <col min="30" max="30" width="7.796875" bestFit="1" customWidth="1"/>
    <col min="31" max="31" width="7.796875" hidden="1" customWidth="1" outlineLevel="1"/>
    <col min="32" max="32" width="12.06640625" hidden="1" customWidth="1" outlineLevel="1"/>
    <col min="33" max="33" width="8.796875" hidden="1" customWidth="1" outlineLevel="1"/>
    <col min="34" max="34" width="12.06640625" hidden="1" customWidth="1" outlineLevel="1"/>
    <col min="35" max="35" width="8.796875" hidden="1" customWidth="1" outlineLevel="1"/>
    <col min="36" max="36" width="107.33203125" bestFit="1" customWidth="1" collapsed="1"/>
    <col min="37" max="37" width="80.796875" bestFit="1" customWidth="1"/>
  </cols>
  <sheetData>
    <row r="1" spans="1:53" x14ac:dyDescent="0.45">
      <c r="H1" s="64"/>
      <c r="J1" s="708" t="s">
        <v>4053</v>
      </c>
      <c r="K1" s="708"/>
      <c r="N1" s="655" t="s">
        <v>4025</v>
      </c>
      <c r="O1" s="655"/>
      <c r="P1" s="656"/>
    </row>
    <row r="2" spans="1:53" x14ac:dyDescent="0.45">
      <c r="A2" s="653" t="s">
        <v>4085</v>
      </c>
      <c r="B2" s="653"/>
      <c r="C2" s="653"/>
      <c r="D2" s="653"/>
      <c r="E2" s="653"/>
      <c r="F2" s="653"/>
      <c r="G2" s="653"/>
      <c r="H2" s="653"/>
      <c r="I2" s="653"/>
      <c r="J2" s="653"/>
      <c r="K2" s="653"/>
      <c r="L2" s="653"/>
      <c r="M2" s="653"/>
      <c r="N2" s="653"/>
      <c r="O2" s="653"/>
      <c r="P2" s="653"/>
      <c r="Q2" s="653"/>
      <c r="R2" s="653"/>
      <c r="S2" s="653"/>
      <c r="T2" s="653"/>
      <c r="U2" s="653"/>
      <c r="V2" s="653"/>
      <c r="W2" s="653"/>
      <c r="X2" s="653"/>
      <c r="Y2" s="653"/>
      <c r="Z2" s="653"/>
      <c r="AA2" s="653"/>
      <c r="AB2" s="653"/>
      <c r="AC2" s="653"/>
      <c r="AD2" s="653"/>
      <c r="AE2" s="653"/>
      <c r="AF2" s="653"/>
      <c r="AG2" s="653"/>
      <c r="AH2" s="653"/>
      <c r="AI2" s="653"/>
      <c r="AJ2" s="653"/>
      <c r="AK2" s="654"/>
    </row>
    <row r="3" spans="1:53" ht="48" customHeight="1" x14ac:dyDescent="0.45">
      <c r="A3" s="153" t="s">
        <v>3994</v>
      </c>
      <c r="B3" s="153" t="s">
        <v>0</v>
      </c>
      <c r="C3" s="424" t="s">
        <v>4090</v>
      </c>
      <c r="D3" s="424" t="s">
        <v>4091</v>
      </c>
      <c r="E3" s="424" t="s">
        <v>4092</v>
      </c>
      <c r="F3" s="424" t="s">
        <v>4093</v>
      </c>
      <c r="G3" s="424" t="s">
        <v>4094</v>
      </c>
      <c r="H3" s="428" t="s">
        <v>4095</v>
      </c>
      <c r="I3" s="424" t="s">
        <v>3268</v>
      </c>
      <c r="J3" s="424" t="s">
        <v>4024</v>
      </c>
      <c r="K3" s="424" t="s">
        <v>1990</v>
      </c>
      <c r="L3" s="424" t="s">
        <v>4096</v>
      </c>
      <c r="M3" s="424" t="s">
        <v>4097</v>
      </c>
      <c r="N3" s="428" t="s">
        <v>3</v>
      </c>
      <c r="O3" s="428" t="s">
        <v>4</v>
      </c>
      <c r="P3" s="424" t="s">
        <v>5</v>
      </c>
      <c r="Q3" s="424" t="s">
        <v>6</v>
      </c>
      <c r="R3" s="424" t="s">
        <v>7</v>
      </c>
      <c r="S3" s="424" t="s">
        <v>1994</v>
      </c>
      <c r="T3" s="424" t="s">
        <v>4027</v>
      </c>
      <c r="U3" s="424" t="s">
        <v>3758</v>
      </c>
      <c r="V3" s="424" t="s">
        <v>3753</v>
      </c>
      <c r="W3" s="424" t="s">
        <v>4086</v>
      </c>
      <c r="X3" s="424" t="s">
        <v>4087</v>
      </c>
      <c r="Y3" s="424" t="s">
        <v>3752</v>
      </c>
      <c r="Z3" s="424" t="s">
        <v>3267</v>
      </c>
      <c r="AA3" s="424" t="s">
        <v>3875</v>
      </c>
      <c r="AB3" s="424" t="s">
        <v>4101</v>
      </c>
      <c r="AC3" s="424" t="s">
        <v>4088</v>
      </c>
      <c r="AD3" s="424" t="s">
        <v>4089</v>
      </c>
      <c r="AE3" s="424" t="s">
        <v>3756</v>
      </c>
      <c r="AF3" s="424" t="s">
        <v>4098</v>
      </c>
      <c r="AG3" s="424" t="s">
        <v>3757</v>
      </c>
      <c r="AH3" s="424" t="s">
        <v>1995</v>
      </c>
      <c r="AI3" s="424" t="s">
        <v>3264</v>
      </c>
      <c r="AJ3" s="424" t="s">
        <v>9</v>
      </c>
      <c r="AK3" s="424" t="s">
        <v>10</v>
      </c>
    </row>
    <row r="4" spans="1:53" hidden="1" x14ac:dyDescent="0.45">
      <c r="A4" s="14" t="s">
        <v>3937</v>
      </c>
      <c r="B4" s="48" t="s">
        <v>1865</v>
      </c>
      <c r="C4" s="48"/>
      <c r="D4" s="48" t="s">
        <v>94</v>
      </c>
      <c r="E4" s="48"/>
      <c r="F4" s="48" t="s">
        <v>1845</v>
      </c>
      <c r="G4" s="48" t="s">
        <v>95</v>
      </c>
      <c r="H4" s="23">
        <v>43586</v>
      </c>
      <c r="I4" s="676">
        <v>43584</v>
      </c>
      <c r="J4" s="676">
        <v>43606</v>
      </c>
      <c r="K4" s="676">
        <v>43605</v>
      </c>
      <c r="L4" s="23" t="s">
        <v>2014</v>
      </c>
      <c r="M4" s="48" t="s">
        <v>1747</v>
      </c>
      <c r="N4" s="676">
        <v>43598</v>
      </c>
      <c r="O4" s="23" t="s">
        <v>47</v>
      </c>
      <c r="P4" s="680" t="s">
        <v>4125</v>
      </c>
      <c r="Q4" s="676">
        <v>43608</v>
      </c>
      <c r="R4" s="677" t="s">
        <v>335</v>
      </c>
      <c r="S4" s="23" t="s">
        <v>47</v>
      </c>
      <c r="T4" s="23" t="s">
        <v>47</v>
      </c>
      <c r="U4" s="23" t="s">
        <v>47</v>
      </c>
      <c r="V4" s="48" t="s">
        <v>94</v>
      </c>
      <c r="W4" s="48" t="s">
        <v>94</v>
      </c>
      <c r="X4" s="48" t="s">
        <v>1845</v>
      </c>
      <c r="Y4" s="48" t="s">
        <v>3764</v>
      </c>
      <c r="Z4" s="48" t="s">
        <v>1753</v>
      </c>
      <c r="AA4" s="48" t="s">
        <v>2014</v>
      </c>
      <c r="AB4" s="48"/>
      <c r="AC4" s="473">
        <v>41324101</v>
      </c>
      <c r="AD4" s="48" t="s">
        <v>1747</v>
      </c>
      <c r="AE4" s="48" t="s">
        <v>1747</v>
      </c>
      <c r="AF4" s="430">
        <v>40221667.720000871</v>
      </c>
      <c r="AG4" s="474">
        <v>38043</v>
      </c>
      <c r="AH4" s="430">
        <v>39147480.670000628</v>
      </c>
      <c r="AI4" s="431">
        <v>40717</v>
      </c>
      <c r="AJ4" s="432" t="s">
        <v>1868</v>
      </c>
      <c r="AK4" s="432" t="s">
        <v>1869</v>
      </c>
    </row>
    <row r="5" spans="1:53" hidden="1" x14ac:dyDescent="0.45">
      <c r="A5" s="14" t="s">
        <v>3938</v>
      </c>
      <c r="B5" s="48" t="s">
        <v>1928</v>
      </c>
      <c r="C5" s="48"/>
      <c r="D5" s="48" t="s">
        <v>94</v>
      </c>
      <c r="E5" s="48"/>
      <c r="F5" s="677" t="s">
        <v>1753</v>
      </c>
      <c r="G5" s="496"/>
      <c r="H5" s="676">
        <v>43598</v>
      </c>
      <c r="I5" s="676">
        <v>43595</v>
      </c>
      <c r="J5" s="676">
        <v>43614</v>
      </c>
      <c r="K5" s="676">
        <v>43613</v>
      </c>
      <c r="L5" s="23" t="s">
        <v>2014</v>
      </c>
      <c r="M5" s="677" t="s">
        <v>1740</v>
      </c>
      <c r="N5" s="676">
        <v>43613</v>
      </c>
      <c r="O5" s="676">
        <v>43613</v>
      </c>
      <c r="P5" s="677" t="s">
        <v>4130</v>
      </c>
      <c r="Q5" s="676">
        <v>43616</v>
      </c>
      <c r="R5" s="677" t="s">
        <v>335</v>
      </c>
      <c r="S5" s="23" t="s">
        <v>47</v>
      </c>
      <c r="T5" s="434"/>
      <c r="U5" s="652"/>
      <c r="V5" s="48" t="s">
        <v>94</v>
      </c>
      <c r="W5" s="48" t="s">
        <v>94</v>
      </c>
      <c r="X5" s="48" t="s">
        <v>1753</v>
      </c>
      <c r="Y5" s="48" t="s">
        <v>1738</v>
      </c>
      <c r="Z5" s="48" t="s">
        <v>1738</v>
      </c>
      <c r="AA5" s="48" t="s">
        <v>2014</v>
      </c>
      <c r="AB5" s="48"/>
      <c r="AC5" s="568">
        <v>58608036</v>
      </c>
      <c r="AD5" s="48" t="s">
        <v>1740</v>
      </c>
      <c r="AE5" s="48" t="s">
        <v>1740</v>
      </c>
      <c r="AF5" s="430">
        <v>58087347.529999867</v>
      </c>
      <c r="AG5" s="474">
        <v>35416</v>
      </c>
      <c r="AH5" s="430">
        <v>61732193.210000448</v>
      </c>
      <c r="AI5" s="431">
        <v>38971</v>
      </c>
      <c r="AJ5" s="432" t="s">
        <v>1931</v>
      </c>
      <c r="AK5" s="432" t="s">
        <v>1932</v>
      </c>
    </row>
    <row r="6" spans="1:53" hidden="1" x14ac:dyDescent="0.45">
      <c r="A6" s="14" t="s">
        <v>3939</v>
      </c>
      <c r="B6" s="48" t="s">
        <v>1821</v>
      </c>
      <c r="C6" s="48"/>
      <c r="D6" s="48" t="s">
        <v>94</v>
      </c>
      <c r="E6" s="48"/>
      <c r="F6" s="48" t="s">
        <v>1738</v>
      </c>
      <c r="G6" s="48" t="s">
        <v>4104</v>
      </c>
      <c r="H6" s="23">
        <v>43586</v>
      </c>
      <c r="I6" s="23">
        <v>43586</v>
      </c>
      <c r="J6" s="676">
        <v>43607</v>
      </c>
      <c r="K6" s="676">
        <v>43606</v>
      </c>
      <c r="L6" s="23" t="s">
        <v>2001</v>
      </c>
      <c r="M6" s="48" t="s">
        <v>1747</v>
      </c>
      <c r="N6" s="676">
        <v>43606</v>
      </c>
      <c r="O6" s="676">
        <v>43606</v>
      </c>
      <c r="P6" s="48" t="s">
        <v>4100</v>
      </c>
      <c r="Q6" s="23">
        <v>43609</v>
      </c>
      <c r="R6" s="48" t="s">
        <v>335</v>
      </c>
      <c r="S6" s="23">
        <f>J6-3</f>
        <v>43604</v>
      </c>
      <c r="T6" s="23">
        <v>43609</v>
      </c>
      <c r="U6" s="23">
        <v>43621</v>
      </c>
      <c r="V6" s="48" t="s">
        <v>94</v>
      </c>
      <c r="W6" s="48" t="s">
        <v>94</v>
      </c>
      <c r="X6" s="48" t="s">
        <v>1738</v>
      </c>
      <c r="Y6" s="48" t="s">
        <v>1738</v>
      </c>
      <c r="Z6" s="48" t="s">
        <v>1738</v>
      </c>
      <c r="AA6" s="48" t="s">
        <v>2001</v>
      </c>
      <c r="AB6" s="48"/>
      <c r="AC6" s="568">
        <v>3431708</v>
      </c>
      <c r="AD6" s="48" t="s">
        <v>1747</v>
      </c>
      <c r="AE6" s="48" t="s">
        <v>1747</v>
      </c>
      <c r="AF6" s="430">
        <v>3727466.799999998</v>
      </c>
      <c r="AG6" s="474">
        <v>2844</v>
      </c>
      <c r="AH6" s="430">
        <v>3650088.7200000174</v>
      </c>
      <c r="AI6" s="431">
        <v>2872</v>
      </c>
      <c r="AJ6" s="432" t="s">
        <v>1822</v>
      </c>
      <c r="AK6" s="432" t="s">
        <v>1823</v>
      </c>
    </row>
    <row r="7" spans="1:53" hidden="1" x14ac:dyDescent="0.45">
      <c r="A7" s="14" t="s">
        <v>3940</v>
      </c>
      <c r="B7" s="48" t="s">
        <v>16</v>
      </c>
      <c r="C7" s="48"/>
      <c r="D7" s="48" t="s">
        <v>94</v>
      </c>
      <c r="E7" s="48"/>
      <c r="F7" s="48" t="s">
        <v>3775</v>
      </c>
      <c r="G7" s="48" t="s">
        <v>94</v>
      </c>
      <c r="H7" s="23">
        <v>43588</v>
      </c>
      <c r="I7" s="23">
        <v>43588</v>
      </c>
      <c r="J7" s="676">
        <v>43615</v>
      </c>
      <c r="K7" s="23">
        <v>43614</v>
      </c>
      <c r="L7" s="23" t="s">
        <v>1757</v>
      </c>
      <c r="M7" s="677" t="s">
        <v>1747</v>
      </c>
      <c r="N7" s="676">
        <v>43613</v>
      </c>
      <c r="O7" s="23" t="s">
        <v>4117</v>
      </c>
      <c r="P7" s="677" t="s">
        <v>1748</v>
      </c>
      <c r="Q7" s="23">
        <v>43619</v>
      </c>
      <c r="R7" s="48" t="s">
        <v>3862</v>
      </c>
      <c r="S7" s="23" t="s">
        <v>47</v>
      </c>
      <c r="T7" s="23" t="s">
        <v>47</v>
      </c>
      <c r="U7" s="652"/>
      <c r="V7" s="48" t="s">
        <v>94</v>
      </c>
      <c r="W7" s="48" t="s">
        <v>94</v>
      </c>
      <c r="X7" s="48" t="s">
        <v>3775</v>
      </c>
      <c r="Y7" s="48" t="s">
        <v>3775</v>
      </c>
      <c r="Z7" s="48" t="s">
        <v>1753</v>
      </c>
      <c r="AA7" s="48" t="s">
        <v>1757</v>
      </c>
      <c r="AB7" s="48"/>
      <c r="AC7" s="568">
        <v>807334</v>
      </c>
      <c r="AD7" s="48" t="s">
        <v>1747</v>
      </c>
      <c r="AE7" s="48" t="s">
        <v>1747</v>
      </c>
      <c r="AF7" s="430">
        <v>807452</v>
      </c>
      <c r="AG7" s="474">
        <v>1455</v>
      </c>
      <c r="AH7" s="430">
        <v>951458.82000000041</v>
      </c>
      <c r="AI7" s="431">
        <v>1449</v>
      </c>
      <c r="AJ7" s="432" t="s">
        <v>1764</v>
      </c>
      <c r="AK7" s="432" t="s">
        <v>1765</v>
      </c>
    </row>
    <row r="8" spans="1:53" s="657" customFormat="1" hidden="1" x14ac:dyDescent="0.45">
      <c r="A8" s="657" t="s">
        <v>3991</v>
      </c>
      <c r="B8" s="657" t="s">
        <v>1838</v>
      </c>
      <c r="D8" s="657" t="s">
        <v>95</v>
      </c>
      <c r="V8" s="657" t="s">
        <v>95</v>
      </c>
      <c r="W8" s="657" t="s">
        <v>94</v>
      </c>
      <c r="X8" s="657" t="s">
        <v>40</v>
      </c>
      <c r="Y8" s="657" t="s">
        <v>40</v>
      </c>
      <c r="Z8" s="657" t="s">
        <v>40</v>
      </c>
      <c r="AA8" s="657" t="s">
        <v>40</v>
      </c>
      <c r="AC8" s="657">
        <v>0</v>
      </c>
      <c r="AD8" s="657" t="s">
        <v>40</v>
      </c>
      <c r="AE8" s="657" t="s">
        <v>3771</v>
      </c>
      <c r="AF8" s="657">
        <v>0</v>
      </c>
      <c r="AG8" s="657">
        <v>5267</v>
      </c>
      <c r="AH8" s="657">
        <v>14579029.319999989</v>
      </c>
      <c r="AI8" s="657">
        <v>4799</v>
      </c>
      <c r="AJ8" s="657" t="s">
        <v>1842</v>
      </c>
      <c r="AK8" s="657" t="s">
        <v>3310</v>
      </c>
      <c r="AL8"/>
      <c r="AM8"/>
      <c r="AN8"/>
      <c r="AO8"/>
      <c r="AP8"/>
      <c r="AQ8"/>
      <c r="AR8"/>
      <c r="AS8"/>
      <c r="AT8"/>
      <c r="AU8"/>
      <c r="AV8"/>
      <c r="AW8"/>
      <c r="AX8"/>
      <c r="AY8"/>
      <c r="AZ8"/>
      <c r="BA8"/>
    </row>
    <row r="9" spans="1:53" hidden="1" x14ac:dyDescent="0.45">
      <c r="A9" s="14" t="s">
        <v>3941</v>
      </c>
      <c r="B9" s="48" t="s">
        <v>1745</v>
      </c>
      <c r="C9" s="48"/>
      <c r="D9" s="48" t="s">
        <v>94</v>
      </c>
      <c r="E9" s="48"/>
      <c r="F9" s="48" t="s">
        <v>1738</v>
      </c>
      <c r="G9" s="48" t="s">
        <v>95</v>
      </c>
      <c r="H9" s="23">
        <v>43587</v>
      </c>
      <c r="I9" s="676">
        <v>43587</v>
      </c>
      <c r="J9" s="676">
        <v>43607</v>
      </c>
      <c r="K9" s="676">
        <v>43606</v>
      </c>
      <c r="L9" s="23" t="s">
        <v>2001</v>
      </c>
      <c r="M9" s="48" t="s">
        <v>1740</v>
      </c>
      <c r="N9" s="676">
        <v>43606</v>
      </c>
      <c r="O9" s="676">
        <v>43606</v>
      </c>
      <c r="P9" s="679" t="s">
        <v>4099</v>
      </c>
      <c r="Q9" s="676">
        <v>43609</v>
      </c>
      <c r="R9" s="677" t="s">
        <v>335</v>
      </c>
      <c r="S9" s="23">
        <f t="shared" ref="S9:S10" si="0">J9-3</f>
        <v>43604</v>
      </c>
      <c r="T9" s="23">
        <v>43609</v>
      </c>
      <c r="U9" s="23">
        <v>43621</v>
      </c>
      <c r="V9" s="48" t="s">
        <v>94</v>
      </c>
      <c r="W9" s="48" t="s">
        <v>94</v>
      </c>
      <c r="X9" s="48" t="s">
        <v>1738</v>
      </c>
      <c r="Y9" s="48" t="s">
        <v>1738</v>
      </c>
      <c r="Z9" s="48" t="s">
        <v>1738</v>
      </c>
      <c r="AA9" s="48" t="s">
        <v>2001</v>
      </c>
      <c r="AB9" s="48"/>
      <c r="AC9" s="568">
        <v>20374273</v>
      </c>
      <c r="AD9" s="48" t="s">
        <v>1740</v>
      </c>
      <c r="AE9" s="48" t="s">
        <v>1740</v>
      </c>
      <c r="AF9" s="430">
        <v>19669435.220001008</v>
      </c>
      <c r="AG9" s="474">
        <v>22814</v>
      </c>
      <c r="AH9" s="430">
        <v>17387724.490000021</v>
      </c>
      <c r="AI9" s="431">
        <v>17090</v>
      </c>
      <c r="AJ9" s="432" t="s">
        <v>1750</v>
      </c>
      <c r="AK9" s="432" t="s">
        <v>1751</v>
      </c>
    </row>
    <row r="10" spans="1:53" hidden="1" x14ac:dyDescent="0.45">
      <c r="A10" s="14" t="s">
        <v>3942</v>
      </c>
      <c r="B10" s="48" t="s">
        <v>1917</v>
      </c>
      <c r="C10" s="48"/>
      <c r="D10" s="48" t="s">
        <v>94</v>
      </c>
      <c r="E10" s="48"/>
      <c r="F10" s="48" t="s">
        <v>1738</v>
      </c>
      <c r="G10" s="48" t="s">
        <v>4105</v>
      </c>
      <c r="H10" s="23">
        <v>43590</v>
      </c>
      <c r="I10" s="676">
        <v>43598</v>
      </c>
      <c r="J10" s="676">
        <v>43614</v>
      </c>
      <c r="K10" s="676">
        <v>43613</v>
      </c>
      <c r="L10" s="676" t="s">
        <v>2014</v>
      </c>
      <c r="M10" s="677" t="s">
        <v>1747</v>
      </c>
      <c r="N10" s="676">
        <v>43613</v>
      </c>
      <c r="O10" s="676">
        <v>43613</v>
      </c>
      <c r="P10" s="677" t="s">
        <v>1748</v>
      </c>
      <c r="Q10" s="676">
        <v>43616</v>
      </c>
      <c r="R10" s="677" t="s">
        <v>335</v>
      </c>
      <c r="S10" s="23">
        <f t="shared" si="0"/>
        <v>43611</v>
      </c>
      <c r="T10" s="434"/>
      <c r="U10" s="652"/>
      <c r="V10" s="48" t="s">
        <v>94</v>
      </c>
      <c r="W10" s="48" t="s">
        <v>94</v>
      </c>
      <c r="X10" s="48" t="s">
        <v>1738</v>
      </c>
      <c r="Y10" s="48" t="s">
        <v>1738</v>
      </c>
      <c r="Z10" s="48" t="s">
        <v>1738</v>
      </c>
      <c r="AA10" s="48" t="s">
        <v>2014</v>
      </c>
      <c r="AB10" s="48"/>
      <c r="AC10" s="568">
        <v>5449927</v>
      </c>
      <c r="AD10" s="48" t="s">
        <v>1747</v>
      </c>
      <c r="AE10" s="48" t="s">
        <v>1747</v>
      </c>
      <c r="AF10" s="430">
        <v>5255748.5699996194</v>
      </c>
      <c r="AG10" s="474">
        <v>7480</v>
      </c>
      <c r="AH10" s="430">
        <v>5002385.1300000241</v>
      </c>
      <c r="AI10" s="431">
        <v>7547</v>
      </c>
      <c r="AJ10" s="432" t="s">
        <v>1918</v>
      </c>
      <c r="AK10" s="432" t="s">
        <v>1919</v>
      </c>
    </row>
    <row r="11" spans="1:53" hidden="1" x14ac:dyDescent="0.45">
      <c r="A11" s="14" t="s">
        <v>3943</v>
      </c>
      <c r="B11" s="48" t="s">
        <v>1752</v>
      </c>
      <c r="C11" s="48"/>
      <c r="D11" s="48" t="s">
        <v>94</v>
      </c>
      <c r="E11" s="48"/>
      <c r="F11" s="48" t="s">
        <v>1753</v>
      </c>
      <c r="G11" s="496" t="s">
        <v>94</v>
      </c>
      <c r="H11" s="23">
        <v>43588</v>
      </c>
      <c r="I11" s="23">
        <v>43588</v>
      </c>
      <c r="J11" s="676" t="s">
        <v>4113</v>
      </c>
      <c r="K11" s="676">
        <v>43607</v>
      </c>
      <c r="L11" s="23" t="s">
        <v>2001</v>
      </c>
      <c r="M11" s="48" t="s">
        <v>1747</v>
      </c>
      <c r="N11" s="676">
        <v>43602</v>
      </c>
      <c r="O11" s="676">
        <v>43602</v>
      </c>
      <c r="P11" s="48" t="s">
        <v>4114</v>
      </c>
      <c r="Q11" s="23">
        <v>43614</v>
      </c>
      <c r="R11" s="48" t="s">
        <v>335</v>
      </c>
      <c r="S11" s="23" t="s">
        <v>47</v>
      </c>
      <c r="T11" s="23">
        <v>43614</v>
      </c>
      <c r="U11" s="676">
        <v>43623</v>
      </c>
      <c r="V11" s="48" t="s">
        <v>94</v>
      </c>
      <c r="W11" s="48" t="s">
        <v>94</v>
      </c>
      <c r="X11" s="128" t="s">
        <v>1753</v>
      </c>
      <c r="Y11" s="48" t="s">
        <v>1855</v>
      </c>
      <c r="Z11" s="48" t="s">
        <v>1753</v>
      </c>
      <c r="AA11" s="48" t="s">
        <v>2001</v>
      </c>
      <c r="AB11" s="48"/>
      <c r="AC11" s="568">
        <v>120318091</v>
      </c>
      <c r="AD11" s="48" t="s">
        <v>1747</v>
      </c>
      <c r="AE11" s="48" t="s">
        <v>1747</v>
      </c>
      <c r="AF11" s="430">
        <v>124350442.43999961</v>
      </c>
      <c r="AG11" s="474">
        <v>33808</v>
      </c>
      <c r="AH11" s="430">
        <v>122572479.07000189</v>
      </c>
      <c r="AI11" s="431">
        <v>36214</v>
      </c>
      <c r="AJ11" s="432" t="s">
        <v>1754</v>
      </c>
      <c r="AK11" s="432" t="s">
        <v>1755</v>
      </c>
    </row>
    <row r="12" spans="1:53" hidden="1" x14ac:dyDescent="0.45">
      <c r="A12" s="14" t="s">
        <v>3944</v>
      </c>
      <c r="B12" s="48" t="s">
        <v>1889</v>
      </c>
      <c r="C12" s="48"/>
      <c r="D12" s="48" t="s">
        <v>94</v>
      </c>
      <c r="E12" s="48"/>
      <c r="F12" s="48" t="s">
        <v>1738</v>
      </c>
      <c r="G12" s="48" t="s">
        <v>95</v>
      </c>
      <c r="H12" s="23">
        <v>43594</v>
      </c>
      <c r="I12" s="676">
        <v>43593</v>
      </c>
      <c r="J12" s="676">
        <v>43609</v>
      </c>
      <c r="K12" s="676">
        <v>43608</v>
      </c>
      <c r="L12" s="23" t="s">
        <v>2014</v>
      </c>
      <c r="M12" s="48" t="s">
        <v>1747</v>
      </c>
      <c r="N12" s="676">
        <v>43608</v>
      </c>
      <c r="O12" s="676">
        <v>43608</v>
      </c>
      <c r="P12" s="48" t="s">
        <v>4108</v>
      </c>
      <c r="Q12" s="676">
        <v>43615</v>
      </c>
      <c r="R12" s="677" t="s">
        <v>335</v>
      </c>
      <c r="S12" s="23">
        <f t="shared" ref="S12:S16" si="1">J12-3</f>
        <v>43606</v>
      </c>
      <c r="T12" s="23"/>
      <c r="U12" s="652"/>
      <c r="V12" s="48" t="s">
        <v>94</v>
      </c>
      <c r="W12" s="48" t="s">
        <v>94</v>
      </c>
      <c r="X12" s="48" t="s">
        <v>1738</v>
      </c>
      <c r="Y12" s="48" t="s">
        <v>1738</v>
      </c>
      <c r="Z12" s="48" t="s">
        <v>1738</v>
      </c>
      <c r="AA12" s="48" t="s">
        <v>2014</v>
      </c>
      <c r="AB12" s="48"/>
      <c r="AC12" s="568">
        <v>811146</v>
      </c>
      <c r="AD12" s="48" t="s">
        <v>1747</v>
      </c>
      <c r="AE12" s="48" t="s">
        <v>1747</v>
      </c>
      <c r="AF12" s="430">
        <v>698799.45000000065</v>
      </c>
      <c r="AG12" s="474">
        <v>1137</v>
      </c>
      <c r="AH12" s="430">
        <v>742509.82000000053</v>
      </c>
      <c r="AI12" s="431">
        <v>1220</v>
      </c>
      <c r="AJ12" s="432" t="s">
        <v>1890</v>
      </c>
      <c r="AK12" s="432" t="s">
        <v>1891</v>
      </c>
    </row>
    <row r="13" spans="1:53" hidden="1" x14ac:dyDescent="0.45">
      <c r="A13" s="14" t="s">
        <v>3945</v>
      </c>
      <c r="B13" s="48" t="s">
        <v>1827</v>
      </c>
      <c r="C13" s="48"/>
      <c r="D13" s="48" t="s">
        <v>94</v>
      </c>
      <c r="E13" s="48"/>
      <c r="F13" s="48" t="s">
        <v>1738</v>
      </c>
      <c r="G13" s="496"/>
      <c r="H13" s="23">
        <v>43588</v>
      </c>
      <c r="I13" s="23">
        <v>43588</v>
      </c>
      <c r="J13" s="676" t="s">
        <v>4113</v>
      </c>
      <c r="K13" s="676">
        <v>43607</v>
      </c>
      <c r="L13" s="23" t="s">
        <v>2001</v>
      </c>
      <c r="M13" s="677" t="s">
        <v>1747</v>
      </c>
      <c r="N13" s="676">
        <v>43607</v>
      </c>
      <c r="O13" s="676">
        <v>43607</v>
      </c>
      <c r="P13" s="442" t="s">
        <v>4124</v>
      </c>
      <c r="Q13" s="23">
        <v>43614</v>
      </c>
      <c r="R13" s="676" t="s">
        <v>335</v>
      </c>
      <c r="S13" s="23">
        <v>43605</v>
      </c>
      <c r="T13" s="23">
        <v>43614</v>
      </c>
      <c r="U13" s="676">
        <v>43623</v>
      </c>
      <c r="V13" s="48" t="s">
        <v>94</v>
      </c>
      <c r="W13" s="48" t="s">
        <v>94</v>
      </c>
      <c r="X13" s="48" t="s">
        <v>1738</v>
      </c>
      <c r="Y13" s="48" t="s">
        <v>1738</v>
      </c>
      <c r="Z13" s="48" t="s">
        <v>1738</v>
      </c>
      <c r="AA13" s="48" t="s">
        <v>2001</v>
      </c>
      <c r="AB13" s="48"/>
      <c r="AC13" s="568">
        <v>19812144</v>
      </c>
      <c r="AD13" s="48" t="s">
        <v>1747</v>
      </c>
      <c r="AE13" s="48" t="s">
        <v>1747</v>
      </c>
      <c r="AF13" s="430">
        <v>20400130.399999872</v>
      </c>
      <c r="AG13" s="474">
        <v>11005</v>
      </c>
      <c r="AH13" s="430">
        <v>21347900.099999961</v>
      </c>
      <c r="AI13" s="431">
        <v>10863</v>
      </c>
      <c r="AJ13" s="432" t="s">
        <v>1828</v>
      </c>
      <c r="AK13" s="432" t="s">
        <v>1829</v>
      </c>
    </row>
    <row r="14" spans="1:53" hidden="1" x14ac:dyDescent="0.45">
      <c r="A14" s="14" t="s">
        <v>3946</v>
      </c>
      <c r="B14" s="48" t="s">
        <v>1886</v>
      </c>
      <c r="C14" s="48"/>
      <c r="D14" s="48" t="s">
        <v>94</v>
      </c>
      <c r="E14" s="48"/>
      <c r="F14" s="48" t="s">
        <v>1738</v>
      </c>
      <c r="G14" s="48" t="s">
        <v>4104</v>
      </c>
      <c r="H14" s="23">
        <v>43598</v>
      </c>
      <c r="I14" s="23">
        <v>43598</v>
      </c>
      <c r="J14" s="676">
        <v>43616</v>
      </c>
      <c r="K14" s="676">
        <v>43615</v>
      </c>
      <c r="L14" s="23" t="s">
        <v>2001</v>
      </c>
      <c r="M14" s="48" t="s">
        <v>1747</v>
      </c>
      <c r="N14" s="676">
        <v>43615</v>
      </c>
      <c r="O14" s="676">
        <v>43615</v>
      </c>
      <c r="P14" s="48" t="s">
        <v>4100</v>
      </c>
      <c r="Q14" s="23">
        <v>43620</v>
      </c>
      <c r="R14" s="48" t="s">
        <v>335</v>
      </c>
      <c r="S14" s="23">
        <f t="shared" si="1"/>
        <v>43613</v>
      </c>
      <c r="T14" s="23">
        <v>43620</v>
      </c>
      <c r="U14" s="676">
        <v>43630</v>
      </c>
      <c r="V14" s="48" t="s">
        <v>94</v>
      </c>
      <c r="W14" s="48" t="s">
        <v>94</v>
      </c>
      <c r="X14" s="48" t="s">
        <v>1738</v>
      </c>
      <c r="Y14" s="48" t="s">
        <v>1738</v>
      </c>
      <c r="Z14" s="48" t="s">
        <v>1738</v>
      </c>
      <c r="AA14" s="48" t="s">
        <v>2001</v>
      </c>
      <c r="AB14" s="48"/>
      <c r="AC14" s="568">
        <v>23688708</v>
      </c>
      <c r="AD14" s="48" t="s">
        <v>1747</v>
      </c>
      <c r="AE14" s="48" t="s">
        <v>1747</v>
      </c>
      <c r="AF14" s="430">
        <v>23783712.360000443</v>
      </c>
      <c r="AG14" s="474">
        <v>19698</v>
      </c>
      <c r="AH14" s="430">
        <v>26843388.460000135</v>
      </c>
      <c r="AI14" s="431">
        <v>19980</v>
      </c>
      <c r="AJ14" s="432" t="s">
        <v>1887</v>
      </c>
      <c r="AK14" s="432" t="s">
        <v>1888</v>
      </c>
    </row>
    <row r="15" spans="1:53" hidden="1" x14ac:dyDescent="0.45">
      <c r="A15" s="14" t="s">
        <v>3947</v>
      </c>
      <c r="B15" s="48" t="s">
        <v>90</v>
      </c>
      <c r="C15" s="48"/>
      <c r="D15" s="48" t="s">
        <v>94</v>
      </c>
      <c r="E15" s="48"/>
      <c r="F15" s="48" t="s">
        <v>1738</v>
      </c>
      <c r="G15" s="48" t="s">
        <v>95</v>
      </c>
      <c r="H15" s="23">
        <v>43594</v>
      </c>
      <c r="I15" s="23">
        <v>43594</v>
      </c>
      <c r="J15" s="661">
        <v>43610</v>
      </c>
      <c r="K15" s="676">
        <v>43609</v>
      </c>
      <c r="L15" s="23" t="s">
        <v>2001</v>
      </c>
      <c r="M15" s="48" t="s">
        <v>4106</v>
      </c>
      <c r="N15" s="676">
        <v>43609</v>
      </c>
      <c r="O15" s="676">
        <v>43609</v>
      </c>
      <c r="P15" s="48" t="s">
        <v>4100</v>
      </c>
      <c r="Q15" s="23">
        <v>43614</v>
      </c>
      <c r="R15" s="48" t="s">
        <v>335</v>
      </c>
      <c r="S15" s="23">
        <f t="shared" si="1"/>
        <v>43607</v>
      </c>
      <c r="T15" s="23">
        <v>43614</v>
      </c>
      <c r="U15" s="652"/>
      <c r="V15" s="48" t="s">
        <v>94</v>
      </c>
      <c r="W15" s="48" t="s">
        <v>94</v>
      </c>
      <c r="X15" s="48" t="s">
        <v>1738</v>
      </c>
      <c r="Y15" s="48" t="s">
        <v>1738</v>
      </c>
      <c r="Z15" s="48" t="s">
        <v>1738</v>
      </c>
      <c r="AA15" s="48" t="s">
        <v>2001</v>
      </c>
      <c r="AB15" s="48"/>
      <c r="AC15" s="568">
        <v>11254642</v>
      </c>
      <c r="AD15" s="48" t="s">
        <v>1747</v>
      </c>
      <c r="AE15" s="48" t="s">
        <v>1747</v>
      </c>
      <c r="AF15" s="430">
        <v>11697829</v>
      </c>
      <c r="AG15" s="474">
        <v>9250</v>
      </c>
      <c r="AH15" s="430">
        <v>12534866.250000024</v>
      </c>
      <c r="AI15" s="431">
        <v>9293</v>
      </c>
      <c r="AJ15" s="432" t="s">
        <v>1833</v>
      </c>
      <c r="AK15" s="432" t="s">
        <v>1834</v>
      </c>
    </row>
    <row r="16" spans="1:53" hidden="1" x14ac:dyDescent="0.45">
      <c r="A16" s="14" t="s">
        <v>3948</v>
      </c>
      <c r="B16" s="48" t="s">
        <v>1784</v>
      </c>
      <c r="C16" s="48"/>
      <c r="D16" s="48" t="s">
        <v>94</v>
      </c>
      <c r="E16" s="48"/>
      <c r="F16" s="48" t="s">
        <v>1738</v>
      </c>
      <c r="G16" s="48"/>
      <c r="H16" s="23">
        <v>43594</v>
      </c>
      <c r="I16" s="23">
        <v>43594</v>
      </c>
      <c r="J16" s="661">
        <v>43610</v>
      </c>
      <c r="K16" s="676">
        <v>43609</v>
      </c>
      <c r="L16" s="23" t="s">
        <v>2001</v>
      </c>
      <c r="M16" s="48" t="s">
        <v>1740</v>
      </c>
      <c r="N16" s="676">
        <v>43606</v>
      </c>
      <c r="O16" s="23">
        <v>43606</v>
      </c>
      <c r="P16" s="48" t="s">
        <v>4099</v>
      </c>
      <c r="Q16" s="23">
        <v>43614</v>
      </c>
      <c r="R16" s="48" t="s">
        <v>335</v>
      </c>
      <c r="S16" s="23">
        <f t="shared" si="1"/>
        <v>43607</v>
      </c>
      <c r="T16" s="23">
        <v>43615</v>
      </c>
      <c r="U16" s="23">
        <v>43624</v>
      </c>
      <c r="V16" s="128" t="s">
        <v>94</v>
      </c>
      <c r="W16" s="48" t="s">
        <v>94</v>
      </c>
      <c r="X16" s="48" t="s">
        <v>1738</v>
      </c>
      <c r="Y16" s="48" t="s">
        <v>1738</v>
      </c>
      <c r="Z16" s="48" t="s">
        <v>1738</v>
      </c>
      <c r="AA16" s="48" t="s">
        <v>2001</v>
      </c>
      <c r="AB16" s="48"/>
      <c r="AC16" s="568">
        <v>65499159</v>
      </c>
      <c r="AD16" s="48" t="s">
        <v>1740</v>
      </c>
      <c r="AE16" s="48" t="s">
        <v>1740</v>
      </c>
      <c r="AF16" s="430">
        <v>56245314.160000898</v>
      </c>
      <c r="AG16" s="474">
        <v>30227</v>
      </c>
      <c r="AH16" s="430">
        <v>60989552.110000059</v>
      </c>
      <c r="AI16" s="431">
        <v>30289</v>
      </c>
      <c r="AJ16" s="432" t="s">
        <v>1785</v>
      </c>
      <c r="AK16" s="432" t="s">
        <v>1786</v>
      </c>
    </row>
    <row r="17" spans="1:37" hidden="1" x14ac:dyDescent="0.45">
      <c r="A17" s="14" t="s">
        <v>3949</v>
      </c>
      <c r="B17" s="48" t="s">
        <v>1844</v>
      </c>
      <c r="C17" s="48"/>
      <c r="D17" s="48" t="s">
        <v>94</v>
      </c>
      <c r="E17" s="48"/>
      <c r="F17" s="677" t="s">
        <v>1845</v>
      </c>
      <c r="G17" s="48" t="s">
        <v>95</v>
      </c>
      <c r="H17" s="23">
        <v>43591</v>
      </c>
      <c r="I17" s="676">
        <v>43594</v>
      </c>
      <c r="J17" s="676">
        <v>43608</v>
      </c>
      <c r="K17" s="676">
        <v>43607</v>
      </c>
      <c r="L17" s="676" t="s">
        <v>2014</v>
      </c>
      <c r="M17" s="677" t="s">
        <v>1747</v>
      </c>
      <c r="N17" s="676">
        <v>43607</v>
      </c>
      <c r="O17" s="676">
        <v>43607</v>
      </c>
      <c r="P17" s="677" t="s">
        <v>4110</v>
      </c>
      <c r="Q17" s="676">
        <v>43613</v>
      </c>
      <c r="R17" s="677" t="s">
        <v>335</v>
      </c>
      <c r="S17" s="23" t="s">
        <v>47</v>
      </c>
      <c r="T17" s="23" t="s">
        <v>47</v>
      </c>
      <c r="U17" s="652"/>
      <c r="V17" s="48" t="s">
        <v>94</v>
      </c>
      <c r="W17" s="48" t="s">
        <v>94</v>
      </c>
      <c r="X17" s="48" t="s">
        <v>1845</v>
      </c>
      <c r="Y17" s="48" t="s">
        <v>1845</v>
      </c>
      <c r="Z17" s="48" t="s">
        <v>1845</v>
      </c>
      <c r="AA17" s="48" t="s">
        <v>2014</v>
      </c>
      <c r="AB17" s="48"/>
      <c r="AC17" s="568">
        <v>879557</v>
      </c>
      <c r="AD17" s="48" t="s">
        <v>1747</v>
      </c>
      <c r="AE17" s="48" t="s">
        <v>1747</v>
      </c>
      <c r="AF17" s="430">
        <v>887340.50999999791</v>
      </c>
      <c r="AG17" s="474">
        <v>1880</v>
      </c>
      <c r="AH17" s="430">
        <v>936235.20000000088</v>
      </c>
      <c r="AI17" s="431">
        <v>1876</v>
      </c>
      <c r="AJ17" s="432" t="s">
        <v>1846</v>
      </c>
      <c r="AK17" s="432" t="s">
        <v>1847</v>
      </c>
    </row>
    <row r="18" spans="1:37" hidden="1" x14ac:dyDescent="0.45">
      <c r="A18" s="14" t="s">
        <v>3950</v>
      </c>
      <c r="B18" s="48" t="s">
        <v>1801</v>
      </c>
      <c r="C18" s="48"/>
      <c r="D18" s="48" t="s">
        <v>94</v>
      </c>
      <c r="E18" s="48"/>
      <c r="F18" s="48" t="s">
        <v>3775</v>
      </c>
      <c r="G18" s="48" t="s">
        <v>94</v>
      </c>
      <c r="H18" s="23">
        <v>43588</v>
      </c>
      <c r="I18" s="23">
        <v>43588</v>
      </c>
      <c r="J18" s="676">
        <v>43616</v>
      </c>
      <c r="K18" s="23">
        <v>43615</v>
      </c>
      <c r="L18" s="23" t="s">
        <v>1757</v>
      </c>
      <c r="M18" s="677" t="s">
        <v>1747</v>
      </c>
      <c r="N18" s="676">
        <v>43614</v>
      </c>
      <c r="O18" s="23" t="s">
        <v>4118</v>
      </c>
      <c r="P18" s="677" t="s">
        <v>1748</v>
      </c>
      <c r="Q18" s="23">
        <v>43620</v>
      </c>
      <c r="R18" s="48" t="s">
        <v>3862</v>
      </c>
      <c r="S18" s="23" t="s">
        <v>47</v>
      </c>
      <c r="T18" s="23" t="s">
        <v>47</v>
      </c>
      <c r="U18" s="652"/>
      <c r="V18" s="48" t="s">
        <v>94</v>
      </c>
      <c r="W18" s="48" t="s">
        <v>94</v>
      </c>
      <c r="X18" s="48" t="s">
        <v>3775</v>
      </c>
      <c r="Y18" s="48" t="s">
        <v>3775</v>
      </c>
      <c r="Z18" s="48" t="s">
        <v>1753</v>
      </c>
      <c r="AA18" s="48" t="s">
        <v>1757</v>
      </c>
      <c r="AB18" s="48"/>
      <c r="AC18" s="568">
        <v>1151935</v>
      </c>
      <c r="AD18" s="48" t="s">
        <v>1747</v>
      </c>
      <c r="AE18" s="48" t="s">
        <v>1747</v>
      </c>
      <c r="AF18" s="430">
        <v>1025265</v>
      </c>
      <c r="AG18" s="474">
        <v>1092</v>
      </c>
      <c r="AH18" s="430">
        <v>1013527.050000002</v>
      </c>
      <c r="AI18" s="431">
        <v>1272</v>
      </c>
      <c r="AJ18" s="432" t="s">
        <v>1802</v>
      </c>
      <c r="AK18" s="432" t="s">
        <v>1803</v>
      </c>
    </row>
    <row r="19" spans="1:37" hidden="1" x14ac:dyDescent="0.45">
      <c r="A19" s="14" t="s">
        <v>3951</v>
      </c>
      <c r="B19" s="48" t="s">
        <v>1810</v>
      </c>
      <c r="C19" s="48"/>
      <c r="D19" s="48" t="s">
        <v>94</v>
      </c>
      <c r="E19" s="48"/>
      <c r="F19" s="48" t="s">
        <v>3775</v>
      </c>
      <c r="G19" s="48" t="s">
        <v>94</v>
      </c>
      <c r="H19" s="23">
        <v>43593</v>
      </c>
      <c r="I19" s="23">
        <v>43593</v>
      </c>
      <c r="J19" s="676">
        <v>43616</v>
      </c>
      <c r="K19" s="23">
        <v>43615</v>
      </c>
      <c r="L19" s="23" t="s">
        <v>1757</v>
      </c>
      <c r="M19" s="677" t="s">
        <v>1747</v>
      </c>
      <c r="N19" s="676">
        <v>43614</v>
      </c>
      <c r="O19" s="23" t="s">
        <v>4118</v>
      </c>
      <c r="P19" s="677" t="s">
        <v>1748</v>
      </c>
      <c r="Q19" s="23">
        <v>43620</v>
      </c>
      <c r="R19" s="48" t="s">
        <v>3862</v>
      </c>
      <c r="S19" s="23" t="s">
        <v>47</v>
      </c>
      <c r="T19" s="23" t="s">
        <v>47</v>
      </c>
      <c r="U19" s="652"/>
      <c r="V19" s="48" t="s">
        <v>94</v>
      </c>
      <c r="W19" s="48" t="s">
        <v>94</v>
      </c>
      <c r="X19" s="48" t="s">
        <v>3775</v>
      </c>
      <c r="Y19" s="48" t="s">
        <v>3775</v>
      </c>
      <c r="Z19" s="48" t="s">
        <v>1753</v>
      </c>
      <c r="AA19" s="48" t="s">
        <v>1757</v>
      </c>
      <c r="AB19" s="48"/>
      <c r="AC19" s="568">
        <v>506114</v>
      </c>
      <c r="AD19" s="48" t="s">
        <v>1747</v>
      </c>
      <c r="AE19" s="48" t="s">
        <v>1747</v>
      </c>
      <c r="AF19" s="430">
        <v>502107.50999999937</v>
      </c>
      <c r="AG19" s="474">
        <v>918</v>
      </c>
      <c r="AH19" s="430">
        <v>430864.22999999963</v>
      </c>
      <c r="AI19" s="431">
        <v>918</v>
      </c>
      <c r="AJ19" s="432" t="s">
        <v>1811</v>
      </c>
      <c r="AK19" s="432" t="s">
        <v>1812</v>
      </c>
    </row>
    <row r="20" spans="1:37" hidden="1" x14ac:dyDescent="0.45">
      <c r="A20" s="14" t="s">
        <v>3952</v>
      </c>
      <c r="B20" s="48" t="s">
        <v>1910</v>
      </c>
      <c r="C20" s="48"/>
      <c r="D20" s="48" t="s">
        <v>94</v>
      </c>
      <c r="E20" s="48"/>
      <c r="F20" s="677" t="s">
        <v>1738</v>
      </c>
      <c r="G20" s="496"/>
      <c r="H20" s="23">
        <v>43594</v>
      </c>
      <c r="I20" s="23">
        <v>43594</v>
      </c>
      <c r="J20" s="676" t="s">
        <v>4115</v>
      </c>
      <c r="K20" s="676">
        <v>43614</v>
      </c>
      <c r="L20" s="23" t="s">
        <v>2001</v>
      </c>
      <c r="M20" s="48" t="s">
        <v>1740</v>
      </c>
      <c r="N20" s="676">
        <v>43614</v>
      </c>
      <c r="O20" s="676">
        <v>43614</v>
      </c>
      <c r="P20" s="442" t="s">
        <v>1748</v>
      </c>
      <c r="Q20" s="23">
        <v>43620</v>
      </c>
      <c r="R20" s="48" t="s">
        <v>335</v>
      </c>
      <c r="S20" s="23">
        <v>43612</v>
      </c>
      <c r="T20" s="23">
        <v>43620</v>
      </c>
      <c r="U20" s="23">
        <v>43630</v>
      </c>
      <c r="V20" s="48" t="s">
        <v>94</v>
      </c>
      <c r="W20" s="48" t="s">
        <v>94</v>
      </c>
      <c r="X20" s="48" t="s">
        <v>1738</v>
      </c>
      <c r="Y20" s="48" t="s">
        <v>1738</v>
      </c>
      <c r="Z20" s="48" t="s">
        <v>1738</v>
      </c>
      <c r="AA20" s="48" t="s">
        <v>2001</v>
      </c>
      <c r="AB20" s="48"/>
      <c r="AC20" s="568">
        <v>22872266</v>
      </c>
      <c r="AD20" s="48" t="s">
        <v>1740</v>
      </c>
      <c r="AE20" s="48" t="s">
        <v>1740</v>
      </c>
      <c r="AF20" s="430">
        <v>20721763.110000417</v>
      </c>
      <c r="AG20" s="474">
        <v>17462</v>
      </c>
      <c r="AH20" s="430">
        <v>21151113.029999904</v>
      </c>
      <c r="AI20" s="431">
        <v>17557</v>
      </c>
      <c r="AJ20" s="432" t="s">
        <v>1911</v>
      </c>
      <c r="AK20" s="432" t="s">
        <v>1912</v>
      </c>
    </row>
    <row r="21" spans="1:37" hidden="1" x14ac:dyDescent="0.45">
      <c r="A21" s="14" t="s">
        <v>3953</v>
      </c>
      <c r="B21" s="48" t="s">
        <v>1830</v>
      </c>
      <c r="C21" s="48"/>
      <c r="D21" s="48" t="s">
        <v>94</v>
      </c>
      <c r="E21" s="48"/>
      <c r="F21" s="677" t="s">
        <v>1738</v>
      </c>
      <c r="G21" s="496"/>
      <c r="H21" s="23">
        <v>43594</v>
      </c>
      <c r="I21" s="23">
        <v>43594</v>
      </c>
      <c r="J21" s="676">
        <v>43616</v>
      </c>
      <c r="K21" s="676">
        <v>43615</v>
      </c>
      <c r="L21" s="23" t="s">
        <v>2001</v>
      </c>
      <c r="M21" s="48" t="s">
        <v>1747</v>
      </c>
      <c r="N21" s="676">
        <v>43615</v>
      </c>
      <c r="O21" s="676">
        <v>43615</v>
      </c>
      <c r="P21" s="48" t="s">
        <v>4108</v>
      </c>
      <c r="Q21" s="23">
        <v>43620</v>
      </c>
      <c r="R21" s="48" t="s">
        <v>335</v>
      </c>
      <c r="S21" s="23">
        <f t="shared" ref="S21" si="2">J21-3</f>
        <v>43613</v>
      </c>
      <c r="T21" s="652"/>
      <c r="U21" s="23">
        <v>43630</v>
      </c>
      <c r="V21" s="48" t="s">
        <v>94</v>
      </c>
      <c r="W21" s="48" t="s">
        <v>94</v>
      </c>
      <c r="X21" s="48" t="s">
        <v>1738</v>
      </c>
      <c r="Y21" s="48" t="s">
        <v>1738</v>
      </c>
      <c r="Z21" s="48" t="s">
        <v>1738</v>
      </c>
      <c r="AA21" s="48" t="s">
        <v>2001</v>
      </c>
      <c r="AB21" s="48"/>
      <c r="AC21" s="568">
        <v>5947118</v>
      </c>
      <c r="AD21" s="48" t="s">
        <v>1747</v>
      </c>
      <c r="AE21" s="48" t="s">
        <v>1747</v>
      </c>
      <c r="AF21" s="430">
        <v>5721349.330000001</v>
      </c>
      <c r="AG21" s="474">
        <v>5514</v>
      </c>
      <c r="AH21" s="430">
        <v>6174983.4499999108</v>
      </c>
      <c r="AI21" s="431">
        <v>5531</v>
      </c>
      <c r="AJ21" s="432" t="s">
        <v>1831</v>
      </c>
      <c r="AK21" s="432" t="s">
        <v>1832</v>
      </c>
    </row>
    <row r="22" spans="1:37" hidden="1" x14ac:dyDescent="0.45">
      <c r="A22" s="657" t="s">
        <v>3992</v>
      </c>
      <c r="B22" s="657" t="s">
        <v>1870</v>
      </c>
      <c r="C22" s="657"/>
      <c r="D22" s="657" t="s">
        <v>95</v>
      </c>
      <c r="E22" s="657"/>
      <c r="F22" s="657"/>
      <c r="G22" s="657"/>
      <c r="H22" s="657"/>
      <c r="I22" s="657"/>
      <c r="J22" s="657"/>
      <c r="K22" s="657"/>
      <c r="L22" s="657"/>
      <c r="M22" s="657"/>
      <c r="N22" s="657"/>
      <c r="O22" s="657"/>
      <c r="P22" s="657"/>
      <c r="Q22" s="657"/>
      <c r="R22" s="657"/>
      <c r="S22" s="657"/>
      <c r="T22" s="657"/>
      <c r="U22" s="657"/>
      <c r="V22" s="657" t="s">
        <v>95</v>
      </c>
      <c r="W22" s="657" t="s">
        <v>94</v>
      </c>
      <c r="X22" s="657" t="s">
        <v>1738</v>
      </c>
      <c r="Y22" s="657" t="s">
        <v>1738</v>
      </c>
      <c r="Z22" s="657" t="s">
        <v>1738</v>
      </c>
      <c r="AA22" s="657" t="s">
        <v>3784</v>
      </c>
      <c r="AB22" s="657"/>
      <c r="AC22" s="657">
        <v>0</v>
      </c>
      <c r="AD22" s="657" t="s">
        <v>1740</v>
      </c>
      <c r="AE22" s="657" t="s">
        <v>1740</v>
      </c>
      <c r="AF22" s="657">
        <v>10033920</v>
      </c>
      <c r="AG22" s="657">
        <v>5480</v>
      </c>
      <c r="AH22" s="657">
        <v>12417754.660000037</v>
      </c>
      <c r="AI22" s="657">
        <v>5499</v>
      </c>
      <c r="AJ22" s="657" t="s">
        <v>1874</v>
      </c>
      <c r="AK22" s="657" t="s">
        <v>1875</v>
      </c>
    </row>
    <row r="23" spans="1:37" hidden="1" x14ac:dyDescent="0.45">
      <c r="A23" s="14" t="s">
        <v>3954</v>
      </c>
      <c r="B23" s="48" t="s">
        <v>1770</v>
      </c>
      <c r="C23" s="48"/>
      <c r="D23" s="48" t="s">
        <v>94</v>
      </c>
      <c r="E23" s="48"/>
      <c r="F23" s="48" t="s">
        <v>3775</v>
      </c>
      <c r="G23" s="48" t="s">
        <v>94</v>
      </c>
      <c r="H23" s="23">
        <v>43588</v>
      </c>
      <c r="I23" s="23">
        <v>43588</v>
      </c>
      <c r="J23" s="676">
        <v>43614</v>
      </c>
      <c r="K23" s="23">
        <v>43613</v>
      </c>
      <c r="L23" s="23" t="s">
        <v>1757</v>
      </c>
      <c r="M23" s="677" t="s">
        <v>1747</v>
      </c>
      <c r="N23" s="676">
        <v>43609</v>
      </c>
      <c r="O23" s="23" t="s">
        <v>4119</v>
      </c>
      <c r="P23" s="677" t="s">
        <v>1748</v>
      </c>
      <c r="Q23" s="23">
        <v>43616</v>
      </c>
      <c r="R23" s="48" t="s">
        <v>3862</v>
      </c>
      <c r="S23" s="23" t="s">
        <v>47</v>
      </c>
      <c r="T23" s="23" t="s">
        <v>47</v>
      </c>
      <c r="U23" s="652"/>
      <c r="V23" s="48" t="s">
        <v>94</v>
      </c>
      <c r="W23" s="48" t="s">
        <v>94</v>
      </c>
      <c r="X23" s="48" t="s">
        <v>3775</v>
      </c>
      <c r="Y23" s="48" t="s">
        <v>3775</v>
      </c>
      <c r="Z23" s="48" t="s">
        <v>1753</v>
      </c>
      <c r="AA23" s="48" t="s">
        <v>1757</v>
      </c>
      <c r="AB23" s="48"/>
      <c r="AC23" s="568">
        <v>1094852</v>
      </c>
      <c r="AD23" s="48" t="s">
        <v>1747</v>
      </c>
      <c r="AE23" s="48" t="s">
        <v>1747</v>
      </c>
      <c r="AF23" s="430">
        <v>1075212</v>
      </c>
      <c r="AG23" s="474">
        <v>2053</v>
      </c>
      <c r="AH23" s="430">
        <v>1171903.0400000077</v>
      </c>
      <c r="AI23" s="431">
        <v>2095</v>
      </c>
      <c r="AJ23" s="432" t="s">
        <v>1772</v>
      </c>
      <c r="AK23" s="432" t="s">
        <v>1773</v>
      </c>
    </row>
    <row r="24" spans="1:37" hidden="1" x14ac:dyDescent="0.45">
      <c r="A24" s="14" t="s">
        <v>3955</v>
      </c>
      <c r="B24" s="48" t="s">
        <v>1781</v>
      </c>
      <c r="C24" s="48"/>
      <c r="D24" s="48" t="s">
        <v>94</v>
      </c>
      <c r="E24" s="48"/>
      <c r="F24" s="48" t="s">
        <v>1738</v>
      </c>
      <c r="G24" s="48" t="s">
        <v>95</v>
      </c>
      <c r="H24" s="23">
        <v>43595</v>
      </c>
      <c r="I24" s="676">
        <v>43595</v>
      </c>
      <c r="J24" s="676">
        <v>43616</v>
      </c>
      <c r="K24" s="676">
        <v>43615</v>
      </c>
      <c r="L24" s="23" t="s">
        <v>2014</v>
      </c>
      <c r="M24" s="48" t="s">
        <v>1747</v>
      </c>
      <c r="N24" s="676">
        <v>43615</v>
      </c>
      <c r="O24" s="676">
        <v>43615</v>
      </c>
      <c r="P24" s="680" t="s">
        <v>4131</v>
      </c>
      <c r="Q24" s="676">
        <v>43620</v>
      </c>
      <c r="R24" s="677" t="s">
        <v>335</v>
      </c>
      <c r="S24" s="23">
        <f>J24-3</f>
        <v>43613</v>
      </c>
      <c r="T24" s="23"/>
      <c r="U24" s="652"/>
      <c r="V24" s="48" t="s">
        <v>94</v>
      </c>
      <c r="W24" s="48" t="s">
        <v>94</v>
      </c>
      <c r="X24" s="48" t="s">
        <v>1738</v>
      </c>
      <c r="Y24" s="48" t="s">
        <v>1738</v>
      </c>
      <c r="Z24" s="48" t="s">
        <v>1738</v>
      </c>
      <c r="AA24" s="48" t="s">
        <v>2014</v>
      </c>
      <c r="AB24" s="48"/>
      <c r="AC24" s="568">
        <v>954441</v>
      </c>
      <c r="AD24" s="48" t="s">
        <v>1747</v>
      </c>
      <c r="AE24" s="48" t="s">
        <v>1747</v>
      </c>
      <c r="AF24" s="430">
        <v>1015844.2300000032</v>
      </c>
      <c r="AG24" s="474">
        <v>1763</v>
      </c>
      <c r="AH24" s="430">
        <v>1113881.9200000016</v>
      </c>
      <c r="AI24" s="431">
        <v>1797</v>
      </c>
      <c r="AJ24" s="432" t="s">
        <v>1782</v>
      </c>
      <c r="AK24" s="432" t="s">
        <v>1783</v>
      </c>
    </row>
    <row r="25" spans="1:37" hidden="1" x14ac:dyDescent="0.45">
      <c r="A25" s="14" t="s">
        <v>3956</v>
      </c>
      <c r="B25" s="48" t="s">
        <v>1815</v>
      </c>
      <c r="C25" s="48"/>
      <c r="D25" s="48" t="s">
        <v>94</v>
      </c>
      <c r="E25" s="48"/>
      <c r="F25" s="48" t="s">
        <v>3775</v>
      </c>
      <c r="G25" s="48" t="s">
        <v>94</v>
      </c>
      <c r="H25" s="23">
        <v>43588</v>
      </c>
      <c r="I25" s="23">
        <v>43588</v>
      </c>
      <c r="J25" s="661">
        <v>43617</v>
      </c>
      <c r="K25" s="23">
        <v>43616</v>
      </c>
      <c r="L25" s="23" t="s">
        <v>1757</v>
      </c>
      <c r="M25" s="677" t="s">
        <v>1747</v>
      </c>
      <c r="N25" s="676">
        <v>43615</v>
      </c>
      <c r="O25" s="23" t="s">
        <v>4120</v>
      </c>
      <c r="P25" s="677" t="s">
        <v>1748</v>
      </c>
      <c r="Q25" s="23">
        <v>43620</v>
      </c>
      <c r="R25" s="48" t="s">
        <v>3862</v>
      </c>
      <c r="S25" s="23" t="s">
        <v>47</v>
      </c>
      <c r="T25" s="23" t="s">
        <v>47</v>
      </c>
      <c r="U25" s="652"/>
      <c r="V25" s="48" t="s">
        <v>94</v>
      </c>
      <c r="W25" s="48" t="s">
        <v>94</v>
      </c>
      <c r="X25" s="48" t="s">
        <v>3775</v>
      </c>
      <c r="Y25" s="48" t="s">
        <v>3775</v>
      </c>
      <c r="Z25" s="48" t="s">
        <v>1753</v>
      </c>
      <c r="AA25" s="48" t="s">
        <v>1757</v>
      </c>
      <c r="AB25" s="48"/>
      <c r="AC25" s="568">
        <v>1149734</v>
      </c>
      <c r="AD25" s="48" t="s">
        <v>1747</v>
      </c>
      <c r="AE25" s="48" t="s">
        <v>1747</v>
      </c>
      <c r="AF25" s="430">
        <v>1564328</v>
      </c>
      <c r="AG25" s="474">
        <v>8806</v>
      </c>
      <c r="AH25" s="430">
        <v>1137672.0799999991</v>
      </c>
      <c r="AI25" s="431">
        <v>4174</v>
      </c>
      <c r="AJ25" s="432" t="s">
        <v>1816</v>
      </c>
      <c r="AK25" s="432" t="s">
        <v>1817</v>
      </c>
    </row>
    <row r="26" spans="1:37" hidden="1" x14ac:dyDescent="0.45">
      <c r="A26" s="14" t="s">
        <v>3957</v>
      </c>
      <c r="B26" s="216" t="s">
        <v>1901</v>
      </c>
      <c r="C26" s="48"/>
      <c r="D26" s="48" t="s">
        <v>94</v>
      </c>
      <c r="E26" s="48"/>
      <c r="F26" s="677" t="s">
        <v>1753</v>
      </c>
      <c r="G26" s="48" t="s">
        <v>4105</v>
      </c>
      <c r="H26" s="23">
        <v>43601</v>
      </c>
      <c r="I26" s="23">
        <v>43601</v>
      </c>
      <c r="J26" s="676">
        <v>43616</v>
      </c>
      <c r="K26" s="676">
        <v>43615</v>
      </c>
      <c r="L26" s="23" t="s">
        <v>2001</v>
      </c>
      <c r="M26" s="48" t="s">
        <v>1747</v>
      </c>
      <c r="N26" s="676">
        <v>43615</v>
      </c>
      <c r="O26" s="23" t="s">
        <v>47</v>
      </c>
      <c r="P26" s="48" t="s">
        <v>4127</v>
      </c>
      <c r="Q26" s="23">
        <v>43620</v>
      </c>
      <c r="R26" s="48" t="s">
        <v>335</v>
      </c>
      <c r="S26" s="23" t="s">
        <v>47</v>
      </c>
      <c r="T26" s="23">
        <v>43620</v>
      </c>
      <c r="U26" s="23">
        <v>43630</v>
      </c>
      <c r="V26" s="48" t="s">
        <v>94</v>
      </c>
      <c r="W26" s="48" t="s">
        <v>94</v>
      </c>
      <c r="X26" s="48" t="s">
        <v>1753</v>
      </c>
      <c r="Y26" s="48" t="s">
        <v>1753</v>
      </c>
      <c r="Z26" s="48" t="s">
        <v>1753</v>
      </c>
      <c r="AA26" s="48" t="s">
        <v>2001</v>
      </c>
      <c r="AB26" s="48"/>
      <c r="AC26" s="568">
        <v>13803324</v>
      </c>
      <c r="AD26" s="48" t="s">
        <v>1747</v>
      </c>
      <c r="AE26" s="48" t="s">
        <v>1747</v>
      </c>
      <c r="AF26" s="430">
        <v>14586126.320000017</v>
      </c>
      <c r="AG26" s="474">
        <v>19190</v>
      </c>
      <c r="AH26" s="430">
        <v>13582210.31000011</v>
      </c>
      <c r="AI26" s="431">
        <v>18932</v>
      </c>
      <c r="AJ26" s="432" t="s">
        <v>1902</v>
      </c>
      <c r="AK26" s="432" t="s">
        <v>1903</v>
      </c>
    </row>
    <row r="27" spans="1:37" hidden="1" x14ac:dyDescent="0.45">
      <c r="A27" s="14" t="s">
        <v>3958</v>
      </c>
      <c r="B27" s="48" t="s">
        <v>1940</v>
      </c>
      <c r="C27" s="48"/>
      <c r="D27" s="48" t="s">
        <v>94</v>
      </c>
      <c r="E27" s="48"/>
      <c r="F27" s="48" t="s">
        <v>1753</v>
      </c>
      <c r="G27" s="128" t="s">
        <v>4105</v>
      </c>
      <c r="H27" s="23">
        <v>43586</v>
      </c>
      <c r="I27" s="676">
        <v>43599</v>
      </c>
      <c r="J27" s="676">
        <v>43616</v>
      </c>
      <c r="K27" s="676">
        <v>43615</v>
      </c>
      <c r="L27" s="676" t="s">
        <v>2014</v>
      </c>
      <c r="M27" s="677" t="s">
        <v>1740</v>
      </c>
      <c r="N27" s="676">
        <v>43615</v>
      </c>
      <c r="O27" s="676">
        <v>43615</v>
      </c>
      <c r="P27" s="677" t="s">
        <v>4128</v>
      </c>
      <c r="Q27" s="676">
        <v>43619</v>
      </c>
      <c r="R27" s="677" t="s">
        <v>540</v>
      </c>
      <c r="S27" s="23" t="s">
        <v>47</v>
      </c>
      <c r="T27" s="23" t="s">
        <v>47</v>
      </c>
      <c r="U27" s="652"/>
      <c r="V27" s="48" t="s">
        <v>94</v>
      </c>
      <c r="W27" s="48" t="s">
        <v>94</v>
      </c>
      <c r="X27" s="48" t="s">
        <v>1738</v>
      </c>
      <c r="Y27" s="48" t="s">
        <v>1738</v>
      </c>
      <c r="Z27" s="48" t="s">
        <v>1738</v>
      </c>
      <c r="AA27" s="48" t="s">
        <v>2014</v>
      </c>
      <c r="AB27" s="48"/>
      <c r="AC27" s="568">
        <v>2099630</v>
      </c>
      <c r="AD27" s="48" t="s">
        <v>1740</v>
      </c>
      <c r="AE27" s="48" t="s">
        <v>1740</v>
      </c>
      <c r="AF27" s="430">
        <v>2193136.4099999801</v>
      </c>
      <c r="AG27" s="474">
        <v>3747</v>
      </c>
      <c r="AH27" s="430">
        <v>2170512.2800000045</v>
      </c>
      <c r="AI27" s="431">
        <v>3646</v>
      </c>
      <c r="AJ27" s="432" t="s">
        <v>1941</v>
      </c>
      <c r="AK27" s="432" t="s">
        <v>1942</v>
      </c>
    </row>
    <row r="28" spans="1:37" hidden="1" x14ac:dyDescent="0.45">
      <c r="A28" s="14" t="s">
        <v>3959</v>
      </c>
      <c r="B28" s="48" t="s">
        <v>14</v>
      </c>
      <c r="C28" s="48"/>
      <c r="D28" s="48" t="s">
        <v>94</v>
      </c>
      <c r="E28" s="48"/>
      <c r="F28" s="48" t="s">
        <v>3775</v>
      </c>
      <c r="G28" s="48" t="s">
        <v>94</v>
      </c>
      <c r="H28" s="23">
        <v>43588</v>
      </c>
      <c r="I28" s="23">
        <v>43588</v>
      </c>
      <c r="J28" s="661">
        <v>43617</v>
      </c>
      <c r="K28" s="23">
        <v>43616</v>
      </c>
      <c r="L28" s="23" t="s">
        <v>1757</v>
      </c>
      <c r="M28" s="677" t="s">
        <v>1747</v>
      </c>
      <c r="N28" s="676">
        <v>43615</v>
      </c>
      <c r="O28" s="23" t="s">
        <v>4120</v>
      </c>
      <c r="P28" s="677" t="s">
        <v>1748</v>
      </c>
      <c r="Q28" s="23">
        <v>43620</v>
      </c>
      <c r="R28" s="48" t="s">
        <v>3862</v>
      </c>
      <c r="S28" s="23" t="s">
        <v>47</v>
      </c>
      <c r="T28" s="23" t="s">
        <v>47</v>
      </c>
      <c r="U28" s="652"/>
      <c r="V28" s="48" t="s">
        <v>94</v>
      </c>
      <c r="W28" s="48" t="s">
        <v>94</v>
      </c>
      <c r="X28" s="48" t="s">
        <v>3775</v>
      </c>
      <c r="Y28" s="48" t="s">
        <v>3775</v>
      </c>
      <c r="Z28" s="48" t="s">
        <v>1753</v>
      </c>
      <c r="AA28" s="48" t="s">
        <v>1757</v>
      </c>
      <c r="AB28" s="48"/>
      <c r="AC28" s="568">
        <v>1541199</v>
      </c>
      <c r="AD28" s="48" t="s">
        <v>1747</v>
      </c>
      <c r="AE28" s="48" t="s">
        <v>1747</v>
      </c>
      <c r="AF28" s="430">
        <v>1317730</v>
      </c>
      <c r="AG28" s="474">
        <v>3608</v>
      </c>
      <c r="AH28" s="430">
        <v>1437216.0399999982</v>
      </c>
      <c r="AI28" s="431">
        <v>3661</v>
      </c>
      <c r="AJ28" s="432" t="s">
        <v>1813</v>
      </c>
      <c r="AK28" s="432" t="s">
        <v>1814</v>
      </c>
    </row>
    <row r="29" spans="1:37" hidden="1" x14ac:dyDescent="0.45">
      <c r="A29" s="14" t="s">
        <v>3960</v>
      </c>
      <c r="B29" s="48" t="s">
        <v>1737</v>
      </c>
      <c r="C29" s="48"/>
      <c r="D29" s="48" t="s">
        <v>94</v>
      </c>
      <c r="E29" s="48"/>
      <c r="F29" s="48" t="s">
        <v>1738</v>
      </c>
      <c r="G29" s="48" t="s">
        <v>95</v>
      </c>
      <c r="H29" s="23">
        <v>43599</v>
      </c>
      <c r="I29" s="676">
        <v>43595</v>
      </c>
      <c r="J29" s="676">
        <v>43616</v>
      </c>
      <c r="K29" s="676">
        <v>43615</v>
      </c>
      <c r="L29" s="676" t="s">
        <v>2014</v>
      </c>
      <c r="M29" s="677" t="s">
        <v>1740</v>
      </c>
      <c r="N29" s="676">
        <v>43615</v>
      </c>
      <c r="O29" s="676" t="s">
        <v>47</v>
      </c>
      <c r="P29" s="680" t="s">
        <v>4111</v>
      </c>
      <c r="Q29" s="676">
        <v>43619</v>
      </c>
      <c r="R29" s="677" t="s">
        <v>335</v>
      </c>
      <c r="S29" s="23">
        <f>J29-3</f>
        <v>43613</v>
      </c>
      <c r="T29" s="23"/>
      <c r="U29" s="652"/>
      <c r="V29" s="48" t="s">
        <v>94</v>
      </c>
      <c r="W29" s="48" t="s">
        <v>94</v>
      </c>
      <c r="X29" s="48" t="s">
        <v>1738</v>
      </c>
      <c r="Y29" s="48" t="s">
        <v>1738</v>
      </c>
      <c r="Z29" s="48" t="s">
        <v>1738</v>
      </c>
      <c r="AA29" s="48" t="s">
        <v>2014</v>
      </c>
      <c r="AB29" s="48"/>
      <c r="AC29" s="568">
        <v>3427491</v>
      </c>
      <c r="AD29" s="48" t="s">
        <v>1740</v>
      </c>
      <c r="AE29" s="48" t="s">
        <v>1740</v>
      </c>
      <c r="AF29" s="430">
        <v>3676320.4400000148</v>
      </c>
      <c r="AG29" s="474">
        <v>4065</v>
      </c>
      <c r="AH29" s="430">
        <v>4024873.6500000078</v>
      </c>
      <c r="AI29" s="431">
        <v>4217</v>
      </c>
      <c r="AJ29" s="432" t="s">
        <v>1743</v>
      </c>
      <c r="AK29" s="432" t="s">
        <v>1744</v>
      </c>
    </row>
    <row r="30" spans="1:37" hidden="1" x14ac:dyDescent="0.45">
      <c r="A30" s="14" t="s">
        <v>3961</v>
      </c>
      <c r="B30" s="48" t="s">
        <v>1913</v>
      </c>
      <c r="C30" s="48"/>
      <c r="D30" s="48" t="s">
        <v>94</v>
      </c>
      <c r="E30" s="48"/>
      <c r="F30" s="48" t="s">
        <v>3775</v>
      </c>
      <c r="G30" s="48" t="s">
        <v>4105</v>
      </c>
      <c r="H30" s="23">
        <v>43594</v>
      </c>
      <c r="I30" s="676">
        <v>43595</v>
      </c>
      <c r="J30" s="676">
        <v>43616</v>
      </c>
      <c r="K30" s="676">
        <v>43615</v>
      </c>
      <c r="L30" s="676" t="s">
        <v>2014</v>
      </c>
      <c r="M30" s="677" t="s">
        <v>1747</v>
      </c>
      <c r="N30" s="676">
        <v>43615</v>
      </c>
      <c r="O30" s="676">
        <v>43615</v>
      </c>
      <c r="P30" s="677" t="s">
        <v>4112</v>
      </c>
      <c r="Q30" s="676">
        <v>43620</v>
      </c>
      <c r="R30" s="677" t="s">
        <v>335</v>
      </c>
      <c r="S30" s="23" t="s">
        <v>47</v>
      </c>
      <c r="T30" s="23" t="s">
        <v>47</v>
      </c>
      <c r="U30" s="652"/>
      <c r="V30" s="48" t="s">
        <v>94</v>
      </c>
      <c r="W30" s="48" t="s">
        <v>3328</v>
      </c>
      <c r="X30" s="48" t="s">
        <v>3775</v>
      </c>
      <c r="Y30" s="48" t="s">
        <v>1845</v>
      </c>
      <c r="Z30" s="48" t="s">
        <v>1753</v>
      </c>
      <c r="AA30" s="48" t="s">
        <v>2014</v>
      </c>
      <c r="AB30" s="48"/>
      <c r="AC30" s="568">
        <v>59393067</v>
      </c>
      <c r="AD30" s="48" t="s">
        <v>1747</v>
      </c>
      <c r="AE30" s="48" t="s">
        <v>1747</v>
      </c>
      <c r="AF30" s="430">
        <v>55876957.979999632</v>
      </c>
      <c r="AG30" s="474">
        <v>22215</v>
      </c>
      <c r="AH30" s="430">
        <v>55471014.179999523</v>
      </c>
      <c r="AI30" s="431">
        <v>23174</v>
      </c>
      <c r="AJ30" s="432" t="s">
        <v>1915</v>
      </c>
      <c r="AK30" s="432" t="s">
        <v>1916</v>
      </c>
    </row>
    <row r="31" spans="1:37" hidden="1" x14ac:dyDescent="0.45">
      <c r="A31" s="14" t="s">
        <v>3962</v>
      </c>
      <c r="B31" s="48" t="s">
        <v>1835</v>
      </c>
      <c r="C31" s="48"/>
      <c r="D31" s="48" t="s">
        <v>94</v>
      </c>
      <c r="E31" s="48"/>
      <c r="F31" s="677" t="s">
        <v>1738</v>
      </c>
      <c r="G31" s="48" t="s">
        <v>95</v>
      </c>
      <c r="H31" s="23">
        <v>43592</v>
      </c>
      <c r="I31" s="676">
        <v>43592</v>
      </c>
      <c r="J31" s="676">
        <v>43616</v>
      </c>
      <c r="K31" s="676">
        <v>43615</v>
      </c>
      <c r="L31" s="23" t="s">
        <v>2001</v>
      </c>
      <c r="M31" s="48" t="s">
        <v>1747</v>
      </c>
      <c r="N31" s="676">
        <v>43609</v>
      </c>
      <c r="O31" s="676">
        <v>43609</v>
      </c>
      <c r="P31" s="48" t="s">
        <v>4108</v>
      </c>
      <c r="Q31" s="676">
        <v>43620</v>
      </c>
      <c r="R31" s="48" t="s">
        <v>335</v>
      </c>
      <c r="S31" s="23">
        <f t="shared" ref="S31:S33" si="3">J31-3</f>
        <v>43613</v>
      </c>
      <c r="T31" s="23">
        <v>43620</v>
      </c>
      <c r="U31" s="23">
        <v>43630</v>
      </c>
      <c r="V31" s="48" t="s">
        <v>94</v>
      </c>
      <c r="W31" s="48" t="s">
        <v>94</v>
      </c>
      <c r="X31" s="48" t="s">
        <v>1738</v>
      </c>
      <c r="Y31" s="48" t="s">
        <v>1738</v>
      </c>
      <c r="Z31" s="48" t="s">
        <v>1753</v>
      </c>
      <c r="AA31" s="48" t="s">
        <v>2001</v>
      </c>
      <c r="AB31" s="48"/>
      <c r="AC31" s="568">
        <v>4127585</v>
      </c>
      <c r="AD31" s="48" t="s">
        <v>1747</v>
      </c>
      <c r="AE31" s="48" t="s">
        <v>1747</v>
      </c>
      <c r="AF31" s="430">
        <v>4959102.7500000186</v>
      </c>
      <c r="AG31" s="474">
        <v>7206</v>
      </c>
      <c r="AH31" s="430">
        <v>9001171.7100000456</v>
      </c>
      <c r="AI31" s="431">
        <v>7557</v>
      </c>
      <c r="AJ31" s="432" t="s">
        <v>1836</v>
      </c>
      <c r="AK31" s="432" t="s">
        <v>1837</v>
      </c>
    </row>
    <row r="32" spans="1:37" hidden="1" x14ac:dyDescent="0.45">
      <c r="A32" s="14" t="s">
        <v>3963</v>
      </c>
      <c r="B32" s="48" t="s">
        <v>1851</v>
      </c>
      <c r="C32" s="48"/>
      <c r="D32" s="48" t="s">
        <v>94</v>
      </c>
      <c r="E32" s="48"/>
      <c r="F32" s="677" t="s">
        <v>1738</v>
      </c>
      <c r="G32" s="678"/>
      <c r="H32" s="676">
        <v>43588</v>
      </c>
      <c r="I32" s="676">
        <v>43588</v>
      </c>
      <c r="J32" s="676">
        <v>43616</v>
      </c>
      <c r="K32" s="676">
        <v>43615</v>
      </c>
      <c r="L32" s="676" t="s">
        <v>2014</v>
      </c>
      <c r="M32" s="677" t="s">
        <v>1740</v>
      </c>
      <c r="N32" s="652">
        <v>43606</v>
      </c>
      <c r="O32" s="676">
        <v>43606</v>
      </c>
      <c r="P32" s="677" t="s">
        <v>4128</v>
      </c>
      <c r="Q32" s="676">
        <v>43619</v>
      </c>
      <c r="R32" s="677" t="s">
        <v>335</v>
      </c>
      <c r="S32" s="23">
        <f t="shared" si="3"/>
        <v>43613</v>
      </c>
      <c r="T32" s="23"/>
      <c r="U32" s="652"/>
      <c r="V32" s="48" t="s">
        <v>94</v>
      </c>
      <c r="W32" s="48" t="s">
        <v>94</v>
      </c>
      <c r="X32" s="48" t="s">
        <v>1738</v>
      </c>
      <c r="Y32" s="48" t="s">
        <v>1738</v>
      </c>
      <c r="Z32" s="48" t="s">
        <v>1738</v>
      </c>
      <c r="AA32" s="48" t="s">
        <v>2014</v>
      </c>
      <c r="AB32" s="48"/>
      <c r="AC32" s="568">
        <v>8019023</v>
      </c>
      <c r="AD32" s="48" t="s">
        <v>1740</v>
      </c>
      <c r="AE32" s="48" t="s">
        <v>1740</v>
      </c>
      <c r="AF32" s="430">
        <v>7390872.4799999893</v>
      </c>
      <c r="AG32" s="474">
        <v>8601</v>
      </c>
      <c r="AH32" s="430">
        <v>7796155.8499999335</v>
      </c>
      <c r="AI32" s="431">
        <v>8337</v>
      </c>
      <c r="AJ32" s="432" t="s">
        <v>1852</v>
      </c>
      <c r="AK32" s="432" t="s">
        <v>1853</v>
      </c>
    </row>
    <row r="33" spans="1:37" hidden="1" x14ac:dyDescent="0.45">
      <c r="A33" s="14" t="s">
        <v>3964</v>
      </c>
      <c r="B33" s="48" t="s">
        <v>1862</v>
      </c>
      <c r="C33" s="48"/>
      <c r="D33" s="48" t="s">
        <v>94</v>
      </c>
      <c r="E33" s="48"/>
      <c r="F33" s="677" t="s">
        <v>1738</v>
      </c>
      <c r="G33" s="48" t="s">
        <v>95</v>
      </c>
      <c r="H33" s="23">
        <v>43596</v>
      </c>
      <c r="I33" s="23">
        <v>43596</v>
      </c>
      <c r="J33" s="676">
        <v>43616</v>
      </c>
      <c r="K33" s="676">
        <v>43615</v>
      </c>
      <c r="L33" s="23" t="s">
        <v>2001</v>
      </c>
      <c r="M33" s="48" t="s">
        <v>1747</v>
      </c>
      <c r="N33" s="676">
        <v>43615</v>
      </c>
      <c r="O33" s="676">
        <v>43615</v>
      </c>
      <c r="P33" s="48" t="s">
        <v>1748</v>
      </c>
      <c r="Q33" s="23">
        <v>43620</v>
      </c>
      <c r="R33" s="48" t="s">
        <v>335</v>
      </c>
      <c r="S33" s="23">
        <f t="shared" si="3"/>
        <v>43613</v>
      </c>
      <c r="T33" s="23">
        <v>43620</v>
      </c>
      <c r="U33" s="23">
        <v>43630</v>
      </c>
      <c r="V33" s="48" t="s">
        <v>94</v>
      </c>
      <c r="W33" s="48" t="s">
        <v>94</v>
      </c>
      <c r="X33" s="48" t="s">
        <v>1738</v>
      </c>
      <c r="Y33" s="48" t="s">
        <v>1738</v>
      </c>
      <c r="Z33" s="48" t="s">
        <v>1738</v>
      </c>
      <c r="AA33" s="48" t="s">
        <v>2001</v>
      </c>
      <c r="AB33" s="48"/>
      <c r="AC33" s="568">
        <v>14922604</v>
      </c>
      <c r="AD33" s="48" t="s">
        <v>1747</v>
      </c>
      <c r="AE33" s="48" t="s">
        <v>1747</v>
      </c>
      <c r="AF33" s="430">
        <v>15593260.849999459</v>
      </c>
      <c r="AG33" s="474">
        <v>9284</v>
      </c>
      <c r="AH33" s="430">
        <v>16782827.980000079</v>
      </c>
      <c r="AI33" s="431">
        <v>9495</v>
      </c>
      <c r="AJ33" s="432" t="s">
        <v>1863</v>
      </c>
      <c r="AK33" s="432" t="s">
        <v>1864</v>
      </c>
    </row>
    <row r="34" spans="1:37" x14ac:dyDescent="0.45">
      <c r="A34" s="14" t="s">
        <v>4102</v>
      </c>
      <c r="B34" s="48" t="s">
        <v>1892</v>
      </c>
      <c r="C34" s="48"/>
      <c r="D34" s="48" t="s">
        <v>94</v>
      </c>
      <c r="E34" s="48"/>
      <c r="F34" s="48" t="s">
        <v>3775</v>
      </c>
      <c r="G34" s="48" t="s">
        <v>94</v>
      </c>
      <c r="H34" s="23">
        <v>43594</v>
      </c>
      <c r="I34" s="23">
        <v>43594</v>
      </c>
      <c r="J34" s="676">
        <v>43616</v>
      </c>
      <c r="K34" s="23">
        <v>43614</v>
      </c>
      <c r="L34" s="23" t="s">
        <v>1921</v>
      </c>
      <c r="M34" s="677" t="s">
        <v>1740</v>
      </c>
      <c r="N34" s="652">
        <v>43614</v>
      </c>
      <c r="O34" s="652">
        <v>43614</v>
      </c>
      <c r="P34" s="677" t="s">
        <v>4122</v>
      </c>
      <c r="Q34" s="23">
        <v>43618</v>
      </c>
      <c r="R34" s="48" t="s">
        <v>335</v>
      </c>
      <c r="S34" s="23" t="s">
        <v>47</v>
      </c>
      <c r="T34" s="23" t="s">
        <v>47</v>
      </c>
      <c r="U34" s="23">
        <v>43628</v>
      </c>
      <c r="V34" s="48" t="s">
        <v>94</v>
      </c>
      <c r="W34" s="48" t="s">
        <v>95</v>
      </c>
      <c r="X34" s="48" t="s">
        <v>3775</v>
      </c>
      <c r="Y34" s="48" t="s">
        <v>3775</v>
      </c>
      <c r="Z34" s="48" t="s">
        <v>1753</v>
      </c>
      <c r="AA34" s="48" t="s">
        <v>1921</v>
      </c>
      <c r="AB34" s="48"/>
      <c r="AC34" s="568">
        <v>2799272</v>
      </c>
      <c r="AD34" s="48" t="s">
        <v>1740</v>
      </c>
      <c r="AE34" s="48" t="s">
        <v>1740</v>
      </c>
      <c r="AF34" s="430">
        <v>2854589</v>
      </c>
      <c r="AG34" s="474">
        <v>6559</v>
      </c>
      <c r="AH34" s="430">
        <v>2750836.4900000021</v>
      </c>
      <c r="AI34" s="431">
        <v>5581</v>
      </c>
      <c r="AJ34" s="432" t="s">
        <v>3308</v>
      </c>
      <c r="AK34" s="432" t="s">
        <v>1894</v>
      </c>
    </row>
    <row r="35" spans="1:37" hidden="1" x14ac:dyDescent="0.45">
      <c r="A35" s="14" t="s">
        <v>3995</v>
      </c>
      <c r="B35" s="48" t="s">
        <v>1791</v>
      </c>
      <c r="C35" s="48"/>
      <c r="D35" s="48" t="s">
        <v>94</v>
      </c>
      <c r="E35" s="48"/>
      <c r="F35" s="48" t="s">
        <v>3775</v>
      </c>
      <c r="G35" s="48" t="s">
        <v>94</v>
      </c>
      <c r="H35" s="23">
        <v>43588</v>
      </c>
      <c r="I35" s="23">
        <v>43588</v>
      </c>
      <c r="J35" s="661">
        <v>43617</v>
      </c>
      <c r="K35" s="23">
        <v>43616</v>
      </c>
      <c r="L35" s="23" t="s">
        <v>1757</v>
      </c>
      <c r="M35" s="677" t="s">
        <v>1747</v>
      </c>
      <c r="N35" s="676">
        <v>43615</v>
      </c>
      <c r="O35" s="23" t="s">
        <v>4120</v>
      </c>
      <c r="P35" s="677" t="s">
        <v>1748</v>
      </c>
      <c r="Q35" s="23">
        <v>43620</v>
      </c>
      <c r="R35" s="48" t="s">
        <v>3862</v>
      </c>
      <c r="S35" s="23" t="s">
        <v>47</v>
      </c>
      <c r="T35" s="23" t="s">
        <v>47</v>
      </c>
      <c r="U35" s="652"/>
      <c r="V35" s="48" t="s">
        <v>94</v>
      </c>
      <c r="W35" s="48" t="s">
        <v>94</v>
      </c>
      <c r="X35" s="48" t="s">
        <v>3775</v>
      </c>
      <c r="Y35" s="48" t="s">
        <v>3775</v>
      </c>
      <c r="Z35" s="48" t="s">
        <v>1753</v>
      </c>
      <c r="AA35" s="48" t="s">
        <v>1757</v>
      </c>
      <c r="AB35" s="48"/>
      <c r="AC35" s="568">
        <v>1114487</v>
      </c>
      <c r="AD35" s="48" t="s">
        <v>1747</v>
      </c>
      <c r="AE35" s="48" t="s">
        <v>1747</v>
      </c>
      <c r="AF35" s="430">
        <v>1037950.8499999969</v>
      </c>
      <c r="AG35" s="474">
        <v>1425</v>
      </c>
      <c r="AH35" s="430">
        <v>1104728.2000000009</v>
      </c>
      <c r="AI35" s="431">
        <v>1500</v>
      </c>
      <c r="AJ35" s="432" t="s">
        <v>1793</v>
      </c>
      <c r="AK35" s="432" t="s">
        <v>1794</v>
      </c>
    </row>
    <row r="36" spans="1:37" hidden="1" x14ac:dyDescent="0.45">
      <c r="A36" s="14" t="s">
        <v>3996</v>
      </c>
      <c r="B36" s="48" t="s">
        <v>1795</v>
      </c>
      <c r="C36" s="48"/>
      <c r="D36" s="48" t="s">
        <v>94</v>
      </c>
      <c r="E36" s="48"/>
      <c r="F36" s="48" t="s">
        <v>3775</v>
      </c>
      <c r="G36" s="48" t="s">
        <v>94</v>
      </c>
      <c r="H36" s="23">
        <v>43588</v>
      </c>
      <c r="I36" s="23">
        <v>43588</v>
      </c>
      <c r="J36" s="661">
        <v>43617</v>
      </c>
      <c r="K36" s="23">
        <v>43616</v>
      </c>
      <c r="L36" s="23" t="s">
        <v>1757</v>
      </c>
      <c r="M36" s="677" t="s">
        <v>1747</v>
      </c>
      <c r="N36" s="676">
        <v>43609</v>
      </c>
      <c r="O36" s="23" t="s">
        <v>4121</v>
      </c>
      <c r="P36" s="677" t="s">
        <v>1748</v>
      </c>
      <c r="Q36" s="23">
        <v>43620</v>
      </c>
      <c r="R36" s="48" t="s">
        <v>3862</v>
      </c>
      <c r="S36" s="23" t="s">
        <v>47</v>
      </c>
      <c r="T36" s="23" t="s">
        <v>47</v>
      </c>
      <c r="U36" s="652"/>
      <c r="V36" s="48" t="s">
        <v>94</v>
      </c>
      <c r="W36" s="48" t="s">
        <v>94</v>
      </c>
      <c r="X36" s="48" t="s">
        <v>3775</v>
      </c>
      <c r="Y36" s="48" t="s">
        <v>3775</v>
      </c>
      <c r="Z36" s="48" t="s">
        <v>1753</v>
      </c>
      <c r="AA36" s="48" t="s">
        <v>1757</v>
      </c>
      <c r="AB36" s="48"/>
      <c r="AC36" s="568">
        <v>1985596</v>
      </c>
      <c r="AD36" s="48" t="s">
        <v>1747</v>
      </c>
      <c r="AE36" s="48" t="s">
        <v>1747</v>
      </c>
      <c r="AF36" s="430">
        <v>1560603.8900000041</v>
      </c>
      <c r="AG36" s="474">
        <v>1848</v>
      </c>
      <c r="AH36" s="430">
        <v>1460947.3399999994</v>
      </c>
      <c r="AI36" s="431">
        <v>1789</v>
      </c>
      <c r="AJ36" s="432" t="s">
        <v>1796</v>
      </c>
      <c r="AK36" s="432" t="s">
        <v>1797</v>
      </c>
    </row>
    <row r="37" spans="1:37" hidden="1" x14ac:dyDescent="0.45">
      <c r="A37" s="14" t="s">
        <v>3997</v>
      </c>
      <c r="B37" s="48" t="s">
        <v>1804</v>
      </c>
      <c r="C37" s="48"/>
      <c r="D37" s="48" t="s">
        <v>94</v>
      </c>
      <c r="E37" s="48"/>
      <c r="F37" s="48" t="s">
        <v>3775</v>
      </c>
      <c r="G37" s="48" t="s">
        <v>94</v>
      </c>
      <c r="H37" s="23">
        <v>43588</v>
      </c>
      <c r="I37" s="23">
        <v>43588</v>
      </c>
      <c r="J37" s="661">
        <v>43617</v>
      </c>
      <c r="K37" s="23">
        <v>43616</v>
      </c>
      <c r="L37" s="23" t="s">
        <v>1757</v>
      </c>
      <c r="M37" s="677" t="s">
        <v>1747</v>
      </c>
      <c r="N37" s="676">
        <v>43615</v>
      </c>
      <c r="O37" s="23" t="s">
        <v>4120</v>
      </c>
      <c r="P37" s="48" t="s">
        <v>1748</v>
      </c>
      <c r="Q37" s="23">
        <v>43620</v>
      </c>
      <c r="R37" s="48" t="s">
        <v>3862</v>
      </c>
      <c r="S37" s="23" t="s">
        <v>47</v>
      </c>
      <c r="T37" s="23" t="s">
        <v>47</v>
      </c>
      <c r="U37" s="652"/>
      <c r="V37" s="48" t="s">
        <v>94</v>
      </c>
      <c r="W37" s="48" t="s">
        <v>94</v>
      </c>
      <c r="X37" s="48" t="s">
        <v>3775</v>
      </c>
      <c r="Y37" s="48" t="s">
        <v>3775</v>
      </c>
      <c r="Z37" s="48" t="s">
        <v>1753</v>
      </c>
      <c r="AA37" s="48" t="s">
        <v>1757</v>
      </c>
      <c r="AB37" s="48"/>
      <c r="AC37" s="568">
        <v>716359</v>
      </c>
      <c r="AD37" s="48" t="s">
        <v>1747</v>
      </c>
      <c r="AE37" s="48" t="s">
        <v>1747</v>
      </c>
      <c r="AF37" s="430">
        <v>557806</v>
      </c>
      <c r="AG37" s="474">
        <v>1114</v>
      </c>
      <c r="AH37" s="430">
        <v>596428.35000000068</v>
      </c>
      <c r="AI37" s="431">
        <v>1238</v>
      </c>
      <c r="AJ37" s="432" t="s">
        <v>1805</v>
      </c>
      <c r="AK37" s="432" t="s">
        <v>1806</v>
      </c>
    </row>
    <row r="38" spans="1:37" hidden="1" x14ac:dyDescent="0.45">
      <c r="A38" s="14" t="s">
        <v>3998</v>
      </c>
      <c r="B38" s="48" t="s">
        <v>1807</v>
      </c>
      <c r="C38" s="48"/>
      <c r="D38" s="48" t="s">
        <v>94</v>
      </c>
      <c r="E38" s="48"/>
      <c r="F38" s="48" t="s">
        <v>3775</v>
      </c>
      <c r="G38" s="48" t="s">
        <v>94</v>
      </c>
      <c r="H38" s="23">
        <v>43588</v>
      </c>
      <c r="I38" s="23">
        <v>43588</v>
      </c>
      <c r="J38" s="661">
        <v>43617</v>
      </c>
      <c r="K38" s="23">
        <v>43616</v>
      </c>
      <c r="L38" s="23" t="s">
        <v>1757</v>
      </c>
      <c r="M38" s="677" t="s">
        <v>1747</v>
      </c>
      <c r="N38" s="676">
        <v>43615</v>
      </c>
      <c r="O38" s="23" t="s">
        <v>4120</v>
      </c>
      <c r="P38" s="48" t="s">
        <v>1748</v>
      </c>
      <c r="Q38" s="23">
        <v>43620</v>
      </c>
      <c r="R38" s="48" t="s">
        <v>3862</v>
      </c>
      <c r="S38" s="23" t="s">
        <v>47</v>
      </c>
      <c r="T38" s="23" t="s">
        <v>47</v>
      </c>
      <c r="U38" s="652"/>
      <c r="V38" s="48" t="s">
        <v>94</v>
      </c>
      <c r="W38" s="48" t="s">
        <v>94</v>
      </c>
      <c r="X38" s="48" t="s">
        <v>3775</v>
      </c>
      <c r="Y38" s="48" t="s">
        <v>3775</v>
      </c>
      <c r="Z38" s="48" t="s">
        <v>1753</v>
      </c>
      <c r="AA38" s="48" t="s">
        <v>1757</v>
      </c>
      <c r="AB38" s="48"/>
      <c r="AC38" s="568">
        <v>1234622</v>
      </c>
      <c r="AD38" s="48" t="s">
        <v>1747</v>
      </c>
      <c r="AE38" s="48" t="s">
        <v>1747</v>
      </c>
      <c r="AF38" s="430">
        <v>1148827</v>
      </c>
      <c r="AG38" s="474">
        <v>1223</v>
      </c>
      <c r="AH38" s="430">
        <v>1105079.0399999998</v>
      </c>
      <c r="AI38" s="431">
        <v>1246</v>
      </c>
      <c r="AJ38" s="432" t="s">
        <v>1808</v>
      </c>
      <c r="AK38" s="432" t="s">
        <v>1809</v>
      </c>
    </row>
    <row r="39" spans="1:37" hidden="1" x14ac:dyDescent="0.45">
      <c r="A39" s="14" t="s">
        <v>3999</v>
      </c>
      <c r="B39" s="48" t="s">
        <v>1766</v>
      </c>
      <c r="C39" s="48"/>
      <c r="D39" s="48" t="s">
        <v>94</v>
      </c>
      <c r="E39" s="48"/>
      <c r="F39" s="48" t="s">
        <v>3775</v>
      </c>
      <c r="G39" s="48" t="s">
        <v>94</v>
      </c>
      <c r="H39" s="23">
        <v>43598</v>
      </c>
      <c r="I39" s="23">
        <v>43588</v>
      </c>
      <c r="J39" s="661">
        <v>43617</v>
      </c>
      <c r="K39" s="23">
        <v>43616</v>
      </c>
      <c r="L39" s="23" t="s">
        <v>1757</v>
      </c>
      <c r="M39" s="677" t="s">
        <v>1747</v>
      </c>
      <c r="N39" s="676">
        <v>43615</v>
      </c>
      <c r="O39" s="23" t="s">
        <v>4120</v>
      </c>
      <c r="P39" s="48" t="s">
        <v>1748</v>
      </c>
      <c r="Q39" s="23">
        <v>43620</v>
      </c>
      <c r="R39" s="48" t="s">
        <v>3862</v>
      </c>
      <c r="S39" s="23" t="s">
        <v>47</v>
      </c>
      <c r="T39" s="23" t="s">
        <v>47</v>
      </c>
      <c r="U39" s="652"/>
      <c r="V39" s="48" t="s">
        <v>94</v>
      </c>
      <c r="W39" s="48" t="s">
        <v>94</v>
      </c>
      <c r="X39" s="48" t="s">
        <v>3775</v>
      </c>
      <c r="Y39" s="48" t="s">
        <v>3775</v>
      </c>
      <c r="Z39" s="48" t="s">
        <v>1753</v>
      </c>
      <c r="AA39" s="48" t="s">
        <v>1757</v>
      </c>
      <c r="AB39" s="48"/>
      <c r="AC39" s="568">
        <v>3086552</v>
      </c>
      <c r="AD39" s="48" t="s">
        <v>1747</v>
      </c>
      <c r="AE39" s="48" t="s">
        <v>1747</v>
      </c>
      <c r="AF39" s="430">
        <v>2882871</v>
      </c>
      <c r="AG39" s="474">
        <v>3726</v>
      </c>
      <c r="AH39" s="430">
        <v>2679679.9000000223</v>
      </c>
      <c r="AI39" s="431">
        <v>3892</v>
      </c>
      <c r="AJ39" s="432" t="s">
        <v>1768</v>
      </c>
      <c r="AK39" s="432" t="s">
        <v>1769</v>
      </c>
    </row>
    <row r="40" spans="1:37" hidden="1" x14ac:dyDescent="0.45">
      <c r="A40" s="657" t="s">
        <v>4000</v>
      </c>
      <c r="B40" s="657" t="s">
        <v>1925</v>
      </c>
      <c r="C40" s="657"/>
      <c r="D40" s="657" t="s">
        <v>95</v>
      </c>
      <c r="E40" s="657"/>
      <c r="F40" s="657"/>
      <c r="G40" s="657"/>
      <c r="H40" s="657"/>
      <c r="I40" s="657"/>
      <c r="J40" s="657"/>
      <c r="K40" s="657"/>
      <c r="L40" s="657"/>
      <c r="M40" s="657"/>
      <c r="N40" s="657"/>
      <c r="O40" s="657"/>
      <c r="P40" s="657"/>
      <c r="Q40" s="657"/>
      <c r="R40" s="657"/>
      <c r="S40" s="657"/>
      <c r="T40" s="657"/>
      <c r="U40" s="657"/>
      <c r="V40" s="657" t="s">
        <v>95</v>
      </c>
      <c r="W40" s="657" t="s">
        <v>94</v>
      </c>
      <c r="X40" s="657" t="s">
        <v>40</v>
      </c>
      <c r="Y40" s="657" t="s">
        <v>2011</v>
      </c>
      <c r="Z40" s="657" t="s">
        <v>2011</v>
      </c>
      <c r="AA40" s="657" t="s">
        <v>40</v>
      </c>
      <c r="AB40" s="657"/>
      <c r="AC40" s="657">
        <v>0</v>
      </c>
      <c r="AD40" s="657" t="s">
        <v>40</v>
      </c>
      <c r="AE40" s="657" t="s">
        <v>3771</v>
      </c>
      <c r="AF40" s="657">
        <v>0</v>
      </c>
      <c r="AG40" s="657">
        <v>5980</v>
      </c>
      <c r="AH40" s="657">
        <v>11880036.070000047</v>
      </c>
      <c r="AI40" s="657">
        <v>6319</v>
      </c>
      <c r="AJ40" s="657" t="s">
        <v>1926</v>
      </c>
      <c r="AK40" s="657" t="s">
        <v>1927</v>
      </c>
    </row>
    <row r="41" spans="1:37" hidden="1" x14ac:dyDescent="0.45">
      <c r="A41" s="14" t="s">
        <v>4001</v>
      </c>
      <c r="B41" s="48" t="s">
        <v>1895</v>
      </c>
      <c r="C41" s="48"/>
      <c r="D41" s="48" t="s">
        <v>94</v>
      </c>
      <c r="E41" s="48"/>
      <c r="F41" s="677" t="s">
        <v>1753</v>
      </c>
      <c r="G41" s="496"/>
      <c r="H41" s="676">
        <v>43593</v>
      </c>
      <c r="I41" s="676">
        <v>43593</v>
      </c>
      <c r="J41" s="676">
        <v>43614</v>
      </c>
      <c r="K41" s="676">
        <v>43613</v>
      </c>
      <c r="L41" s="676" t="s">
        <v>2014</v>
      </c>
      <c r="M41" s="677" t="s">
        <v>1747</v>
      </c>
      <c r="N41" s="676">
        <v>43607</v>
      </c>
      <c r="O41" s="676">
        <v>43609</v>
      </c>
      <c r="P41" s="677" t="s">
        <v>4060</v>
      </c>
      <c r="Q41" s="676">
        <v>43616</v>
      </c>
      <c r="R41" s="677" t="s">
        <v>531</v>
      </c>
      <c r="S41" s="23" t="s">
        <v>47</v>
      </c>
      <c r="T41" s="23" t="s">
        <v>47</v>
      </c>
      <c r="U41" s="652"/>
      <c r="V41" s="48" t="s">
        <v>94</v>
      </c>
      <c r="W41" s="48" t="s">
        <v>94</v>
      </c>
      <c r="X41" s="48" t="s">
        <v>3775</v>
      </c>
      <c r="Y41" s="48" t="s">
        <v>1855</v>
      </c>
      <c r="Z41" s="48" t="s">
        <v>1753</v>
      </c>
      <c r="AA41" s="48" t="s">
        <v>2014</v>
      </c>
      <c r="AB41" s="48"/>
      <c r="AC41" s="568">
        <v>100251857</v>
      </c>
      <c r="AD41" s="48" t="s">
        <v>1747</v>
      </c>
      <c r="AE41" s="48" t="s">
        <v>1747</v>
      </c>
      <c r="AF41" s="430">
        <v>99620902.139999926</v>
      </c>
      <c r="AG41" s="474">
        <v>26155</v>
      </c>
      <c r="AH41" s="430">
        <v>85416384.499999255</v>
      </c>
      <c r="AI41" s="431">
        <v>24958</v>
      </c>
      <c r="AJ41" s="432" t="s">
        <v>1896</v>
      </c>
      <c r="AK41" s="432" t="s">
        <v>1897</v>
      </c>
    </row>
    <row r="42" spans="1:37" hidden="1" x14ac:dyDescent="0.45">
      <c r="A42" s="14" t="s">
        <v>4002</v>
      </c>
      <c r="B42" s="48" t="s">
        <v>1777</v>
      </c>
      <c r="C42" s="48"/>
      <c r="D42" s="48" t="s">
        <v>94</v>
      </c>
      <c r="E42" s="48"/>
      <c r="F42" s="48" t="s">
        <v>1738</v>
      </c>
      <c r="G42" s="48" t="s">
        <v>95</v>
      </c>
      <c r="H42" s="23">
        <v>43594</v>
      </c>
      <c r="I42" s="676">
        <v>43593</v>
      </c>
      <c r="J42" s="661">
        <v>43617</v>
      </c>
      <c r="K42" s="676">
        <v>43616</v>
      </c>
      <c r="L42" s="676" t="s">
        <v>2014</v>
      </c>
      <c r="M42" s="677" t="s">
        <v>1747</v>
      </c>
      <c r="N42" s="676">
        <v>43616</v>
      </c>
      <c r="O42" s="676" t="s">
        <v>47</v>
      </c>
      <c r="P42" s="680" t="s">
        <v>47</v>
      </c>
      <c r="Q42" s="676">
        <v>43619</v>
      </c>
      <c r="R42" s="677" t="s">
        <v>2780</v>
      </c>
      <c r="S42" s="23">
        <f t="shared" ref="S42:S43" si="4">J42-3</f>
        <v>43614</v>
      </c>
      <c r="T42" s="23"/>
      <c r="U42" s="652"/>
      <c r="V42" s="48" t="s">
        <v>94</v>
      </c>
      <c r="W42" s="48" t="s">
        <v>94</v>
      </c>
      <c r="X42" s="48" t="s">
        <v>1738</v>
      </c>
      <c r="Y42" s="48" t="s">
        <v>1738</v>
      </c>
      <c r="Z42" s="48" t="s">
        <v>1738</v>
      </c>
      <c r="AA42" s="48" t="s">
        <v>2014</v>
      </c>
      <c r="AB42" s="48"/>
      <c r="AC42" s="568">
        <v>6459983</v>
      </c>
      <c r="AD42" s="48" t="s">
        <v>1747</v>
      </c>
      <c r="AE42" s="48" t="s">
        <v>1747</v>
      </c>
      <c r="AF42" s="430">
        <v>6781156</v>
      </c>
      <c r="AG42" s="474">
        <v>21565</v>
      </c>
      <c r="AH42" s="430">
        <v>7060082.8700001724</v>
      </c>
      <c r="AI42" s="431">
        <v>21912</v>
      </c>
      <c r="AJ42" s="432" t="s">
        <v>1779</v>
      </c>
      <c r="AK42" s="432" t="s">
        <v>1780</v>
      </c>
    </row>
    <row r="43" spans="1:37" hidden="1" x14ac:dyDescent="0.45">
      <c r="A43" s="14" t="s">
        <v>4003</v>
      </c>
      <c r="B43" s="48" t="s">
        <v>1848</v>
      </c>
      <c r="C43" s="48"/>
      <c r="D43" s="48" t="s">
        <v>94</v>
      </c>
      <c r="E43" s="48"/>
      <c r="F43" s="677" t="s">
        <v>1738</v>
      </c>
      <c r="G43" s="48"/>
      <c r="H43" s="23">
        <v>43596</v>
      </c>
      <c r="I43" s="23">
        <v>43596</v>
      </c>
      <c r="J43" s="661">
        <v>43617</v>
      </c>
      <c r="K43" s="676">
        <v>43616</v>
      </c>
      <c r="L43" s="23" t="s">
        <v>2001</v>
      </c>
      <c r="M43" s="48" t="s">
        <v>1747</v>
      </c>
      <c r="N43" s="676">
        <v>43616</v>
      </c>
      <c r="O43" s="676">
        <v>43616</v>
      </c>
      <c r="P43" s="48" t="s">
        <v>4100</v>
      </c>
      <c r="Q43" s="23">
        <v>43620</v>
      </c>
      <c r="R43" s="48" t="s">
        <v>335</v>
      </c>
      <c r="S43" s="23">
        <f t="shared" si="4"/>
        <v>43614</v>
      </c>
      <c r="T43" s="652"/>
      <c r="U43" s="23">
        <v>43631</v>
      </c>
      <c r="V43" s="48" t="s">
        <v>94</v>
      </c>
      <c r="W43" s="48" t="s">
        <v>94</v>
      </c>
      <c r="X43" s="48" t="s">
        <v>1738</v>
      </c>
      <c r="Y43" s="48" t="s">
        <v>1738</v>
      </c>
      <c r="Z43" s="48" t="s">
        <v>1738</v>
      </c>
      <c r="AA43" s="48" t="s">
        <v>2001</v>
      </c>
      <c r="AB43" s="48"/>
      <c r="AC43" s="568">
        <v>2146539</v>
      </c>
      <c r="AD43" s="48" t="s">
        <v>1747</v>
      </c>
      <c r="AE43" s="48" t="s">
        <v>1747</v>
      </c>
      <c r="AF43" s="430">
        <v>2101436.6399999945</v>
      </c>
      <c r="AG43" s="474">
        <v>2612</v>
      </c>
      <c r="AH43" s="430">
        <v>2123987.7699999935</v>
      </c>
      <c r="AI43" s="431">
        <v>2745</v>
      </c>
      <c r="AJ43" s="432" t="s">
        <v>1849</v>
      </c>
      <c r="AK43" s="432" t="s">
        <v>1850</v>
      </c>
    </row>
    <row r="44" spans="1:37" x14ac:dyDescent="0.45">
      <c r="A44" s="14" t="s">
        <v>4004</v>
      </c>
      <c r="B44" s="48" t="s">
        <v>1920</v>
      </c>
      <c r="C44" s="48"/>
      <c r="D44" s="48" t="s">
        <v>94</v>
      </c>
      <c r="E44" s="48"/>
      <c r="F44" s="677" t="s">
        <v>3775</v>
      </c>
      <c r="G44" s="496"/>
      <c r="H44" s="676">
        <v>43587</v>
      </c>
      <c r="I44" s="676">
        <v>43587</v>
      </c>
      <c r="J44" s="661">
        <v>43617</v>
      </c>
      <c r="K44" s="676">
        <v>43615</v>
      </c>
      <c r="L44" s="676" t="s">
        <v>1921</v>
      </c>
      <c r="M44" s="677" t="s">
        <v>1747</v>
      </c>
      <c r="N44" s="676">
        <v>43615</v>
      </c>
      <c r="O44" s="676">
        <v>43615</v>
      </c>
      <c r="P44" s="496" t="s">
        <v>4122</v>
      </c>
      <c r="Q44" s="676">
        <v>43620</v>
      </c>
      <c r="R44" s="496"/>
      <c r="S44" s="676" t="s">
        <v>47</v>
      </c>
      <c r="T44" s="676" t="s">
        <v>47</v>
      </c>
      <c r="U44" s="676">
        <v>43626</v>
      </c>
      <c r="V44" s="48" t="s">
        <v>94</v>
      </c>
      <c r="W44" s="48" t="s">
        <v>3327</v>
      </c>
      <c r="X44" s="496" t="s">
        <v>3775</v>
      </c>
      <c r="Y44" s="48" t="s">
        <v>3775</v>
      </c>
      <c r="Z44" s="48" t="s">
        <v>1753</v>
      </c>
      <c r="AA44" s="496" t="s">
        <v>1921</v>
      </c>
      <c r="AB44" s="496"/>
      <c r="AC44" s="568">
        <v>9558857</v>
      </c>
      <c r="AD44" s="48" t="s">
        <v>1747</v>
      </c>
      <c r="AE44" s="48" t="s">
        <v>1747</v>
      </c>
      <c r="AF44" s="430">
        <v>9288648</v>
      </c>
      <c r="AG44" s="474">
        <v>6808</v>
      </c>
      <c r="AH44" s="430">
        <v>9731539.0499999486</v>
      </c>
      <c r="AI44" s="431">
        <v>7119</v>
      </c>
      <c r="AJ44" s="432" t="s">
        <v>1923</v>
      </c>
      <c r="AK44" s="432" t="s">
        <v>1924</v>
      </c>
    </row>
    <row r="45" spans="1:37" x14ac:dyDescent="0.45">
      <c r="A45" s="14" t="s">
        <v>4005</v>
      </c>
      <c r="B45" s="48" t="s">
        <v>1943</v>
      </c>
      <c r="C45" s="48"/>
      <c r="D45" s="48" t="s">
        <v>94</v>
      </c>
      <c r="E45" s="48"/>
      <c r="F45" s="48" t="s">
        <v>3775</v>
      </c>
      <c r="G45" s="48" t="s">
        <v>94</v>
      </c>
      <c r="H45" s="23">
        <v>43593</v>
      </c>
      <c r="I45" s="23">
        <v>43593</v>
      </c>
      <c r="J45" s="661">
        <v>43617</v>
      </c>
      <c r="K45" s="23">
        <v>43615</v>
      </c>
      <c r="L45" s="23" t="s">
        <v>1921</v>
      </c>
      <c r="M45" s="677" t="s">
        <v>1747</v>
      </c>
      <c r="N45" s="676">
        <v>43615</v>
      </c>
      <c r="O45" s="652">
        <v>43615</v>
      </c>
      <c r="P45" s="677" t="s">
        <v>4128</v>
      </c>
      <c r="Q45" s="23">
        <v>43621</v>
      </c>
      <c r="R45" s="48" t="s">
        <v>335</v>
      </c>
      <c r="S45" s="23" t="s">
        <v>47</v>
      </c>
      <c r="T45" s="23" t="s">
        <v>47</v>
      </c>
      <c r="U45" s="23">
        <v>43636</v>
      </c>
      <c r="V45" s="48" t="s">
        <v>94</v>
      </c>
      <c r="W45" s="48" t="s">
        <v>95</v>
      </c>
      <c r="X45" s="48" t="s">
        <v>3775</v>
      </c>
      <c r="Y45" s="48" t="s">
        <v>3775</v>
      </c>
      <c r="Z45" s="48" t="s">
        <v>1753</v>
      </c>
      <c r="AA45" s="48" t="s">
        <v>1921</v>
      </c>
      <c r="AB45" s="48"/>
      <c r="AC45" s="568">
        <v>7592933</v>
      </c>
      <c r="AD45" s="48" t="s">
        <v>1747</v>
      </c>
      <c r="AE45" s="48" t="s">
        <v>1747</v>
      </c>
      <c r="AF45" s="430">
        <v>7729715.2399996612</v>
      </c>
      <c r="AG45" s="474">
        <v>3517</v>
      </c>
      <c r="AH45" s="430">
        <v>6858040.6700000139</v>
      </c>
      <c r="AI45" s="431">
        <v>3692</v>
      </c>
      <c r="AJ45" s="432" t="s">
        <v>1945</v>
      </c>
      <c r="AK45" s="432" t="s">
        <v>1946</v>
      </c>
    </row>
    <row r="46" spans="1:37" hidden="1" x14ac:dyDescent="0.45">
      <c r="A46" s="14" t="s">
        <v>4006</v>
      </c>
      <c r="B46" s="216" t="s">
        <v>1756</v>
      </c>
      <c r="C46" s="48"/>
      <c r="D46" s="48" t="s">
        <v>94</v>
      </c>
      <c r="E46" s="48"/>
      <c r="F46" s="677" t="s">
        <v>1738</v>
      </c>
      <c r="G46" s="496"/>
      <c r="H46" s="23">
        <v>43595</v>
      </c>
      <c r="I46" s="23">
        <v>43595</v>
      </c>
      <c r="J46" s="676">
        <v>43616</v>
      </c>
      <c r="K46" s="676">
        <v>43615</v>
      </c>
      <c r="L46" s="23" t="s">
        <v>2001</v>
      </c>
      <c r="M46" s="48" t="s">
        <v>1747</v>
      </c>
      <c r="N46" s="676">
        <v>43615</v>
      </c>
      <c r="O46" s="676">
        <v>43615</v>
      </c>
      <c r="P46" s="48" t="s">
        <v>1748</v>
      </c>
      <c r="Q46" s="23">
        <v>43620</v>
      </c>
      <c r="R46" s="48" t="s">
        <v>335</v>
      </c>
      <c r="S46" s="23">
        <f t="shared" ref="S46:S54" si="5">J46-3</f>
        <v>43613</v>
      </c>
      <c r="T46" s="23">
        <v>43620</v>
      </c>
      <c r="U46" s="23">
        <v>43631</v>
      </c>
      <c r="V46" s="48" t="s">
        <v>94</v>
      </c>
      <c r="W46" s="48" t="s">
        <v>94</v>
      </c>
      <c r="X46" s="48" t="s">
        <v>1738</v>
      </c>
      <c r="Y46" s="48" t="s">
        <v>1738</v>
      </c>
      <c r="Z46" s="48" t="s">
        <v>1753</v>
      </c>
      <c r="AA46" s="48" t="s">
        <v>2001</v>
      </c>
      <c r="AB46" s="48"/>
      <c r="AC46" s="568">
        <v>8595796</v>
      </c>
      <c r="AD46" s="48" t="s">
        <v>1747</v>
      </c>
      <c r="AE46" s="48" t="s">
        <v>1747</v>
      </c>
      <c r="AF46" s="430">
        <v>8690581.6400000006</v>
      </c>
      <c r="AG46" s="474">
        <v>6020</v>
      </c>
      <c r="AH46" s="430">
        <v>8090841.7299999939</v>
      </c>
      <c r="AI46" s="431">
        <v>6292</v>
      </c>
      <c r="AJ46" s="432" t="s">
        <v>3782</v>
      </c>
      <c r="AK46" s="432" t="s">
        <v>1761</v>
      </c>
    </row>
    <row r="47" spans="1:37" hidden="1" x14ac:dyDescent="0.45">
      <c r="A47" s="14" t="s">
        <v>4007</v>
      </c>
      <c r="B47" s="48" t="s">
        <v>1907</v>
      </c>
      <c r="C47" s="48"/>
      <c r="D47" s="48" t="s">
        <v>94</v>
      </c>
      <c r="E47" s="48"/>
      <c r="F47" s="677" t="s">
        <v>1738</v>
      </c>
      <c r="G47" s="48"/>
      <c r="H47" s="23">
        <v>43600</v>
      </c>
      <c r="I47" s="23">
        <v>43600</v>
      </c>
      <c r="J47" s="661">
        <v>43617</v>
      </c>
      <c r="K47" s="676">
        <v>43616</v>
      </c>
      <c r="L47" s="23" t="s">
        <v>2001</v>
      </c>
      <c r="M47" s="48" t="s">
        <v>1747</v>
      </c>
      <c r="N47" s="676">
        <v>43616</v>
      </c>
      <c r="O47" s="676">
        <v>43616</v>
      </c>
      <c r="P47" s="48" t="s">
        <v>4099</v>
      </c>
      <c r="Q47" s="23">
        <v>43620</v>
      </c>
      <c r="R47" s="48" t="s">
        <v>335</v>
      </c>
      <c r="S47" s="23">
        <f t="shared" si="5"/>
        <v>43614</v>
      </c>
      <c r="T47" s="23">
        <v>43620</v>
      </c>
      <c r="U47" s="652"/>
      <c r="V47" s="48" t="s">
        <v>94</v>
      </c>
      <c r="W47" s="48" t="s">
        <v>94</v>
      </c>
      <c r="X47" s="48" t="s">
        <v>1738</v>
      </c>
      <c r="Y47" s="48" t="s">
        <v>1738</v>
      </c>
      <c r="Z47" s="48" t="s">
        <v>1738</v>
      </c>
      <c r="AA47" s="48" t="s">
        <v>2001</v>
      </c>
      <c r="AB47" s="48"/>
      <c r="AC47" s="568">
        <v>7637331</v>
      </c>
      <c r="AD47" s="48" t="s">
        <v>1747</v>
      </c>
      <c r="AE47" s="48" t="s">
        <v>1747</v>
      </c>
      <c r="AF47" s="430">
        <v>6669566.0699999798</v>
      </c>
      <c r="AG47" s="474">
        <v>4049</v>
      </c>
      <c r="AH47" s="430">
        <v>6346167.0599999474</v>
      </c>
      <c r="AI47" s="431">
        <v>3957</v>
      </c>
      <c r="AJ47" s="432" t="s">
        <v>1908</v>
      </c>
      <c r="AK47" s="432" t="s">
        <v>1909</v>
      </c>
    </row>
    <row r="48" spans="1:37" hidden="1" x14ac:dyDescent="0.45">
      <c r="A48" s="14" t="s">
        <v>4008</v>
      </c>
      <c r="B48" s="48" t="s">
        <v>1933</v>
      </c>
      <c r="C48" s="48"/>
      <c r="D48" s="48" t="s">
        <v>94</v>
      </c>
      <c r="E48" s="48"/>
      <c r="F48" s="677" t="s">
        <v>1738</v>
      </c>
      <c r="G48" s="496"/>
      <c r="H48" s="676">
        <v>43595</v>
      </c>
      <c r="I48" s="676">
        <v>43595</v>
      </c>
      <c r="J48" s="676">
        <v>43616</v>
      </c>
      <c r="K48" s="676">
        <v>43615</v>
      </c>
      <c r="L48" s="676" t="s">
        <v>2001</v>
      </c>
      <c r="M48" s="677" t="s">
        <v>1747</v>
      </c>
      <c r="N48" s="676">
        <v>43615</v>
      </c>
      <c r="O48" s="676">
        <v>43615</v>
      </c>
      <c r="P48" s="677" t="s">
        <v>4114</v>
      </c>
      <c r="Q48" s="676">
        <v>43620</v>
      </c>
      <c r="R48" s="677" t="s">
        <v>335</v>
      </c>
      <c r="S48" s="23">
        <f t="shared" si="5"/>
        <v>43613</v>
      </c>
      <c r="T48" s="676">
        <v>43620</v>
      </c>
      <c r="U48" s="23">
        <v>43630</v>
      </c>
      <c r="V48" s="48" t="s">
        <v>94</v>
      </c>
      <c r="W48" s="48" t="s">
        <v>94</v>
      </c>
      <c r="X48" s="677" t="s">
        <v>1738</v>
      </c>
      <c r="Y48" s="48" t="s">
        <v>1738</v>
      </c>
      <c r="Z48" s="48" t="s">
        <v>1738</v>
      </c>
      <c r="AA48" s="677" t="s">
        <v>2001</v>
      </c>
      <c r="AB48" s="677"/>
      <c r="AC48" s="568">
        <v>44952805</v>
      </c>
      <c r="AD48" s="48" t="s">
        <v>1747</v>
      </c>
      <c r="AE48" s="48" t="s">
        <v>1747</v>
      </c>
      <c r="AF48" s="430">
        <v>44573082</v>
      </c>
      <c r="AG48" s="474">
        <v>18301</v>
      </c>
      <c r="AH48" s="430">
        <v>42699871.709999837</v>
      </c>
      <c r="AI48" s="431">
        <v>18731</v>
      </c>
      <c r="AJ48" s="432" t="s">
        <v>1935</v>
      </c>
      <c r="AK48" s="432" t="s">
        <v>1936</v>
      </c>
    </row>
    <row r="49" spans="1:37" hidden="1" x14ac:dyDescent="0.45">
      <c r="A49" s="14" t="s">
        <v>4009</v>
      </c>
      <c r="B49" s="48" t="s">
        <v>1879</v>
      </c>
      <c r="C49" s="48"/>
      <c r="D49" s="48" t="s">
        <v>94</v>
      </c>
      <c r="E49" s="48"/>
      <c r="F49" s="677" t="s">
        <v>1738</v>
      </c>
      <c r="G49" s="48" t="s">
        <v>95</v>
      </c>
      <c r="H49" s="23">
        <v>43595</v>
      </c>
      <c r="I49" s="23">
        <v>43595</v>
      </c>
      <c r="J49" s="661">
        <v>43617</v>
      </c>
      <c r="K49" s="676">
        <v>43616</v>
      </c>
      <c r="L49" s="23" t="s">
        <v>2001</v>
      </c>
      <c r="M49" s="48" t="s">
        <v>1747</v>
      </c>
      <c r="N49" s="676">
        <v>43616</v>
      </c>
      <c r="O49" s="676">
        <v>43616</v>
      </c>
      <c r="P49" s="677" t="s">
        <v>4122</v>
      </c>
      <c r="Q49" s="23">
        <v>43620</v>
      </c>
      <c r="R49" s="48" t="s">
        <v>335</v>
      </c>
      <c r="S49" s="23">
        <f t="shared" si="5"/>
        <v>43614</v>
      </c>
      <c r="T49" s="23">
        <v>43620</v>
      </c>
      <c r="U49" s="23">
        <v>43631</v>
      </c>
      <c r="V49" s="48" t="s">
        <v>94</v>
      </c>
      <c r="W49" s="48" t="s">
        <v>94</v>
      </c>
      <c r="X49" s="48" t="s">
        <v>1738</v>
      </c>
      <c r="Y49" s="48" t="s">
        <v>1738</v>
      </c>
      <c r="Z49" s="48" t="s">
        <v>1738</v>
      </c>
      <c r="AA49" s="48" t="s">
        <v>2001</v>
      </c>
      <c r="AB49" s="48"/>
      <c r="AC49" s="568">
        <v>4092622</v>
      </c>
      <c r="AD49" s="48" t="s">
        <v>1747</v>
      </c>
      <c r="AE49" s="48" t="s">
        <v>1747</v>
      </c>
      <c r="AF49" s="430">
        <v>3781068.3700000304</v>
      </c>
      <c r="AG49" s="474">
        <v>3524</v>
      </c>
      <c r="AH49" s="430">
        <v>4562161.8100000024</v>
      </c>
      <c r="AI49" s="431">
        <v>4081</v>
      </c>
      <c r="AJ49" s="432" t="s">
        <v>4058</v>
      </c>
      <c r="AK49" s="432" t="s">
        <v>1881</v>
      </c>
    </row>
    <row r="50" spans="1:37" hidden="1" x14ac:dyDescent="0.45">
      <c r="A50" s="14" t="s">
        <v>4010</v>
      </c>
      <c r="B50" s="48" t="s">
        <v>1898</v>
      </c>
      <c r="C50" s="48"/>
      <c r="D50" s="48" t="s">
        <v>94</v>
      </c>
      <c r="E50" s="48"/>
      <c r="F50" s="677" t="s">
        <v>1738</v>
      </c>
      <c r="G50" s="48"/>
      <c r="H50" s="23">
        <v>43594</v>
      </c>
      <c r="I50" s="23">
        <v>43594</v>
      </c>
      <c r="J50" s="661">
        <v>43617</v>
      </c>
      <c r="K50" s="676">
        <v>43616</v>
      </c>
      <c r="L50" s="23" t="s">
        <v>2001</v>
      </c>
      <c r="M50" s="48" t="s">
        <v>1747</v>
      </c>
      <c r="N50" s="676">
        <v>43605</v>
      </c>
      <c r="O50" s="23">
        <v>43605</v>
      </c>
      <c r="P50" s="48" t="s">
        <v>1748</v>
      </c>
      <c r="Q50" s="23">
        <v>43619</v>
      </c>
      <c r="R50" s="48" t="s">
        <v>335</v>
      </c>
      <c r="S50" s="23">
        <f t="shared" si="5"/>
        <v>43614</v>
      </c>
      <c r="T50" s="652"/>
      <c r="U50" s="652"/>
      <c r="V50" s="48" t="s">
        <v>94</v>
      </c>
      <c r="W50" s="48" t="s">
        <v>94</v>
      </c>
      <c r="X50" s="48" t="s">
        <v>1738</v>
      </c>
      <c r="Y50" s="48" t="s">
        <v>1738</v>
      </c>
      <c r="Z50" s="48" t="s">
        <v>1738</v>
      </c>
      <c r="AA50" s="48" t="s">
        <v>2001</v>
      </c>
      <c r="AB50" s="48"/>
      <c r="AC50" s="568">
        <v>9741112</v>
      </c>
      <c r="AD50" s="48" t="s">
        <v>1747</v>
      </c>
      <c r="AE50" s="48" t="s">
        <v>1747</v>
      </c>
      <c r="AF50" s="430">
        <v>9184175.5599999893</v>
      </c>
      <c r="AG50" s="474">
        <v>6918</v>
      </c>
      <c r="AH50" s="430">
        <v>10183205.669999989</v>
      </c>
      <c r="AI50" s="431">
        <v>6767</v>
      </c>
      <c r="AJ50" s="432" t="s">
        <v>1899</v>
      </c>
      <c r="AK50" s="432" t="s">
        <v>1900</v>
      </c>
    </row>
    <row r="51" spans="1:37" hidden="1" x14ac:dyDescent="0.45">
      <c r="A51" s="14" t="s">
        <v>4011</v>
      </c>
      <c r="B51" s="48" t="s">
        <v>1787</v>
      </c>
      <c r="C51" s="48"/>
      <c r="D51" s="48" t="s">
        <v>94</v>
      </c>
      <c r="E51" s="48"/>
      <c r="F51" s="48" t="s">
        <v>1738</v>
      </c>
      <c r="G51" s="48" t="s">
        <v>4105</v>
      </c>
      <c r="H51" s="23">
        <v>43586</v>
      </c>
      <c r="I51" s="676">
        <v>43586</v>
      </c>
      <c r="J51" s="661">
        <v>43617</v>
      </c>
      <c r="K51" s="676">
        <v>43616</v>
      </c>
      <c r="L51" s="23" t="s">
        <v>2014</v>
      </c>
      <c r="M51" s="48" t="s">
        <v>1747</v>
      </c>
      <c r="N51" s="676">
        <v>43616</v>
      </c>
      <c r="O51" s="676">
        <v>43609</v>
      </c>
      <c r="P51" s="48" t="s">
        <v>1748</v>
      </c>
      <c r="Q51" s="676">
        <v>43620</v>
      </c>
      <c r="R51" s="677" t="s">
        <v>335</v>
      </c>
      <c r="S51" s="23">
        <f t="shared" si="5"/>
        <v>43614</v>
      </c>
      <c r="T51" s="23"/>
      <c r="U51" s="652"/>
      <c r="V51" s="48" t="s">
        <v>94</v>
      </c>
      <c r="W51" s="48" t="s">
        <v>94</v>
      </c>
      <c r="X51" s="48" t="s">
        <v>1738</v>
      </c>
      <c r="Y51" s="48" t="s">
        <v>1738</v>
      </c>
      <c r="Z51" s="48" t="s">
        <v>1738</v>
      </c>
      <c r="AA51" s="48" t="s">
        <v>2014</v>
      </c>
      <c r="AB51" s="48"/>
      <c r="AC51" s="568">
        <v>28677430</v>
      </c>
      <c r="AD51" s="48" t="s">
        <v>1747</v>
      </c>
      <c r="AE51" s="48" t="s">
        <v>1747</v>
      </c>
      <c r="AF51" s="430">
        <v>28854558.009998385</v>
      </c>
      <c r="AG51" s="474">
        <v>33509</v>
      </c>
      <c r="AH51" s="430">
        <v>28754572.149999697</v>
      </c>
      <c r="AI51" s="431">
        <v>35371</v>
      </c>
      <c r="AJ51" s="432" t="s">
        <v>1789</v>
      </c>
      <c r="AK51" s="432" t="s">
        <v>1790</v>
      </c>
    </row>
    <row r="52" spans="1:37" hidden="1" x14ac:dyDescent="0.45">
      <c r="A52" s="14" t="s">
        <v>4012</v>
      </c>
      <c r="B52" s="48" t="s">
        <v>1876</v>
      </c>
      <c r="C52" s="48"/>
      <c r="D52" s="48" t="s">
        <v>94</v>
      </c>
      <c r="E52" s="48"/>
      <c r="F52" s="677" t="s">
        <v>1738</v>
      </c>
      <c r="G52" s="48" t="s">
        <v>95</v>
      </c>
      <c r="H52" s="23">
        <v>43588</v>
      </c>
      <c r="I52" s="23">
        <v>43588</v>
      </c>
      <c r="J52" s="661">
        <v>43617</v>
      </c>
      <c r="K52" s="676">
        <v>43616</v>
      </c>
      <c r="L52" s="23" t="s">
        <v>2001</v>
      </c>
      <c r="M52" s="48" t="s">
        <v>1747</v>
      </c>
      <c r="N52" s="676">
        <v>43616</v>
      </c>
      <c r="O52" s="676">
        <v>43616</v>
      </c>
      <c r="P52" s="48" t="s">
        <v>1748</v>
      </c>
      <c r="Q52" s="23">
        <v>43621</v>
      </c>
      <c r="R52" s="48" t="s">
        <v>335</v>
      </c>
      <c r="S52" s="23">
        <f t="shared" si="5"/>
        <v>43614</v>
      </c>
      <c r="T52" s="23">
        <v>43620</v>
      </c>
      <c r="U52" s="23">
        <v>43631</v>
      </c>
      <c r="V52" s="48" t="s">
        <v>94</v>
      </c>
      <c r="W52" s="48" t="s">
        <v>94</v>
      </c>
      <c r="X52" s="48" t="s">
        <v>1738</v>
      </c>
      <c r="Y52" s="48" t="s">
        <v>1738</v>
      </c>
      <c r="Z52" s="48" t="s">
        <v>1738</v>
      </c>
      <c r="AA52" s="48" t="s">
        <v>2001</v>
      </c>
      <c r="AB52" s="48"/>
      <c r="AC52" s="568">
        <v>11165626</v>
      </c>
      <c r="AD52" s="48" t="s">
        <v>1747</v>
      </c>
      <c r="AE52" s="48" t="s">
        <v>1747</v>
      </c>
      <c r="AF52" s="430">
        <v>11037477.059999796</v>
      </c>
      <c r="AG52" s="474">
        <v>12091</v>
      </c>
      <c r="AH52" s="430">
        <v>14753765.930000145</v>
      </c>
      <c r="AI52" s="431">
        <v>12859</v>
      </c>
      <c r="AJ52" s="432" t="s">
        <v>3282</v>
      </c>
      <c r="AK52" s="432" t="s">
        <v>1878</v>
      </c>
    </row>
    <row r="53" spans="1:37" hidden="1" x14ac:dyDescent="0.45">
      <c r="A53" s="14" t="s">
        <v>4013</v>
      </c>
      <c r="B53" s="48" t="s">
        <v>1858</v>
      </c>
      <c r="C53" s="48"/>
      <c r="D53" s="48" t="s">
        <v>94</v>
      </c>
      <c r="E53" s="48"/>
      <c r="F53" s="48" t="s">
        <v>1738</v>
      </c>
      <c r="G53" s="48" t="s">
        <v>95</v>
      </c>
      <c r="H53" s="23">
        <v>43593</v>
      </c>
      <c r="I53" s="23">
        <v>43593</v>
      </c>
      <c r="J53" s="661">
        <v>43617</v>
      </c>
      <c r="K53" s="676">
        <v>43616</v>
      </c>
      <c r="L53" s="23" t="s">
        <v>2001</v>
      </c>
      <c r="M53" s="48" t="s">
        <v>1747</v>
      </c>
      <c r="N53" s="676">
        <v>43616</v>
      </c>
      <c r="O53" s="676">
        <v>43616</v>
      </c>
      <c r="P53" s="48" t="s">
        <v>1748</v>
      </c>
      <c r="Q53" s="23">
        <v>43620</v>
      </c>
      <c r="R53" s="48" t="s">
        <v>335</v>
      </c>
      <c r="S53" s="23">
        <f t="shared" si="5"/>
        <v>43614</v>
      </c>
      <c r="T53" s="23">
        <v>43620</v>
      </c>
      <c r="U53" s="23">
        <v>43631</v>
      </c>
      <c r="V53" s="48" t="s">
        <v>94</v>
      </c>
      <c r="W53" s="48" t="s">
        <v>94</v>
      </c>
      <c r="X53" s="48" t="s">
        <v>1738</v>
      </c>
      <c r="Y53" s="48" t="s">
        <v>1738</v>
      </c>
      <c r="Z53" s="48" t="s">
        <v>1738</v>
      </c>
      <c r="AA53" s="48" t="s">
        <v>2001</v>
      </c>
      <c r="AB53" s="48"/>
      <c r="AC53" s="568">
        <v>6121664</v>
      </c>
      <c r="AD53" s="48" t="s">
        <v>1747</v>
      </c>
      <c r="AE53" s="48" t="s">
        <v>1747</v>
      </c>
      <c r="AF53" s="430">
        <v>6646185</v>
      </c>
      <c r="AG53" s="474">
        <v>4515</v>
      </c>
      <c r="AH53" s="430">
        <v>8327434.8699999927</v>
      </c>
      <c r="AI53" s="431">
        <v>5339</v>
      </c>
      <c r="AJ53" s="432" t="s">
        <v>1860</v>
      </c>
      <c r="AK53" s="432" t="s">
        <v>1861</v>
      </c>
    </row>
    <row r="54" spans="1:37" hidden="1" x14ac:dyDescent="0.45">
      <c r="A54" s="14" t="s">
        <v>4014</v>
      </c>
      <c r="B54" s="48" t="s">
        <v>1818</v>
      </c>
      <c r="C54" s="48"/>
      <c r="D54" s="48" t="s">
        <v>94</v>
      </c>
      <c r="E54" s="48"/>
      <c r="F54" s="48" t="s">
        <v>1738</v>
      </c>
      <c r="G54" s="48"/>
      <c r="H54" s="23">
        <v>43594</v>
      </c>
      <c r="I54" s="23">
        <v>43594</v>
      </c>
      <c r="J54" s="661">
        <v>43617</v>
      </c>
      <c r="K54" s="676">
        <v>43616</v>
      </c>
      <c r="L54" s="23" t="s">
        <v>2001</v>
      </c>
      <c r="M54" s="48" t="s">
        <v>1747</v>
      </c>
      <c r="N54" s="676">
        <v>43616</v>
      </c>
      <c r="O54" s="676">
        <v>43616</v>
      </c>
      <c r="P54" s="48" t="s">
        <v>1748</v>
      </c>
      <c r="Q54" s="23">
        <v>43620</v>
      </c>
      <c r="R54" s="48" t="s">
        <v>335</v>
      </c>
      <c r="S54" s="23">
        <f t="shared" si="5"/>
        <v>43614</v>
      </c>
      <c r="T54" s="652"/>
      <c r="U54" s="652"/>
      <c r="V54" s="48" t="s">
        <v>94</v>
      </c>
      <c r="W54" s="48" t="s">
        <v>94</v>
      </c>
      <c r="X54" s="48" t="s">
        <v>1738</v>
      </c>
      <c r="Y54" s="48" t="s">
        <v>1738</v>
      </c>
      <c r="Z54" s="48" t="s">
        <v>1738</v>
      </c>
      <c r="AA54" s="48" t="s">
        <v>2001</v>
      </c>
      <c r="AB54" s="48"/>
      <c r="AC54" s="568">
        <v>8394405</v>
      </c>
      <c r="AD54" s="48" t="s">
        <v>1740</v>
      </c>
      <c r="AE54" s="48" t="s">
        <v>1740</v>
      </c>
      <c r="AF54" s="430">
        <v>7875383</v>
      </c>
      <c r="AG54" s="474">
        <v>2541</v>
      </c>
      <c r="AH54" s="430">
        <v>7928052.2699999949</v>
      </c>
      <c r="AI54" s="431">
        <v>2639</v>
      </c>
      <c r="AJ54" s="432" t="s">
        <v>1819</v>
      </c>
      <c r="AK54" s="432" t="s">
        <v>1820</v>
      </c>
    </row>
    <row r="55" spans="1:37" hidden="1" x14ac:dyDescent="0.45">
      <c r="A55" s="14" t="s">
        <v>4015</v>
      </c>
      <c r="B55" s="48" t="s">
        <v>1882</v>
      </c>
      <c r="C55" s="48"/>
      <c r="D55" s="48" t="s">
        <v>94</v>
      </c>
      <c r="E55" s="48"/>
      <c r="F55" s="48" t="s">
        <v>3775</v>
      </c>
      <c r="G55" s="48" t="s">
        <v>3460</v>
      </c>
      <c r="H55" s="676">
        <v>43592</v>
      </c>
      <c r="I55" s="676">
        <v>43592</v>
      </c>
      <c r="J55" s="676">
        <v>43617</v>
      </c>
      <c r="K55" s="676">
        <v>43616</v>
      </c>
      <c r="L55" s="676" t="s">
        <v>2014</v>
      </c>
      <c r="M55" s="677" t="s">
        <v>1747</v>
      </c>
      <c r="N55" s="676">
        <v>43616</v>
      </c>
      <c r="O55" s="676">
        <v>43609</v>
      </c>
      <c r="P55" s="680" t="s">
        <v>4129</v>
      </c>
      <c r="Q55" s="676">
        <v>43620</v>
      </c>
      <c r="R55" s="677" t="s">
        <v>2780</v>
      </c>
      <c r="S55" s="23" t="s">
        <v>47</v>
      </c>
      <c r="T55" s="23" t="s">
        <v>47</v>
      </c>
      <c r="U55" s="652"/>
      <c r="V55" s="48" t="s">
        <v>94</v>
      </c>
      <c r="W55" s="48" t="s">
        <v>94</v>
      </c>
      <c r="X55" s="48" t="s">
        <v>3775</v>
      </c>
      <c r="Y55" s="48" t="s">
        <v>3764</v>
      </c>
      <c r="Z55" s="48" t="s">
        <v>1753</v>
      </c>
      <c r="AA55" s="48" t="s">
        <v>2014</v>
      </c>
      <c r="AB55" s="48"/>
      <c r="AC55" s="568">
        <v>22539940</v>
      </c>
      <c r="AD55" s="48" t="s">
        <v>1747</v>
      </c>
      <c r="AE55" s="48" t="s">
        <v>1747</v>
      </c>
      <c r="AF55" s="430">
        <v>23135047.959999751</v>
      </c>
      <c r="AG55" s="474">
        <v>13330</v>
      </c>
      <c r="AH55" s="430">
        <v>21983912.530000746</v>
      </c>
      <c r="AI55" s="431">
        <v>13257</v>
      </c>
      <c r="AJ55" s="432" t="s">
        <v>1884</v>
      </c>
      <c r="AK55" s="432" t="s">
        <v>1885</v>
      </c>
    </row>
    <row r="56" spans="1:37" hidden="1" x14ac:dyDescent="0.45">
      <c r="A56" s="14" t="s">
        <v>4016</v>
      </c>
      <c r="B56" s="48" t="s">
        <v>1824</v>
      </c>
      <c r="C56" s="48"/>
      <c r="D56" s="48" t="s">
        <v>94</v>
      </c>
      <c r="E56" s="48"/>
      <c r="F56" s="677" t="s">
        <v>1738</v>
      </c>
      <c r="G56" s="496"/>
      <c r="H56" s="676">
        <v>43591</v>
      </c>
      <c r="I56" s="676">
        <v>43591</v>
      </c>
      <c r="J56" s="676">
        <v>43616</v>
      </c>
      <c r="K56" s="676">
        <v>43615</v>
      </c>
      <c r="L56" s="676" t="s">
        <v>2014</v>
      </c>
      <c r="M56" s="677" t="s">
        <v>1747</v>
      </c>
      <c r="N56" s="676">
        <v>43609</v>
      </c>
      <c r="O56" s="676">
        <v>43609</v>
      </c>
      <c r="P56" s="680" t="s">
        <v>4128</v>
      </c>
      <c r="Q56" s="676">
        <v>43619</v>
      </c>
      <c r="R56" s="677" t="s">
        <v>2780</v>
      </c>
      <c r="S56" s="23">
        <f>J56-3</f>
        <v>43613</v>
      </c>
      <c r="T56" s="23"/>
      <c r="U56" s="652"/>
      <c r="V56" s="48" t="s">
        <v>94</v>
      </c>
      <c r="W56" s="48" t="s">
        <v>94</v>
      </c>
      <c r="X56" s="48" t="s">
        <v>1738</v>
      </c>
      <c r="Y56" s="48" t="s">
        <v>1738</v>
      </c>
      <c r="Z56" s="48" t="s">
        <v>1753</v>
      </c>
      <c r="AA56" s="48" t="s">
        <v>2014</v>
      </c>
      <c r="AB56" s="48"/>
      <c r="AC56" s="568">
        <v>14247291</v>
      </c>
      <c r="AD56" s="48" t="s">
        <v>1747</v>
      </c>
      <c r="AE56" s="48" t="s">
        <v>1747</v>
      </c>
      <c r="AF56" s="430">
        <v>15059467.66</v>
      </c>
      <c r="AG56" s="474">
        <v>7728</v>
      </c>
      <c r="AH56" s="430">
        <v>15596243.369999992</v>
      </c>
      <c r="AI56" s="431">
        <v>7877</v>
      </c>
      <c r="AJ56" s="432" t="s">
        <v>1825</v>
      </c>
      <c r="AK56" s="432" t="s">
        <v>1826</v>
      </c>
    </row>
    <row r="57" spans="1:37" hidden="1" x14ac:dyDescent="0.45">
      <c r="A57" s="14" t="s">
        <v>4017</v>
      </c>
      <c r="B57" s="48" t="s">
        <v>1937</v>
      </c>
      <c r="C57" s="48"/>
      <c r="D57" s="48" t="s">
        <v>94</v>
      </c>
      <c r="E57" s="48"/>
      <c r="F57" s="677" t="s">
        <v>1753</v>
      </c>
      <c r="G57" s="496"/>
      <c r="H57" s="23">
        <v>43593</v>
      </c>
      <c r="I57" s="23">
        <v>43593</v>
      </c>
      <c r="J57" s="661">
        <v>43617</v>
      </c>
      <c r="K57" s="676">
        <v>43616</v>
      </c>
      <c r="L57" s="23" t="s">
        <v>2001</v>
      </c>
      <c r="M57" s="48" t="s">
        <v>1747</v>
      </c>
      <c r="N57" s="676">
        <v>43609</v>
      </c>
      <c r="O57" s="676">
        <v>43609</v>
      </c>
      <c r="P57" s="48" t="s">
        <v>1748</v>
      </c>
      <c r="Q57" s="23">
        <v>43620</v>
      </c>
      <c r="R57" s="23" t="s">
        <v>335</v>
      </c>
      <c r="S57" s="23" t="s">
        <v>47</v>
      </c>
      <c r="T57" s="23" t="s">
        <v>47</v>
      </c>
      <c r="U57" s="23">
        <v>43630</v>
      </c>
      <c r="V57" s="48" t="s">
        <v>94</v>
      </c>
      <c r="W57" s="48" t="s">
        <v>94</v>
      </c>
      <c r="X57" s="48" t="s">
        <v>3775</v>
      </c>
      <c r="Y57" s="48" t="s">
        <v>3775</v>
      </c>
      <c r="Z57" s="48" t="s">
        <v>1753</v>
      </c>
      <c r="AA57" s="48" t="s">
        <v>2001</v>
      </c>
      <c r="AB57" s="48"/>
      <c r="AC57" s="568">
        <v>4831282</v>
      </c>
      <c r="AD57" s="48" t="s">
        <v>1747</v>
      </c>
      <c r="AE57" s="48" t="s">
        <v>1747</v>
      </c>
      <c r="AF57" s="430">
        <v>5699464.3199999686</v>
      </c>
      <c r="AG57" s="474">
        <v>5052</v>
      </c>
      <c r="AH57" s="430">
        <v>5535423.8899999773</v>
      </c>
      <c r="AI57" s="431">
        <v>5463</v>
      </c>
      <c r="AJ57" s="432" t="s">
        <v>1938</v>
      </c>
      <c r="AK57" s="432" t="s">
        <v>1939</v>
      </c>
    </row>
    <row r="58" spans="1:37" hidden="1" x14ac:dyDescent="0.45">
      <c r="A58" s="14" t="s">
        <v>4018</v>
      </c>
      <c r="B58" s="48" t="s">
        <v>1904</v>
      </c>
      <c r="C58" s="48"/>
      <c r="D58" s="48" t="s">
        <v>94</v>
      </c>
      <c r="E58" s="48"/>
      <c r="F58" s="48" t="s">
        <v>1738</v>
      </c>
      <c r="G58" s="48" t="s">
        <v>95</v>
      </c>
      <c r="H58" s="23">
        <v>43594</v>
      </c>
      <c r="I58" s="676">
        <v>43600</v>
      </c>
      <c r="J58" s="661">
        <v>43617</v>
      </c>
      <c r="K58" s="676">
        <v>43616</v>
      </c>
      <c r="L58" s="676" t="s">
        <v>2014</v>
      </c>
      <c r="M58" s="677" t="s">
        <v>1747</v>
      </c>
      <c r="N58" s="676">
        <v>43616</v>
      </c>
      <c r="O58" s="676">
        <v>43609</v>
      </c>
      <c r="P58" s="677" t="s">
        <v>4107</v>
      </c>
      <c r="Q58" s="676">
        <v>43620</v>
      </c>
      <c r="R58" s="677" t="s">
        <v>2780</v>
      </c>
      <c r="S58" s="23">
        <f t="shared" ref="S58" si="6">J58-3</f>
        <v>43614</v>
      </c>
      <c r="T58" s="23"/>
      <c r="U58" s="652"/>
      <c r="V58" s="48" t="s">
        <v>94</v>
      </c>
      <c r="W58" s="48" t="s">
        <v>94</v>
      </c>
      <c r="X58" s="48" t="s">
        <v>1738</v>
      </c>
      <c r="Y58" s="48" t="s">
        <v>1738</v>
      </c>
      <c r="Z58" s="48" t="s">
        <v>1738</v>
      </c>
      <c r="AA58" s="48" t="s">
        <v>2014</v>
      </c>
      <c r="AB58" s="48"/>
      <c r="AC58" s="568">
        <v>4817803</v>
      </c>
      <c r="AD58" s="48" t="s">
        <v>1747</v>
      </c>
      <c r="AE58" s="48" t="s">
        <v>1747</v>
      </c>
      <c r="AF58" s="430">
        <v>4637306.1699998975</v>
      </c>
      <c r="AG58" s="474">
        <v>15059</v>
      </c>
      <c r="AH58" s="430">
        <v>4477579.4800000712</v>
      </c>
      <c r="AI58" s="431">
        <v>14981</v>
      </c>
      <c r="AJ58" s="432" t="s">
        <v>4059</v>
      </c>
      <c r="AK58" s="432" t="s">
        <v>1906</v>
      </c>
    </row>
    <row r="59" spans="1:37" x14ac:dyDescent="0.45">
      <c r="A59" s="14" t="s">
        <v>4019</v>
      </c>
      <c r="B59" s="48" t="s">
        <v>1947</v>
      </c>
      <c r="C59" s="48"/>
      <c r="D59" s="48" t="s">
        <v>94</v>
      </c>
      <c r="E59" s="48"/>
      <c r="F59" s="677" t="s">
        <v>1753</v>
      </c>
      <c r="G59" s="48" t="s">
        <v>94</v>
      </c>
      <c r="H59" s="23">
        <v>43589</v>
      </c>
      <c r="I59" s="23">
        <v>43589</v>
      </c>
      <c r="J59" s="661" t="s">
        <v>4123</v>
      </c>
      <c r="K59" s="23">
        <v>43615</v>
      </c>
      <c r="L59" s="23" t="s">
        <v>1921</v>
      </c>
      <c r="M59" s="677" t="s">
        <v>1747</v>
      </c>
      <c r="N59" s="676">
        <v>43615</v>
      </c>
      <c r="O59" s="652">
        <v>43615</v>
      </c>
      <c r="P59" s="677" t="s">
        <v>4128</v>
      </c>
      <c r="Q59" s="23">
        <v>43620</v>
      </c>
      <c r="R59" s="48" t="s">
        <v>335</v>
      </c>
      <c r="S59" s="23" t="s">
        <v>47</v>
      </c>
      <c r="T59" s="23"/>
      <c r="U59" s="23">
        <v>43636</v>
      </c>
      <c r="V59" s="48" t="s">
        <v>94</v>
      </c>
      <c r="W59" s="48" t="s">
        <v>95</v>
      </c>
      <c r="X59" s="48" t="s">
        <v>3775</v>
      </c>
      <c r="Y59" s="48" t="s">
        <v>3775</v>
      </c>
      <c r="Z59" s="48" t="s">
        <v>1753</v>
      </c>
      <c r="AA59" s="48" t="s">
        <v>1921</v>
      </c>
      <c r="AB59" s="48"/>
      <c r="AC59" s="568">
        <v>18425795</v>
      </c>
      <c r="AD59" s="48" t="s">
        <v>1747</v>
      </c>
      <c r="AE59" s="48" t="s">
        <v>1747</v>
      </c>
      <c r="AF59" s="430">
        <v>19643459</v>
      </c>
      <c r="AG59" s="474">
        <v>32843</v>
      </c>
      <c r="AH59" s="430"/>
      <c r="AI59" s="431"/>
      <c r="AJ59" s="432" t="s">
        <v>1948</v>
      </c>
      <c r="AK59" s="432" t="s">
        <v>3309</v>
      </c>
    </row>
    <row r="60" spans="1:37" hidden="1" x14ac:dyDescent="0.45">
      <c r="A60" s="14" t="s">
        <v>4020</v>
      </c>
      <c r="B60" s="48" t="s">
        <v>1774</v>
      </c>
      <c r="C60" s="48"/>
      <c r="D60" s="48" t="s">
        <v>94</v>
      </c>
      <c r="E60" s="48"/>
      <c r="F60" s="677" t="s">
        <v>1738</v>
      </c>
      <c r="G60" s="48" t="s">
        <v>95</v>
      </c>
      <c r="H60" s="23">
        <v>43588</v>
      </c>
      <c r="I60" s="676">
        <v>43588</v>
      </c>
      <c r="J60" s="661" t="s">
        <v>4116</v>
      </c>
      <c r="K60" s="676">
        <v>43616</v>
      </c>
      <c r="L60" s="23" t="s">
        <v>2001</v>
      </c>
      <c r="M60" s="48" t="s">
        <v>1747</v>
      </c>
      <c r="N60" s="676">
        <v>43616</v>
      </c>
      <c r="O60" s="676">
        <v>43616</v>
      </c>
      <c r="P60" s="48" t="s">
        <v>4108</v>
      </c>
      <c r="Q60" s="23">
        <v>43621</v>
      </c>
      <c r="R60" s="677" t="s">
        <v>335</v>
      </c>
      <c r="S60" s="23">
        <v>43614</v>
      </c>
      <c r="T60" s="23">
        <v>43621</v>
      </c>
      <c r="U60" s="676">
        <v>43633</v>
      </c>
      <c r="V60" s="48" t="s">
        <v>94</v>
      </c>
      <c r="W60" s="48" t="s">
        <v>94</v>
      </c>
      <c r="X60" s="48" t="s">
        <v>1738</v>
      </c>
      <c r="Y60" s="48" t="s">
        <v>1738</v>
      </c>
      <c r="Z60" s="48" t="s">
        <v>1738</v>
      </c>
      <c r="AA60" s="48" t="s">
        <v>2001</v>
      </c>
      <c r="AB60" s="48"/>
      <c r="AC60" s="568">
        <v>7622387</v>
      </c>
      <c r="AD60" s="48" t="s">
        <v>1747</v>
      </c>
      <c r="AE60" s="48" t="s">
        <v>1747</v>
      </c>
      <c r="AF60" s="430">
        <v>7558591.4100000719</v>
      </c>
      <c r="AG60" s="474">
        <v>16274</v>
      </c>
      <c r="AH60" s="430">
        <v>7836088.7500001993</v>
      </c>
      <c r="AI60" s="431">
        <v>15891</v>
      </c>
      <c r="AJ60" s="432" t="s">
        <v>1775</v>
      </c>
      <c r="AK60" s="432" t="s">
        <v>1776</v>
      </c>
    </row>
    <row r="61" spans="1:37" hidden="1" x14ac:dyDescent="0.45">
      <c r="A61" s="14" t="s">
        <v>4054</v>
      </c>
      <c r="B61" s="48" t="s">
        <v>1854</v>
      </c>
      <c r="C61" s="48"/>
      <c r="D61" s="48" t="s">
        <v>94</v>
      </c>
      <c r="E61" s="48"/>
      <c r="F61" s="677" t="s">
        <v>4103</v>
      </c>
      <c r="G61" s="496" t="s">
        <v>4105</v>
      </c>
      <c r="H61" s="676">
        <v>43595</v>
      </c>
      <c r="I61" s="676">
        <v>43595</v>
      </c>
      <c r="J61" s="661" t="s">
        <v>4116</v>
      </c>
      <c r="K61" s="676">
        <v>43616</v>
      </c>
      <c r="L61" s="652" t="s">
        <v>2001</v>
      </c>
      <c r="M61" s="496" t="s">
        <v>1747</v>
      </c>
      <c r="N61" s="676">
        <v>43614</v>
      </c>
      <c r="O61" s="676">
        <v>43614</v>
      </c>
      <c r="P61" s="677" t="s">
        <v>4126</v>
      </c>
      <c r="Q61" s="676">
        <v>43621</v>
      </c>
      <c r="R61" s="496" t="s">
        <v>4049</v>
      </c>
      <c r="S61" s="23">
        <v>43614</v>
      </c>
      <c r="T61" s="23">
        <v>43621</v>
      </c>
      <c r="U61" s="676">
        <v>43633</v>
      </c>
      <c r="V61" s="48" t="s">
        <v>94</v>
      </c>
      <c r="W61" s="48" t="s">
        <v>94</v>
      </c>
      <c r="X61" s="48" t="s">
        <v>3987</v>
      </c>
      <c r="Y61" s="48" t="s">
        <v>1855</v>
      </c>
      <c r="Z61" s="48" t="s">
        <v>1855</v>
      </c>
      <c r="AA61" s="48" t="s">
        <v>2001</v>
      </c>
      <c r="AB61" s="48"/>
      <c r="AC61" s="568">
        <v>193015660</v>
      </c>
      <c r="AD61" s="48" t="s">
        <v>1747</v>
      </c>
      <c r="AE61" s="48" t="s">
        <v>1747</v>
      </c>
      <c r="AF61" s="430">
        <v>203515242.89000297</v>
      </c>
      <c r="AG61" s="474">
        <v>42614</v>
      </c>
      <c r="AH61" s="430">
        <v>205165541.63999707</v>
      </c>
      <c r="AI61" s="431">
        <v>48636</v>
      </c>
      <c r="AJ61" s="432" t="s">
        <v>1856</v>
      </c>
      <c r="AK61" s="432" t="s">
        <v>1857</v>
      </c>
    </row>
    <row r="62" spans="1:37" hidden="1" x14ac:dyDescent="0.45">
      <c r="A62" s="14" t="s">
        <v>3988</v>
      </c>
      <c r="B62" s="48" t="s">
        <v>1798</v>
      </c>
      <c r="C62" s="48"/>
      <c r="D62" s="48" t="s">
        <v>94</v>
      </c>
      <c r="E62" s="48"/>
      <c r="F62" s="48" t="s">
        <v>3775</v>
      </c>
      <c r="G62" s="48" t="s">
        <v>4105</v>
      </c>
      <c r="H62" s="23">
        <v>43594</v>
      </c>
      <c r="I62" s="676">
        <v>43594</v>
      </c>
      <c r="J62" s="676">
        <v>43614</v>
      </c>
      <c r="K62" s="676">
        <v>43613</v>
      </c>
      <c r="L62" s="676" t="s">
        <v>2014</v>
      </c>
      <c r="M62" s="677" t="s">
        <v>1747</v>
      </c>
      <c r="N62" s="676">
        <v>43607</v>
      </c>
      <c r="O62" s="676">
        <v>43607</v>
      </c>
      <c r="P62" s="677" t="s">
        <v>4109</v>
      </c>
      <c r="Q62" s="676">
        <v>43616</v>
      </c>
      <c r="R62" s="677" t="s">
        <v>2780</v>
      </c>
      <c r="S62" s="676" t="s">
        <v>47</v>
      </c>
      <c r="T62" s="676" t="s">
        <v>47</v>
      </c>
      <c r="U62" s="676"/>
      <c r="V62" s="48" t="s">
        <v>94</v>
      </c>
      <c r="W62" s="48" t="s">
        <v>94</v>
      </c>
      <c r="X62" s="48" t="s">
        <v>3775</v>
      </c>
      <c r="Y62" s="48" t="s">
        <v>3764</v>
      </c>
      <c r="Z62" s="48" t="s">
        <v>1753</v>
      </c>
      <c r="AA62" s="48" t="s">
        <v>2014</v>
      </c>
      <c r="AB62" s="48"/>
      <c r="AC62" s="568">
        <v>1324492</v>
      </c>
      <c r="AD62" s="48" t="s">
        <v>1747</v>
      </c>
      <c r="AE62" s="48" t="s">
        <v>1747</v>
      </c>
      <c r="AF62" s="430">
        <v>1308749.010000004</v>
      </c>
      <c r="AG62" s="474">
        <v>2797</v>
      </c>
      <c r="AH62" s="430">
        <v>1478824.9499999827</v>
      </c>
      <c r="AI62" s="431">
        <v>2987</v>
      </c>
      <c r="AJ62" s="432" t="s">
        <v>1799</v>
      </c>
      <c r="AK62" s="432" t="s">
        <v>1800</v>
      </c>
    </row>
  </sheetData>
  <autoFilter ref="A3:AO62" xr:uid="{00000000-0009-0000-0000-000001000000}">
    <filterColumn colId="11">
      <filters>
        <filter val="WFBS"/>
      </filters>
    </filterColumn>
  </autoFilter>
  <mergeCells count="1">
    <mergeCell ref="J1:K1"/>
  </mergeCells>
  <hyperlinks>
    <hyperlink ref="AJ50" r:id="rId1" xr:uid="{00000000-0004-0000-0100-000000000000}"/>
    <hyperlink ref="AJ35" r:id="rId2" xr:uid="{00000000-0004-0000-0100-000001000000}"/>
    <hyperlink ref="AJ20" r:id="rId3" xr:uid="{00000000-0004-0000-0100-000002000000}"/>
    <hyperlink ref="AJ11" r:id="rId4" xr:uid="{00000000-0004-0000-0100-000003000000}"/>
    <hyperlink ref="AJ60" r:id="rId5" xr:uid="{00000000-0004-0000-0100-000004000000}"/>
    <hyperlink ref="AJ26" r:id="rId6" xr:uid="{00000000-0004-0000-0100-000005000000}"/>
    <hyperlink ref="AJ21" r:id="rId7" xr:uid="{00000000-0004-0000-0100-000006000000}"/>
    <hyperlink ref="AJ29" r:id="rId8" xr:uid="{00000000-0004-0000-0100-000007000000}"/>
    <hyperlink ref="AJ36" r:id="rId9" xr:uid="{00000000-0004-0000-0100-000008000000}"/>
    <hyperlink ref="AJ17" r:id="rId10" xr:uid="{00000000-0004-0000-0100-000009000000}"/>
    <hyperlink ref="AJ5" r:id="rId11" xr:uid="{00000000-0004-0000-0100-00000A000000}"/>
    <hyperlink ref="AJ62" r:id="rId12" xr:uid="{00000000-0004-0000-0100-00000B000000}"/>
    <hyperlink ref="AJ12" r:id="rId13" xr:uid="{00000000-0004-0000-0100-00000C000000}"/>
    <hyperlink ref="AJ18" r:id="rId14" xr:uid="{00000000-0004-0000-0100-00000D000000}"/>
    <hyperlink ref="AJ37" r:id="rId15" xr:uid="{00000000-0004-0000-0100-00000E000000}"/>
    <hyperlink ref="AJ38" r:id="rId16" xr:uid="{00000000-0004-0000-0100-00000F000000}"/>
    <hyperlink ref="AJ10" r:id="rId17" xr:uid="{00000000-0004-0000-0100-000010000000}"/>
    <hyperlink ref="AJ19" r:id="rId18" xr:uid="{00000000-0004-0000-0100-000011000000}"/>
    <hyperlink ref="AJ47" r:id="rId19" xr:uid="{00000000-0004-0000-0100-000012000000}"/>
    <hyperlink ref="AJ28" r:id="rId20" xr:uid="{00000000-0004-0000-0100-000013000000}"/>
    <hyperlink ref="AJ4" r:id="rId21" xr:uid="{00000000-0004-0000-0100-000014000000}"/>
    <hyperlink ref="AJ7" r:id="rId22" xr:uid="{00000000-0004-0000-0100-000015000000}"/>
    <hyperlink ref="AJ22" r:id="rId23" xr:uid="{00000000-0004-0000-0100-000016000000}"/>
    <hyperlink ref="AJ59" r:id="rId24" xr:uid="{00000000-0004-0000-0100-000017000000}"/>
    <hyperlink ref="AJ45" r:id="rId25" xr:uid="{00000000-0004-0000-0100-000018000000}"/>
    <hyperlink ref="AJ61" r:id="rId26" xr:uid="{00000000-0004-0000-0100-000019000000}"/>
    <hyperlink ref="AJ6" r:id="rId27" xr:uid="{00000000-0004-0000-0100-00001A000000}"/>
    <hyperlink ref="AJ53" r:id="rId28" xr:uid="{00000000-0004-0000-0100-00001B000000}"/>
    <hyperlink ref="AJ39" r:id="rId29" xr:uid="{00000000-0004-0000-0100-00001C000000}"/>
    <hyperlink ref="AJ30" r:id="rId30" xr:uid="{00000000-0004-0000-0100-00001D000000}"/>
    <hyperlink ref="AJ33" r:id="rId31" xr:uid="{00000000-0004-0000-0100-00001E000000}"/>
    <hyperlink ref="AJ41" r:id="rId32" xr:uid="{00000000-0004-0000-0100-00001F000000}"/>
    <hyperlink ref="AJ48" r:id="rId33" xr:uid="{00000000-0004-0000-0100-000020000000}"/>
    <hyperlink ref="AJ51" r:id="rId34" xr:uid="{00000000-0004-0000-0100-000021000000}"/>
    <hyperlink ref="AJ42" r:id="rId35" xr:uid="{00000000-0004-0000-0100-000022000000}"/>
    <hyperlink ref="AJ31" r:id="rId36" xr:uid="{00000000-0004-0000-0100-000023000000}"/>
    <hyperlink ref="AJ55" r:id="rId37" xr:uid="{00000000-0004-0000-0100-000024000000}"/>
    <hyperlink ref="AJ56" r:id="rId38" xr:uid="{00000000-0004-0000-0100-000025000000}"/>
    <hyperlink ref="AJ13" r:id="rId39" xr:uid="{00000000-0004-0000-0100-000026000000}"/>
    <hyperlink ref="AJ43" r:id="rId40" xr:uid="{00000000-0004-0000-0100-000027000000}"/>
    <hyperlink ref="AJ27" r:id="rId41" xr:uid="{00000000-0004-0000-0100-000028000000}"/>
    <hyperlink ref="AJ24" r:id="rId42" xr:uid="{00000000-0004-0000-0100-000029000000}"/>
    <hyperlink ref="AJ23" r:id="rId43" xr:uid="{00000000-0004-0000-0100-00002A000000}"/>
    <hyperlink ref="AJ57" r:id="rId44" xr:uid="{00000000-0004-0000-0100-00002B000000}"/>
    <hyperlink ref="AJ25" r:id="rId45" xr:uid="{00000000-0004-0000-0100-00002C000000}"/>
    <hyperlink ref="AJ54" r:id="rId46" xr:uid="{00000000-0004-0000-0100-00002D000000}"/>
    <hyperlink ref="AJ44" r:id="rId47" xr:uid="{00000000-0004-0000-0100-00002E000000}"/>
    <hyperlink ref="AJ15" r:id="rId48" xr:uid="{00000000-0004-0000-0100-00002F000000}"/>
    <hyperlink ref="AJ16" r:id="rId49" xr:uid="{00000000-0004-0000-0100-000030000000}"/>
    <hyperlink ref="AJ52" r:id="rId50" xr:uid="{00000000-0004-0000-0100-000031000000}"/>
    <hyperlink ref="AJ9" r:id="rId51" xr:uid="{00000000-0004-0000-0100-000032000000}"/>
    <hyperlink ref="AJ14" r:id="rId52" xr:uid="{00000000-0004-0000-0100-000033000000}"/>
    <hyperlink ref="AK9" r:id="rId53" xr:uid="{00000000-0004-0000-0100-000034000000}"/>
    <hyperlink ref="AK46" r:id="rId54" xr:uid="{00000000-0004-0000-0100-000035000000}"/>
    <hyperlink ref="AK5" r:id="rId55" xr:uid="{00000000-0004-0000-0100-000036000000}"/>
    <hyperlink ref="AK35" r:id="rId56" xr:uid="{00000000-0004-0000-0100-000037000000}"/>
    <hyperlink ref="AK17" r:id="rId57" xr:uid="{00000000-0004-0000-0100-000038000000}"/>
    <hyperlink ref="AK6" r:id="rId58" xr:uid="{00000000-0004-0000-0100-000039000000}"/>
    <hyperlink ref="AK14" r:id="rId59" xr:uid="{00000000-0004-0000-0100-00003A000000}"/>
    <hyperlink ref="AK10" r:id="rId60" xr:uid="{00000000-0004-0000-0100-00003B000000}"/>
    <hyperlink ref="AK15" r:id="rId61" xr:uid="{00000000-0004-0000-0100-00003C000000}"/>
    <hyperlink ref="AK11" r:id="rId62" xr:uid="{00000000-0004-0000-0100-00003D000000}"/>
    <hyperlink ref="AK26" r:id="rId63" xr:uid="{00000000-0004-0000-0100-00003E000000}"/>
    <hyperlink ref="AK36" r:id="rId64" xr:uid="{00000000-0004-0000-0100-00003F000000}"/>
    <hyperlink ref="AK62" r:id="rId65" xr:uid="{00000000-0004-0000-0100-000040000000}"/>
    <hyperlink ref="AK40" r:id="rId66" xr:uid="{00000000-0004-0000-0100-000041000000}"/>
    <hyperlink ref="AK21" r:id="rId67" xr:uid="{00000000-0004-0000-0100-000042000000}"/>
    <hyperlink ref="AK47" r:id="rId68" xr:uid="{00000000-0004-0000-0100-000043000000}"/>
    <hyperlink ref="AK33" r:id="rId69" xr:uid="{00000000-0004-0000-0100-000044000000}"/>
    <hyperlink ref="AK12" r:id="rId70" xr:uid="{00000000-0004-0000-0100-000045000000}"/>
    <hyperlink ref="AK34" r:id="rId71" xr:uid="{00000000-0004-0000-0100-000046000000}"/>
    <hyperlink ref="AK27" r:id="rId72" xr:uid="{00000000-0004-0000-0100-000047000000}"/>
    <hyperlink ref="AK48" r:id="rId73" xr:uid="{00000000-0004-0000-0100-000048000000}"/>
    <hyperlink ref="AK43" r:id="rId74" xr:uid="{00000000-0004-0000-0100-000049000000}"/>
    <hyperlink ref="AK18" r:id="rId75" xr:uid="{00000000-0004-0000-0100-00004A000000}"/>
    <hyperlink ref="AK49" r:id="rId76" xr:uid="{00000000-0004-0000-0100-00004B000000}"/>
    <hyperlink ref="AK37" r:id="rId77" xr:uid="{00000000-0004-0000-0100-00004C000000}"/>
    <hyperlink ref="AK38" r:id="rId78" xr:uid="{00000000-0004-0000-0100-00004D000000}"/>
    <hyperlink ref="AK19" r:id="rId79" xr:uid="{00000000-0004-0000-0100-00004E000000}"/>
    <hyperlink ref="AK28" r:id="rId80" xr:uid="{00000000-0004-0000-0100-00004F000000}"/>
    <hyperlink ref="AK4" r:id="rId81" xr:uid="{00000000-0004-0000-0100-000050000000}"/>
    <hyperlink ref="AK44" r:id="rId82" xr:uid="{00000000-0004-0000-0100-000051000000}"/>
    <hyperlink ref="AK7" r:id="rId83" xr:uid="{00000000-0004-0000-0100-000052000000}"/>
    <hyperlink ref="AK24" r:id="rId84" xr:uid="{00000000-0004-0000-0100-000053000000}"/>
    <hyperlink ref="AK29" r:id="rId85" xr:uid="{00000000-0004-0000-0100-000054000000}"/>
    <hyperlink ref="AK13" r:id="rId86" xr:uid="{00000000-0004-0000-0100-000055000000}"/>
    <hyperlink ref="AK50" r:id="rId87" xr:uid="{00000000-0004-0000-0100-000056000000}"/>
    <hyperlink ref="AK51" r:id="rId88" xr:uid="{00000000-0004-0000-0100-000057000000}"/>
    <hyperlink ref="AK16" r:id="rId89" xr:uid="{00000000-0004-0000-0100-000058000000}"/>
    <hyperlink ref="AK45" r:id="rId90" xr:uid="{00000000-0004-0000-0100-000059000000}"/>
    <hyperlink ref="AK52" r:id="rId91" xr:uid="{00000000-0004-0000-0100-00005A000000}"/>
    <hyperlink ref="AK53" r:id="rId92" xr:uid="{00000000-0004-0000-0100-00005B000000}"/>
    <hyperlink ref="AK20" r:id="rId93" xr:uid="{00000000-0004-0000-0100-00005C000000}"/>
    <hyperlink ref="AK39" r:id="rId94" xr:uid="{00000000-0004-0000-0100-00005D000000}"/>
    <hyperlink ref="AK54" r:id="rId95" xr:uid="{00000000-0004-0000-0100-00005E000000}"/>
    <hyperlink ref="AK30" r:id="rId96" xr:uid="{00000000-0004-0000-0100-00005F000000}"/>
    <hyperlink ref="AK41" r:id="rId97" xr:uid="{00000000-0004-0000-0100-000060000000}"/>
    <hyperlink ref="AK31" r:id="rId98" xr:uid="{00000000-0004-0000-0100-000061000000}"/>
    <hyperlink ref="AK22" r:id="rId99" xr:uid="{00000000-0004-0000-0100-000062000000}"/>
    <hyperlink ref="AK55" r:id="rId100" xr:uid="{00000000-0004-0000-0100-000063000000}"/>
    <hyperlink ref="AK56" r:id="rId101" xr:uid="{00000000-0004-0000-0100-000064000000}"/>
    <hyperlink ref="AK23" r:id="rId102" xr:uid="{00000000-0004-0000-0100-000065000000}"/>
    <hyperlink ref="AK32" r:id="rId103" xr:uid="{00000000-0004-0000-0100-000066000000}"/>
    <hyperlink ref="AK58" r:id="rId104" xr:uid="{00000000-0004-0000-0100-000067000000}"/>
    <hyperlink ref="AK57" r:id="rId105" xr:uid="{00000000-0004-0000-0100-000068000000}"/>
    <hyperlink ref="AK25" r:id="rId106" xr:uid="{00000000-0004-0000-0100-000069000000}"/>
    <hyperlink ref="AK60" r:id="rId107" xr:uid="{00000000-0004-0000-0100-00006A000000}"/>
    <hyperlink ref="AK61" r:id="rId108" location="/" xr:uid="{00000000-0004-0000-0100-00006B000000}"/>
    <hyperlink ref="AK42" r:id="rId109" xr:uid="{00000000-0004-0000-0100-00006C000000}"/>
    <hyperlink ref="AJ32" r:id="rId110" xr:uid="{00000000-0004-0000-0100-00006D000000}"/>
    <hyperlink ref="AK59" r:id="rId111" xr:uid="{00000000-0004-0000-0100-00006E000000}"/>
    <hyperlink ref="AK8" r:id="rId112" xr:uid="{00000000-0004-0000-0100-00006F000000}"/>
    <hyperlink ref="AJ34" r:id="rId113" xr:uid="{00000000-0004-0000-0100-000070000000}"/>
    <hyperlink ref="AJ46" r:id="rId114" xr:uid="{00000000-0004-0000-0100-000071000000}"/>
    <hyperlink ref="AJ49" r:id="rId115" xr:uid="{00000000-0004-0000-0100-000072000000}"/>
    <hyperlink ref="AJ58" r:id="rId116" xr:uid="{00000000-0004-0000-0100-000073000000}"/>
  </hyperlinks>
  <pageMargins left="0.7" right="0.7" top="0.75" bottom="0.75" header="0.3" footer="0.3"/>
  <pageSetup orientation="portrait" horizontalDpi="1200" verticalDpi="1200" r:id="rId117"/>
  <legacyDrawing r:id="rId118"/>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0">
    <tabColor rgb="FF00B0F0"/>
  </sheetPr>
  <dimension ref="B2:AT1048575"/>
  <sheetViews>
    <sheetView workbookViewId="0"/>
  </sheetViews>
  <sheetFormatPr defaultColWidth="9.06640625" defaultRowHeight="14.25" x14ac:dyDescent="0.45"/>
  <cols>
    <col min="1" max="1" width="4.73046875" customWidth="1"/>
    <col min="2" max="2" width="20.59765625" customWidth="1"/>
    <col min="3" max="3" width="18.33203125" bestFit="1" customWidth="1"/>
    <col min="4" max="4" width="13.59765625" bestFit="1" customWidth="1"/>
    <col min="5" max="5" width="25.73046875" bestFit="1" customWidth="1"/>
    <col min="6" max="6" width="14.59765625" bestFit="1" customWidth="1"/>
    <col min="7" max="7" width="20" customWidth="1"/>
    <col min="8" max="8" width="13.73046875" customWidth="1"/>
    <col min="9" max="9" width="12.73046875" customWidth="1"/>
    <col min="10" max="10" width="14.265625" customWidth="1"/>
    <col min="11" max="11" width="16.265625" customWidth="1"/>
    <col min="12" max="12" width="14.265625" customWidth="1"/>
    <col min="13" max="13" width="36" customWidth="1"/>
    <col min="14" max="14" width="31.59765625" style="71" customWidth="1"/>
    <col min="15" max="15" width="16.59765625" style="71" bestFit="1" customWidth="1"/>
    <col min="16" max="16" width="27.59765625" style="71" bestFit="1" customWidth="1"/>
    <col min="17" max="17" width="28.73046875" customWidth="1"/>
    <col min="18" max="18" width="13.796875" bestFit="1" customWidth="1"/>
    <col min="19" max="19" width="15" customWidth="1"/>
    <col min="20" max="20" width="23.73046875" customWidth="1"/>
    <col min="21" max="21" width="82" bestFit="1" customWidth="1"/>
    <col min="22" max="22" width="116.33203125" customWidth="1"/>
    <col min="23" max="23" width="9.06640625" customWidth="1"/>
    <col min="24" max="24" width="11.265625" customWidth="1"/>
    <col min="25" max="25" width="11.59765625" customWidth="1"/>
    <col min="26" max="26" width="14.796875" customWidth="1"/>
    <col min="27" max="27" width="17.796875" customWidth="1"/>
    <col min="28" max="28" width="9.73046875" customWidth="1"/>
    <col min="29" max="29" width="10" customWidth="1"/>
    <col min="30" max="30" width="9.73046875" customWidth="1"/>
    <col min="31" max="31" width="10.265625" customWidth="1"/>
    <col min="32" max="32" width="10.796875" customWidth="1"/>
    <col min="33" max="33" width="11.265625" customWidth="1"/>
    <col min="34" max="34" width="9" customWidth="1"/>
    <col min="35" max="35" width="9.73046875" customWidth="1"/>
    <col min="36" max="36" width="9.06640625" customWidth="1"/>
    <col min="37" max="37" width="11.265625" customWidth="1"/>
    <col min="38" max="38" width="13.33203125" customWidth="1"/>
    <col min="39" max="39" width="14" style="8" customWidth="1"/>
    <col min="40" max="40" width="14" style="10" customWidth="1"/>
    <col min="41" max="41" width="14" style="8" customWidth="1"/>
    <col min="42" max="42" width="23.06640625" bestFit="1" customWidth="1"/>
    <col min="43" max="43" width="11.06640625" customWidth="1"/>
    <col min="44" max="44" width="19" bestFit="1" customWidth="1"/>
    <col min="45" max="45" width="11" customWidth="1"/>
  </cols>
  <sheetData>
    <row r="2" spans="2:46" x14ac:dyDescent="0.45">
      <c r="B2" s="141" t="s">
        <v>1987</v>
      </c>
      <c r="C2" s="141"/>
      <c r="D2" s="142"/>
      <c r="E2" s="142"/>
      <c r="F2" s="142"/>
      <c r="G2" s="142"/>
      <c r="H2" s="142"/>
      <c r="I2" s="142"/>
      <c r="J2" s="142"/>
      <c r="K2" s="142"/>
      <c r="L2" s="142"/>
      <c r="M2" s="142"/>
      <c r="N2" s="143"/>
      <c r="O2" s="143"/>
      <c r="P2" s="143"/>
      <c r="Q2" s="142"/>
      <c r="R2" s="142"/>
      <c r="S2" s="142"/>
      <c r="T2" s="142"/>
      <c r="U2" s="142"/>
      <c r="V2" s="142"/>
      <c r="X2" s="709" t="s">
        <v>1718</v>
      </c>
      <c r="Y2" s="709"/>
      <c r="Z2" s="709"/>
      <c r="AA2" s="709"/>
      <c r="AB2" s="709"/>
      <c r="AC2" s="709"/>
      <c r="AD2" s="709"/>
      <c r="AE2" s="709"/>
      <c r="AF2" s="709"/>
      <c r="AG2" s="709"/>
      <c r="AH2" s="709"/>
      <c r="AI2" s="709"/>
      <c r="AL2" s="709" t="s">
        <v>1988</v>
      </c>
      <c r="AM2" s="709"/>
      <c r="AN2" s="709"/>
      <c r="AO2" s="709"/>
      <c r="AP2" s="709"/>
      <c r="AQ2" s="709"/>
      <c r="AR2" s="709"/>
      <c r="AS2" s="709"/>
    </row>
    <row r="3" spans="2:46" s="124" customFormat="1" ht="43.15" customHeight="1" x14ac:dyDescent="0.45">
      <c r="B3" s="11" t="s">
        <v>0</v>
      </c>
      <c r="C3" s="11" t="s">
        <v>1989</v>
      </c>
      <c r="D3" s="11" t="s">
        <v>1</v>
      </c>
      <c r="E3" s="11" t="s">
        <v>1720</v>
      </c>
      <c r="F3" s="153" t="s">
        <v>2</v>
      </c>
      <c r="G3" s="153" t="s">
        <v>1990</v>
      </c>
      <c r="H3" s="11" t="s">
        <v>1721</v>
      </c>
      <c r="I3" s="11" t="s">
        <v>1</v>
      </c>
      <c r="J3" s="11" t="s">
        <v>1991</v>
      </c>
      <c r="K3" s="12" t="s">
        <v>1992</v>
      </c>
      <c r="L3" s="11" t="s">
        <v>1993</v>
      </c>
      <c r="M3" s="11" t="s">
        <v>1725</v>
      </c>
      <c r="N3" s="153" t="s">
        <v>1994</v>
      </c>
      <c r="O3" s="153" t="s">
        <v>3</v>
      </c>
      <c r="P3" s="153" t="s">
        <v>4</v>
      </c>
      <c r="Q3" s="11" t="s">
        <v>5</v>
      </c>
      <c r="R3" s="153" t="s">
        <v>6</v>
      </c>
      <c r="S3" s="11" t="s">
        <v>7</v>
      </c>
      <c r="T3" s="153" t="s">
        <v>1727</v>
      </c>
      <c r="U3" s="11" t="s">
        <v>9</v>
      </c>
      <c r="V3" s="11" t="s">
        <v>10</v>
      </c>
      <c r="X3" s="11" t="s">
        <v>1734</v>
      </c>
      <c r="Y3" s="11" t="s">
        <v>1735</v>
      </c>
      <c r="Z3" s="11" t="s">
        <v>2051</v>
      </c>
      <c r="AA3" s="11" t="s">
        <v>2050</v>
      </c>
      <c r="AB3" s="11" t="s">
        <v>1729</v>
      </c>
      <c r="AC3" s="11" t="s">
        <v>1730</v>
      </c>
      <c r="AD3" s="11" t="s">
        <v>1732</v>
      </c>
      <c r="AE3" s="11" t="s">
        <v>1733</v>
      </c>
      <c r="AF3" s="11" t="s">
        <v>2054</v>
      </c>
      <c r="AG3" s="11" t="s">
        <v>1736</v>
      </c>
      <c r="AH3" s="11" t="s">
        <v>2044</v>
      </c>
      <c r="AI3" s="11" t="s">
        <v>2039</v>
      </c>
      <c r="AJ3" s="124" t="s">
        <v>423</v>
      </c>
      <c r="AK3" s="124" t="s">
        <v>2065</v>
      </c>
      <c r="AL3" s="11" t="s">
        <v>1995</v>
      </c>
      <c r="AM3" s="13" t="s">
        <v>1996</v>
      </c>
      <c r="AN3" s="12" t="s">
        <v>2062</v>
      </c>
      <c r="AO3" s="13" t="s">
        <v>2063</v>
      </c>
      <c r="AP3" s="11" t="s">
        <v>1997</v>
      </c>
      <c r="AQ3" s="11" t="s">
        <v>1998</v>
      </c>
      <c r="AR3" s="11" t="s">
        <v>1999</v>
      </c>
      <c r="AS3" s="11" t="s">
        <v>2000</v>
      </c>
    </row>
    <row r="4" spans="2:46" ht="15" customHeight="1" x14ac:dyDescent="0.45">
      <c r="B4" s="14" t="s">
        <v>1745</v>
      </c>
      <c r="C4" s="14" t="s">
        <v>94</v>
      </c>
      <c r="D4" s="14" t="s">
        <v>1738</v>
      </c>
      <c r="E4" s="15">
        <v>42119</v>
      </c>
      <c r="F4" s="15">
        <v>42136</v>
      </c>
      <c r="G4" s="15">
        <v>42135</v>
      </c>
      <c r="H4" s="14" t="s">
        <v>2001</v>
      </c>
      <c r="I4" s="14" t="s">
        <v>1740</v>
      </c>
      <c r="J4" s="16">
        <f>K4*90%</f>
        <v>14373727.092</v>
      </c>
      <c r="K4" s="16">
        <v>15970807.880000001</v>
      </c>
      <c r="L4" s="17">
        <v>11925</v>
      </c>
      <c r="M4" s="14"/>
      <c r="N4" s="67">
        <v>42133</v>
      </c>
      <c r="O4" s="67">
        <v>42136</v>
      </c>
      <c r="P4" s="67">
        <v>42136</v>
      </c>
      <c r="Q4" s="14" t="s">
        <v>1748</v>
      </c>
      <c r="R4" s="15">
        <v>42138</v>
      </c>
      <c r="S4" s="14" t="s">
        <v>2002</v>
      </c>
      <c r="T4" s="93" t="s">
        <v>2025</v>
      </c>
      <c r="U4" s="145" t="s">
        <v>1750</v>
      </c>
      <c r="V4" s="145" t="s">
        <v>1751</v>
      </c>
      <c r="X4" s="15">
        <v>42119</v>
      </c>
      <c r="Y4" s="152">
        <v>455346</v>
      </c>
      <c r="Z4" s="15">
        <v>42119</v>
      </c>
      <c r="AA4" s="15">
        <v>42121</v>
      </c>
      <c r="AB4" s="15">
        <v>42123</v>
      </c>
      <c r="AC4" s="15">
        <v>42123</v>
      </c>
      <c r="AD4" s="15">
        <v>42124</v>
      </c>
      <c r="AE4" s="15">
        <v>42131</v>
      </c>
      <c r="AF4" s="14"/>
      <c r="AG4" s="14"/>
      <c r="AH4" s="14"/>
      <c r="AI4" s="14"/>
      <c r="AK4" s="64">
        <v>42125</v>
      </c>
      <c r="AL4" s="16">
        <v>17387724.490000021</v>
      </c>
      <c r="AM4" s="17">
        <v>17090</v>
      </c>
      <c r="AN4" s="16">
        <v>11854194.820000013</v>
      </c>
      <c r="AO4" s="17">
        <v>7063</v>
      </c>
      <c r="AP4" s="156">
        <v>9970442.5800000001</v>
      </c>
      <c r="AQ4" s="157">
        <v>5932</v>
      </c>
      <c r="AR4" s="156">
        <v>3219255.28</v>
      </c>
      <c r="AS4" s="157">
        <v>2426</v>
      </c>
    </row>
    <row r="5" spans="2:46" ht="15" customHeight="1" x14ac:dyDescent="0.45">
      <c r="B5" s="14" t="s">
        <v>1756</v>
      </c>
      <c r="C5" s="14" t="s">
        <v>94</v>
      </c>
      <c r="D5" s="146" t="s">
        <v>1753</v>
      </c>
      <c r="E5" s="15">
        <v>42128</v>
      </c>
      <c r="F5" s="15">
        <v>42154</v>
      </c>
      <c r="G5" s="15">
        <v>42153</v>
      </c>
      <c r="H5" s="14" t="s">
        <v>1757</v>
      </c>
      <c r="I5" s="14" t="s">
        <v>1747</v>
      </c>
      <c r="J5" s="16">
        <f t="shared" ref="J5:J36" si="0">K5*90%</f>
        <v>8295143.3459999999</v>
      </c>
      <c r="K5" s="16">
        <v>9216825.9399999995</v>
      </c>
      <c r="L5" s="17">
        <v>6825</v>
      </c>
      <c r="M5" s="14"/>
      <c r="N5" s="30" t="s">
        <v>1753</v>
      </c>
      <c r="O5" s="67">
        <v>42152</v>
      </c>
      <c r="P5" s="67" t="s">
        <v>2004</v>
      </c>
      <c r="Q5" s="14" t="s">
        <v>1748</v>
      </c>
      <c r="R5" s="15">
        <v>42157</v>
      </c>
      <c r="S5" s="15" t="s">
        <v>485</v>
      </c>
      <c r="T5" s="134" t="s">
        <v>47</v>
      </c>
      <c r="U5" s="145" t="s">
        <v>1760</v>
      </c>
      <c r="V5" s="145" t="s">
        <v>1761</v>
      </c>
      <c r="X5" s="14"/>
      <c r="Y5" s="14"/>
      <c r="Z5" s="14"/>
      <c r="AA5" s="14"/>
      <c r="AB5" s="14"/>
      <c r="AC5" s="14"/>
      <c r="AD5" s="14"/>
      <c r="AE5" s="14"/>
      <c r="AF5" s="14"/>
      <c r="AG5" s="14"/>
      <c r="AH5" s="14"/>
      <c r="AI5" s="14"/>
      <c r="AK5" s="64">
        <v>42142</v>
      </c>
      <c r="AL5" s="16">
        <v>8090841.7299999939</v>
      </c>
      <c r="AM5" s="17">
        <v>6292</v>
      </c>
      <c r="AN5" s="16">
        <v>6063323.3799999915</v>
      </c>
      <c r="AO5" s="17">
        <v>3336</v>
      </c>
      <c r="AP5" s="156">
        <v>4746197</v>
      </c>
      <c r="AQ5" s="42">
        <v>2741</v>
      </c>
      <c r="AR5" s="156">
        <v>297671.94</v>
      </c>
      <c r="AS5" s="42">
        <v>290</v>
      </c>
    </row>
    <row r="6" spans="2:46" ht="15" customHeight="1" x14ac:dyDescent="0.45">
      <c r="B6" s="14" t="s">
        <v>1928</v>
      </c>
      <c r="C6" s="14" t="s">
        <v>94</v>
      </c>
      <c r="D6" s="14" t="s">
        <v>1738</v>
      </c>
      <c r="E6" s="15">
        <v>42129</v>
      </c>
      <c r="F6" s="15">
        <v>42151</v>
      </c>
      <c r="G6" s="15">
        <v>42150</v>
      </c>
      <c r="H6" s="14" t="s">
        <v>2014</v>
      </c>
      <c r="I6" s="14" t="s">
        <v>1740</v>
      </c>
      <c r="J6" s="16">
        <f t="shared" si="0"/>
        <v>54003445.973999999</v>
      </c>
      <c r="K6" s="16">
        <v>60003828.859999999</v>
      </c>
      <c r="L6" s="17">
        <v>37086</v>
      </c>
      <c r="M6" s="14"/>
      <c r="N6" s="67">
        <v>42151</v>
      </c>
      <c r="O6" s="67">
        <v>42151</v>
      </c>
      <c r="P6" s="67">
        <v>42143</v>
      </c>
      <c r="Q6" s="14" t="s">
        <v>1748</v>
      </c>
      <c r="R6" s="15">
        <v>42153</v>
      </c>
      <c r="S6" s="14" t="s">
        <v>531</v>
      </c>
      <c r="T6" s="93" t="s">
        <v>2006</v>
      </c>
      <c r="U6" s="145" t="s">
        <v>1931</v>
      </c>
      <c r="V6" s="145" t="s">
        <v>1932</v>
      </c>
      <c r="X6" s="14"/>
      <c r="Y6" s="14"/>
      <c r="Z6" s="14"/>
      <c r="AA6" s="14"/>
      <c r="AB6" s="14"/>
      <c r="AC6" s="14"/>
      <c r="AD6" s="14"/>
      <c r="AE6" s="14"/>
      <c r="AF6" s="14"/>
      <c r="AG6" s="14"/>
      <c r="AH6" s="14"/>
      <c r="AI6" s="14"/>
      <c r="AK6" s="64">
        <v>42135</v>
      </c>
      <c r="AL6" s="16">
        <v>61732193.210000448</v>
      </c>
      <c r="AM6" s="17">
        <v>38971</v>
      </c>
      <c r="AN6" s="16">
        <v>32226173.799999885</v>
      </c>
      <c r="AO6" s="17">
        <v>8977</v>
      </c>
      <c r="AP6" s="156">
        <v>16403210.99</v>
      </c>
      <c r="AQ6" s="157">
        <v>4366</v>
      </c>
      <c r="AR6" s="156">
        <v>4857607.8</v>
      </c>
      <c r="AS6" s="157">
        <v>1324</v>
      </c>
      <c r="AT6" t="s">
        <v>2069</v>
      </c>
    </row>
    <row r="7" spans="2:46" ht="15" customHeight="1" x14ac:dyDescent="0.45">
      <c r="B7" s="14" t="s">
        <v>1791</v>
      </c>
      <c r="C7" s="14" t="s">
        <v>94</v>
      </c>
      <c r="D7" s="146" t="s">
        <v>1753</v>
      </c>
      <c r="E7" s="15">
        <v>42128</v>
      </c>
      <c r="F7" s="15">
        <v>42154</v>
      </c>
      <c r="G7" s="15">
        <v>42153</v>
      </c>
      <c r="H7" s="14" t="s">
        <v>1757</v>
      </c>
      <c r="I7" s="14" t="s">
        <v>1747</v>
      </c>
      <c r="J7" s="16">
        <f t="shared" si="0"/>
        <v>1219473.81</v>
      </c>
      <c r="K7" s="16">
        <v>1354970.9</v>
      </c>
      <c r="L7" s="17">
        <v>1547</v>
      </c>
      <c r="M7" s="14"/>
      <c r="N7" s="30" t="s">
        <v>1753</v>
      </c>
      <c r="O7" s="67">
        <v>42152</v>
      </c>
      <c r="P7" s="67" t="s">
        <v>2004</v>
      </c>
      <c r="Q7" s="14" t="s">
        <v>1748</v>
      </c>
      <c r="R7" s="15">
        <v>42157</v>
      </c>
      <c r="S7" s="15" t="s">
        <v>485</v>
      </c>
      <c r="T7" s="134" t="s">
        <v>47</v>
      </c>
      <c r="U7" s="145" t="s">
        <v>1793</v>
      </c>
      <c r="V7" s="145" t="s">
        <v>1794</v>
      </c>
      <c r="X7" s="14"/>
      <c r="Y7" s="14"/>
      <c r="Z7" s="14"/>
      <c r="AA7" s="14"/>
      <c r="AB7" s="14"/>
      <c r="AC7" s="14"/>
      <c r="AD7" s="14"/>
      <c r="AE7" s="14"/>
      <c r="AF7" s="14"/>
      <c r="AG7" s="14"/>
      <c r="AH7" s="14"/>
      <c r="AI7" s="14"/>
      <c r="AK7" s="64">
        <v>42142</v>
      </c>
      <c r="AL7" s="16">
        <v>1104728.2000000009</v>
      </c>
      <c r="AM7" s="17">
        <v>1500</v>
      </c>
      <c r="AN7" s="16">
        <v>696596.10000000126</v>
      </c>
      <c r="AO7" s="17">
        <v>564</v>
      </c>
      <c r="AP7" s="156">
        <v>539833</v>
      </c>
      <c r="AQ7" s="42">
        <v>464</v>
      </c>
      <c r="AR7" s="156">
        <v>109389.66</v>
      </c>
      <c r="AS7" s="42">
        <v>115</v>
      </c>
    </row>
    <row r="8" spans="2:46" ht="15" customHeight="1" x14ac:dyDescent="0.45">
      <c r="B8" s="14" t="s">
        <v>1844</v>
      </c>
      <c r="C8" s="14" t="s">
        <v>94</v>
      </c>
      <c r="D8" s="14" t="s">
        <v>1845</v>
      </c>
      <c r="E8" s="15">
        <v>42130</v>
      </c>
      <c r="F8" s="15">
        <v>42150</v>
      </c>
      <c r="G8" s="15">
        <v>42149</v>
      </c>
      <c r="H8" s="14" t="s">
        <v>2014</v>
      </c>
      <c r="I8" s="14" t="s">
        <v>1747</v>
      </c>
      <c r="J8" s="16">
        <f t="shared" si="0"/>
        <v>918355.28399999999</v>
      </c>
      <c r="K8" s="16">
        <v>1020394.76</v>
      </c>
      <c r="L8" s="17">
        <v>1935</v>
      </c>
      <c r="M8" s="14"/>
      <c r="N8" s="67">
        <v>42150</v>
      </c>
      <c r="O8" s="67">
        <v>42150</v>
      </c>
      <c r="P8" s="67">
        <v>42150</v>
      </c>
      <c r="Q8" s="14" t="s">
        <v>1748</v>
      </c>
      <c r="R8" s="15">
        <v>42153</v>
      </c>
      <c r="S8" s="14" t="s">
        <v>2002</v>
      </c>
      <c r="T8" s="134" t="s">
        <v>47</v>
      </c>
      <c r="U8" s="145" t="s">
        <v>1846</v>
      </c>
      <c r="V8" s="145" t="s">
        <v>1847</v>
      </c>
      <c r="X8" s="14"/>
      <c r="Y8" s="14"/>
      <c r="Z8" s="14"/>
      <c r="AA8" s="14"/>
      <c r="AB8" s="14"/>
      <c r="AC8" s="14"/>
      <c r="AD8" s="14"/>
      <c r="AE8" s="14"/>
      <c r="AF8" s="14"/>
      <c r="AG8" s="14"/>
      <c r="AH8" s="14"/>
      <c r="AI8" s="14"/>
      <c r="AK8" s="64">
        <v>42135</v>
      </c>
      <c r="AL8" s="16">
        <v>936235.20000000088</v>
      </c>
      <c r="AM8" s="17">
        <v>1876</v>
      </c>
      <c r="AN8" s="16">
        <v>376975.92000000027</v>
      </c>
      <c r="AO8" s="17">
        <v>290</v>
      </c>
      <c r="AP8" s="156">
        <v>347903.17</v>
      </c>
      <c r="AQ8" s="42">
        <v>249</v>
      </c>
      <c r="AR8" s="42"/>
      <c r="AS8" s="42"/>
    </row>
    <row r="9" spans="2:46" ht="15" customHeight="1" x14ac:dyDescent="0.45">
      <c r="B9" s="14" t="s">
        <v>1821</v>
      </c>
      <c r="C9" s="14" t="s">
        <v>94</v>
      </c>
      <c r="D9" s="14" t="s">
        <v>1738</v>
      </c>
      <c r="E9" s="15">
        <v>42130</v>
      </c>
      <c r="F9" s="15">
        <v>42151</v>
      </c>
      <c r="G9" s="15">
        <v>42150</v>
      </c>
      <c r="H9" s="14" t="s">
        <v>2001</v>
      </c>
      <c r="I9" s="14" t="s">
        <v>1747</v>
      </c>
      <c r="J9" s="16">
        <f t="shared" si="0"/>
        <v>3620622.1949999998</v>
      </c>
      <c r="K9" s="16">
        <v>4022913.55</v>
      </c>
      <c r="L9" s="17">
        <v>2977</v>
      </c>
      <c r="M9" s="14"/>
      <c r="N9" s="67">
        <v>42148</v>
      </c>
      <c r="O9" s="67">
        <v>42151</v>
      </c>
      <c r="P9" s="67">
        <v>42151</v>
      </c>
      <c r="Q9" s="14" t="s">
        <v>1748</v>
      </c>
      <c r="R9" s="15">
        <v>42153</v>
      </c>
      <c r="S9" s="14" t="s">
        <v>2002</v>
      </c>
      <c r="T9" s="93" t="s">
        <v>2006</v>
      </c>
      <c r="U9" s="145" t="s">
        <v>1822</v>
      </c>
      <c r="V9" s="145" t="s">
        <v>1823</v>
      </c>
      <c r="X9" s="14"/>
      <c r="Y9" s="14"/>
      <c r="Z9" s="14"/>
      <c r="AA9" s="14"/>
      <c r="AB9" s="14"/>
      <c r="AC9" s="14"/>
      <c r="AD9" s="14"/>
      <c r="AE9" s="14"/>
      <c r="AF9" s="14"/>
      <c r="AG9" s="14"/>
      <c r="AH9" s="14"/>
      <c r="AI9" s="14"/>
      <c r="AK9" s="64">
        <v>42136</v>
      </c>
      <c r="AL9" s="16">
        <v>3650088.7200000174</v>
      </c>
      <c r="AM9" s="17">
        <v>2872</v>
      </c>
      <c r="AN9" s="16">
        <v>2273195.5200000009</v>
      </c>
      <c r="AO9" s="17">
        <v>1158</v>
      </c>
      <c r="AP9" s="158">
        <v>1807703.27</v>
      </c>
      <c r="AQ9" s="42">
        <v>958</v>
      </c>
      <c r="AR9" s="156">
        <v>555086.9</v>
      </c>
      <c r="AS9" s="42">
        <v>449</v>
      </c>
    </row>
    <row r="10" spans="2:46" ht="15" customHeight="1" x14ac:dyDescent="0.45">
      <c r="B10" s="14" t="s">
        <v>1886</v>
      </c>
      <c r="C10" s="14" t="s">
        <v>94</v>
      </c>
      <c r="D10" s="14" t="s">
        <v>1738</v>
      </c>
      <c r="E10" s="15">
        <v>42135</v>
      </c>
      <c r="F10" s="15">
        <v>42151</v>
      </c>
      <c r="G10" s="15">
        <v>42150</v>
      </c>
      <c r="H10" s="14" t="s">
        <v>2001</v>
      </c>
      <c r="I10" s="14" t="s">
        <v>1747</v>
      </c>
      <c r="J10" s="16">
        <f t="shared" si="0"/>
        <v>24586345.98</v>
      </c>
      <c r="K10" s="16">
        <v>27318162.199999999</v>
      </c>
      <c r="L10" s="17">
        <v>19703</v>
      </c>
      <c r="M10" s="14"/>
      <c r="N10" s="67">
        <v>42148</v>
      </c>
      <c r="O10" s="67">
        <v>42151</v>
      </c>
      <c r="P10" s="67">
        <v>42151</v>
      </c>
      <c r="Q10" s="14" t="s">
        <v>1748</v>
      </c>
      <c r="R10" s="15">
        <v>42156</v>
      </c>
      <c r="S10" s="14" t="s">
        <v>2002</v>
      </c>
      <c r="T10" s="93" t="s">
        <v>2019</v>
      </c>
      <c r="U10" s="145" t="s">
        <v>1887</v>
      </c>
      <c r="V10" s="145" t="s">
        <v>1888</v>
      </c>
      <c r="X10" s="14"/>
      <c r="Y10" s="14"/>
      <c r="Z10" s="14"/>
      <c r="AA10" s="14"/>
      <c r="AB10" s="14"/>
      <c r="AC10" s="14"/>
      <c r="AD10" s="14"/>
      <c r="AE10" s="14"/>
      <c r="AF10" s="14"/>
      <c r="AG10" s="14"/>
      <c r="AH10" s="14"/>
      <c r="AI10" s="14"/>
      <c r="AK10" s="64">
        <v>42138</v>
      </c>
      <c r="AL10" s="16">
        <v>26843388.460000135</v>
      </c>
      <c r="AM10" s="17">
        <v>19980</v>
      </c>
      <c r="AN10" s="16">
        <v>17757279.170000013</v>
      </c>
      <c r="AO10" s="17">
        <v>7374</v>
      </c>
      <c r="AP10" s="156">
        <v>13927235.199999999</v>
      </c>
      <c r="AQ10" s="157">
        <v>6022</v>
      </c>
      <c r="AR10" s="156">
        <v>2095154.61</v>
      </c>
      <c r="AS10" s="157">
        <v>1094</v>
      </c>
    </row>
    <row r="11" spans="2:46" ht="15" customHeight="1" x14ac:dyDescent="0.45">
      <c r="B11" s="144" t="s">
        <v>1917</v>
      </c>
      <c r="C11" s="14" t="s">
        <v>94</v>
      </c>
      <c r="D11" s="14" t="s">
        <v>1738</v>
      </c>
      <c r="E11" s="15">
        <v>42139</v>
      </c>
      <c r="F11" s="15">
        <v>42152</v>
      </c>
      <c r="G11" s="15">
        <v>42151</v>
      </c>
      <c r="H11" s="14" t="s">
        <v>2014</v>
      </c>
      <c r="I11" s="14" t="s">
        <v>1747</v>
      </c>
      <c r="J11" s="16">
        <f t="shared" si="0"/>
        <v>3991889.9250000003</v>
      </c>
      <c r="K11" s="16">
        <v>4435433.25</v>
      </c>
      <c r="L11" s="17">
        <v>7441</v>
      </c>
      <c r="M11" s="14"/>
      <c r="N11" s="67">
        <v>42152</v>
      </c>
      <c r="O11" s="67">
        <v>42152</v>
      </c>
      <c r="P11" s="67">
        <v>42152</v>
      </c>
      <c r="Q11" s="14" t="s">
        <v>1748</v>
      </c>
      <c r="R11" s="15">
        <v>42156</v>
      </c>
      <c r="S11" s="14" t="s">
        <v>2002</v>
      </c>
      <c r="T11" s="93" t="s">
        <v>2003</v>
      </c>
      <c r="U11" s="145" t="s">
        <v>1918</v>
      </c>
      <c r="V11" s="145" t="s">
        <v>1919</v>
      </c>
      <c r="X11" s="14"/>
      <c r="Y11" s="14"/>
      <c r="Z11" s="14"/>
      <c r="AA11" s="14"/>
      <c r="AB11" s="14"/>
      <c r="AC11" s="14"/>
      <c r="AD11" s="14"/>
      <c r="AE11" s="14"/>
      <c r="AF11" s="14"/>
      <c r="AG11" s="14"/>
      <c r="AH11" s="14"/>
      <c r="AI11" s="14"/>
      <c r="AK11" s="64">
        <v>42143</v>
      </c>
      <c r="AL11" s="16">
        <v>5002385.1300000241</v>
      </c>
      <c r="AM11" s="17">
        <v>7547</v>
      </c>
      <c r="AN11" s="16">
        <v>1294128.840000001</v>
      </c>
      <c r="AO11" s="17">
        <v>765</v>
      </c>
      <c r="AP11" s="156">
        <v>1073203.94</v>
      </c>
      <c r="AQ11" s="42">
        <v>635</v>
      </c>
      <c r="AR11" s="156">
        <v>443368.2</v>
      </c>
      <c r="AS11" s="42">
        <v>281</v>
      </c>
    </row>
    <row r="12" spans="2:46" ht="15" customHeight="1" x14ac:dyDescent="0.45">
      <c r="B12" s="14" t="s">
        <v>90</v>
      </c>
      <c r="C12" s="14" t="s">
        <v>94</v>
      </c>
      <c r="D12" s="14" t="s">
        <v>1738</v>
      </c>
      <c r="E12" s="15">
        <v>42132</v>
      </c>
      <c r="F12" s="15">
        <v>42154</v>
      </c>
      <c r="G12" s="15">
        <v>42153</v>
      </c>
      <c r="H12" s="14" t="s">
        <v>2001</v>
      </c>
      <c r="I12" s="14" t="s">
        <v>1747</v>
      </c>
      <c r="J12" s="16">
        <f t="shared" si="0"/>
        <v>12544106.319</v>
      </c>
      <c r="K12" s="16">
        <v>13937895.91</v>
      </c>
      <c r="L12" s="17">
        <v>10217</v>
      </c>
      <c r="M12" s="14"/>
      <c r="N12" s="67">
        <v>42151</v>
      </c>
      <c r="O12" s="67">
        <v>42154</v>
      </c>
      <c r="P12" s="67">
        <v>42154</v>
      </c>
      <c r="Q12" s="14" t="s">
        <v>1748</v>
      </c>
      <c r="R12" s="15">
        <v>42156</v>
      </c>
      <c r="S12" s="14" t="s">
        <v>2002</v>
      </c>
      <c r="T12" s="93" t="s">
        <v>2019</v>
      </c>
      <c r="U12" s="145" t="s">
        <v>1833</v>
      </c>
      <c r="V12" s="145" t="s">
        <v>1834</v>
      </c>
      <c r="X12" s="14"/>
      <c r="Y12" s="14"/>
      <c r="Z12" s="14"/>
      <c r="AA12" s="14"/>
      <c r="AB12" s="14"/>
      <c r="AC12" s="14"/>
      <c r="AD12" s="14"/>
      <c r="AE12" s="14"/>
      <c r="AF12" s="14"/>
      <c r="AG12" s="14"/>
      <c r="AH12" s="14"/>
      <c r="AI12" s="14"/>
      <c r="AK12" s="64">
        <v>42137</v>
      </c>
      <c r="AL12" s="16">
        <v>12534866.250000024</v>
      </c>
      <c r="AM12" s="17">
        <v>9293</v>
      </c>
      <c r="AN12" s="16">
        <v>7943578.5500000035</v>
      </c>
      <c r="AO12" s="17">
        <v>3645</v>
      </c>
      <c r="AP12" s="156">
        <v>6133965.79</v>
      </c>
      <c r="AQ12" s="157">
        <v>2837</v>
      </c>
      <c r="AR12" s="156">
        <v>1833910.35</v>
      </c>
      <c r="AS12" s="157">
        <v>1070</v>
      </c>
    </row>
    <row r="13" spans="2:46" ht="15" customHeight="1" x14ac:dyDescent="0.45">
      <c r="B13" s="14" t="s">
        <v>1752</v>
      </c>
      <c r="C13" s="14" t="s">
        <v>94</v>
      </c>
      <c r="D13" s="14" t="s">
        <v>1753</v>
      </c>
      <c r="E13" s="15">
        <v>42129</v>
      </c>
      <c r="F13" s="79" t="s">
        <v>2007</v>
      </c>
      <c r="G13" s="15">
        <v>42149</v>
      </c>
      <c r="H13" s="14" t="s">
        <v>2001</v>
      </c>
      <c r="I13" s="14" t="s">
        <v>1747</v>
      </c>
      <c r="J13" s="16">
        <f t="shared" si="0"/>
        <v>115034969.38500001</v>
      </c>
      <c r="K13" s="16">
        <v>127816632.65000001</v>
      </c>
      <c r="L13" s="17">
        <v>32604</v>
      </c>
      <c r="M13" s="14"/>
      <c r="N13" s="30" t="s">
        <v>1753</v>
      </c>
      <c r="O13" s="67">
        <v>42144</v>
      </c>
      <c r="P13" s="67">
        <v>42150</v>
      </c>
      <c r="Q13" s="14" t="s">
        <v>1748</v>
      </c>
      <c r="R13" s="15">
        <v>42153</v>
      </c>
      <c r="S13" s="14" t="s">
        <v>2002</v>
      </c>
      <c r="T13" s="134" t="s">
        <v>47</v>
      </c>
      <c r="U13" s="145" t="s">
        <v>1754</v>
      </c>
      <c r="V13" s="145" t="s">
        <v>1755</v>
      </c>
      <c r="X13" s="14"/>
      <c r="Y13" s="14"/>
      <c r="Z13" s="14"/>
      <c r="AA13" s="14"/>
      <c r="AB13" s="14"/>
      <c r="AC13" s="14"/>
      <c r="AD13" s="14"/>
      <c r="AE13" s="14"/>
      <c r="AF13" s="14"/>
      <c r="AG13" s="14"/>
      <c r="AH13" s="14"/>
      <c r="AI13" s="14"/>
      <c r="AK13" s="64">
        <v>42135</v>
      </c>
      <c r="AL13" s="16">
        <v>122572479.07000189</v>
      </c>
      <c r="AM13" s="17">
        <v>36214</v>
      </c>
      <c r="AN13" s="16">
        <v>89713783.500000507</v>
      </c>
      <c r="AO13" s="17">
        <v>23478</v>
      </c>
      <c r="AP13" s="156">
        <v>66765937.670000002</v>
      </c>
      <c r="AQ13" s="157">
        <v>17225</v>
      </c>
      <c r="AR13" s="156">
        <v>2186105.7999999998</v>
      </c>
      <c r="AS13" s="42">
        <v>786</v>
      </c>
    </row>
    <row r="14" spans="2:46" ht="15" customHeight="1" x14ac:dyDescent="0.45">
      <c r="B14" s="14" t="s">
        <v>1901</v>
      </c>
      <c r="C14" s="14" t="s">
        <v>94</v>
      </c>
      <c r="D14" s="14" t="s">
        <v>1753</v>
      </c>
      <c r="E14" s="15">
        <v>42137</v>
      </c>
      <c r="F14" s="15">
        <v>42153</v>
      </c>
      <c r="G14" s="15">
        <v>42152</v>
      </c>
      <c r="H14" s="14" t="s">
        <v>2001</v>
      </c>
      <c r="I14" s="14" t="s">
        <v>1747</v>
      </c>
      <c r="J14" s="16">
        <f t="shared" si="0"/>
        <v>13184086.644000001</v>
      </c>
      <c r="K14" s="16">
        <v>14648985.16</v>
      </c>
      <c r="L14" s="17">
        <v>19270</v>
      </c>
      <c r="M14" s="14"/>
      <c r="N14" s="30" t="s">
        <v>1753</v>
      </c>
      <c r="O14" s="67">
        <v>42153</v>
      </c>
      <c r="P14" s="67">
        <v>42153</v>
      </c>
      <c r="Q14" s="14" t="s">
        <v>2008</v>
      </c>
      <c r="R14" s="15">
        <v>42158</v>
      </c>
      <c r="S14" s="14" t="s">
        <v>2002</v>
      </c>
      <c r="T14" s="134" t="s">
        <v>47</v>
      </c>
      <c r="U14" s="145" t="s">
        <v>1902</v>
      </c>
      <c r="V14" s="145" t="s">
        <v>1903</v>
      </c>
      <c r="X14" s="14"/>
      <c r="Y14" s="14"/>
      <c r="Z14" s="14"/>
      <c r="AA14" s="14"/>
      <c r="AB14" s="14"/>
      <c r="AC14" s="14"/>
      <c r="AD14" s="14"/>
      <c r="AE14" s="14"/>
      <c r="AF14" s="14"/>
      <c r="AG14" s="14"/>
      <c r="AH14" s="14"/>
      <c r="AI14" s="14"/>
      <c r="AK14" s="64">
        <v>42143</v>
      </c>
      <c r="AL14" s="16">
        <v>13582210.31000011</v>
      </c>
      <c r="AM14" s="17">
        <v>18932</v>
      </c>
      <c r="AN14" s="16">
        <v>5699107.5199999949</v>
      </c>
      <c r="AO14" s="17">
        <v>2356</v>
      </c>
      <c r="AP14" s="156">
        <v>4710832.24</v>
      </c>
      <c r="AQ14" s="157">
        <v>2005</v>
      </c>
      <c r="AR14" s="156">
        <v>201461.89</v>
      </c>
      <c r="AS14" s="42">
        <v>121</v>
      </c>
    </row>
    <row r="15" spans="2:46" ht="15" customHeight="1" x14ac:dyDescent="0.45">
      <c r="B15" s="14" t="s">
        <v>1795</v>
      </c>
      <c r="C15" s="14" t="s">
        <v>94</v>
      </c>
      <c r="D15" s="146" t="s">
        <v>1753</v>
      </c>
      <c r="E15" s="15">
        <v>42128</v>
      </c>
      <c r="F15" s="15">
        <v>42156</v>
      </c>
      <c r="G15" s="15">
        <v>42155</v>
      </c>
      <c r="H15" s="14" t="s">
        <v>1757</v>
      </c>
      <c r="I15" s="14" t="s">
        <v>1747</v>
      </c>
      <c r="J15" s="16">
        <f t="shared" si="0"/>
        <v>1610971.5419999999</v>
      </c>
      <c r="K15" s="16">
        <v>1789968.38</v>
      </c>
      <c r="L15" s="17">
        <v>1899</v>
      </c>
      <c r="M15" s="14"/>
      <c r="N15" s="30" t="s">
        <v>1753</v>
      </c>
      <c r="O15" s="67">
        <v>42152</v>
      </c>
      <c r="P15" s="67" t="s">
        <v>2004</v>
      </c>
      <c r="Q15" s="14" t="s">
        <v>1748</v>
      </c>
      <c r="R15" s="15">
        <v>42158</v>
      </c>
      <c r="S15" s="15" t="s">
        <v>485</v>
      </c>
      <c r="T15" s="134" t="s">
        <v>47</v>
      </c>
      <c r="U15" s="145" t="s">
        <v>1796</v>
      </c>
      <c r="V15" s="145" t="s">
        <v>1797</v>
      </c>
      <c r="X15" s="14"/>
      <c r="Y15" s="14"/>
      <c r="Z15" s="14"/>
      <c r="AA15" s="14"/>
      <c r="AB15" s="14"/>
      <c r="AC15" s="14"/>
      <c r="AD15" s="14"/>
      <c r="AE15" s="14"/>
      <c r="AF15" s="14"/>
      <c r="AG15" s="14"/>
      <c r="AH15" s="14"/>
      <c r="AI15" s="14"/>
      <c r="AK15" s="64">
        <v>42143</v>
      </c>
      <c r="AL15" s="16">
        <v>1460947.3399999994</v>
      </c>
      <c r="AM15" s="17">
        <v>1789</v>
      </c>
      <c r="AN15" s="16">
        <v>825476.08000000031</v>
      </c>
      <c r="AO15" s="17">
        <v>500</v>
      </c>
      <c r="AP15" s="156">
        <v>727026</v>
      </c>
      <c r="AQ15" s="42">
        <v>426</v>
      </c>
      <c r="AR15" s="156">
        <v>211696.49</v>
      </c>
      <c r="AS15" s="42">
        <v>106</v>
      </c>
    </row>
    <row r="16" spans="2:46" ht="15" customHeight="1" x14ac:dyDescent="0.45">
      <c r="B16" s="14" t="s">
        <v>1798</v>
      </c>
      <c r="C16" s="14" t="s">
        <v>94</v>
      </c>
      <c r="D16" s="14" t="s">
        <v>1753</v>
      </c>
      <c r="E16" s="15">
        <v>42131</v>
      </c>
      <c r="F16" s="15">
        <v>42153</v>
      </c>
      <c r="G16" s="15">
        <v>42152</v>
      </c>
      <c r="H16" s="14" t="s">
        <v>2014</v>
      </c>
      <c r="I16" s="14" t="s">
        <v>1747</v>
      </c>
      <c r="J16" s="16">
        <f t="shared" si="0"/>
        <v>1440822.6360000002</v>
      </c>
      <c r="K16" s="16">
        <v>1600914.04</v>
      </c>
      <c r="L16" s="17">
        <v>2607</v>
      </c>
      <c r="M16" s="14"/>
      <c r="N16" s="30" t="s">
        <v>1753</v>
      </c>
      <c r="O16" s="67">
        <v>42153</v>
      </c>
      <c r="P16" s="67">
        <v>42146</v>
      </c>
      <c r="Q16" s="14" t="s">
        <v>1748</v>
      </c>
      <c r="R16" s="15">
        <v>42157</v>
      </c>
      <c r="S16" s="14" t="s">
        <v>2002</v>
      </c>
      <c r="T16" s="134" t="s">
        <v>47</v>
      </c>
      <c r="U16" s="145" t="s">
        <v>1799</v>
      </c>
      <c r="V16" s="145" t="s">
        <v>1800</v>
      </c>
      <c r="X16" s="14"/>
      <c r="Y16" s="14"/>
      <c r="Z16" s="14"/>
      <c r="AA16" s="14"/>
      <c r="AB16" s="14"/>
      <c r="AC16" s="14"/>
      <c r="AD16" s="14"/>
      <c r="AE16" s="14"/>
      <c r="AF16" s="14"/>
      <c r="AG16" s="14"/>
      <c r="AH16" s="14"/>
      <c r="AI16" s="14"/>
      <c r="AK16" s="64">
        <v>42136</v>
      </c>
      <c r="AL16" s="16">
        <v>1478824.9499999827</v>
      </c>
      <c r="AM16" s="17">
        <v>2987</v>
      </c>
      <c r="AN16" s="16">
        <v>761286.23000000021</v>
      </c>
      <c r="AO16" s="17">
        <v>691</v>
      </c>
      <c r="AP16" s="156">
        <v>603316.86</v>
      </c>
      <c r="AQ16" s="42">
        <v>556</v>
      </c>
      <c r="AR16" s="156">
        <v>73232.09</v>
      </c>
      <c r="AS16" s="42">
        <v>83</v>
      </c>
    </row>
    <row r="17" spans="2:45" ht="15" customHeight="1" x14ac:dyDescent="0.45">
      <c r="B17" s="14" t="s">
        <v>1925</v>
      </c>
      <c r="C17" s="14" t="s">
        <v>94</v>
      </c>
      <c r="D17" s="14" t="s">
        <v>2011</v>
      </c>
      <c r="E17" s="15">
        <v>42136</v>
      </c>
      <c r="F17" s="15">
        <v>42152</v>
      </c>
      <c r="G17" s="15">
        <v>42152</v>
      </c>
      <c r="H17" s="14" t="s">
        <v>40</v>
      </c>
      <c r="I17" s="14" t="s">
        <v>1740</v>
      </c>
      <c r="J17" s="16">
        <f t="shared" si="0"/>
        <v>14438319.723000001</v>
      </c>
      <c r="K17" s="16">
        <v>16042577.470000001</v>
      </c>
      <c r="L17" s="17">
        <v>7978</v>
      </c>
      <c r="M17" s="14"/>
      <c r="N17" s="30" t="s">
        <v>2012</v>
      </c>
      <c r="O17" s="67">
        <v>42151</v>
      </c>
      <c r="P17" s="67">
        <v>42151</v>
      </c>
      <c r="Q17" s="14" t="s">
        <v>1748</v>
      </c>
      <c r="R17" s="134">
        <v>42154</v>
      </c>
      <c r="S17" s="14" t="s">
        <v>2013</v>
      </c>
      <c r="T17" s="134" t="s">
        <v>47</v>
      </c>
      <c r="U17" s="14" t="s">
        <v>1926</v>
      </c>
      <c r="V17" s="145" t="s">
        <v>1927</v>
      </c>
      <c r="X17" s="14"/>
      <c r="Y17" s="14"/>
      <c r="Z17" s="14"/>
      <c r="AA17" s="14"/>
      <c r="AB17" s="14"/>
      <c r="AC17" s="14"/>
      <c r="AD17" s="14"/>
      <c r="AE17" s="14"/>
      <c r="AF17" s="14"/>
      <c r="AG17" s="14"/>
      <c r="AH17" s="14"/>
      <c r="AI17" s="14"/>
      <c r="AK17" s="64">
        <v>42143</v>
      </c>
      <c r="AL17" s="16">
        <v>11880036.070000047</v>
      </c>
      <c r="AM17" s="17">
        <v>6319</v>
      </c>
      <c r="AN17" s="16">
        <v>9964426.510000011</v>
      </c>
      <c r="AO17" s="17">
        <v>3412</v>
      </c>
      <c r="AP17" s="42"/>
      <c r="AQ17" s="42"/>
      <c r="AR17" s="42"/>
      <c r="AS17" s="42"/>
    </row>
    <row r="18" spans="2:45" ht="15" customHeight="1" x14ac:dyDescent="0.45">
      <c r="B18" s="14" t="s">
        <v>1830</v>
      </c>
      <c r="C18" s="14" t="s">
        <v>94</v>
      </c>
      <c r="D18" s="14" t="s">
        <v>1738</v>
      </c>
      <c r="E18" s="15">
        <v>42131</v>
      </c>
      <c r="F18" s="15">
        <v>42153</v>
      </c>
      <c r="G18" s="15">
        <v>42152</v>
      </c>
      <c r="H18" s="14" t="s">
        <v>2001</v>
      </c>
      <c r="I18" s="14" t="s">
        <v>1747</v>
      </c>
      <c r="J18" s="16">
        <f t="shared" si="0"/>
        <v>6030045.2429999998</v>
      </c>
      <c r="K18" s="16">
        <v>6700050.2699999996</v>
      </c>
      <c r="L18" s="17">
        <v>5765</v>
      </c>
      <c r="M18" s="14"/>
      <c r="N18" s="67">
        <v>42150</v>
      </c>
      <c r="O18" s="67">
        <v>42153</v>
      </c>
      <c r="P18" s="67">
        <v>42153</v>
      </c>
      <c r="Q18" s="14" t="s">
        <v>1748</v>
      </c>
      <c r="R18" s="15">
        <v>42157</v>
      </c>
      <c r="S18" s="14" t="s">
        <v>2002</v>
      </c>
      <c r="T18" s="93"/>
      <c r="U18" s="145" t="s">
        <v>1831</v>
      </c>
      <c r="V18" s="145" t="s">
        <v>1832</v>
      </c>
      <c r="X18" s="14"/>
      <c r="Y18" s="14"/>
      <c r="Z18" s="14"/>
      <c r="AA18" s="14"/>
      <c r="AB18" s="14"/>
      <c r="AC18" s="14"/>
      <c r="AD18" s="14"/>
      <c r="AE18" s="14"/>
      <c r="AF18" s="14"/>
      <c r="AG18" s="14"/>
      <c r="AH18" s="14"/>
      <c r="AI18" s="14"/>
      <c r="AK18" s="64">
        <v>42136</v>
      </c>
      <c r="AL18" s="16">
        <v>6174983.4499999108</v>
      </c>
      <c r="AM18" s="17">
        <v>5531</v>
      </c>
      <c r="AN18" s="16">
        <v>4054351.8200000012</v>
      </c>
      <c r="AO18" s="17">
        <v>2451</v>
      </c>
      <c r="AP18" s="156">
        <v>2883227.32</v>
      </c>
      <c r="AQ18" s="157">
        <v>1783</v>
      </c>
      <c r="AR18" s="156">
        <v>1024159.74</v>
      </c>
      <c r="AS18" s="42">
        <v>804</v>
      </c>
    </row>
    <row r="19" spans="2:45" ht="15" customHeight="1" x14ac:dyDescent="0.45">
      <c r="B19" s="14" t="s">
        <v>1907</v>
      </c>
      <c r="C19" s="14" t="s">
        <v>94</v>
      </c>
      <c r="D19" s="14" t="s">
        <v>1738</v>
      </c>
      <c r="E19" s="15">
        <v>42137</v>
      </c>
      <c r="F19" s="15">
        <v>42153</v>
      </c>
      <c r="G19" s="15">
        <v>42152</v>
      </c>
      <c r="H19" s="14" t="s">
        <v>2001</v>
      </c>
      <c r="I19" s="14" t="s">
        <v>1747</v>
      </c>
      <c r="J19" s="16">
        <f t="shared" si="0"/>
        <v>6113471.301</v>
      </c>
      <c r="K19" s="16">
        <v>6792745.8899999997</v>
      </c>
      <c r="L19" s="17">
        <v>3930</v>
      </c>
      <c r="M19" s="14"/>
      <c r="N19" s="67">
        <v>42150</v>
      </c>
      <c r="O19" s="67">
        <v>42153</v>
      </c>
      <c r="P19" s="67">
        <v>42153</v>
      </c>
      <c r="Q19" s="14" t="s">
        <v>1748</v>
      </c>
      <c r="R19" s="15">
        <v>42157</v>
      </c>
      <c r="S19" s="14" t="s">
        <v>2002</v>
      </c>
      <c r="T19" s="93" t="s">
        <v>2018</v>
      </c>
      <c r="U19" s="145" t="s">
        <v>1908</v>
      </c>
      <c r="V19" s="145" t="s">
        <v>1909</v>
      </c>
      <c r="X19" s="14"/>
      <c r="Y19" s="14"/>
      <c r="Z19" s="14"/>
      <c r="AA19" s="14"/>
      <c r="AB19" s="14"/>
      <c r="AC19" s="14"/>
      <c r="AD19" s="14"/>
      <c r="AE19" s="14"/>
      <c r="AF19" s="14"/>
      <c r="AG19" s="14"/>
      <c r="AH19" s="14"/>
      <c r="AI19" s="14"/>
      <c r="AK19" s="64">
        <v>42143</v>
      </c>
      <c r="AL19" s="16">
        <v>6346167.0599999474</v>
      </c>
      <c r="AM19" s="17">
        <v>3957</v>
      </c>
      <c r="AN19" s="16">
        <v>4664558.6000000052</v>
      </c>
      <c r="AO19" s="17">
        <v>1886</v>
      </c>
      <c r="AP19" s="156">
        <v>3563703.41</v>
      </c>
      <c r="AQ19" s="157">
        <v>1455</v>
      </c>
      <c r="AR19" s="156">
        <v>1067747.82</v>
      </c>
      <c r="AS19" s="42">
        <v>493</v>
      </c>
    </row>
    <row r="20" spans="2:45" ht="15" customHeight="1" x14ac:dyDescent="0.45">
      <c r="B20" s="14" t="s">
        <v>1862</v>
      </c>
      <c r="C20" s="14" t="s">
        <v>94</v>
      </c>
      <c r="D20" s="14" t="s">
        <v>1738</v>
      </c>
      <c r="E20" s="15">
        <v>42133</v>
      </c>
      <c r="F20" s="15">
        <v>42153</v>
      </c>
      <c r="G20" s="15">
        <v>42152</v>
      </c>
      <c r="H20" s="14" t="s">
        <v>2001</v>
      </c>
      <c r="I20" s="14" t="s">
        <v>1747</v>
      </c>
      <c r="J20" s="16">
        <f t="shared" si="0"/>
        <v>15173524.161</v>
      </c>
      <c r="K20" s="16">
        <v>16859471.289999999</v>
      </c>
      <c r="L20" s="17">
        <v>9344</v>
      </c>
      <c r="M20" s="14"/>
      <c r="N20" s="67">
        <v>42150</v>
      </c>
      <c r="O20" s="67">
        <v>42153</v>
      </c>
      <c r="P20" s="67">
        <v>42153</v>
      </c>
      <c r="Q20" s="14" t="s">
        <v>1748</v>
      </c>
      <c r="R20" s="15">
        <v>42157</v>
      </c>
      <c r="S20" s="14" t="s">
        <v>2002</v>
      </c>
      <c r="T20" s="93" t="s">
        <v>2006</v>
      </c>
      <c r="U20" s="145" t="s">
        <v>1863</v>
      </c>
      <c r="V20" s="145" t="s">
        <v>1864</v>
      </c>
      <c r="X20" s="14"/>
      <c r="Y20" s="14"/>
      <c r="Z20" s="14"/>
      <c r="AA20" s="14"/>
      <c r="AB20" s="14"/>
      <c r="AC20" s="14"/>
      <c r="AD20" s="14"/>
      <c r="AE20" s="14"/>
      <c r="AF20" s="14"/>
      <c r="AG20" s="14"/>
      <c r="AH20" s="14"/>
      <c r="AI20" s="14"/>
      <c r="AK20" s="64">
        <v>42138</v>
      </c>
      <c r="AL20" s="16">
        <v>16782827.980000079</v>
      </c>
      <c r="AM20" s="17">
        <v>9495</v>
      </c>
      <c r="AN20" s="16">
        <v>10236863.029999992</v>
      </c>
      <c r="AO20" s="17">
        <v>3729</v>
      </c>
      <c r="AP20" s="156">
        <v>8160717.9900000002</v>
      </c>
      <c r="AQ20" s="157">
        <v>3001</v>
      </c>
      <c r="AR20" s="156">
        <v>2308375.63</v>
      </c>
      <c r="AS20" s="42">
        <v>915</v>
      </c>
    </row>
    <row r="21" spans="2:45" ht="15" customHeight="1" x14ac:dyDescent="0.45">
      <c r="B21" s="14" t="s">
        <v>1889</v>
      </c>
      <c r="C21" s="14" t="s">
        <v>94</v>
      </c>
      <c r="D21" s="14" t="s">
        <v>1738</v>
      </c>
      <c r="E21" s="15">
        <v>42131</v>
      </c>
      <c r="F21" s="15">
        <v>42153</v>
      </c>
      <c r="G21" s="15">
        <v>42152</v>
      </c>
      <c r="H21" s="14" t="s">
        <v>2014</v>
      </c>
      <c r="I21" s="14" t="s">
        <v>1747</v>
      </c>
      <c r="J21" s="16">
        <f t="shared" si="0"/>
        <v>671311.647</v>
      </c>
      <c r="K21" s="16">
        <v>745901.83</v>
      </c>
      <c r="L21" s="17">
        <v>1214</v>
      </c>
      <c r="M21" s="14"/>
      <c r="N21" s="67">
        <v>42153</v>
      </c>
      <c r="O21" s="67">
        <v>42153</v>
      </c>
      <c r="P21" s="67">
        <v>42153</v>
      </c>
      <c r="Q21" s="14" t="s">
        <v>1748</v>
      </c>
      <c r="R21" s="15">
        <v>42157</v>
      </c>
      <c r="S21" s="14" t="s">
        <v>2002</v>
      </c>
      <c r="T21" s="93"/>
      <c r="U21" s="145" t="s">
        <v>1890</v>
      </c>
      <c r="V21" s="145" t="s">
        <v>1891</v>
      </c>
      <c r="X21" s="14"/>
      <c r="Y21" s="14"/>
      <c r="Z21" s="14"/>
      <c r="AA21" s="14"/>
      <c r="AB21" s="154" t="s">
        <v>2070</v>
      </c>
      <c r="AC21" s="14"/>
      <c r="AD21" s="14"/>
      <c r="AE21" s="14"/>
      <c r="AF21" s="14"/>
      <c r="AG21" s="14"/>
      <c r="AH21" s="14"/>
      <c r="AI21" s="14"/>
      <c r="AK21" s="64">
        <v>42137</v>
      </c>
      <c r="AL21" s="16">
        <v>742509.82000000053</v>
      </c>
      <c r="AM21" s="17">
        <v>1220</v>
      </c>
      <c r="AN21" s="16">
        <v>403401.46999999974</v>
      </c>
      <c r="AO21" s="17">
        <v>379</v>
      </c>
      <c r="AP21" s="156">
        <v>332794.26</v>
      </c>
      <c r="AQ21" s="42">
        <v>314</v>
      </c>
      <c r="AR21" s="156">
        <v>173377.54</v>
      </c>
      <c r="AS21" s="42">
        <v>189</v>
      </c>
    </row>
    <row r="22" spans="2:45" ht="15" customHeight="1" x14ac:dyDescent="0.45">
      <c r="B22" s="14" t="s">
        <v>1892</v>
      </c>
      <c r="C22" s="14" t="s">
        <v>94</v>
      </c>
      <c r="D22" s="14" t="s">
        <v>1845</v>
      </c>
      <c r="E22" s="15">
        <v>42138</v>
      </c>
      <c r="F22" s="15">
        <v>42153</v>
      </c>
      <c r="G22" s="15">
        <v>42152</v>
      </c>
      <c r="H22" s="14" t="s">
        <v>2014</v>
      </c>
      <c r="I22" s="14" t="s">
        <v>1740</v>
      </c>
      <c r="J22" s="16">
        <f t="shared" si="0"/>
        <v>2655664.3709999998</v>
      </c>
      <c r="K22" s="16">
        <v>2950738.19</v>
      </c>
      <c r="L22" s="17">
        <v>5345</v>
      </c>
      <c r="M22" s="14"/>
      <c r="N22" s="67">
        <v>42153</v>
      </c>
      <c r="O22" s="67">
        <v>42153</v>
      </c>
      <c r="P22" s="67">
        <v>42153</v>
      </c>
      <c r="Q22" s="14" t="s">
        <v>1748</v>
      </c>
      <c r="R22" s="15">
        <v>42157</v>
      </c>
      <c r="S22" s="14" t="s">
        <v>2002</v>
      </c>
      <c r="T22" s="134" t="s">
        <v>47</v>
      </c>
      <c r="U22" s="145" t="s">
        <v>1893</v>
      </c>
      <c r="V22" s="145" t="s">
        <v>1894</v>
      </c>
      <c r="X22" s="14"/>
      <c r="Y22" s="14"/>
      <c r="Z22" s="14"/>
      <c r="AA22" s="14"/>
      <c r="AB22" s="14"/>
      <c r="AC22" s="14"/>
      <c r="AD22" s="14"/>
      <c r="AE22" s="14"/>
      <c r="AF22" s="14"/>
      <c r="AG22" s="14"/>
      <c r="AH22" s="14"/>
      <c r="AI22" s="14"/>
      <c r="AK22" s="64">
        <v>42139</v>
      </c>
      <c r="AL22" s="16">
        <v>2750836.4900000021</v>
      </c>
      <c r="AM22" s="17">
        <v>5581</v>
      </c>
      <c r="AN22" s="16">
        <v>1228489.099999998</v>
      </c>
      <c r="AO22" s="17">
        <v>829</v>
      </c>
      <c r="AP22" s="156">
        <v>976022.1</v>
      </c>
      <c r="AQ22" s="42">
        <v>671</v>
      </c>
      <c r="AR22" s="42"/>
      <c r="AS22" s="42"/>
    </row>
    <row r="23" spans="2:45" ht="15" customHeight="1" x14ac:dyDescent="0.45">
      <c r="B23" s="14" t="s">
        <v>1940</v>
      </c>
      <c r="C23" s="14" t="s">
        <v>94</v>
      </c>
      <c r="D23" s="14" t="s">
        <v>1738</v>
      </c>
      <c r="E23" s="15">
        <v>42136</v>
      </c>
      <c r="F23" s="15">
        <v>42153</v>
      </c>
      <c r="G23" s="15">
        <v>42152</v>
      </c>
      <c r="H23" s="14" t="s">
        <v>2014</v>
      </c>
      <c r="I23" s="14" t="s">
        <v>1740</v>
      </c>
      <c r="J23" s="16">
        <f t="shared" si="0"/>
        <v>2136725.3879999998</v>
      </c>
      <c r="K23" s="16">
        <v>2374139.3199999998</v>
      </c>
      <c r="L23" s="17">
        <v>3690</v>
      </c>
      <c r="M23" s="14"/>
      <c r="N23" s="67">
        <v>42153</v>
      </c>
      <c r="O23" s="67">
        <v>42153</v>
      </c>
      <c r="P23" s="67">
        <v>42153</v>
      </c>
      <c r="Q23" s="14" t="s">
        <v>1748</v>
      </c>
      <c r="R23" s="15">
        <v>42157</v>
      </c>
      <c r="S23" s="14" t="s">
        <v>2002</v>
      </c>
      <c r="T23" s="93" t="s">
        <v>2006</v>
      </c>
      <c r="U23" s="145" t="s">
        <v>1941</v>
      </c>
      <c r="V23" s="145" t="s">
        <v>1942</v>
      </c>
      <c r="X23" s="14"/>
      <c r="Y23" s="14"/>
      <c r="Z23" s="14"/>
      <c r="AA23" s="14"/>
      <c r="AB23" s="14"/>
      <c r="AC23" s="14"/>
      <c r="AD23" s="14"/>
      <c r="AE23" s="14"/>
      <c r="AF23" s="14"/>
      <c r="AG23" s="14"/>
      <c r="AH23" s="14"/>
      <c r="AI23" s="14"/>
      <c r="AK23" s="64">
        <v>42143</v>
      </c>
      <c r="AL23" s="16">
        <v>2170512.2800000045</v>
      </c>
      <c r="AM23" s="17">
        <v>3646</v>
      </c>
      <c r="AN23" s="16">
        <v>1040909.8899999992</v>
      </c>
      <c r="AO23" s="17">
        <v>894</v>
      </c>
      <c r="AP23" s="156">
        <v>931899.16</v>
      </c>
      <c r="AQ23" s="42">
        <v>793</v>
      </c>
      <c r="AR23" s="156">
        <v>453257.59</v>
      </c>
      <c r="AS23" s="42">
        <v>455</v>
      </c>
    </row>
    <row r="24" spans="2:45" ht="15" customHeight="1" x14ac:dyDescent="0.45">
      <c r="B24" s="14" t="s">
        <v>1933</v>
      </c>
      <c r="C24" s="14" t="s">
        <v>94</v>
      </c>
      <c r="D24" s="14" t="s">
        <v>1738</v>
      </c>
      <c r="E24" s="15">
        <v>42139</v>
      </c>
      <c r="F24" s="15">
        <v>42154</v>
      </c>
      <c r="G24" s="15">
        <v>42153</v>
      </c>
      <c r="H24" s="14" t="s">
        <v>2001</v>
      </c>
      <c r="I24" s="14" t="s">
        <v>1747</v>
      </c>
      <c r="J24" s="16">
        <f t="shared" si="0"/>
        <v>38335959.189000003</v>
      </c>
      <c r="K24" s="16">
        <v>42595510.210000001</v>
      </c>
      <c r="L24" s="17">
        <v>16812</v>
      </c>
      <c r="M24" s="14"/>
      <c r="N24" s="67">
        <v>42151</v>
      </c>
      <c r="O24" s="67">
        <v>42154</v>
      </c>
      <c r="P24" s="67">
        <v>42154</v>
      </c>
      <c r="Q24" s="14" t="s">
        <v>1748</v>
      </c>
      <c r="R24" s="15">
        <v>42157</v>
      </c>
      <c r="S24" s="14" t="s">
        <v>2002</v>
      </c>
      <c r="T24" s="93" t="s">
        <v>2006</v>
      </c>
      <c r="U24" s="145" t="s">
        <v>1935</v>
      </c>
      <c r="V24" s="145" t="s">
        <v>1936</v>
      </c>
      <c r="X24" s="14"/>
      <c r="Y24" s="14"/>
      <c r="Z24" s="14"/>
      <c r="AA24" s="14"/>
      <c r="AB24" s="14"/>
      <c r="AC24" s="14"/>
      <c r="AD24" s="14"/>
      <c r="AE24" s="14"/>
      <c r="AF24" s="14"/>
      <c r="AG24" s="14"/>
      <c r="AH24" s="14"/>
      <c r="AI24" s="14"/>
      <c r="AK24" s="64">
        <v>42143</v>
      </c>
      <c r="AL24" s="16">
        <v>42699871.709999837</v>
      </c>
      <c r="AM24" s="17">
        <v>18731</v>
      </c>
      <c r="AN24" s="16">
        <v>33693376.210000113</v>
      </c>
      <c r="AO24" s="17">
        <v>12110</v>
      </c>
      <c r="AP24" s="156">
        <v>25708578.5</v>
      </c>
      <c r="AQ24" s="157">
        <v>9474</v>
      </c>
      <c r="AR24" s="156">
        <v>6594561.54</v>
      </c>
      <c r="AS24" s="157">
        <v>2745</v>
      </c>
    </row>
    <row r="25" spans="2:45" ht="15" customHeight="1" x14ac:dyDescent="0.45">
      <c r="B25" s="14" t="s">
        <v>1848</v>
      </c>
      <c r="C25" s="14" t="s">
        <v>94</v>
      </c>
      <c r="D25" s="14" t="s">
        <v>1738</v>
      </c>
      <c r="E25" s="15">
        <v>42132</v>
      </c>
      <c r="F25" s="15">
        <v>42154</v>
      </c>
      <c r="G25" s="15">
        <v>42153</v>
      </c>
      <c r="H25" s="14" t="s">
        <v>2001</v>
      </c>
      <c r="I25" s="14" t="s">
        <v>1747</v>
      </c>
      <c r="J25" s="16">
        <f t="shared" si="0"/>
        <v>1756242.9900000002</v>
      </c>
      <c r="K25" s="16">
        <v>1951381.1</v>
      </c>
      <c r="L25" s="17">
        <v>2352</v>
      </c>
      <c r="M25" s="14"/>
      <c r="N25" s="67">
        <v>42151</v>
      </c>
      <c r="O25" s="67">
        <v>42154</v>
      </c>
      <c r="P25" s="67">
        <v>42154</v>
      </c>
      <c r="Q25" s="14" t="s">
        <v>1748</v>
      </c>
      <c r="R25" s="15">
        <v>42157</v>
      </c>
      <c r="S25" s="14" t="s">
        <v>2002</v>
      </c>
      <c r="T25" s="93" t="s">
        <v>2006</v>
      </c>
      <c r="U25" s="145" t="s">
        <v>1849</v>
      </c>
      <c r="V25" s="145" t="s">
        <v>1850</v>
      </c>
      <c r="X25" s="14"/>
      <c r="Y25" s="14"/>
      <c r="Z25" s="14"/>
      <c r="AA25" s="14"/>
      <c r="AB25" s="154" t="s">
        <v>2070</v>
      </c>
      <c r="AC25" s="14"/>
      <c r="AD25" s="14"/>
      <c r="AE25" s="14"/>
      <c r="AF25" s="14"/>
      <c r="AG25" s="14"/>
      <c r="AH25" s="14"/>
      <c r="AI25" s="14"/>
      <c r="AK25" s="64">
        <v>42137</v>
      </c>
      <c r="AL25" s="16">
        <v>2123987.7699999935</v>
      </c>
      <c r="AM25" s="17">
        <v>2745</v>
      </c>
      <c r="AN25" s="16">
        <v>1301847.9900000007</v>
      </c>
      <c r="AO25" s="17">
        <v>891</v>
      </c>
      <c r="AP25" s="156">
        <v>943880.65</v>
      </c>
      <c r="AQ25" s="42">
        <v>707</v>
      </c>
      <c r="AR25" s="156">
        <v>346678.58</v>
      </c>
      <c r="AS25" s="42">
        <v>337</v>
      </c>
    </row>
    <row r="26" spans="2:45" ht="15" customHeight="1" x14ac:dyDescent="0.45">
      <c r="B26" s="14" t="s">
        <v>1801</v>
      </c>
      <c r="C26" s="14" t="s">
        <v>94</v>
      </c>
      <c r="D26" s="146" t="s">
        <v>1753</v>
      </c>
      <c r="E26" s="15">
        <v>42128</v>
      </c>
      <c r="F26" s="15">
        <v>42153</v>
      </c>
      <c r="G26" s="15">
        <v>42152</v>
      </c>
      <c r="H26" s="14" t="s">
        <v>1757</v>
      </c>
      <c r="I26" s="14" t="s">
        <v>1747</v>
      </c>
      <c r="J26" s="16">
        <f t="shared" si="0"/>
        <v>1484900.9909999999</v>
      </c>
      <c r="K26" s="16">
        <v>1649889.99</v>
      </c>
      <c r="L26" s="17">
        <v>1477</v>
      </c>
      <c r="M26" s="14"/>
      <c r="N26" s="30" t="s">
        <v>1753</v>
      </c>
      <c r="O26" s="67">
        <v>42151</v>
      </c>
      <c r="P26" s="67" t="s">
        <v>2015</v>
      </c>
      <c r="Q26" s="14" t="s">
        <v>1748</v>
      </c>
      <c r="R26" s="15">
        <v>42157</v>
      </c>
      <c r="S26" s="15" t="s">
        <v>485</v>
      </c>
      <c r="T26" s="134" t="s">
        <v>47</v>
      </c>
      <c r="U26" s="145" t="s">
        <v>1802</v>
      </c>
      <c r="V26" s="145" t="s">
        <v>1803</v>
      </c>
      <c r="X26" s="14"/>
      <c r="Y26" s="14"/>
      <c r="Z26" s="14"/>
      <c r="AA26" s="14"/>
      <c r="AB26" s="14"/>
      <c r="AC26" s="14"/>
      <c r="AD26" s="14"/>
      <c r="AE26" s="14"/>
      <c r="AF26" s="14"/>
      <c r="AG26" s="14"/>
      <c r="AH26" s="14"/>
      <c r="AI26" s="14"/>
      <c r="AK26" s="64">
        <v>42139</v>
      </c>
      <c r="AL26" s="16">
        <v>1013527.050000002</v>
      </c>
      <c r="AM26" s="17">
        <v>1272</v>
      </c>
      <c r="AN26" s="16">
        <v>639611.93999999925</v>
      </c>
      <c r="AO26" s="17">
        <v>446</v>
      </c>
      <c r="AP26" s="156">
        <v>501812</v>
      </c>
      <c r="AQ26" s="42">
        <v>357</v>
      </c>
      <c r="AR26" s="156">
        <v>69169.919999999998</v>
      </c>
      <c r="AS26" s="42">
        <v>58</v>
      </c>
    </row>
    <row r="27" spans="2:45" ht="15" customHeight="1" x14ac:dyDescent="0.45">
      <c r="B27" s="14" t="s">
        <v>1879</v>
      </c>
      <c r="C27" s="14" t="s">
        <v>94</v>
      </c>
      <c r="D27" s="14" t="s">
        <v>1738</v>
      </c>
      <c r="E27" s="15">
        <v>42130</v>
      </c>
      <c r="F27" s="15">
        <v>42156</v>
      </c>
      <c r="G27" s="15">
        <v>42155</v>
      </c>
      <c r="H27" s="14" t="s">
        <v>2014</v>
      </c>
      <c r="I27" s="14" t="s">
        <v>1747</v>
      </c>
      <c r="J27" s="16">
        <f t="shared" si="0"/>
        <v>4259963.2139999997</v>
      </c>
      <c r="K27" s="16">
        <v>4733292.46</v>
      </c>
      <c r="L27" s="17">
        <v>4296</v>
      </c>
      <c r="M27" s="14"/>
      <c r="N27" s="67">
        <v>42156</v>
      </c>
      <c r="O27" s="67">
        <v>42156</v>
      </c>
      <c r="P27" s="67">
        <v>42156</v>
      </c>
      <c r="Q27" s="14" t="s">
        <v>1748</v>
      </c>
      <c r="R27" s="15">
        <v>42158</v>
      </c>
      <c r="S27" s="14" t="s">
        <v>2002</v>
      </c>
      <c r="T27" s="93" t="s">
        <v>2003</v>
      </c>
      <c r="U27" s="145" t="s">
        <v>1880</v>
      </c>
      <c r="V27" s="145" t="s">
        <v>1881</v>
      </c>
      <c r="X27" s="14"/>
      <c r="Y27" s="14"/>
      <c r="Z27" s="14"/>
      <c r="AA27" s="14"/>
      <c r="AB27" s="154" t="s">
        <v>2070</v>
      </c>
      <c r="AC27" s="14"/>
      <c r="AD27" s="14"/>
      <c r="AE27" s="14"/>
      <c r="AF27" s="14"/>
      <c r="AG27" s="14"/>
      <c r="AH27" s="14"/>
      <c r="AI27" s="14"/>
      <c r="AK27" s="64">
        <v>42136</v>
      </c>
      <c r="AL27" s="16">
        <v>4562161.8100000024</v>
      </c>
      <c r="AM27" s="17">
        <v>4081</v>
      </c>
      <c r="AN27" s="16">
        <v>2946763.7499999944</v>
      </c>
      <c r="AO27" s="17">
        <v>1223</v>
      </c>
      <c r="AP27" s="156">
        <v>2202108.83</v>
      </c>
      <c r="AQ27" s="42">
        <v>919</v>
      </c>
      <c r="AR27" s="156">
        <v>672828.92</v>
      </c>
      <c r="AS27" s="42">
        <v>315</v>
      </c>
    </row>
    <row r="28" spans="2:45" ht="15" customHeight="1" x14ac:dyDescent="0.45">
      <c r="B28" s="14" t="s">
        <v>1804</v>
      </c>
      <c r="C28" s="14" t="s">
        <v>94</v>
      </c>
      <c r="D28" s="146" t="s">
        <v>1753</v>
      </c>
      <c r="E28" s="15">
        <v>42129</v>
      </c>
      <c r="F28" s="15">
        <v>42153</v>
      </c>
      <c r="G28" s="15">
        <v>42152</v>
      </c>
      <c r="H28" s="14" t="s">
        <v>1757</v>
      </c>
      <c r="I28" s="14" t="s">
        <v>1747</v>
      </c>
      <c r="J28" s="16">
        <f t="shared" si="0"/>
        <v>829933.66800000006</v>
      </c>
      <c r="K28" s="16">
        <v>922148.52</v>
      </c>
      <c r="L28" s="17">
        <v>1277</v>
      </c>
      <c r="M28" s="14"/>
      <c r="N28" s="30" t="s">
        <v>1753</v>
      </c>
      <c r="O28" s="67">
        <v>42151</v>
      </c>
      <c r="P28" s="67" t="s">
        <v>2015</v>
      </c>
      <c r="Q28" s="14" t="s">
        <v>1748</v>
      </c>
      <c r="R28" s="15">
        <v>42157</v>
      </c>
      <c r="S28" s="15" t="s">
        <v>485</v>
      </c>
      <c r="T28" s="134" t="s">
        <v>47</v>
      </c>
      <c r="U28" s="145" t="s">
        <v>1805</v>
      </c>
      <c r="V28" s="145" t="s">
        <v>1806</v>
      </c>
      <c r="X28" s="14"/>
      <c r="Y28" s="14"/>
      <c r="Z28" s="14"/>
      <c r="AA28" s="14"/>
      <c r="AB28" s="14"/>
      <c r="AC28" s="14"/>
      <c r="AD28" s="14"/>
      <c r="AE28" s="14"/>
      <c r="AF28" s="14"/>
      <c r="AG28" s="14"/>
      <c r="AH28" s="14"/>
      <c r="AI28" s="14"/>
      <c r="AK28" s="64">
        <v>42142</v>
      </c>
      <c r="AL28" s="16">
        <v>596428.35000000068</v>
      </c>
      <c r="AM28" s="17">
        <v>1238</v>
      </c>
      <c r="AN28" s="16">
        <v>202987.16999999995</v>
      </c>
      <c r="AO28" s="17">
        <v>163</v>
      </c>
      <c r="AP28" s="156">
        <v>179878</v>
      </c>
      <c r="AQ28" s="159">
        <v>140</v>
      </c>
      <c r="AR28" s="156">
        <v>34935.51</v>
      </c>
      <c r="AS28" s="42">
        <v>34</v>
      </c>
    </row>
    <row r="29" spans="2:45" ht="15" customHeight="1" x14ac:dyDescent="0.45">
      <c r="B29" s="14" t="s">
        <v>1807</v>
      </c>
      <c r="C29" s="14" t="s">
        <v>94</v>
      </c>
      <c r="D29" s="146" t="s">
        <v>1753</v>
      </c>
      <c r="E29" s="15">
        <v>42128</v>
      </c>
      <c r="F29" s="15">
        <v>42156</v>
      </c>
      <c r="G29" s="15">
        <v>42155</v>
      </c>
      <c r="H29" s="14" t="s">
        <v>1757</v>
      </c>
      <c r="I29" s="14" t="s">
        <v>1747</v>
      </c>
      <c r="J29" s="16">
        <f t="shared" si="0"/>
        <v>1378132.7490000001</v>
      </c>
      <c r="K29" s="16">
        <v>1531258.61</v>
      </c>
      <c r="L29" s="17">
        <v>1353</v>
      </c>
      <c r="M29" s="14"/>
      <c r="N29" s="30" t="s">
        <v>1753</v>
      </c>
      <c r="O29" s="67">
        <v>42152</v>
      </c>
      <c r="P29" s="67" t="s">
        <v>2004</v>
      </c>
      <c r="Q29" s="14" t="s">
        <v>1748</v>
      </c>
      <c r="R29" s="15">
        <v>42158</v>
      </c>
      <c r="S29" s="15" t="s">
        <v>485</v>
      </c>
      <c r="T29" s="134" t="s">
        <v>47</v>
      </c>
      <c r="U29" s="145" t="s">
        <v>1808</v>
      </c>
      <c r="V29" s="145" t="s">
        <v>1809</v>
      </c>
      <c r="X29" s="14"/>
      <c r="Y29" s="14"/>
      <c r="Z29" s="14"/>
      <c r="AA29" s="14"/>
      <c r="AB29" s="14"/>
      <c r="AC29" s="14"/>
      <c r="AD29" s="14"/>
      <c r="AE29" s="14"/>
      <c r="AF29" s="14"/>
      <c r="AG29" s="14"/>
      <c r="AH29" s="14"/>
      <c r="AI29" s="14"/>
      <c r="AK29" s="64">
        <v>42143</v>
      </c>
      <c r="AL29" s="16">
        <v>1105079.0399999998</v>
      </c>
      <c r="AM29" s="17">
        <v>1246</v>
      </c>
      <c r="AN29" s="16">
        <v>636440.27999999968</v>
      </c>
      <c r="AO29" s="17">
        <v>399</v>
      </c>
      <c r="AP29" s="156">
        <v>492884</v>
      </c>
      <c r="AQ29" s="42">
        <v>319</v>
      </c>
      <c r="AR29" s="156">
        <v>132386.26</v>
      </c>
      <c r="AS29" s="42">
        <v>72</v>
      </c>
    </row>
    <row r="30" spans="2:45" ht="15" customHeight="1" x14ac:dyDescent="0.45">
      <c r="B30" s="14" t="s">
        <v>1810</v>
      </c>
      <c r="C30" s="14" t="s">
        <v>94</v>
      </c>
      <c r="D30" s="146" t="s">
        <v>1753</v>
      </c>
      <c r="E30" s="15">
        <v>42128</v>
      </c>
      <c r="F30" s="15">
        <v>42153</v>
      </c>
      <c r="G30" s="15">
        <v>42152</v>
      </c>
      <c r="H30" s="14" t="s">
        <v>1757</v>
      </c>
      <c r="I30" s="14" t="s">
        <v>1747</v>
      </c>
      <c r="J30" s="16">
        <f t="shared" si="0"/>
        <v>650882.5290000001</v>
      </c>
      <c r="K30" s="16">
        <v>723202.81</v>
      </c>
      <c r="L30" s="17">
        <v>1156</v>
      </c>
      <c r="M30" s="14"/>
      <c r="N30" s="30" t="s">
        <v>1753</v>
      </c>
      <c r="O30" s="67">
        <v>42151</v>
      </c>
      <c r="P30" s="67" t="s">
        <v>2015</v>
      </c>
      <c r="Q30" s="14" t="s">
        <v>1748</v>
      </c>
      <c r="R30" s="15">
        <v>42157</v>
      </c>
      <c r="S30" s="15" t="s">
        <v>485</v>
      </c>
      <c r="T30" s="134" t="s">
        <v>47</v>
      </c>
      <c r="U30" s="145" t="s">
        <v>1811</v>
      </c>
      <c r="V30" s="145" t="s">
        <v>1812</v>
      </c>
      <c r="X30" s="14"/>
      <c r="Y30" s="14"/>
      <c r="Z30" s="14"/>
      <c r="AA30" s="14"/>
      <c r="AB30" s="14"/>
      <c r="AC30" s="14"/>
      <c r="AD30" s="14"/>
      <c r="AE30" s="14"/>
      <c r="AF30" s="14"/>
      <c r="AG30" s="14"/>
      <c r="AH30" s="14"/>
      <c r="AI30" s="14"/>
      <c r="AK30" s="64">
        <v>42142</v>
      </c>
      <c r="AL30" s="16">
        <v>430864.22999999963</v>
      </c>
      <c r="AM30" s="17">
        <v>918</v>
      </c>
      <c r="AN30" s="16">
        <v>189487.02</v>
      </c>
      <c r="AO30" s="17">
        <v>188</v>
      </c>
      <c r="AP30" s="156">
        <v>117916</v>
      </c>
      <c r="AQ30" s="159">
        <v>135</v>
      </c>
      <c r="AR30" s="156">
        <v>27825.56</v>
      </c>
      <c r="AS30" s="42">
        <v>35</v>
      </c>
    </row>
    <row r="31" spans="2:45" ht="15" customHeight="1" x14ac:dyDescent="0.45">
      <c r="B31" s="14" t="s">
        <v>14</v>
      </c>
      <c r="C31" s="14" t="s">
        <v>94</v>
      </c>
      <c r="D31" s="146" t="s">
        <v>1753</v>
      </c>
      <c r="E31" s="15">
        <v>42128</v>
      </c>
      <c r="F31" s="15">
        <v>42153</v>
      </c>
      <c r="G31" s="15">
        <v>42152</v>
      </c>
      <c r="H31" s="14" t="s">
        <v>1757</v>
      </c>
      <c r="I31" s="14" t="s">
        <v>1747</v>
      </c>
      <c r="J31" s="16">
        <f t="shared" si="0"/>
        <v>1622977.0560000001</v>
      </c>
      <c r="K31" s="16">
        <v>1803307.84</v>
      </c>
      <c r="L31" s="17">
        <v>3792</v>
      </c>
      <c r="M31" s="14"/>
      <c r="N31" s="30" t="s">
        <v>1753</v>
      </c>
      <c r="O31" s="67">
        <v>42151</v>
      </c>
      <c r="P31" s="67" t="s">
        <v>2015</v>
      </c>
      <c r="Q31" s="14" t="s">
        <v>1748</v>
      </c>
      <c r="R31" s="15">
        <v>42157</v>
      </c>
      <c r="S31" s="15" t="s">
        <v>485</v>
      </c>
      <c r="T31" s="134" t="s">
        <v>47</v>
      </c>
      <c r="U31" s="145" t="s">
        <v>1813</v>
      </c>
      <c r="V31" s="145" t="s">
        <v>1814</v>
      </c>
      <c r="X31" s="14"/>
      <c r="Y31" s="14"/>
      <c r="Z31" s="14"/>
      <c r="AA31" s="14"/>
      <c r="AB31" s="14"/>
      <c r="AC31" s="14"/>
      <c r="AD31" s="14"/>
      <c r="AE31" s="14"/>
      <c r="AF31" s="14"/>
      <c r="AG31" s="14"/>
      <c r="AH31" s="14"/>
      <c r="AI31" s="14"/>
      <c r="AK31" s="64">
        <v>42142</v>
      </c>
      <c r="AL31" s="16">
        <v>1437216.0399999982</v>
      </c>
      <c r="AM31" s="17">
        <v>3661</v>
      </c>
      <c r="AN31" s="16">
        <v>558547.53999999992</v>
      </c>
      <c r="AO31" s="17">
        <v>532</v>
      </c>
      <c r="AP31" s="156">
        <v>453681</v>
      </c>
      <c r="AQ31" s="159">
        <v>450</v>
      </c>
      <c r="AR31" s="156">
        <v>85322.3</v>
      </c>
      <c r="AS31" s="42">
        <v>103</v>
      </c>
    </row>
    <row r="32" spans="2:45" ht="15" customHeight="1" x14ac:dyDescent="0.45">
      <c r="B32" s="14" t="s">
        <v>1865</v>
      </c>
      <c r="C32" s="14" t="s">
        <v>94</v>
      </c>
      <c r="D32" s="14" t="s">
        <v>1753</v>
      </c>
      <c r="E32" s="15">
        <v>42125</v>
      </c>
      <c r="F32" s="15">
        <v>42145</v>
      </c>
      <c r="G32" s="15">
        <v>42144</v>
      </c>
      <c r="H32" s="14" t="s">
        <v>2014</v>
      </c>
      <c r="I32" s="14" t="s">
        <v>1747</v>
      </c>
      <c r="J32" s="16">
        <f t="shared" si="0"/>
        <v>33306765.975000001</v>
      </c>
      <c r="K32" s="16">
        <v>37007517.75</v>
      </c>
      <c r="L32" s="17">
        <v>37998</v>
      </c>
      <c r="M32" s="14"/>
      <c r="N32" s="30" t="s">
        <v>1753</v>
      </c>
      <c r="O32" s="67">
        <v>42143</v>
      </c>
      <c r="P32" s="67">
        <v>42143</v>
      </c>
      <c r="Q32" s="14" t="s">
        <v>2020</v>
      </c>
      <c r="R32" s="15">
        <v>42150</v>
      </c>
      <c r="S32" s="14" t="s">
        <v>531</v>
      </c>
      <c r="T32" s="134" t="s">
        <v>47</v>
      </c>
      <c r="U32" s="145" t="s">
        <v>1868</v>
      </c>
      <c r="V32" s="145" t="s">
        <v>1869</v>
      </c>
      <c r="X32" s="15">
        <v>42128</v>
      </c>
      <c r="Y32" s="14" t="s">
        <v>2066</v>
      </c>
      <c r="Z32" s="14" t="s">
        <v>2066</v>
      </c>
      <c r="AA32" s="14" t="s">
        <v>2066</v>
      </c>
      <c r="AB32" s="15">
        <v>42128</v>
      </c>
      <c r="AC32" s="15">
        <v>42128</v>
      </c>
      <c r="AD32" s="15">
        <v>42131</v>
      </c>
      <c r="AE32" s="15">
        <v>42131</v>
      </c>
      <c r="AF32" s="14"/>
      <c r="AG32" s="14"/>
      <c r="AH32" s="14"/>
      <c r="AI32" s="14"/>
      <c r="AK32" s="64">
        <v>42128</v>
      </c>
      <c r="AL32" s="16">
        <v>39147480.670000628</v>
      </c>
      <c r="AM32" s="17">
        <v>40717</v>
      </c>
      <c r="AN32" s="16">
        <v>23211637.19999931</v>
      </c>
      <c r="AO32" s="17">
        <v>8437</v>
      </c>
      <c r="AP32" s="156">
        <v>15554910.91</v>
      </c>
      <c r="AQ32" s="157">
        <v>5799</v>
      </c>
      <c r="AR32" s="156">
        <v>684941.34</v>
      </c>
      <c r="AS32" s="42">
        <v>362</v>
      </c>
    </row>
    <row r="33" spans="2:45" ht="15" customHeight="1" x14ac:dyDescent="0.45">
      <c r="B33" s="14" t="s">
        <v>1920</v>
      </c>
      <c r="C33" s="14" t="s">
        <v>94</v>
      </c>
      <c r="D33" s="14" t="s">
        <v>1753</v>
      </c>
      <c r="E33" s="15">
        <v>42131</v>
      </c>
      <c r="F33" s="15">
        <v>42156</v>
      </c>
      <c r="G33" s="15">
        <v>42155</v>
      </c>
      <c r="H33" s="14" t="s">
        <v>1921</v>
      </c>
      <c r="I33" s="14" t="s">
        <v>1747</v>
      </c>
      <c r="J33" s="16">
        <f t="shared" si="0"/>
        <v>9643906.3950000014</v>
      </c>
      <c r="K33" s="16">
        <v>10715451.550000001</v>
      </c>
      <c r="L33" s="17">
        <v>7215</v>
      </c>
      <c r="M33" s="14"/>
      <c r="N33" s="30" t="s">
        <v>1753</v>
      </c>
      <c r="O33" s="67">
        <v>42155</v>
      </c>
      <c r="P33" s="30" t="s">
        <v>47</v>
      </c>
      <c r="Q33" s="14" t="s">
        <v>2067</v>
      </c>
      <c r="R33" s="15">
        <v>42158</v>
      </c>
      <c r="S33" s="14" t="s">
        <v>2002</v>
      </c>
      <c r="T33" s="134" t="s">
        <v>47</v>
      </c>
      <c r="U33" s="145" t="s">
        <v>1923</v>
      </c>
      <c r="V33" s="145" t="s">
        <v>1924</v>
      </c>
      <c r="X33" s="14"/>
      <c r="Y33" s="14"/>
      <c r="Z33" s="14"/>
      <c r="AA33" s="14"/>
      <c r="AB33" s="14"/>
      <c r="AC33" s="14"/>
      <c r="AD33" s="14"/>
      <c r="AE33" s="14"/>
      <c r="AF33" s="14"/>
      <c r="AG33" s="14"/>
      <c r="AH33" s="14"/>
      <c r="AI33" s="14"/>
      <c r="AK33" s="64">
        <v>42144</v>
      </c>
      <c r="AL33" s="16">
        <v>9731539.0499999486</v>
      </c>
      <c r="AM33" s="17">
        <v>7119</v>
      </c>
      <c r="AN33" s="16">
        <v>6694978.0800000057</v>
      </c>
      <c r="AO33" s="17">
        <v>3058</v>
      </c>
      <c r="AP33" s="156">
        <v>4958769.3499999996</v>
      </c>
      <c r="AQ33" s="157">
        <v>2117</v>
      </c>
      <c r="AR33" s="156">
        <v>384986.98</v>
      </c>
      <c r="AS33" s="162">
        <v>194</v>
      </c>
    </row>
    <row r="34" spans="2:45" ht="15" customHeight="1" x14ac:dyDescent="0.45">
      <c r="B34" s="14" t="s">
        <v>16</v>
      </c>
      <c r="C34" s="14" t="s">
        <v>94</v>
      </c>
      <c r="D34" s="146" t="s">
        <v>1753</v>
      </c>
      <c r="E34" s="15">
        <v>42128</v>
      </c>
      <c r="F34" s="15">
        <v>42152</v>
      </c>
      <c r="G34" s="15">
        <v>42151</v>
      </c>
      <c r="H34" s="14" t="s">
        <v>1757</v>
      </c>
      <c r="I34" s="14" t="s">
        <v>1747</v>
      </c>
      <c r="J34" s="16">
        <f t="shared" si="0"/>
        <v>1260066.1680000001</v>
      </c>
      <c r="K34" s="16">
        <v>1400073.52</v>
      </c>
      <c r="L34" s="17">
        <v>1710</v>
      </c>
      <c r="M34" s="14"/>
      <c r="N34" s="30" t="s">
        <v>1753</v>
      </c>
      <c r="O34" s="67">
        <v>42150</v>
      </c>
      <c r="P34" s="67" t="s">
        <v>2021</v>
      </c>
      <c r="Q34" s="14" t="s">
        <v>1748</v>
      </c>
      <c r="R34" s="15">
        <v>42156</v>
      </c>
      <c r="S34" s="15" t="s">
        <v>485</v>
      </c>
      <c r="T34" s="134" t="s">
        <v>47</v>
      </c>
      <c r="U34" s="145" t="s">
        <v>1764</v>
      </c>
      <c r="V34" s="145" t="s">
        <v>1765</v>
      </c>
      <c r="X34" s="14"/>
      <c r="Y34" s="14"/>
      <c r="Z34" s="14"/>
      <c r="AA34" s="14"/>
      <c r="AB34" s="14"/>
      <c r="AC34" s="14"/>
      <c r="AD34" s="14"/>
      <c r="AE34" s="14"/>
      <c r="AF34" s="14"/>
      <c r="AG34" s="14"/>
      <c r="AH34" s="14"/>
      <c r="AI34" s="14"/>
      <c r="AK34" s="64">
        <v>42139</v>
      </c>
      <c r="AL34" s="16">
        <v>951458.82000000041</v>
      </c>
      <c r="AM34" s="17">
        <v>1449</v>
      </c>
      <c r="AN34" s="16">
        <v>403216.90000000026</v>
      </c>
      <c r="AO34" s="17">
        <v>263</v>
      </c>
      <c r="AP34" s="156">
        <v>362946</v>
      </c>
      <c r="AQ34" s="42">
        <v>230</v>
      </c>
      <c r="AR34" s="156">
        <v>82496.649999999994</v>
      </c>
      <c r="AS34" s="42">
        <v>55</v>
      </c>
    </row>
    <row r="35" spans="2:45" ht="15" customHeight="1" x14ac:dyDescent="0.45">
      <c r="B35" s="14" t="s">
        <v>1781</v>
      </c>
      <c r="C35" s="14" t="s">
        <v>94</v>
      </c>
      <c r="D35" s="14" t="s">
        <v>1738</v>
      </c>
      <c r="E35" s="15">
        <v>42130</v>
      </c>
      <c r="F35" s="15">
        <v>42153</v>
      </c>
      <c r="G35" s="15">
        <v>42152</v>
      </c>
      <c r="H35" s="14" t="s">
        <v>2014</v>
      </c>
      <c r="I35" s="14" t="s">
        <v>1747</v>
      </c>
      <c r="J35" s="16">
        <f t="shared" si="0"/>
        <v>1020285.387</v>
      </c>
      <c r="K35" s="16">
        <v>1133650.43</v>
      </c>
      <c r="L35" s="17">
        <v>1819</v>
      </c>
      <c r="M35" s="14"/>
      <c r="N35" s="67">
        <v>42153</v>
      </c>
      <c r="O35" s="67">
        <v>42153</v>
      </c>
      <c r="P35" s="67">
        <v>42153</v>
      </c>
      <c r="Q35" s="14" t="s">
        <v>2008</v>
      </c>
      <c r="R35" s="15">
        <v>42157</v>
      </c>
      <c r="S35" s="14" t="s">
        <v>2002</v>
      </c>
      <c r="T35" s="93" t="s">
        <v>2006</v>
      </c>
      <c r="U35" s="145" t="s">
        <v>1782</v>
      </c>
      <c r="V35" s="145" t="s">
        <v>1783</v>
      </c>
      <c r="X35" s="14"/>
      <c r="Y35" s="14"/>
      <c r="Z35" s="14"/>
      <c r="AA35" s="14"/>
      <c r="AB35" s="14"/>
      <c r="AC35" s="14"/>
      <c r="AD35" s="14"/>
      <c r="AE35" s="14"/>
      <c r="AF35" s="14"/>
      <c r="AG35" s="14"/>
      <c r="AH35" s="14"/>
      <c r="AI35" s="14"/>
      <c r="AK35" s="64">
        <v>42136</v>
      </c>
      <c r="AL35" s="16">
        <v>1113881.9200000016</v>
      </c>
      <c r="AM35" s="17">
        <v>1797</v>
      </c>
      <c r="AN35" s="16">
        <v>616689.61</v>
      </c>
      <c r="AO35" s="17">
        <v>515</v>
      </c>
      <c r="AP35" s="156">
        <v>485000.67</v>
      </c>
      <c r="AQ35" s="42">
        <v>395</v>
      </c>
      <c r="AR35" s="156">
        <v>241539.16</v>
      </c>
      <c r="AS35" s="42">
        <v>216</v>
      </c>
    </row>
    <row r="36" spans="2:45" ht="15" customHeight="1" x14ac:dyDescent="0.45">
      <c r="B36" s="14" t="s">
        <v>1947</v>
      </c>
      <c r="C36" s="131" t="s">
        <v>95</v>
      </c>
      <c r="D36" s="14" t="s">
        <v>1753</v>
      </c>
      <c r="E36" s="15">
        <v>42131</v>
      </c>
      <c r="F36" s="15">
        <v>42156</v>
      </c>
      <c r="G36" s="15">
        <v>42155</v>
      </c>
      <c r="H36" s="14" t="s">
        <v>1921</v>
      </c>
      <c r="I36" s="14" t="s">
        <v>1747</v>
      </c>
      <c r="J36" s="16">
        <f t="shared" si="0"/>
        <v>17338945.671</v>
      </c>
      <c r="K36" s="16">
        <v>19265495.190000001</v>
      </c>
      <c r="L36" s="17">
        <v>30892</v>
      </c>
      <c r="M36" s="14"/>
      <c r="N36" s="30" t="s">
        <v>1753</v>
      </c>
      <c r="O36" s="67">
        <v>42155</v>
      </c>
      <c r="P36" s="67">
        <v>42155</v>
      </c>
      <c r="Q36" s="14" t="s">
        <v>2008</v>
      </c>
      <c r="R36" s="15">
        <v>42159</v>
      </c>
      <c r="S36" s="14" t="s">
        <v>2002</v>
      </c>
      <c r="T36" s="134" t="s">
        <v>47</v>
      </c>
      <c r="U36" s="145" t="s">
        <v>1948</v>
      </c>
      <c r="V36" s="145" t="s">
        <v>1949</v>
      </c>
      <c r="X36" s="14"/>
      <c r="Y36" s="14"/>
      <c r="Z36" s="14"/>
      <c r="AA36" s="14"/>
      <c r="AB36" s="14"/>
      <c r="AC36" s="14"/>
      <c r="AD36" s="14"/>
      <c r="AE36" s="14"/>
      <c r="AF36" s="14"/>
      <c r="AG36" s="14"/>
      <c r="AH36" s="14"/>
      <c r="AI36" s="14"/>
      <c r="AK36" s="19" t="s">
        <v>47</v>
      </c>
      <c r="AL36" s="16"/>
      <c r="AM36" s="17"/>
      <c r="AN36" s="16"/>
      <c r="AO36" s="17"/>
      <c r="AP36" s="160"/>
      <c r="AQ36" s="161"/>
      <c r="AR36" s="160"/>
      <c r="AS36" s="161"/>
    </row>
    <row r="37" spans="2:45" ht="15" customHeight="1" x14ac:dyDescent="0.45">
      <c r="B37" s="14" t="s">
        <v>1737</v>
      </c>
      <c r="C37" s="14" t="s">
        <v>94</v>
      </c>
      <c r="D37" s="14" t="s">
        <v>1738</v>
      </c>
      <c r="E37" s="15">
        <v>42129</v>
      </c>
      <c r="F37" s="15">
        <v>42155</v>
      </c>
      <c r="G37" s="15">
        <v>42154</v>
      </c>
      <c r="H37" s="14" t="s">
        <v>2014</v>
      </c>
      <c r="I37" s="14" t="s">
        <v>1740</v>
      </c>
      <c r="J37" s="16">
        <f t="shared" ref="J37:J58" si="1">K37*90%</f>
        <v>4607793.8190000001</v>
      </c>
      <c r="K37" s="16">
        <v>5119770.91</v>
      </c>
      <c r="L37" s="17">
        <v>4672</v>
      </c>
      <c r="M37" s="14"/>
      <c r="N37" s="67">
        <v>42155</v>
      </c>
      <c r="O37" s="67">
        <v>42155</v>
      </c>
      <c r="P37" s="67">
        <v>42155</v>
      </c>
      <c r="Q37" s="14" t="s">
        <v>2008</v>
      </c>
      <c r="R37" s="15">
        <v>42157</v>
      </c>
      <c r="S37" s="14" t="s">
        <v>2002</v>
      </c>
      <c r="T37" s="93" t="s">
        <v>2003</v>
      </c>
      <c r="U37" s="145" t="s">
        <v>1743</v>
      </c>
      <c r="V37" s="145" t="s">
        <v>1744</v>
      </c>
      <c r="X37" s="14"/>
      <c r="Y37" s="14"/>
      <c r="Z37" s="14"/>
      <c r="AA37" s="14"/>
      <c r="AB37" s="14"/>
      <c r="AC37" s="14"/>
      <c r="AD37" s="14"/>
      <c r="AE37" s="14"/>
      <c r="AF37" s="14"/>
      <c r="AG37" s="14"/>
      <c r="AH37" s="14"/>
      <c r="AI37" s="14"/>
      <c r="AK37" s="64">
        <v>42135</v>
      </c>
      <c r="AL37" s="16">
        <v>4024873.6500000078</v>
      </c>
      <c r="AM37" s="17">
        <v>4217</v>
      </c>
      <c r="AN37" s="16">
        <v>2331989.200000002</v>
      </c>
      <c r="AO37" s="17">
        <v>1399</v>
      </c>
      <c r="AP37" s="156">
        <v>1998100.09</v>
      </c>
      <c r="AQ37" s="157">
        <v>1169</v>
      </c>
      <c r="AR37" s="156">
        <v>814439.05</v>
      </c>
      <c r="AS37" s="42">
        <v>545</v>
      </c>
    </row>
    <row r="38" spans="2:45" ht="15" customHeight="1" x14ac:dyDescent="0.45">
      <c r="B38" s="14" t="s">
        <v>1827</v>
      </c>
      <c r="C38" s="14" t="s">
        <v>94</v>
      </c>
      <c r="D38" s="14" t="s">
        <v>1738</v>
      </c>
      <c r="E38" s="15">
        <v>42130</v>
      </c>
      <c r="F38" s="79" t="s">
        <v>2027</v>
      </c>
      <c r="G38" s="15">
        <v>42144</v>
      </c>
      <c r="H38" s="14" t="s">
        <v>2001</v>
      </c>
      <c r="I38" s="14" t="s">
        <v>1747</v>
      </c>
      <c r="J38" s="16">
        <f t="shared" si="1"/>
        <v>21957917.390999999</v>
      </c>
      <c r="K38" s="16">
        <v>24397685.989999998</v>
      </c>
      <c r="L38" s="17">
        <v>11536</v>
      </c>
      <c r="M38" s="14"/>
      <c r="N38" s="67">
        <v>42142</v>
      </c>
      <c r="O38" s="67">
        <v>42145</v>
      </c>
      <c r="P38" s="67">
        <v>42145</v>
      </c>
      <c r="Q38" s="14" t="s">
        <v>1748</v>
      </c>
      <c r="R38" s="15">
        <v>42158</v>
      </c>
      <c r="S38" s="14" t="s">
        <v>2002</v>
      </c>
      <c r="T38" s="93" t="s">
        <v>2028</v>
      </c>
      <c r="U38" s="145" t="s">
        <v>1828</v>
      </c>
      <c r="V38" s="145" t="s">
        <v>1829</v>
      </c>
      <c r="X38" s="14"/>
      <c r="Y38" s="14"/>
      <c r="Z38" s="14"/>
      <c r="AA38" s="14"/>
      <c r="AB38" s="14"/>
      <c r="AC38" s="14"/>
      <c r="AD38" s="14"/>
      <c r="AE38" s="14"/>
      <c r="AF38" s="14"/>
      <c r="AG38" s="14"/>
      <c r="AH38" s="14"/>
      <c r="AI38" s="14"/>
      <c r="AK38" s="64">
        <v>42135</v>
      </c>
      <c r="AL38" s="16">
        <v>21347900.099999961</v>
      </c>
      <c r="AM38" s="17">
        <v>10863</v>
      </c>
      <c r="AN38" s="16">
        <v>10087216.759999985</v>
      </c>
      <c r="AO38" s="17">
        <v>4066</v>
      </c>
      <c r="AP38" s="156">
        <v>8101892.4199999999</v>
      </c>
      <c r="AQ38" s="157">
        <v>3257</v>
      </c>
      <c r="AR38" s="156">
        <v>2017793.98</v>
      </c>
      <c r="AS38" s="42">
        <v>954</v>
      </c>
    </row>
    <row r="39" spans="2:45" ht="15" customHeight="1" x14ac:dyDescent="0.45">
      <c r="B39" s="14" t="s">
        <v>1898</v>
      </c>
      <c r="C39" s="14" t="s">
        <v>94</v>
      </c>
      <c r="D39" s="14" t="s">
        <v>1738</v>
      </c>
      <c r="E39" s="15">
        <v>42137</v>
      </c>
      <c r="F39" s="15">
        <v>42156</v>
      </c>
      <c r="G39" s="15">
        <v>42155</v>
      </c>
      <c r="H39" s="14" t="s">
        <v>2001</v>
      </c>
      <c r="I39" s="14" t="s">
        <v>1747</v>
      </c>
      <c r="J39" s="16">
        <f t="shared" si="1"/>
        <v>9440647.2540000007</v>
      </c>
      <c r="K39" s="16">
        <v>10489608.060000001</v>
      </c>
      <c r="L39" s="17">
        <v>6239</v>
      </c>
      <c r="M39" s="14"/>
      <c r="N39" s="67">
        <v>42153</v>
      </c>
      <c r="O39" s="67">
        <v>42145</v>
      </c>
      <c r="P39" s="67">
        <v>42145</v>
      </c>
      <c r="Q39" s="14" t="s">
        <v>1748</v>
      </c>
      <c r="R39" s="15">
        <v>42158</v>
      </c>
      <c r="S39" s="14" t="s">
        <v>2002</v>
      </c>
      <c r="T39" s="93" t="s">
        <v>2003</v>
      </c>
      <c r="U39" s="145" t="s">
        <v>1899</v>
      </c>
      <c r="V39" s="145" t="s">
        <v>1900</v>
      </c>
      <c r="X39" s="14"/>
      <c r="Y39" s="14"/>
      <c r="Z39" s="14"/>
      <c r="AA39" s="14"/>
      <c r="AB39" s="14"/>
      <c r="AC39" s="14"/>
      <c r="AD39" s="14"/>
      <c r="AE39" s="14"/>
      <c r="AF39" s="14"/>
      <c r="AG39" s="14"/>
      <c r="AH39" s="14"/>
      <c r="AI39" s="14"/>
      <c r="AK39" s="64">
        <v>42143</v>
      </c>
      <c r="AL39" s="16">
        <v>10183205.669999989</v>
      </c>
      <c r="AM39" s="17">
        <v>6767</v>
      </c>
      <c r="AN39" s="16">
        <v>7075296.3800000148</v>
      </c>
      <c r="AO39" s="17">
        <v>3073</v>
      </c>
      <c r="AP39" s="156">
        <v>5823667.6200000001</v>
      </c>
      <c r="AQ39" s="157">
        <v>2559</v>
      </c>
      <c r="AR39" s="156">
        <v>1992966.82</v>
      </c>
      <c r="AS39" s="157">
        <v>1090</v>
      </c>
    </row>
    <row r="40" spans="2:45" ht="15" customHeight="1" x14ac:dyDescent="0.45">
      <c r="B40" s="14" t="s">
        <v>1787</v>
      </c>
      <c r="C40" s="14" t="s">
        <v>94</v>
      </c>
      <c r="D40" s="14" t="s">
        <v>1738</v>
      </c>
      <c r="E40" s="15">
        <v>42125</v>
      </c>
      <c r="F40" s="15">
        <v>42156</v>
      </c>
      <c r="G40" s="15">
        <v>42155</v>
      </c>
      <c r="H40" s="14" t="s">
        <v>2014</v>
      </c>
      <c r="I40" s="14" t="s">
        <v>1747</v>
      </c>
      <c r="J40" s="16">
        <f t="shared" si="1"/>
        <v>25435756.206</v>
      </c>
      <c r="K40" s="16">
        <v>28261951.34</v>
      </c>
      <c r="L40" s="17">
        <v>35306</v>
      </c>
      <c r="M40" s="14"/>
      <c r="N40" s="67">
        <v>42156</v>
      </c>
      <c r="O40" s="67">
        <v>42150</v>
      </c>
      <c r="P40" s="67">
        <v>42150</v>
      </c>
      <c r="Q40" s="14" t="s">
        <v>1748</v>
      </c>
      <c r="R40" s="15">
        <v>42158</v>
      </c>
      <c r="S40" s="14" t="s">
        <v>2002</v>
      </c>
      <c r="T40" s="93" t="s">
        <v>2006</v>
      </c>
      <c r="U40" s="145" t="s">
        <v>1789</v>
      </c>
      <c r="V40" s="145" t="s">
        <v>1790</v>
      </c>
      <c r="X40" s="15">
        <v>42125</v>
      </c>
      <c r="Y40" s="152">
        <v>455383</v>
      </c>
      <c r="Z40" s="15">
        <v>42126</v>
      </c>
      <c r="AA40" s="15">
        <v>42127</v>
      </c>
      <c r="AB40" s="15">
        <v>42128</v>
      </c>
      <c r="AC40" s="15">
        <v>42128</v>
      </c>
      <c r="AD40" s="15">
        <v>42128</v>
      </c>
      <c r="AE40" s="15">
        <v>42131</v>
      </c>
      <c r="AF40" s="14"/>
      <c r="AG40" s="14"/>
      <c r="AH40" s="14"/>
      <c r="AI40" s="14"/>
      <c r="AK40" s="64">
        <v>42128</v>
      </c>
      <c r="AL40" s="16">
        <v>28754572.149999697</v>
      </c>
      <c r="AM40" s="17">
        <v>35371</v>
      </c>
      <c r="AN40" s="16">
        <v>18872247.170000046</v>
      </c>
      <c r="AO40" s="17">
        <v>11303</v>
      </c>
      <c r="AP40" s="156">
        <v>10762253.35</v>
      </c>
      <c r="AQ40" s="157">
        <v>6512</v>
      </c>
      <c r="AR40" s="156">
        <v>3466123.43</v>
      </c>
      <c r="AS40" s="157">
        <v>2566</v>
      </c>
    </row>
    <row r="41" spans="2:45" ht="15" customHeight="1" x14ac:dyDescent="0.45">
      <c r="B41" s="14" t="s">
        <v>1784</v>
      </c>
      <c r="C41" s="14" t="s">
        <v>94</v>
      </c>
      <c r="D41" s="14" t="s">
        <v>1738</v>
      </c>
      <c r="E41" s="15">
        <v>42128</v>
      </c>
      <c r="F41" s="15">
        <v>42154</v>
      </c>
      <c r="G41" s="15">
        <v>42153</v>
      </c>
      <c r="H41" s="14" t="s">
        <v>2001</v>
      </c>
      <c r="I41" s="14" t="s">
        <v>1740</v>
      </c>
      <c r="J41" s="16">
        <f t="shared" si="1"/>
        <v>56779922.655000001</v>
      </c>
      <c r="K41" s="16">
        <v>63088802.950000003</v>
      </c>
      <c r="L41" s="17">
        <v>30884</v>
      </c>
      <c r="M41" s="14"/>
      <c r="N41" s="67">
        <v>42151</v>
      </c>
      <c r="O41" s="67">
        <v>42151</v>
      </c>
      <c r="P41" s="67">
        <v>42151</v>
      </c>
      <c r="Q41" s="14" t="s">
        <v>1748</v>
      </c>
      <c r="R41" s="15">
        <v>42158</v>
      </c>
      <c r="S41" s="14" t="s">
        <v>2002</v>
      </c>
      <c r="T41" s="93" t="s">
        <v>2006</v>
      </c>
      <c r="U41" s="145" t="s">
        <v>1785</v>
      </c>
      <c r="V41" s="145" t="s">
        <v>1786</v>
      </c>
      <c r="X41" s="15">
        <v>42128</v>
      </c>
      <c r="Y41" s="14"/>
      <c r="Z41" s="15">
        <v>42128</v>
      </c>
      <c r="AA41" s="14"/>
      <c r="AB41" s="14"/>
      <c r="AC41" s="14"/>
      <c r="AD41" s="15">
        <v>42132</v>
      </c>
      <c r="AE41" s="15">
        <v>42132</v>
      </c>
      <c r="AF41" s="14"/>
      <c r="AG41" s="14"/>
      <c r="AH41" s="14"/>
      <c r="AI41" s="14"/>
      <c r="AK41" s="64">
        <v>42132</v>
      </c>
      <c r="AL41" s="16">
        <v>60989552.110000059</v>
      </c>
      <c r="AM41" s="17">
        <v>30289</v>
      </c>
      <c r="AN41" s="16">
        <v>39528233.940000042</v>
      </c>
      <c r="AO41" s="17">
        <v>15066</v>
      </c>
      <c r="AP41" s="156">
        <v>29291360.289999999</v>
      </c>
      <c r="AQ41" s="157">
        <v>11264</v>
      </c>
      <c r="AR41" s="156">
        <v>6148224.9000000004</v>
      </c>
      <c r="AS41" s="157">
        <v>2973</v>
      </c>
    </row>
    <row r="42" spans="2:45" ht="15" customHeight="1" x14ac:dyDescent="0.45">
      <c r="B42" s="14" t="s">
        <v>1943</v>
      </c>
      <c r="C42" s="14" t="s">
        <v>94</v>
      </c>
      <c r="D42" s="14" t="s">
        <v>1753</v>
      </c>
      <c r="E42" s="15">
        <v>42130</v>
      </c>
      <c r="F42" s="15">
        <v>42156</v>
      </c>
      <c r="G42" s="15">
        <v>42154</v>
      </c>
      <c r="H42" s="14" t="s">
        <v>1921</v>
      </c>
      <c r="I42" s="14" t="s">
        <v>1747</v>
      </c>
      <c r="J42" s="16">
        <f t="shared" si="1"/>
        <v>6032664.2699999996</v>
      </c>
      <c r="K42" s="16">
        <v>6702960.2999999998</v>
      </c>
      <c r="L42" s="17">
        <v>5688</v>
      </c>
      <c r="M42" s="14"/>
      <c r="N42" s="30" t="s">
        <v>1753</v>
      </c>
      <c r="O42" s="67">
        <v>42154</v>
      </c>
      <c r="P42" s="67">
        <v>42154</v>
      </c>
      <c r="Q42" s="14" t="s">
        <v>2008</v>
      </c>
      <c r="R42" s="15">
        <v>42158</v>
      </c>
      <c r="S42" s="14" t="s">
        <v>2002</v>
      </c>
      <c r="T42" s="134" t="s">
        <v>47</v>
      </c>
      <c r="U42" s="145" t="s">
        <v>1945</v>
      </c>
      <c r="V42" s="145" t="s">
        <v>1946</v>
      </c>
      <c r="X42" s="14"/>
      <c r="Y42" s="14"/>
      <c r="Z42" s="14"/>
      <c r="AA42" s="14"/>
      <c r="AB42" s="14"/>
      <c r="AC42" s="14"/>
      <c r="AD42" s="14"/>
      <c r="AE42" s="14"/>
      <c r="AF42" s="14"/>
      <c r="AG42" s="14"/>
      <c r="AH42" s="14"/>
      <c r="AI42" s="14"/>
      <c r="AK42" s="64">
        <v>42144</v>
      </c>
      <c r="AL42" s="16">
        <v>6858040.6700000139</v>
      </c>
      <c r="AM42" s="17">
        <v>3692</v>
      </c>
      <c r="AN42" s="16">
        <v>5399210.1899999967</v>
      </c>
      <c r="AO42" s="17">
        <v>1647</v>
      </c>
      <c r="AP42" s="156">
        <v>3973738.52</v>
      </c>
      <c r="AQ42" s="157">
        <v>1257</v>
      </c>
      <c r="AR42" s="156">
        <v>202127.63</v>
      </c>
      <c r="AS42" s="42">
        <v>100</v>
      </c>
    </row>
    <row r="43" spans="2:45" ht="15" customHeight="1" x14ac:dyDescent="0.45">
      <c r="B43" s="14" t="s">
        <v>1876</v>
      </c>
      <c r="C43" s="14" t="s">
        <v>94</v>
      </c>
      <c r="D43" s="14" t="s">
        <v>1845</v>
      </c>
      <c r="E43" s="15">
        <v>42131</v>
      </c>
      <c r="F43" s="15">
        <v>42156</v>
      </c>
      <c r="G43" s="15">
        <v>42155</v>
      </c>
      <c r="H43" s="14" t="s">
        <v>2014</v>
      </c>
      <c r="I43" s="14" t="s">
        <v>1747</v>
      </c>
      <c r="J43" s="16">
        <f t="shared" si="1"/>
        <v>11297732.481000001</v>
      </c>
      <c r="K43" s="16">
        <v>12553036.09</v>
      </c>
      <c r="L43" s="17">
        <v>12311</v>
      </c>
      <c r="M43" s="14"/>
      <c r="N43" s="67">
        <v>42156</v>
      </c>
      <c r="O43" s="67">
        <v>42156</v>
      </c>
      <c r="P43" s="67">
        <v>42153</v>
      </c>
      <c r="Q43" s="14" t="s">
        <v>1748</v>
      </c>
      <c r="R43" s="15">
        <v>42158</v>
      </c>
      <c r="S43" s="14" t="s">
        <v>2002</v>
      </c>
      <c r="T43" s="134" t="s">
        <v>47</v>
      </c>
      <c r="U43" s="145" t="s">
        <v>1877</v>
      </c>
      <c r="V43" s="145" t="s">
        <v>1878</v>
      </c>
      <c r="X43" s="15">
        <v>42132</v>
      </c>
      <c r="Y43" s="14"/>
      <c r="Z43" s="14"/>
      <c r="AA43" s="14"/>
      <c r="AB43" s="15">
        <v>42133</v>
      </c>
      <c r="AC43" s="15">
        <v>42133</v>
      </c>
      <c r="AD43" s="14"/>
      <c r="AE43" s="14"/>
      <c r="AF43" s="14"/>
      <c r="AG43" s="14"/>
      <c r="AH43" s="14"/>
      <c r="AI43" s="14"/>
      <c r="AK43" s="64">
        <v>42133</v>
      </c>
      <c r="AL43" s="16">
        <v>14753765.930000145</v>
      </c>
      <c r="AM43" s="17">
        <v>12859</v>
      </c>
      <c r="AN43" s="16">
        <v>8716663.0899999682</v>
      </c>
      <c r="AO43" s="17">
        <v>5286</v>
      </c>
      <c r="AP43" s="156">
        <v>6719854.2999999998</v>
      </c>
      <c r="AQ43" s="157">
        <v>4154</v>
      </c>
      <c r="AR43" s="160"/>
      <c r="AS43" s="161"/>
    </row>
    <row r="44" spans="2:45" ht="15" customHeight="1" x14ac:dyDescent="0.45">
      <c r="B44" s="14" t="s">
        <v>1858</v>
      </c>
      <c r="C44" s="14" t="s">
        <v>94</v>
      </c>
      <c r="D44" s="14" t="s">
        <v>1738</v>
      </c>
      <c r="E44" s="15">
        <v>42133</v>
      </c>
      <c r="F44" s="15">
        <v>42154</v>
      </c>
      <c r="G44" s="15">
        <v>42153</v>
      </c>
      <c r="H44" s="14" t="s">
        <v>2001</v>
      </c>
      <c r="I44" s="14" t="s">
        <v>1747</v>
      </c>
      <c r="J44" s="16">
        <f t="shared" si="1"/>
        <v>6676413.5700000003</v>
      </c>
      <c r="K44" s="16">
        <v>7418237.2999999998</v>
      </c>
      <c r="L44" s="17">
        <v>4674</v>
      </c>
      <c r="M44" s="14"/>
      <c r="N44" s="67">
        <v>42151</v>
      </c>
      <c r="O44" s="67">
        <v>42154</v>
      </c>
      <c r="P44" s="67">
        <v>42154</v>
      </c>
      <c r="Q44" s="14" t="s">
        <v>1748</v>
      </c>
      <c r="R44" s="15">
        <v>42157</v>
      </c>
      <c r="S44" s="14" t="s">
        <v>2002</v>
      </c>
      <c r="T44" s="93" t="s">
        <v>2006</v>
      </c>
      <c r="U44" s="145" t="s">
        <v>1860</v>
      </c>
      <c r="V44" s="145" t="s">
        <v>1861</v>
      </c>
      <c r="X44" s="14"/>
      <c r="Y44" s="14"/>
      <c r="Z44" s="14"/>
      <c r="AA44" s="14"/>
      <c r="AB44" s="14"/>
      <c r="AC44" s="14"/>
      <c r="AD44" s="14"/>
      <c r="AE44" s="14"/>
      <c r="AF44" s="14"/>
      <c r="AG44" s="14"/>
      <c r="AH44" s="14"/>
      <c r="AI44" s="14"/>
      <c r="AK44" s="64">
        <v>42144</v>
      </c>
      <c r="AL44" s="16">
        <v>8327434.8699999927</v>
      </c>
      <c r="AM44" s="17">
        <v>5339</v>
      </c>
      <c r="AN44" s="16">
        <v>6011681.0499999691</v>
      </c>
      <c r="AO44" s="17">
        <v>2657</v>
      </c>
      <c r="AP44" s="156">
        <v>4862073.84</v>
      </c>
      <c r="AQ44" s="157">
        <v>2124</v>
      </c>
      <c r="AR44" s="156">
        <v>1296370.5900000001</v>
      </c>
      <c r="AS44" s="42">
        <v>757</v>
      </c>
    </row>
    <row r="45" spans="2:45" ht="15" customHeight="1" x14ac:dyDescent="0.45">
      <c r="B45" s="14" t="s">
        <v>1910</v>
      </c>
      <c r="C45" s="14" t="s">
        <v>94</v>
      </c>
      <c r="D45" s="14" t="s">
        <v>1738</v>
      </c>
      <c r="E45" s="15">
        <v>42138</v>
      </c>
      <c r="F45" s="69" t="s">
        <v>2005</v>
      </c>
      <c r="G45" s="15">
        <v>42153</v>
      </c>
      <c r="H45" s="14" t="s">
        <v>2001</v>
      </c>
      <c r="I45" s="14" t="s">
        <v>1740</v>
      </c>
      <c r="J45" s="16">
        <f t="shared" si="1"/>
        <v>20231998.973999999</v>
      </c>
      <c r="K45" s="16">
        <v>22479998.859999999</v>
      </c>
      <c r="L45" s="17">
        <v>16687</v>
      </c>
      <c r="M45" s="14"/>
      <c r="N45" s="67">
        <v>42151</v>
      </c>
      <c r="O45" s="67">
        <v>42154</v>
      </c>
      <c r="P45" s="67">
        <v>42154</v>
      </c>
      <c r="Q45" s="14" t="s">
        <v>1748</v>
      </c>
      <c r="R45" s="15">
        <v>42158</v>
      </c>
      <c r="S45" s="14" t="s">
        <v>2002</v>
      </c>
      <c r="T45" s="93" t="s">
        <v>2006</v>
      </c>
      <c r="U45" s="145" t="s">
        <v>1911</v>
      </c>
      <c r="V45" s="145" t="s">
        <v>1912</v>
      </c>
      <c r="X45" s="14"/>
      <c r="Y45" s="14"/>
      <c r="Z45" s="14"/>
      <c r="AA45" s="14"/>
      <c r="AB45" s="14"/>
      <c r="AC45" s="14"/>
      <c r="AD45" s="14"/>
      <c r="AE45" s="14"/>
      <c r="AF45" s="14"/>
      <c r="AG45" s="14"/>
      <c r="AH45" s="14"/>
      <c r="AI45" s="14"/>
      <c r="AK45" s="64">
        <v>42144</v>
      </c>
      <c r="AL45" s="16">
        <v>21151113.029999904</v>
      </c>
      <c r="AM45" s="17">
        <v>17557</v>
      </c>
      <c r="AN45" s="16">
        <v>13855493.130000012</v>
      </c>
      <c r="AO45" s="17">
        <v>6555</v>
      </c>
      <c r="AP45" s="156">
        <v>10725231.779999999</v>
      </c>
      <c r="AQ45" s="157">
        <v>5205</v>
      </c>
      <c r="AR45" s="156">
        <v>3046213.33</v>
      </c>
      <c r="AS45" s="157">
        <v>1750</v>
      </c>
    </row>
    <row r="46" spans="2:45" ht="15" customHeight="1" x14ac:dyDescent="0.45">
      <c r="B46" s="14" t="s">
        <v>1766</v>
      </c>
      <c r="C46" s="14" t="s">
        <v>94</v>
      </c>
      <c r="D46" s="146" t="s">
        <v>1753</v>
      </c>
      <c r="E46" s="15">
        <v>42128</v>
      </c>
      <c r="F46" s="15">
        <v>42156</v>
      </c>
      <c r="G46" s="15">
        <v>42155</v>
      </c>
      <c r="H46" s="14" t="s">
        <v>1757</v>
      </c>
      <c r="I46" s="14" t="s">
        <v>1747</v>
      </c>
      <c r="J46" s="16">
        <f t="shared" si="1"/>
        <v>3048055.0109999999</v>
      </c>
      <c r="K46" s="16">
        <v>3386727.79</v>
      </c>
      <c r="L46" s="17">
        <v>4301</v>
      </c>
      <c r="M46" s="14"/>
      <c r="N46" s="30" t="s">
        <v>1753</v>
      </c>
      <c r="O46" s="67">
        <v>42152</v>
      </c>
      <c r="P46" s="67" t="s">
        <v>2004</v>
      </c>
      <c r="Q46" s="14" t="s">
        <v>1748</v>
      </c>
      <c r="R46" s="15">
        <v>42158</v>
      </c>
      <c r="S46" s="15" t="s">
        <v>485</v>
      </c>
      <c r="T46" s="134" t="s">
        <v>47</v>
      </c>
      <c r="U46" s="145" t="s">
        <v>1768</v>
      </c>
      <c r="V46" s="145" t="s">
        <v>1769</v>
      </c>
      <c r="X46" s="14"/>
      <c r="Y46" s="14"/>
      <c r="Z46" s="14"/>
      <c r="AA46" s="14"/>
      <c r="AB46" s="14"/>
      <c r="AC46" s="14"/>
      <c r="AD46" s="14"/>
      <c r="AE46" s="14"/>
      <c r="AF46" s="14"/>
      <c r="AG46" s="14"/>
      <c r="AH46" s="14"/>
      <c r="AI46" s="14"/>
      <c r="AK46" s="64">
        <v>42143</v>
      </c>
      <c r="AL46" s="16">
        <v>2679679.9000000223</v>
      </c>
      <c r="AM46" s="17">
        <v>3892</v>
      </c>
      <c r="AN46" s="16">
        <v>1326693.7899999993</v>
      </c>
      <c r="AO46" s="17">
        <v>689</v>
      </c>
      <c r="AP46" s="156">
        <v>1151123</v>
      </c>
      <c r="AQ46" s="42">
        <v>580</v>
      </c>
      <c r="AR46" s="156">
        <v>148097.20000000001</v>
      </c>
      <c r="AS46" s="42">
        <v>99</v>
      </c>
    </row>
    <row r="47" spans="2:45" ht="15" customHeight="1" x14ac:dyDescent="0.45">
      <c r="B47" s="14" t="s">
        <v>1818</v>
      </c>
      <c r="C47" s="14" t="s">
        <v>94</v>
      </c>
      <c r="D47" s="14" t="s">
        <v>1738</v>
      </c>
      <c r="E47" s="15">
        <v>42137</v>
      </c>
      <c r="F47" s="15">
        <v>42156</v>
      </c>
      <c r="G47" s="15">
        <v>42155</v>
      </c>
      <c r="H47" s="14" t="s">
        <v>2001</v>
      </c>
      <c r="I47" s="14" t="s">
        <v>1740</v>
      </c>
      <c r="J47" s="16">
        <f t="shared" si="1"/>
        <v>8961151.2390000019</v>
      </c>
      <c r="K47" s="16">
        <v>9956834.7100000009</v>
      </c>
      <c r="L47" s="17">
        <v>2887</v>
      </c>
      <c r="M47" s="14"/>
      <c r="N47" s="67">
        <v>42153</v>
      </c>
      <c r="O47" s="67">
        <v>42156</v>
      </c>
      <c r="P47" s="67">
        <v>42156</v>
      </c>
      <c r="Q47" s="14" t="s">
        <v>1748</v>
      </c>
      <c r="R47" s="15">
        <v>42158</v>
      </c>
      <c r="S47" s="14" t="s">
        <v>2002</v>
      </c>
      <c r="T47" s="93" t="s">
        <v>2003</v>
      </c>
      <c r="U47" s="145" t="s">
        <v>1819</v>
      </c>
      <c r="V47" s="145" t="s">
        <v>1820</v>
      </c>
      <c r="X47" s="14"/>
      <c r="Y47" s="14"/>
      <c r="Z47" s="14"/>
      <c r="AA47" s="14"/>
      <c r="AB47" s="14"/>
      <c r="AC47" s="14"/>
      <c r="AD47" s="14"/>
      <c r="AE47" s="14"/>
      <c r="AF47" s="14"/>
      <c r="AG47" s="14"/>
      <c r="AH47" s="14"/>
      <c r="AI47" s="14"/>
      <c r="AK47" s="64">
        <v>42144</v>
      </c>
      <c r="AL47" s="16">
        <v>7928052.2699999949</v>
      </c>
      <c r="AM47" s="17">
        <v>2639</v>
      </c>
      <c r="AN47" s="16">
        <v>6387687.820000005</v>
      </c>
      <c r="AO47" s="17">
        <v>1534</v>
      </c>
      <c r="AP47" s="156">
        <v>4828334.22</v>
      </c>
      <c r="AQ47" s="157">
        <v>1187</v>
      </c>
      <c r="AR47" s="156">
        <v>1331921.8600000001</v>
      </c>
      <c r="AS47" s="42">
        <v>386</v>
      </c>
    </row>
    <row r="48" spans="2:45" ht="15" customHeight="1" x14ac:dyDescent="0.45">
      <c r="B48" s="14" t="s">
        <v>1913</v>
      </c>
      <c r="C48" s="14" t="s">
        <v>94</v>
      </c>
      <c r="D48" s="14" t="s">
        <v>1753</v>
      </c>
      <c r="E48" s="15">
        <v>42135</v>
      </c>
      <c r="F48" s="15">
        <v>42155</v>
      </c>
      <c r="G48" s="15">
        <v>42154</v>
      </c>
      <c r="H48" s="14" t="s">
        <v>2014</v>
      </c>
      <c r="I48" s="14" t="s">
        <v>1747</v>
      </c>
      <c r="J48" s="16">
        <f t="shared" si="1"/>
        <v>49233730.607999995</v>
      </c>
      <c r="K48" s="16">
        <v>54704145.119999997</v>
      </c>
      <c r="L48" s="17">
        <v>18832</v>
      </c>
      <c r="M48" s="14"/>
      <c r="N48" s="30" t="s">
        <v>1753</v>
      </c>
      <c r="O48" s="67">
        <v>42155</v>
      </c>
      <c r="P48" s="67">
        <v>42155</v>
      </c>
      <c r="Q48" s="14" t="s">
        <v>1748</v>
      </c>
      <c r="R48" s="15">
        <v>42157</v>
      </c>
      <c r="S48" s="14" t="s">
        <v>2002</v>
      </c>
      <c r="T48" s="134" t="s">
        <v>47</v>
      </c>
      <c r="U48" s="145" t="s">
        <v>1915</v>
      </c>
      <c r="V48" s="145" t="s">
        <v>1916</v>
      </c>
      <c r="X48" s="14"/>
      <c r="Y48" s="14"/>
      <c r="Z48" s="14"/>
      <c r="AA48" s="14"/>
      <c r="AB48" s="14"/>
      <c r="AC48" s="14"/>
      <c r="AD48" s="14"/>
      <c r="AE48" s="14"/>
      <c r="AF48" s="14"/>
      <c r="AG48" s="14"/>
      <c r="AH48" s="14"/>
      <c r="AI48" s="14"/>
      <c r="AK48" s="64">
        <v>42138</v>
      </c>
      <c r="AL48" s="16">
        <v>55471014.179999523</v>
      </c>
      <c r="AM48" s="17">
        <v>23174</v>
      </c>
      <c r="AN48" s="16">
        <v>44423369.989999667</v>
      </c>
      <c r="AO48" s="17">
        <v>14700</v>
      </c>
      <c r="AP48" s="156">
        <v>29287930.52</v>
      </c>
      <c r="AQ48" s="157">
        <v>10625</v>
      </c>
      <c r="AR48" s="156">
        <v>1407140.74</v>
      </c>
      <c r="AS48" s="42">
        <v>683</v>
      </c>
    </row>
    <row r="49" spans="2:46" ht="15" customHeight="1" x14ac:dyDescent="0.45">
      <c r="B49" s="14" t="s">
        <v>1895</v>
      </c>
      <c r="C49" s="14" t="s">
        <v>94</v>
      </c>
      <c r="D49" s="14" t="s">
        <v>1753</v>
      </c>
      <c r="E49" s="15">
        <v>42132</v>
      </c>
      <c r="F49" s="15">
        <v>42155</v>
      </c>
      <c r="G49" s="15">
        <v>42154</v>
      </c>
      <c r="H49" s="14" t="s">
        <v>2014</v>
      </c>
      <c r="I49" s="14" t="s">
        <v>1747</v>
      </c>
      <c r="J49" s="16">
        <f t="shared" si="1"/>
        <v>78211878.290999994</v>
      </c>
      <c r="K49" s="16">
        <v>86902086.989999995</v>
      </c>
      <c r="L49" s="17">
        <v>27362</v>
      </c>
      <c r="M49" s="14"/>
      <c r="N49" s="30" t="s">
        <v>1753</v>
      </c>
      <c r="O49" s="67">
        <v>42146</v>
      </c>
      <c r="P49" s="67">
        <v>42146</v>
      </c>
      <c r="Q49" s="14" t="s">
        <v>1748</v>
      </c>
      <c r="R49" s="15">
        <v>42160</v>
      </c>
      <c r="S49" s="14" t="s">
        <v>531</v>
      </c>
      <c r="T49" s="134" t="s">
        <v>47</v>
      </c>
      <c r="U49" s="145" t="s">
        <v>1896</v>
      </c>
      <c r="V49" s="145" t="s">
        <v>1897</v>
      </c>
      <c r="X49" s="14"/>
      <c r="Y49" s="14"/>
      <c r="Z49" s="14"/>
      <c r="AA49" s="14"/>
      <c r="AB49" s="14"/>
      <c r="AC49" s="14"/>
      <c r="AD49" s="14"/>
      <c r="AE49" s="14"/>
      <c r="AF49" s="14"/>
      <c r="AG49" s="14"/>
      <c r="AH49" s="14"/>
      <c r="AI49" s="14"/>
      <c r="AK49" s="64">
        <v>42138</v>
      </c>
      <c r="AL49" s="16">
        <v>85416384.499999255</v>
      </c>
      <c r="AM49" s="17">
        <v>24958</v>
      </c>
      <c r="AN49" s="16">
        <v>68885448.719999835</v>
      </c>
      <c r="AO49" s="17">
        <v>16712</v>
      </c>
      <c r="AP49" s="156">
        <v>52734602.090000004</v>
      </c>
      <c r="AQ49" s="157">
        <v>12912</v>
      </c>
      <c r="AR49" s="156">
        <v>2239559.27</v>
      </c>
      <c r="AS49" s="42">
        <v>665</v>
      </c>
    </row>
    <row r="50" spans="2:46" ht="15" customHeight="1" x14ac:dyDescent="0.45">
      <c r="B50" s="14" t="s">
        <v>1835</v>
      </c>
      <c r="C50" s="14" t="s">
        <v>94</v>
      </c>
      <c r="D50" s="14" t="s">
        <v>1753</v>
      </c>
      <c r="E50" s="15">
        <v>42133</v>
      </c>
      <c r="F50" s="15">
        <v>42155</v>
      </c>
      <c r="G50" s="15">
        <v>42154</v>
      </c>
      <c r="H50" s="14" t="s">
        <v>2001</v>
      </c>
      <c r="I50" s="14" t="s">
        <v>1747</v>
      </c>
      <c r="J50" s="16">
        <f t="shared" si="1"/>
        <v>5385632.8229999999</v>
      </c>
      <c r="K50" s="16">
        <v>5984036.4699999997</v>
      </c>
      <c r="L50" s="17">
        <v>7219</v>
      </c>
      <c r="M50" s="14"/>
      <c r="N50" s="30" t="s">
        <v>1753</v>
      </c>
      <c r="O50" s="67">
        <v>42150</v>
      </c>
      <c r="P50" s="67">
        <v>42150</v>
      </c>
      <c r="Q50" s="14" t="s">
        <v>1748</v>
      </c>
      <c r="R50" s="15">
        <v>42157</v>
      </c>
      <c r="S50" s="14" t="s">
        <v>2002</v>
      </c>
      <c r="T50" s="134" t="s">
        <v>47</v>
      </c>
      <c r="U50" s="145" t="s">
        <v>1836</v>
      </c>
      <c r="V50" s="145" t="s">
        <v>1837</v>
      </c>
      <c r="X50" s="14"/>
      <c r="Y50" s="14"/>
      <c r="Z50" s="14"/>
      <c r="AA50" s="14"/>
      <c r="AB50" s="14"/>
      <c r="AC50" s="14"/>
      <c r="AD50" s="14"/>
      <c r="AE50" s="14"/>
      <c r="AF50" s="14"/>
      <c r="AG50" s="14"/>
      <c r="AH50" s="14"/>
      <c r="AI50" s="14"/>
      <c r="AK50" s="64">
        <v>42138</v>
      </c>
      <c r="AL50" s="16">
        <v>9001171.7100000456</v>
      </c>
      <c r="AM50" s="17">
        <v>7557</v>
      </c>
      <c r="AN50" s="16">
        <v>3364327.1699999943</v>
      </c>
      <c r="AO50" s="17">
        <v>1987</v>
      </c>
      <c r="AP50" s="156">
        <v>2735036.31</v>
      </c>
      <c r="AQ50" s="157">
        <v>1593</v>
      </c>
      <c r="AR50" s="156">
        <v>126972.33</v>
      </c>
      <c r="AS50" s="42">
        <v>99</v>
      </c>
    </row>
    <row r="51" spans="2:46" ht="15" customHeight="1" x14ac:dyDescent="0.45">
      <c r="B51" s="14" t="s">
        <v>1870</v>
      </c>
      <c r="C51" s="14" t="s">
        <v>94</v>
      </c>
      <c r="D51" s="14" t="s">
        <v>1738</v>
      </c>
      <c r="E51" s="15">
        <v>42131</v>
      </c>
      <c r="F51" s="15">
        <v>42153</v>
      </c>
      <c r="G51" s="15">
        <v>42152</v>
      </c>
      <c r="H51" s="14" t="s">
        <v>2014</v>
      </c>
      <c r="I51" s="14" t="s">
        <v>1740</v>
      </c>
      <c r="J51" s="16">
        <f t="shared" si="1"/>
        <v>11079228.086999999</v>
      </c>
      <c r="K51" s="16">
        <v>12310253.43</v>
      </c>
      <c r="L51" s="17">
        <v>6241</v>
      </c>
      <c r="M51" s="14"/>
      <c r="N51" s="67">
        <v>42153</v>
      </c>
      <c r="O51" s="67">
        <v>42153</v>
      </c>
      <c r="P51" s="67">
        <v>42153</v>
      </c>
      <c r="Q51" s="93" t="s">
        <v>2022</v>
      </c>
      <c r="R51" s="15">
        <v>42158</v>
      </c>
      <c r="S51" s="14" t="s">
        <v>2002</v>
      </c>
      <c r="T51" s="93" t="s">
        <v>2006</v>
      </c>
      <c r="U51" s="145" t="s">
        <v>1874</v>
      </c>
      <c r="V51" s="145" t="s">
        <v>1875</v>
      </c>
      <c r="X51" s="14"/>
      <c r="Y51" s="14"/>
      <c r="Z51" s="14"/>
      <c r="AA51" s="14"/>
      <c r="AB51" s="154" t="s">
        <v>2070</v>
      </c>
      <c r="AC51" s="14"/>
      <c r="AD51" s="14"/>
      <c r="AE51" s="14"/>
      <c r="AF51" s="14"/>
      <c r="AG51" s="14"/>
      <c r="AH51" s="14"/>
      <c r="AI51" s="14"/>
      <c r="AK51" s="64">
        <v>42136</v>
      </c>
      <c r="AL51" s="16">
        <v>12417754.660000037</v>
      </c>
      <c r="AM51" s="17">
        <v>5499</v>
      </c>
      <c r="AN51" s="16">
        <v>8655000.449999975</v>
      </c>
      <c r="AO51" s="17">
        <v>3292</v>
      </c>
      <c r="AP51" s="156">
        <v>6109025.6900000004</v>
      </c>
      <c r="AQ51" s="157">
        <v>2337</v>
      </c>
      <c r="AR51" s="156">
        <v>1441635.4</v>
      </c>
      <c r="AS51" s="42">
        <v>709</v>
      </c>
    </row>
    <row r="52" spans="2:46" ht="15" customHeight="1" x14ac:dyDescent="0.45">
      <c r="B52" s="14" t="s">
        <v>1882</v>
      </c>
      <c r="C52" s="14" t="s">
        <v>94</v>
      </c>
      <c r="D52" s="14" t="s">
        <v>1753</v>
      </c>
      <c r="E52" s="15">
        <v>42131</v>
      </c>
      <c r="F52" s="15">
        <v>42156</v>
      </c>
      <c r="G52" s="15">
        <v>42155</v>
      </c>
      <c r="H52" s="14" t="s">
        <v>2014</v>
      </c>
      <c r="I52" s="14" t="s">
        <v>1747</v>
      </c>
      <c r="J52" s="16">
        <f t="shared" si="1"/>
        <v>21773298.528000001</v>
      </c>
      <c r="K52" s="16">
        <v>24192553.920000002</v>
      </c>
      <c r="L52" s="17">
        <v>13592</v>
      </c>
      <c r="M52" s="14"/>
      <c r="N52" s="30" t="s">
        <v>1753</v>
      </c>
      <c r="O52" s="67">
        <v>42153</v>
      </c>
      <c r="P52" s="67">
        <v>42156</v>
      </c>
      <c r="Q52" s="14" t="s">
        <v>2008</v>
      </c>
      <c r="R52" s="15">
        <v>42158</v>
      </c>
      <c r="S52" s="14" t="s">
        <v>2002</v>
      </c>
      <c r="T52" s="134" t="s">
        <v>47</v>
      </c>
      <c r="U52" s="145" t="s">
        <v>1884</v>
      </c>
      <c r="V52" s="145" t="s">
        <v>1885</v>
      </c>
      <c r="X52" s="14"/>
      <c r="Y52" s="14"/>
      <c r="Z52" s="14"/>
      <c r="AA52" s="14"/>
      <c r="AB52" s="154" t="s">
        <v>2070</v>
      </c>
      <c r="AC52" s="14"/>
      <c r="AD52" s="14"/>
      <c r="AE52" s="14"/>
      <c r="AF52" s="14"/>
      <c r="AG52" s="14"/>
      <c r="AH52" s="14"/>
      <c r="AI52" s="14"/>
      <c r="AK52" s="64">
        <v>42137</v>
      </c>
      <c r="AL52" s="16">
        <v>21983912.530000746</v>
      </c>
      <c r="AM52" s="17">
        <v>13257</v>
      </c>
      <c r="AN52" s="16">
        <v>15106165.510000037</v>
      </c>
      <c r="AO52" s="17">
        <v>4788</v>
      </c>
      <c r="AP52" s="42"/>
      <c r="AQ52" s="42"/>
      <c r="AR52" s="42"/>
      <c r="AS52" s="42"/>
    </row>
    <row r="53" spans="2:46" ht="15" customHeight="1" x14ac:dyDescent="0.45">
      <c r="B53" s="14" t="s">
        <v>1824</v>
      </c>
      <c r="C53" s="14" t="s">
        <v>94</v>
      </c>
      <c r="D53" s="14" t="s">
        <v>1753</v>
      </c>
      <c r="E53" s="15">
        <v>42127</v>
      </c>
      <c r="F53" s="15">
        <v>42156</v>
      </c>
      <c r="G53" s="15">
        <v>42155</v>
      </c>
      <c r="H53" s="14" t="s">
        <v>2014</v>
      </c>
      <c r="I53" s="14" t="s">
        <v>1747</v>
      </c>
      <c r="J53" s="16">
        <f t="shared" si="1"/>
        <v>14501171.826000001</v>
      </c>
      <c r="K53" s="16">
        <v>16112413.140000001</v>
      </c>
      <c r="L53" s="17">
        <v>8281</v>
      </c>
      <c r="M53" s="14"/>
      <c r="N53" s="30" t="s">
        <v>1753</v>
      </c>
      <c r="O53" s="67">
        <v>42146</v>
      </c>
      <c r="P53" s="67">
        <v>42146</v>
      </c>
      <c r="Q53" s="14" t="s">
        <v>1748</v>
      </c>
      <c r="R53" s="15">
        <v>42158</v>
      </c>
      <c r="S53" s="14" t="s">
        <v>2002</v>
      </c>
      <c r="T53" s="134" t="s">
        <v>47</v>
      </c>
      <c r="U53" s="145" t="s">
        <v>1825</v>
      </c>
      <c r="V53" s="145" t="s">
        <v>1826</v>
      </c>
      <c r="X53" s="14"/>
      <c r="Y53" s="14"/>
      <c r="Z53" s="14"/>
      <c r="AA53" s="14"/>
      <c r="AB53" s="14"/>
      <c r="AC53" s="14"/>
      <c r="AD53" s="15">
        <v>42132</v>
      </c>
      <c r="AE53" s="15">
        <v>42132</v>
      </c>
      <c r="AF53" s="14"/>
      <c r="AG53" s="14"/>
      <c r="AH53" s="14"/>
      <c r="AI53" s="14"/>
      <c r="AK53" s="64">
        <v>42132</v>
      </c>
      <c r="AL53" s="16">
        <v>15596243.369999992</v>
      </c>
      <c r="AM53" s="17">
        <v>7877</v>
      </c>
      <c r="AN53" s="16">
        <v>12909935.729999987</v>
      </c>
      <c r="AO53" s="17">
        <v>5488</v>
      </c>
      <c r="AP53" s="156">
        <v>6854103.7999999998</v>
      </c>
      <c r="AQ53" s="161">
        <v>2921</v>
      </c>
      <c r="AR53" s="156">
        <v>396961.54</v>
      </c>
      <c r="AS53" s="42">
        <v>207</v>
      </c>
    </row>
    <row r="54" spans="2:46" ht="15" customHeight="1" x14ac:dyDescent="0.45">
      <c r="B54" s="14" t="s">
        <v>1770</v>
      </c>
      <c r="C54" s="14" t="s">
        <v>94</v>
      </c>
      <c r="D54" s="14" t="s">
        <v>1753</v>
      </c>
      <c r="E54" s="15">
        <v>42128</v>
      </c>
      <c r="F54" s="15">
        <v>42152</v>
      </c>
      <c r="G54" s="15">
        <v>42151</v>
      </c>
      <c r="H54" s="14" t="s">
        <v>1757</v>
      </c>
      <c r="I54" s="14" t="s">
        <v>1747</v>
      </c>
      <c r="J54" s="16">
        <f t="shared" si="1"/>
        <v>1642990.95</v>
      </c>
      <c r="K54" s="16">
        <v>1825545.5</v>
      </c>
      <c r="L54" s="17">
        <v>2493</v>
      </c>
      <c r="M54" s="14"/>
      <c r="N54" s="30" t="s">
        <v>1753</v>
      </c>
      <c r="O54" s="67">
        <v>42150</v>
      </c>
      <c r="P54" s="67" t="s">
        <v>2021</v>
      </c>
      <c r="Q54" s="14" t="s">
        <v>1748</v>
      </c>
      <c r="R54" s="15">
        <v>42156</v>
      </c>
      <c r="S54" s="15" t="s">
        <v>485</v>
      </c>
      <c r="T54" s="134" t="s">
        <v>47</v>
      </c>
      <c r="U54" s="145" t="s">
        <v>1772</v>
      </c>
      <c r="V54" s="145" t="s">
        <v>1773</v>
      </c>
      <c r="X54" s="14"/>
      <c r="Y54" s="14"/>
      <c r="Z54" s="14"/>
      <c r="AA54" s="14"/>
      <c r="AB54" s="14"/>
      <c r="AC54" s="14"/>
      <c r="AD54" s="14"/>
      <c r="AE54" s="14"/>
      <c r="AF54" s="14"/>
      <c r="AG54" s="14"/>
      <c r="AH54" s="14"/>
      <c r="AI54" s="14"/>
      <c r="AK54" s="64">
        <v>42139</v>
      </c>
      <c r="AL54" s="16">
        <v>1171903.0400000077</v>
      </c>
      <c r="AM54" s="17">
        <v>2095</v>
      </c>
      <c r="AN54" s="16">
        <v>641599.56999999995</v>
      </c>
      <c r="AO54" s="17">
        <v>446</v>
      </c>
      <c r="AP54" s="156">
        <v>472111</v>
      </c>
      <c r="AQ54" s="42">
        <v>340</v>
      </c>
      <c r="AR54" s="156">
        <v>76413.73</v>
      </c>
      <c r="AS54" s="42">
        <v>66</v>
      </c>
    </row>
    <row r="55" spans="2:46" ht="15" customHeight="1" x14ac:dyDescent="0.45">
      <c r="B55" s="14" t="s">
        <v>1851</v>
      </c>
      <c r="C55" s="14" t="s">
        <v>94</v>
      </c>
      <c r="D55" s="14" t="s">
        <v>1738</v>
      </c>
      <c r="E55" s="15">
        <v>42132</v>
      </c>
      <c r="F55" s="15">
        <v>42155</v>
      </c>
      <c r="G55" s="15">
        <v>42154</v>
      </c>
      <c r="H55" s="14" t="s">
        <v>2014</v>
      </c>
      <c r="I55" s="14" t="s">
        <v>1740</v>
      </c>
      <c r="J55" s="16">
        <f t="shared" si="1"/>
        <v>7626482.9280000003</v>
      </c>
      <c r="K55" s="16">
        <v>8473869.9199999999</v>
      </c>
      <c r="L55" s="17">
        <v>8786</v>
      </c>
      <c r="M55" s="14"/>
      <c r="N55" s="67">
        <v>42155</v>
      </c>
      <c r="O55" s="67">
        <v>42155</v>
      </c>
      <c r="P55" s="67">
        <v>42146</v>
      </c>
      <c r="Q55" s="14" t="s">
        <v>1748</v>
      </c>
      <c r="R55" s="15">
        <v>42159</v>
      </c>
      <c r="S55" s="14" t="s">
        <v>2002</v>
      </c>
      <c r="T55" s="93" t="s">
        <v>2003</v>
      </c>
      <c r="U55" s="145" t="s">
        <v>1852</v>
      </c>
      <c r="V55" s="145" t="s">
        <v>1853</v>
      </c>
      <c r="X55" s="14"/>
      <c r="Y55" s="14"/>
      <c r="Z55" s="14"/>
      <c r="AA55" s="14"/>
      <c r="AB55" s="154" t="s">
        <v>2070</v>
      </c>
      <c r="AC55" s="14"/>
      <c r="AD55" s="14"/>
      <c r="AE55" s="14"/>
      <c r="AF55" s="14"/>
      <c r="AG55" s="14"/>
      <c r="AH55" s="14"/>
      <c r="AI55" s="14"/>
      <c r="AK55" s="64">
        <v>42137</v>
      </c>
      <c r="AL55" s="16">
        <v>7796155.8499999335</v>
      </c>
      <c r="AM55" s="17">
        <v>8337</v>
      </c>
      <c r="AN55" s="16">
        <v>4617204.8299999954</v>
      </c>
      <c r="AO55" s="17">
        <v>2970</v>
      </c>
      <c r="AP55" s="156">
        <v>3958542.19</v>
      </c>
      <c r="AQ55" s="157">
        <v>2517</v>
      </c>
      <c r="AR55" s="156">
        <v>1251300.8700000001</v>
      </c>
      <c r="AS55" s="42">
        <v>977</v>
      </c>
    </row>
    <row r="56" spans="2:46" ht="15" customHeight="1" x14ac:dyDescent="0.45">
      <c r="B56" s="14" t="s">
        <v>1904</v>
      </c>
      <c r="C56" s="14" t="s">
        <v>94</v>
      </c>
      <c r="D56" s="14" t="s">
        <v>1738</v>
      </c>
      <c r="E56" s="15">
        <v>42137</v>
      </c>
      <c r="F56" s="79" t="s">
        <v>2016</v>
      </c>
      <c r="G56" s="15">
        <v>42155</v>
      </c>
      <c r="H56" s="14" t="s">
        <v>2001</v>
      </c>
      <c r="I56" s="14" t="s">
        <v>1747</v>
      </c>
      <c r="J56" s="16">
        <f t="shared" si="1"/>
        <v>4207481.5949999997</v>
      </c>
      <c r="K56" s="16">
        <v>4674979.55</v>
      </c>
      <c r="L56" s="17">
        <v>15098</v>
      </c>
      <c r="M56" s="14"/>
      <c r="N56" s="67">
        <v>42153</v>
      </c>
      <c r="O56" s="67">
        <v>42156</v>
      </c>
      <c r="P56" s="67">
        <v>42156</v>
      </c>
      <c r="Q56" s="14" t="s">
        <v>1748</v>
      </c>
      <c r="R56" s="15">
        <v>42159</v>
      </c>
      <c r="S56" s="14" t="s">
        <v>2013</v>
      </c>
      <c r="T56" s="93" t="s">
        <v>2017</v>
      </c>
      <c r="U56" s="145" t="s">
        <v>1905</v>
      </c>
      <c r="V56" s="145" t="s">
        <v>1906</v>
      </c>
      <c r="X56" s="14"/>
      <c r="Y56" s="14"/>
      <c r="Z56" s="14"/>
      <c r="AA56" s="14"/>
      <c r="AB56" s="14"/>
      <c r="AC56" s="14"/>
      <c r="AD56" s="14"/>
      <c r="AE56" s="14"/>
      <c r="AF56" s="14"/>
      <c r="AG56" s="14"/>
      <c r="AH56" s="14"/>
      <c r="AI56" s="14"/>
      <c r="AK56" s="64">
        <v>42144</v>
      </c>
      <c r="AL56" s="16">
        <v>4477579.4800000712</v>
      </c>
      <c r="AM56" s="17">
        <v>14981</v>
      </c>
      <c r="AN56" s="16">
        <v>2412573.3700000029</v>
      </c>
      <c r="AO56" s="17">
        <v>1334</v>
      </c>
      <c r="AP56" s="156">
        <v>1931176.29</v>
      </c>
      <c r="AQ56" s="157">
        <v>1079</v>
      </c>
      <c r="AR56" s="156">
        <v>698122.95</v>
      </c>
      <c r="AS56" s="42">
        <v>484</v>
      </c>
    </row>
    <row r="57" spans="2:46" ht="15" customHeight="1" x14ac:dyDescent="0.45">
      <c r="B57" s="14" t="s">
        <v>1937</v>
      </c>
      <c r="C57" s="14" t="s">
        <v>94</v>
      </c>
      <c r="D57" s="14" t="s">
        <v>1753</v>
      </c>
      <c r="E57" s="15">
        <v>42137</v>
      </c>
      <c r="F57" s="15">
        <v>42156</v>
      </c>
      <c r="G57" s="15">
        <v>42155</v>
      </c>
      <c r="H57" s="14" t="s">
        <v>2001</v>
      </c>
      <c r="I57" s="14" t="s">
        <v>1747</v>
      </c>
      <c r="J57" s="16">
        <f t="shared" si="1"/>
        <v>4893764.0940000005</v>
      </c>
      <c r="K57" s="16">
        <v>5437515.6600000001</v>
      </c>
      <c r="L57" s="17">
        <v>5800</v>
      </c>
      <c r="M57" s="14"/>
      <c r="N57" s="30" t="s">
        <v>1753</v>
      </c>
      <c r="O57" s="67">
        <v>42151</v>
      </c>
      <c r="P57" s="67">
        <v>42151</v>
      </c>
      <c r="Q57" s="14" t="s">
        <v>1748</v>
      </c>
      <c r="R57" s="15">
        <v>42158</v>
      </c>
      <c r="S57" s="14" t="s">
        <v>2002</v>
      </c>
      <c r="T57" s="134" t="s">
        <v>47</v>
      </c>
      <c r="U57" s="145" t="s">
        <v>1938</v>
      </c>
      <c r="V57" s="145" t="s">
        <v>1939</v>
      </c>
      <c r="X57" s="14"/>
      <c r="Y57" s="14"/>
      <c r="Z57" s="14"/>
      <c r="AA57" s="14"/>
      <c r="AB57" s="14"/>
      <c r="AC57" s="14"/>
      <c r="AD57" s="14"/>
      <c r="AE57" s="14"/>
      <c r="AF57" s="14"/>
      <c r="AG57" s="14"/>
      <c r="AH57" s="14"/>
      <c r="AI57" s="14"/>
      <c r="AK57" s="64">
        <v>42144</v>
      </c>
      <c r="AL57" s="16">
        <v>5535423.8899999773</v>
      </c>
      <c r="AM57" s="17">
        <v>5463</v>
      </c>
      <c r="AN57" s="16">
        <v>3772806.7900000163</v>
      </c>
      <c r="AO57" s="17">
        <v>1521</v>
      </c>
      <c r="AP57" s="156">
        <v>2530336.96</v>
      </c>
      <c r="AQ57" s="157">
        <v>1137</v>
      </c>
      <c r="AR57" s="156">
        <v>161973.54999999999</v>
      </c>
      <c r="AS57" s="42">
        <v>115</v>
      </c>
    </row>
    <row r="58" spans="2:46" ht="15" customHeight="1" x14ac:dyDescent="0.45">
      <c r="B58" s="14" t="s">
        <v>1815</v>
      </c>
      <c r="C58" s="14" t="s">
        <v>94</v>
      </c>
      <c r="D58" s="14" t="s">
        <v>1753</v>
      </c>
      <c r="E58" s="15">
        <v>42128</v>
      </c>
      <c r="F58" s="15">
        <v>42154</v>
      </c>
      <c r="G58" s="15">
        <v>42153</v>
      </c>
      <c r="H58" s="14" t="s">
        <v>1757</v>
      </c>
      <c r="I58" s="14" t="s">
        <v>1747</v>
      </c>
      <c r="J58" s="16">
        <f t="shared" si="1"/>
        <v>1277354.574</v>
      </c>
      <c r="K58" s="16">
        <v>1419282.86</v>
      </c>
      <c r="L58" s="17">
        <v>4100</v>
      </c>
      <c r="M58" s="14"/>
      <c r="N58" s="30" t="s">
        <v>1753</v>
      </c>
      <c r="O58" s="67">
        <v>42152</v>
      </c>
      <c r="P58" s="67" t="s">
        <v>2004</v>
      </c>
      <c r="Q58" s="14" t="s">
        <v>1748</v>
      </c>
      <c r="R58" s="15">
        <v>42157</v>
      </c>
      <c r="S58" s="15" t="s">
        <v>485</v>
      </c>
      <c r="T58" s="134" t="s">
        <v>47</v>
      </c>
      <c r="U58" s="145" t="s">
        <v>1816</v>
      </c>
      <c r="V58" s="145" t="s">
        <v>1817</v>
      </c>
      <c r="X58" s="14"/>
      <c r="Y58" s="14"/>
      <c r="Z58" s="14"/>
      <c r="AA58" s="14"/>
      <c r="AB58" s="14"/>
      <c r="AC58" s="14"/>
      <c r="AD58" s="14"/>
      <c r="AE58" s="14"/>
      <c r="AF58" s="14"/>
      <c r="AG58" s="14"/>
      <c r="AH58" s="14"/>
      <c r="AI58" s="14"/>
      <c r="AK58" s="64">
        <v>42142</v>
      </c>
      <c r="AL58" s="16">
        <v>1137672.0799999991</v>
      </c>
      <c r="AM58" s="17">
        <v>4174</v>
      </c>
      <c r="AN58" s="16">
        <v>392714.67000000004</v>
      </c>
      <c r="AO58" s="17">
        <v>329</v>
      </c>
      <c r="AP58" s="156">
        <v>308890</v>
      </c>
      <c r="AQ58" s="42">
        <v>281</v>
      </c>
      <c r="AR58" s="156">
        <v>68869.919999999998</v>
      </c>
      <c r="AS58" s="42">
        <v>61</v>
      </c>
    </row>
    <row r="59" spans="2:46" ht="15" customHeight="1" x14ac:dyDescent="0.45">
      <c r="B59" s="14" t="s">
        <v>1774</v>
      </c>
      <c r="C59" s="14" t="s">
        <v>94</v>
      </c>
      <c r="D59" s="14" t="s">
        <v>1738</v>
      </c>
      <c r="E59" s="15">
        <v>42125</v>
      </c>
      <c r="F59" s="79" t="s">
        <v>2009</v>
      </c>
      <c r="G59" s="15">
        <v>42155</v>
      </c>
      <c r="H59" s="14" t="s">
        <v>2001</v>
      </c>
      <c r="I59" s="14" t="s">
        <v>1747</v>
      </c>
      <c r="J59" s="16">
        <f>K59*90%</f>
        <v>7305642.2340000002</v>
      </c>
      <c r="K59" s="16">
        <v>8117380.2599999998</v>
      </c>
      <c r="L59" s="17">
        <v>12826</v>
      </c>
      <c r="M59" s="14"/>
      <c r="N59" s="67">
        <v>42153</v>
      </c>
      <c r="O59" s="67">
        <v>42156</v>
      </c>
      <c r="P59" s="67">
        <v>42156</v>
      </c>
      <c r="Q59" s="14" t="s">
        <v>1748</v>
      </c>
      <c r="R59" s="15">
        <v>42160</v>
      </c>
      <c r="S59" s="14" t="s">
        <v>2002</v>
      </c>
      <c r="T59" s="147" t="s">
        <v>2010</v>
      </c>
      <c r="U59" s="145" t="s">
        <v>1775</v>
      </c>
      <c r="V59" s="145" t="s">
        <v>1776</v>
      </c>
      <c r="X59" s="15">
        <v>42125</v>
      </c>
      <c r="Y59" s="17">
        <v>455389</v>
      </c>
      <c r="Z59" s="15">
        <v>42126</v>
      </c>
      <c r="AA59" s="15">
        <v>42127</v>
      </c>
      <c r="AB59" s="15">
        <v>42128</v>
      </c>
      <c r="AC59" s="15">
        <v>42128</v>
      </c>
      <c r="AD59" s="15">
        <v>42128</v>
      </c>
      <c r="AE59" s="15">
        <v>42131</v>
      </c>
      <c r="AF59" s="14"/>
      <c r="AG59" s="14"/>
      <c r="AH59" s="14"/>
      <c r="AI59" s="14"/>
      <c r="AK59" s="64">
        <v>42128</v>
      </c>
      <c r="AL59" s="16">
        <v>7836088.7500001993</v>
      </c>
      <c r="AM59" s="17">
        <v>15891</v>
      </c>
      <c r="AN59" s="16">
        <v>3938809.7999999938</v>
      </c>
      <c r="AO59" s="17">
        <v>2595</v>
      </c>
      <c r="AP59" s="156">
        <v>2668691.75</v>
      </c>
      <c r="AQ59" s="157">
        <v>1705</v>
      </c>
      <c r="AR59" s="156">
        <v>933195.12</v>
      </c>
      <c r="AS59" s="42">
        <v>795</v>
      </c>
    </row>
    <row r="60" spans="2:46" ht="15" customHeight="1" x14ac:dyDescent="0.45">
      <c r="B60" s="14" t="s">
        <v>1854</v>
      </c>
      <c r="C60" s="14" t="s">
        <v>94</v>
      </c>
      <c r="D60" s="14" t="s">
        <v>1855</v>
      </c>
      <c r="E60" s="15">
        <v>42135</v>
      </c>
      <c r="F60" s="79" t="s">
        <v>2023</v>
      </c>
      <c r="G60" s="15">
        <v>42155</v>
      </c>
      <c r="H60" s="14" t="s">
        <v>2001</v>
      </c>
      <c r="I60" s="14" t="s">
        <v>1747</v>
      </c>
      <c r="J60" s="16">
        <f>K60*90%</f>
        <v>172627023.23100001</v>
      </c>
      <c r="K60" s="16">
        <v>191807803.59</v>
      </c>
      <c r="L60" s="17">
        <v>47249</v>
      </c>
      <c r="M60" s="14"/>
      <c r="N60" s="67">
        <v>42153</v>
      </c>
      <c r="O60" s="67">
        <v>42156</v>
      </c>
      <c r="P60" s="67">
        <v>42156</v>
      </c>
      <c r="Q60" s="14" t="s">
        <v>1748</v>
      </c>
      <c r="R60" s="15">
        <v>42160</v>
      </c>
      <c r="S60" s="14" t="s">
        <v>2002</v>
      </c>
      <c r="T60" s="93" t="s">
        <v>2024</v>
      </c>
      <c r="U60" s="145" t="s">
        <v>1856</v>
      </c>
      <c r="V60" s="145" t="s">
        <v>1857</v>
      </c>
      <c r="X60" s="14"/>
      <c r="Y60" s="14"/>
      <c r="Z60" s="14"/>
      <c r="AA60" s="14"/>
      <c r="AB60" s="14"/>
      <c r="AC60" s="14"/>
      <c r="AD60" s="14"/>
      <c r="AE60" s="14"/>
      <c r="AF60" s="14"/>
      <c r="AG60" s="14"/>
      <c r="AH60" s="14"/>
      <c r="AI60" s="14"/>
      <c r="AK60" s="64">
        <v>42144</v>
      </c>
      <c r="AL60" s="16">
        <v>205165541.63999707</v>
      </c>
      <c r="AM60" s="17">
        <v>48636</v>
      </c>
      <c r="AN60" s="16">
        <v>168710502.04999831</v>
      </c>
      <c r="AO60" s="17">
        <v>35770</v>
      </c>
      <c r="AP60" s="156">
        <v>126118896.23</v>
      </c>
      <c r="AQ60" s="157">
        <v>27135</v>
      </c>
      <c r="AR60" s="156">
        <v>38235781.549999997</v>
      </c>
      <c r="AS60" s="157">
        <v>9052</v>
      </c>
    </row>
    <row r="61" spans="2:46" ht="15" customHeight="1" x14ac:dyDescent="0.45">
      <c r="B61" s="14" t="s">
        <v>1777</v>
      </c>
      <c r="C61" s="14" t="s">
        <v>94</v>
      </c>
      <c r="D61" s="14" t="s">
        <v>1738</v>
      </c>
      <c r="E61" s="15">
        <v>42128</v>
      </c>
      <c r="F61" s="15">
        <v>42153</v>
      </c>
      <c r="G61" s="15">
        <v>42152</v>
      </c>
      <c r="H61" s="14" t="s">
        <v>2014</v>
      </c>
      <c r="I61" s="14" t="s">
        <v>1747</v>
      </c>
      <c r="J61" s="16">
        <f>K61*90%</f>
        <v>6529821.7770000007</v>
      </c>
      <c r="K61" s="16">
        <v>7255357.5300000003</v>
      </c>
      <c r="L61" s="17">
        <v>22129</v>
      </c>
      <c r="M61" s="14"/>
      <c r="N61" s="67">
        <v>42153</v>
      </c>
      <c r="O61" s="67">
        <v>42153</v>
      </c>
      <c r="P61" s="67">
        <v>42153</v>
      </c>
      <c r="Q61" s="14" t="s">
        <v>2008</v>
      </c>
      <c r="R61" s="15">
        <v>42160</v>
      </c>
      <c r="S61" s="14" t="s">
        <v>2002</v>
      </c>
      <c r="T61" s="93" t="s">
        <v>2003</v>
      </c>
      <c r="U61" s="145" t="s">
        <v>1779</v>
      </c>
      <c r="V61" s="145" t="s">
        <v>1780</v>
      </c>
      <c r="X61" s="14"/>
      <c r="Y61" s="14"/>
      <c r="Z61" s="14"/>
      <c r="AA61" s="14"/>
      <c r="AB61" s="14"/>
      <c r="AC61" s="14"/>
      <c r="AD61" s="14"/>
      <c r="AE61" s="14"/>
      <c r="AF61" s="14"/>
      <c r="AG61" s="14"/>
      <c r="AH61" s="14"/>
      <c r="AI61" s="14"/>
      <c r="AK61" s="64">
        <v>42134</v>
      </c>
      <c r="AL61" s="16">
        <v>7060082.8700001724</v>
      </c>
      <c r="AM61" s="17">
        <v>21912</v>
      </c>
      <c r="AN61" s="16">
        <v>3147651.6</v>
      </c>
      <c r="AO61" s="17">
        <v>2039</v>
      </c>
      <c r="AP61" s="156">
        <v>2674355.4700000002</v>
      </c>
      <c r="AQ61" s="157">
        <v>1736</v>
      </c>
      <c r="AR61" s="156">
        <v>1125285.8400000001</v>
      </c>
      <c r="AS61" s="42">
        <v>833</v>
      </c>
      <c r="AT61" t="s">
        <v>2068</v>
      </c>
    </row>
    <row r="62" spans="2:46" ht="15" customHeight="1" x14ac:dyDescent="0.45">
      <c r="B62" s="14" t="s">
        <v>1838</v>
      </c>
      <c r="C62" s="14" t="s">
        <v>94</v>
      </c>
      <c r="D62" s="14" t="s">
        <v>40</v>
      </c>
      <c r="E62" s="14" t="s">
        <v>2026</v>
      </c>
      <c r="F62" s="15">
        <v>42151</v>
      </c>
      <c r="G62" s="15">
        <v>42151</v>
      </c>
      <c r="H62" s="14" t="s">
        <v>40</v>
      </c>
      <c r="I62" s="14" t="s">
        <v>1740</v>
      </c>
      <c r="J62" s="16">
        <f>K62*90%</f>
        <v>8322220.557000001</v>
      </c>
      <c r="K62" s="16">
        <v>9246911.7300000004</v>
      </c>
      <c r="L62" s="17">
        <v>5736</v>
      </c>
      <c r="M62" s="14"/>
      <c r="N62" s="30" t="s">
        <v>47</v>
      </c>
      <c r="O62" s="67">
        <v>42149</v>
      </c>
      <c r="P62" s="30" t="s">
        <v>47</v>
      </c>
      <c r="Q62" s="14" t="s">
        <v>47</v>
      </c>
      <c r="R62" s="134">
        <v>42156</v>
      </c>
      <c r="S62" s="14" t="s">
        <v>2002</v>
      </c>
      <c r="T62" s="134" t="s">
        <v>47</v>
      </c>
      <c r="U62" s="14" t="s">
        <v>1842</v>
      </c>
      <c r="V62" s="145" t="s">
        <v>1843</v>
      </c>
      <c r="X62" s="14"/>
      <c r="Y62" s="14"/>
      <c r="Z62" s="14"/>
      <c r="AA62" s="14"/>
      <c r="AB62" s="14"/>
      <c r="AC62" s="14"/>
      <c r="AD62" s="14"/>
      <c r="AE62" s="14"/>
      <c r="AF62" s="14"/>
      <c r="AG62" s="14"/>
      <c r="AH62" s="14"/>
      <c r="AI62" s="14"/>
      <c r="AK62" s="64">
        <v>42138</v>
      </c>
      <c r="AL62" s="16">
        <v>14579029.319999989</v>
      </c>
      <c r="AM62" s="17">
        <v>4799</v>
      </c>
      <c r="AN62" s="16">
        <v>5271300.91</v>
      </c>
      <c r="AO62" s="17">
        <v>1986</v>
      </c>
      <c r="AP62" s="160"/>
      <c r="AQ62" s="161"/>
      <c r="AR62" s="160"/>
      <c r="AS62" s="161"/>
    </row>
    <row r="64" spans="2:46" x14ac:dyDescent="0.45">
      <c r="X64" s="148" t="s">
        <v>2058</v>
      </c>
      <c r="AA64" s="148" t="s">
        <v>2059</v>
      </c>
    </row>
    <row r="65" spans="2:39" x14ac:dyDescent="0.45">
      <c r="X65" t="s">
        <v>136</v>
      </c>
      <c r="AA65" t="s">
        <v>2060</v>
      </c>
    </row>
    <row r="67" spans="2:39" x14ac:dyDescent="0.45">
      <c r="B67" s="148" t="s">
        <v>2029</v>
      </c>
      <c r="X67" s="148" t="s">
        <v>2045</v>
      </c>
      <c r="Y67" s="148" t="s">
        <v>2047</v>
      </c>
      <c r="AB67" s="148" t="s">
        <v>2053</v>
      </c>
      <c r="AF67" s="148" t="s">
        <v>2055</v>
      </c>
      <c r="AG67" s="148" t="s">
        <v>1736</v>
      </c>
      <c r="AH67" s="148" t="s">
        <v>2057</v>
      </c>
      <c r="AI67" s="148" t="s">
        <v>2056</v>
      </c>
    </row>
    <row r="68" spans="2:39" x14ac:dyDescent="0.45">
      <c r="B68" t="s">
        <v>2030</v>
      </c>
      <c r="X68" t="s">
        <v>2046</v>
      </c>
      <c r="Y68" t="s">
        <v>2048</v>
      </c>
      <c r="AB68" t="s">
        <v>466</v>
      </c>
      <c r="AF68" t="s">
        <v>2052</v>
      </c>
      <c r="AG68" t="s">
        <v>134</v>
      </c>
      <c r="AH68" t="s">
        <v>2052</v>
      </c>
      <c r="AI68" t="s">
        <v>2052</v>
      </c>
    </row>
    <row r="69" spans="2:39" x14ac:dyDescent="0.45">
      <c r="B69" t="s">
        <v>2031</v>
      </c>
      <c r="N69" s="65"/>
      <c r="Y69" t="s">
        <v>2049</v>
      </c>
      <c r="AM69" s="8" t="s">
        <v>37</v>
      </c>
    </row>
    <row r="70" spans="2:39" x14ac:dyDescent="0.45">
      <c r="B70" t="s">
        <v>2032</v>
      </c>
      <c r="N70" s="65"/>
    </row>
    <row r="71" spans="2:39" x14ac:dyDescent="0.45">
      <c r="M71" s="64"/>
    </row>
    <row r="72" spans="2:39" x14ac:dyDescent="0.45">
      <c r="M72" s="64"/>
    </row>
    <row r="79" spans="2:39" x14ac:dyDescent="0.45">
      <c r="N79" s="65"/>
    </row>
    <row r="80" spans="2:39" x14ac:dyDescent="0.45">
      <c r="N80" s="65"/>
    </row>
    <row r="87" spans="20:22" x14ac:dyDescent="0.45">
      <c r="T87" s="64"/>
      <c r="U87" s="149"/>
      <c r="V87" s="150"/>
    </row>
    <row r="1048575" spans="19:19" x14ac:dyDescent="0.45">
      <c r="S1048575" s="64"/>
    </row>
  </sheetData>
  <autoFilter ref="A3:AS62" xr:uid="{00000000-0009-0000-0000-000013000000}"/>
  <mergeCells count="2">
    <mergeCell ref="X2:AI2"/>
    <mergeCell ref="AL2:AS2"/>
  </mergeCells>
  <hyperlinks>
    <hyperlink ref="U39" r:id="rId1" xr:uid="{00000000-0004-0000-1300-000000000000}"/>
    <hyperlink ref="U5" r:id="rId2" xr:uid="{00000000-0004-0000-1300-000001000000}"/>
    <hyperlink ref="U7" r:id="rId3" xr:uid="{00000000-0004-0000-1300-000002000000}"/>
    <hyperlink ref="U45" r:id="rId4" xr:uid="{00000000-0004-0000-1300-000003000000}"/>
    <hyperlink ref="U13" r:id="rId5" xr:uid="{00000000-0004-0000-1300-000004000000}"/>
    <hyperlink ref="U59" r:id="rId6" xr:uid="{00000000-0004-0000-1300-000005000000}"/>
    <hyperlink ref="U14" r:id="rId7" xr:uid="{00000000-0004-0000-1300-000006000000}"/>
    <hyperlink ref="U18" r:id="rId8" xr:uid="{00000000-0004-0000-1300-000007000000}"/>
    <hyperlink ref="U37" r:id="rId9" xr:uid="{00000000-0004-0000-1300-000008000000}"/>
    <hyperlink ref="U15" r:id="rId10" xr:uid="{00000000-0004-0000-1300-000009000000}"/>
    <hyperlink ref="U8" r:id="rId11" xr:uid="{00000000-0004-0000-1300-00000A000000}"/>
    <hyperlink ref="U6" r:id="rId12" xr:uid="{00000000-0004-0000-1300-00000B000000}"/>
    <hyperlink ref="U27" r:id="rId13" xr:uid="{00000000-0004-0000-1300-00000C000000}"/>
    <hyperlink ref="U16" r:id="rId14" xr:uid="{00000000-0004-0000-1300-00000D000000}"/>
    <hyperlink ref="U21" r:id="rId15" xr:uid="{00000000-0004-0000-1300-00000E000000}"/>
    <hyperlink ref="U26" r:id="rId16" xr:uid="{00000000-0004-0000-1300-00000F000000}"/>
    <hyperlink ref="U28" r:id="rId17" xr:uid="{00000000-0004-0000-1300-000010000000}"/>
    <hyperlink ref="U29" r:id="rId18" xr:uid="{00000000-0004-0000-1300-000011000000}"/>
    <hyperlink ref="U11" r:id="rId19" xr:uid="{00000000-0004-0000-1300-000012000000}"/>
    <hyperlink ref="U55" r:id="rId20" xr:uid="{00000000-0004-0000-1300-000013000000}"/>
    <hyperlink ref="U56" r:id="rId21" xr:uid="{00000000-0004-0000-1300-000014000000}"/>
    <hyperlink ref="U30" r:id="rId22" xr:uid="{00000000-0004-0000-1300-000015000000}"/>
    <hyperlink ref="U19" r:id="rId23" xr:uid="{00000000-0004-0000-1300-000016000000}"/>
    <hyperlink ref="U31" r:id="rId24" xr:uid="{00000000-0004-0000-1300-000017000000}"/>
    <hyperlink ref="U32" r:id="rId25" xr:uid="{00000000-0004-0000-1300-000018000000}"/>
    <hyperlink ref="U22" r:id="rId26" xr:uid="{00000000-0004-0000-1300-000019000000}"/>
    <hyperlink ref="U34" r:id="rId27" xr:uid="{00000000-0004-0000-1300-00001A000000}"/>
    <hyperlink ref="U51" r:id="rId28" xr:uid="{00000000-0004-0000-1300-00001B000000}"/>
    <hyperlink ref="U36" r:id="rId29" xr:uid="{00000000-0004-0000-1300-00001C000000}"/>
    <hyperlink ref="U42" r:id="rId30" xr:uid="{00000000-0004-0000-1300-00001D000000}"/>
    <hyperlink ref="U60" r:id="rId31" xr:uid="{00000000-0004-0000-1300-00001E000000}"/>
    <hyperlink ref="U9" r:id="rId32" xr:uid="{00000000-0004-0000-1300-00001F000000}"/>
    <hyperlink ref="U44" r:id="rId33" xr:uid="{00000000-0004-0000-1300-000020000000}"/>
    <hyperlink ref="U46" r:id="rId34" xr:uid="{00000000-0004-0000-1300-000021000000}"/>
    <hyperlink ref="U48" r:id="rId35" xr:uid="{00000000-0004-0000-1300-000022000000}"/>
    <hyperlink ref="U20" r:id="rId36" xr:uid="{00000000-0004-0000-1300-000023000000}"/>
    <hyperlink ref="U49" r:id="rId37" xr:uid="{00000000-0004-0000-1300-000024000000}"/>
    <hyperlink ref="U24" r:id="rId38" xr:uid="{00000000-0004-0000-1300-000025000000}"/>
    <hyperlink ref="U40" r:id="rId39" xr:uid="{00000000-0004-0000-1300-000026000000}"/>
    <hyperlink ref="U61" r:id="rId40" xr:uid="{00000000-0004-0000-1300-000027000000}"/>
    <hyperlink ref="U50" r:id="rId41" xr:uid="{00000000-0004-0000-1300-000028000000}"/>
    <hyperlink ref="U52" r:id="rId42" xr:uid="{00000000-0004-0000-1300-000029000000}"/>
    <hyperlink ref="U53" r:id="rId43" xr:uid="{00000000-0004-0000-1300-00002A000000}"/>
    <hyperlink ref="U38" r:id="rId44" xr:uid="{00000000-0004-0000-1300-00002B000000}"/>
    <hyperlink ref="U25" r:id="rId45" xr:uid="{00000000-0004-0000-1300-00002C000000}"/>
    <hyperlink ref="U23" r:id="rId46" xr:uid="{00000000-0004-0000-1300-00002D000000}"/>
    <hyperlink ref="U35" r:id="rId47" xr:uid="{00000000-0004-0000-1300-00002E000000}"/>
    <hyperlink ref="U54" r:id="rId48" xr:uid="{00000000-0004-0000-1300-00002F000000}"/>
    <hyperlink ref="U57" r:id="rId49" xr:uid="{00000000-0004-0000-1300-000030000000}"/>
    <hyperlink ref="U58" r:id="rId50" xr:uid="{00000000-0004-0000-1300-000031000000}"/>
    <hyperlink ref="U47" r:id="rId51" xr:uid="{00000000-0004-0000-1300-000032000000}"/>
    <hyperlink ref="U33" r:id="rId52" xr:uid="{00000000-0004-0000-1300-000033000000}"/>
    <hyperlink ref="U12" r:id="rId53" xr:uid="{00000000-0004-0000-1300-000034000000}"/>
    <hyperlink ref="U41" r:id="rId54" xr:uid="{00000000-0004-0000-1300-000035000000}"/>
    <hyperlink ref="U43" r:id="rId55" xr:uid="{00000000-0004-0000-1300-000036000000}"/>
    <hyperlink ref="U4" r:id="rId56" xr:uid="{00000000-0004-0000-1300-000037000000}"/>
    <hyperlink ref="U10" r:id="rId57" xr:uid="{00000000-0004-0000-1300-000038000000}"/>
    <hyperlink ref="V5" r:id="rId58" xr:uid="{00000000-0004-0000-1300-000039000000}"/>
    <hyperlink ref="V7" r:id="rId59" xr:uid="{00000000-0004-0000-1300-00003A000000}"/>
    <hyperlink ref="V45" r:id="rId60" xr:uid="{00000000-0004-0000-1300-00003B000000}"/>
    <hyperlink ref="V14" r:id="rId61" xr:uid="{00000000-0004-0000-1300-00003C000000}"/>
    <hyperlink ref="V18" r:id="rId62" xr:uid="{00000000-0004-0000-1300-00003D000000}"/>
    <hyperlink ref="V17" r:id="rId63" xr:uid="{00000000-0004-0000-1300-00003E000000}"/>
    <hyperlink ref="V15" r:id="rId64" xr:uid="{00000000-0004-0000-1300-00003F000000}"/>
    <hyperlink ref="V8" r:id="rId65" xr:uid="{00000000-0004-0000-1300-000040000000}"/>
    <hyperlink ref="V43" r:id="rId66" xr:uid="{00000000-0004-0000-1300-000041000000}"/>
    <hyperlink ref="V27" r:id="rId67" xr:uid="{00000000-0004-0000-1300-000042000000}"/>
    <hyperlink ref="V16" r:id="rId68" xr:uid="{00000000-0004-0000-1300-000043000000}"/>
    <hyperlink ref="V21" r:id="rId69" xr:uid="{00000000-0004-0000-1300-000044000000}"/>
    <hyperlink ref="V26" r:id="rId70" xr:uid="{00000000-0004-0000-1300-000045000000}"/>
    <hyperlink ref="V28" r:id="rId71" xr:uid="{00000000-0004-0000-1300-000046000000}"/>
    <hyperlink ref="V29" r:id="rId72" xr:uid="{00000000-0004-0000-1300-000047000000}"/>
    <hyperlink ref="V11" r:id="rId73" xr:uid="{00000000-0004-0000-1300-000048000000}"/>
    <hyperlink ref="V55" r:id="rId74" xr:uid="{00000000-0004-0000-1300-000049000000}"/>
    <hyperlink ref="V56" r:id="rId75" xr:uid="{00000000-0004-0000-1300-00004A000000}"/>
    <hyperlink ref="V41" r:id="rId76" xr:uid="{00000000-0004-0000-1300-00004B000000}"/>
    <hyperlink ref="V30" r:id="rId77" xr:uid="{00000000-0004-0000-1300-00004C000000}"/>
    <hyperlink ref="V19" r:id="rId78" xr:uid="{00000000-0004-0000-1300-00004D000000}"/>
    <hyperlink ref="V12" r:id="rId79" xr:uid="{00000000-0004-0000-1300-00004E000000}"/>
    <hyperlink ref="V32" r:id="rId80" xr:uid="{00000000-0004-0000-1300-00004F000000}"/>
    <hyperlink ref="V33" r:id="rId81" xr:uid="{00000000-0004-0000-1300-000050000000}"/>
    <hyperlink ref="V22" r:id="rId82" xr:uid="{00000000-0004-0000-1300-000051000000}"/>
    <hyperlink ref="V34" r:id="rId83" xr:uid="{00000000-0004-0000-1300-000052000000}"/>
    <hyperlink ref="V51" r:id="rId84" xr:uid="{00000000-0004-0000-1300-000053000000}"/>
    <hyperlink ref="V36" r:id="rId85" xr:uid="{00000000-0004-0000-1300-000054000000}"/>
    <hyperlink ref="V42" r:id="rId86" xr:uid="{00000000-0004-0000-1300-000055000000}"/>
    <hyperlink ref="V60" r:id="rId87" location="/" xr:uid="{00000000-0004-0000-1300-000056000000}"/>
    <hyperlink ref="V47" r:id="rId88" xr:uid="{00000000-0004-0000-1300-000057000000}"/>
    <hyperlink ref="V9" r:id="rId89" xr:uid="{00000000-0004-0000-1300-000058000000}"/>
    <hyperlink ref="V44" r:id="rId90" xr:uid="{00000000-0004-0000-1300-000059000000}"/>
    <hyperlink ref="V46" r:id="rId91" xr:uid="{00000000-0004-0000-1300-00005A000000}"/>
    <hyperlink ref="V48" r:id="rId92" xr:uid="{00000000-0004-0000-1300-00005B000000}"/>
    <hyperlink ref="V20" r:id="rId93" xr:uid="{00000000-0004-0000-1300-00005C000000}"/>
    <hyperlink ref="V49" r:id="rId94" xr:uid="{00000000-0004-0000-1300-00005D000000}"/>
    <hyperlink ref="V24" r:id="rId95" xr:uid="{00000000-0004-0000-1300-00005E000000}"/>
    <hyperlink ref="V40" r:id="rId96" xr:uid="{00000000-0004-0000-1300-00005F000000}"/>
    <hyperlink ref="V61" r:id="rId97" xr:uid="{00000000-0004-0000-1300-000060000000}"/>
    <hyperlink ref="V50" r:id="rId98" xr:uid="{00000000-0004-0000-1300-000061000000}"/>
    <hyperlink ref="V53" r:id="rId99" xr:uid="{00000000-0004-0000-1300-000062000000}"/>
    <hyperlink ref="V62" r:id="rId100" xr:uid="{00000000-0004-0000-1300-000063000000}"/>
    <hyperlink ref="V38" r:id="rId101" xr:uid="{00000000-0004-0000-1300-000064000000}"/>
    <hyperlink ref="V25" r:id="rId102" xr:uid="{00000000-0004-0000-1300-000065000000}"/>
    <hyperlink ref="V23" r:id="rId103" xr:uid="{00000000-0004-0000-1300-000066000000}"/>
    <hyperlink ref="V35" r:id="rId104" xr:uid="{00000000-0004-0000-1300-000067000000}"/>
    <hyperlink ref="V54" r:id="rId105" xr:uid="{00000000-0004-0000-1300-000068000000}"/>
    <hyperlink ref="V57" r:id="rId106" xr:uid="{00000000-0004-0000-1300-000069000000}"/>
    <hyperlink ref="V58" r:id="rId107" xr:uid="{00000000-0004-0000-1300-00006A000000}"/>
    <hyperlink ref="V10" r:id="rId108" xr:uid="{00000000-0004-0000-1300-00006B000000}"/>
    <hyperlink ref="V52" r:id="rId109" xr:uid="{00000000-0004-0000-1300-00006C000000}"/>
    <hyperlink ref="V4" r:id="rId110" xr:uid="{00000000-0004-0000-1300-00006D000000}"/>
    <hyperlink ref="V31" r:id="rId111" xr:uid="{00000000-0004-0000-1300-00006E000000}"/>
    <hyperlink ref="V39" r:id="rId112" xr:uid="{00000000-0004-0000-1300-00006F000000}"/>
    <hyperlink ref="V13" r:id="rId113" xr:uid="{00000000-0004-0000-1300-000070000000}"/>
    <hyperlink ref="V59" r:id="rId114" xr:uid="{00000000-0004-0000-1300-000071000000}"/>
    <hyperlink ref="V37" r:id="rId115" xr:uid="{00000000-0004-0000-1300-000072000000}"/>
    <hyperlink ref="V6" r:id="rId116" xr:uid="{00000000-0004-0000-1300-000073000000}"/>
  </hyperlinks>
  <pageMargins left="0.7" right="0.7" top="0.75" bottom="0.75" header="0.3" footer="0.3"/>
  <pageSetup orientation="portrait" r:id="rId117"/>
  <legacyDrawing r:id="rId118"/>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1">
    <pageSetUpPr fitToPage="1"/>
  </sheetPr>
  <dimension ref="A2:AF78"/>
  <sheetViews>
    <sheetView workbookViewId="0"/>
  </sheetViews>
  <sheetFormatPr defaultColWidth="9.06640625" defaultRowHeight="14.25" outlineLevelRow="1" outlineLevelCol="1" x14ac:dyDescent="0.45"/>
  <cols>
    <col min="1" max="1" width="2.59765625" customWidth="1"/>
    <col min="2" max="2" width="15.06640625" customWidth="1"/>
    <col min="3" max="3" width="11.796875" customWidth="1" outlineLevel="1"/>
    <col min="4" max="4" width="10.33203125" customWidth="1" outlineLevel="1"/>
    <col min="5" max="5" width="11.06640625" customWidth="1" outlineLevel="1"/>
    <col min="6" max="6" width="11.33203125" customWidth="1" outlineLevel="1"/>
    <col min="7" max="8" width="9.06640625" customWidth="1"/>
    <col min="9" max="9" width="17.265625" customWidth="1"/>
    <col min="10" max="10" width="14.796875" customWidth="1"/>
    <col min="11" max="11" width="14.59765625" customWidth="1"/>
    <col min="12" max="12" width="25.73046875" customWidth="1"/>
    <col min="13" max="14" width="15.59765625" customWidth="1"/>
    <col min="15" max="15" width="26.06640625" customWidth="1"/>
    <col min="16" max="16" width="40.33203125" customWidth="1"/>
    <col min="17" max="17" width="11.265625" customWidth="1"/>
    <col min="18" max="18" width="24.796875" customWidth="1"/>
    <col min="19" max="19" width="17.265625" style="64" customWidth="1"/>
    <col min="20" max="20" width="20.796875" customWidth="1"/>
    <col min="21" max="21" width="82" customWidth="1"/>
    <col min="22" max="22" width="46.33203125" customWidth="1"/>
    <col min="23" max="23" width="2.33203125" customWidth="1"/>
    <col min="24" max="24" width="9.796875" bestFit="1" customWidth="1"/>
    <col min="25" max="26" width="9.796875" customWidth="1"/>
    <col min="30" max="31" width="11" customWidth="1"/>
  </cols>
  <sheetData>
    <row r="2" spans="1:32" x14ac:dyDescent="0.45">
      <c r="B2" s="1" t="s">
        <v>1717</v>
      </c>
      <c r="C2" s="1"/>
      <c r="D2" s="2"/>
      <c r="E2" s="2"/>
      <c r="F2" s="2"/>
      <c r="G2" s="2"/>
      <c r="H2" s="2"/>
      <c r="I2" s="2"/>
      <c r="J2" s="2"/>
      <c r="K2" s="2"/>
      <c r="L2" s="2"/>
      <c r="M2" s="2"/>
      <c r="N2" s="2"/>
      <c r="O2" s="2"/>
      <c r="P2" s="2"/>
      <c r="Q2" s="2"/>
      <c r="R2" s="2"/>
      <c r="S2" s="3"/>
      <c r="T2" s="2"/>
      <c r="U2" s="2"/>
      <c r="V2" s="2"/>
      <c r="X2" s="709" t="s">
        <v>1718</v>
      </c>
      <c r="Y2" s="709"/>
      <c r="Z2" s="709"/>
      <c r="AA2" s="709"/>
      <c r="AB2" s="709"/>
      <c r="AC2" s="709"/>
      <c r="AD2" s="709"/>
      <c r="AE2" s="709"/>
      <c r="AF2" s="709"/>
    </row>
    <row r="3" spans="1:32" s="124" customFormat="1" ht="30.75" customHeight="1" x14ac:dyDescent="0.45">
      <c r="B3" s="124" t="s">
        <v>0</v>
      </c>
      <c r="C3" s="124" t="s">
        <v>1719</v>
      </c>
      <c r="D3" s="124" t="s">
        <v>1</v>
      </c>
      <c r="E3" s="124" t="s">
        <v>1720</v>
      </c>
      <c r="F3" s="124" t="s">
        <v>2</v>
      </c>
      <c r="G3" s="124" t="s">
        <v>1721</v>
      </c>
      <c r="H3" s="124" t="s">
        <v>1</v>
      </c>
      <c r="I3" s="124" t="s">
        <v>1722</v>
      </c>
      <c r="J3" s="125" t="s">
        <v>1723</v>
      </c>
      <c r="K3" s="124" t="s">
        <v>1724</v>
      </c>
      <c r="L3" s="124" t="s">
        <v>1725</v>
      </c>
      <c r="M3" s="124" t="s">
        <v>1726</v>
      </c>
      <c r="N3" s="124" t="s">
        <v>3</v>
      </c>
      <c r="O3" s="124" t="s">
        <v>4</v>
      </c>
      <c r="P3" s="124" t="s">
        <v>5</v>
      </c>
      <c r="Q3" s="124" t="s">
        <v>6</v>
      </c>
      <c r="R3" s="124" t="s">
        <v>7</v>
      </c>
      <c r="S3" s="126" t="s">
        <v>8</v>
      </c>
      <c r="T3" s="124" t="s">
        <v>1727</v>
      </c>
      <c r="U3" s="124" t="s">
        <v>9</v>
      </c>
      <c r="V3" s="124" t="s">
        <v>10</v>
      </c>
      <c r="X3" s="124" t="s">
        <v>1728</v>
      </c>
      <c r="Y3" s="124" t="s">
        <v>1729</v>
      </c>
      <c r="Z3" s="124" t="s">
        <v>1730</v>
      </c>
      <c r="AA3" s="124" t="s">
        <v>1731</v>
      </c>
      <c r="AB3" s="124" t="s">
        <v>1732</v>
      </c>
      <c r="AC3" s="124" t="s">
        <v>1733</v>
      </c>
      <c r="AD3" s="124" t="s">
        <v>1734</v>
      </c>
      <c r="AE3" s="124" t="s">
        <v>1735</v>
      </c>
      <c r="AF3" s="124" t="s">
        <v>1736</v>
      </c>
    </row>
    <row r="4" spans="1:32" x14ac:dyDescent="0.45">
      <c r="A4" s="127"/>
      <c r="B4" s="128" t="s">
        <v>1737</v>
      </c>
      <c r="C4" s="14" t="s">
        <v>94</v>
      </c>
      <c r="D4" s="14" t="s">
        <v>1738</v>
      </c>
      <c r="E4" s="15">
        <v>41405</v>
      </c>
      <c r="F4" s="15">
        <v>41790</v>
      </c>
      <c r="G4" s="14" t="s">
        <v>1739</v>
      </c>
      <c r="H4" s="14" t="s">
        <v>1740</v>
      </c>
      <c r="I4" s="129">
        <f t="shared" ref="I4:I23" si="0">J4*90%</f>
        <v>4385117.727</v>
      </c>
      <c r="J4" s="16">
        <v>4872353.03</v>
      </c>
      <c r="K4" s="17">
        <v>4547</v>
      </c>
      <c r="L4" s="17">
        <f t="shared" ref="L4:L23" si="1">91/$K$17*K4</f>
        <v>204.73874319643741</v>
      </c>
      <c r="M4" s="67">
        <f>N4</f>
        <v>41790</v>
      </c>
      <c r="N4" s="67">
        <v>41790</v>
      </c>
      <c r="O4" s="67">
        <v>41790</v>
      </c>
      <c r="P4" s="14" t="s">
        <v>1741</v>
      </c>
      <c r="Q4" s="15">
        <v>41793</v>
      </c>
      <c r="R4" s="14" t="s">
        <v>1742</v>
      </c>
      <c r="S4" s="15">
        <v>41765</v>
      </c>
      <c r="T4" s="14" t="s">
        <v>94</v>
      </c>
      <c r="U4" s="130" t="s">
        <v>1743</v>
      </c>
      <c r="V4" s="4" t="s">
        <v>1744</v>
      </c>
      <c r="W4" t="s">
        <v>423</v>
      </c>
      <c r="AC4" t="s">
        <v>454</v>
      </c>
    </row>
    <row r="5" spans="1:32" x14ac:dyDescent="0.45">
      <c r="A5" s="127"/>
      <c r="B5" s="128" t="s">
        <v>1745</v>
      </c>
      <c r="C5" s="14" t="s">
        <v>94</v>
      </c>
      <c r="D5" s="14" t="s">
        <v>1746</v>
      </c>
      <c r="E5" s="15">
        <v>41754</v>
      </c>
      <c r="F5" s="15">
        <v>41772</v>
      </c>
      <c r="G5" s="14" t="s">
        <v>112</v>
      </c>
      <c r="H5" s="14" t="s">
        <v>1747</v>
      </c>
      <c r="I5" s="129">
        <f t="shared" si="0"/>
        <v>16276181.751000293</v>
      </c>
      <c r="J5" s="16">
        <v>18084646.390000325</v>
      </c>
      <c r="K5" s="17">
        <v>12950</v>
      </c>
      <c r="L5" s="17">
        <f t="shared" si="1"/>
        <v>583.10242454230581</v>
      </c>
      <c r="M5" s="67">
        <f>F5-3</f>
        <v>41769</v>
      </c>
      <c r="N5" s="67">
        <v>41772</v>
      </c>
      <c r="O5" s="67">
        <v>41772</v>
      </c>
      <c r="P5" s="14" t="s">
        <v>1748</v>
      </c>
      <c r="Q5" s="15">
        <v>41774</v>
      </c>
      <c r="R5" s="14" t="s">
        <v>1749</v>
      </c>
      <c r="S5" s="15">
        <v>41754</v>
      </c>
      <c r="T5" s="14" t="s">
        <v>94</v>
      </c>
      <c r="U5" s="130" t="s">
        <v>1750</v>
      </c>
      <c r="V5" s="4" t="s">
        <v>1751</v>
      </c>
      <c r="W5" t="s">
        <v>423</v>
      </c>
      <c r="X5" s="64">
        <v>41763</v>
      </c>
      <c r="Y5" s="64">
        <v>41763</v>
      </c>
      <c r="Z5" s="64">
        <v>41763</v>
      </c>
      <c r="AC5" t="s">
        <v>454</v>
      </c>
    </row>
    <row r="6" spans="1:32" x14ac:dyDescent="0.45">
      <c r="A6" s="127"/>
      <c r="B6" s="128" t="s">
        <v>1752</v>
      </c>
      <c r="C6" s="14" t="s">
        <v>94</v>
      </c>
      <c r="D6" s="14" t="s">
        <v>1753</v>
      </c>
      <c r="E6" s="15">
        <v>41760</v>
      </c>
      <c r="F6" s="15" t="s">
        <v>1707</v>
      </c>
      <c r="G6" s="14" t="s">
        <v>112</v>
      </c>
      <c r="H6" s="14" t="s">
        <v>1747</v>
      </c>
      <c r="I6" s="129">
        <f t="shared" si="0"/>
        <v>125649164.62800154</v>
      </c>
      <c r="J6" s="16">
        <v>139610182.92000172</v>
      </c>
      <c r="K6" s="17">
        <v>34678</v>
      </c>
      <c r="L6" s="17">
        <f t="shared" si="1"/>
        <v>1561.4537357743691</v>
      </c>
      <c r="M6" s="67" t="s">
        <v>1753</v>
      </c>
      <c r="N6" s="67">
        <v>41778</v>
      </c>
      <c r="O6" s="67">
        <v>41786</v>
      </c>
      <c r="P6" s="14" t="s">
        <v>1748</v>
      </c>
      <c r="Q6" s="15">
        <v>41789</v>
      </c>
      <c r="R6" s="14" t="s">
        <v>1749</v>
      </c>
      <c r="S6" s="15">
        <v>41760</v>
      </c>
      <c r="T6" s="14" t="s">
        <v>94</v>
      </c>
      <c r="U6" s="130" t="s">
        <v>1754</v>
      </c>
      <c r="V6" s="4" t="s">
        <v>1755</v>
      </c>
      <c r="W6" t="s">
        <v>423</v>
      </c>
      <c r="X6" s="64">
        <v>41763</v>
      </c>
      <c r="Y6" s="64">
        <v>41763</v>
      </c>
      <c r="Z6" s="64">
        <v>41763</v>
      </c>
      <c r="AC6" t="s">
        <v>454</v>
      </c>
    </row>
    <row r="7" spans="1:32" x14ac:dyDescent="0.45">
      <c r="A7" s="127"/>
      <c r="B7" s="128" t="s">
        <v>1756</v>
      </c>
      <c r="C7" s="131" t="s">
        <v>95</v>
      </c>
      <c r="D7" s="14" t="s">
        <v>1753</v>
      </c>
      <c r="E7" s="15">
        <v>41760</v>
      </c>
      <c r="F7" s="15">
        <v>41784</v>
      </c>
      <c r="G7" s="14" t="s">
        <v>1757</v>
      </c>
      <c r="H7" s="14" t="s">
        <v>1747</v>
      </c>
      <c r="I7" s="129">
        <f t="shared" si="0"/>
        <v>9057758.0850000009</v>
      </c>
      <c r="J7" s="16">
        <v>10064175.65</v>
      </c>
      <c r="K7" s="17">
        <v>7809</v>
      </c>
      <c r="L7" s="17">
        <f t="shared" si="1"/>
        <v>351.61751608114793</v>
      </c>
      <c r="M7" s="67" t="s">
        <v>1753</v>
      </c>
      <c r="N7" s="67">
        <v>41781</v>
      </c>
      <c r="O7" s="67" t="s">
        <v>1758</v>
      </c>
      <c r="P7" s="14" t="s">
        <v>1748</v>
      </c>
      <c r="Q7" s="15">
        <v>41788</v>
      </c>
      <c r="R7" s="14" t="s">
        <v>1759</v>
      </c>
      <c r="S7" s="69"/>
      <c r="T7" s="14" t="s">
        <v>95</v>
      </c>
      <c r="U7" s="130" t="s">
        <v>1760</v>
      </c>
      <c r="V7" s="4" t="s">
        <v>1761</v>
      </c>
      <c r="W7" t="s">
        <v>423</v>
      </c>
      <c r="Y7" s="64">
        <v>41763</v>
      </c>
      <c r="Z7" s="64">
        <v>41763</v>
      </c>
      <c r="AC7" t="s">
        <v>454</v>
      </c>
    </row>
    <row r="8" spans="1:32" x14ac:dyDescent="0.45">
      <c r="A8" s="71"/>
      <c r="B8" s="128" t="s">
        <v>16</v>
      </c>
      <c r="C8" s="131" t="s">
        <v>95</v>
      </c>
      <c r="D8" s="14" t="s">
        <v>1753</v>
      </c>
      <c r="E8" s="15">
        <v>41760</v>
      </c>
      <c r="F8" s="15">
        <v>41786</v>
      </c>
      <c r="G8" s="14" t="s">
        <v>1762</v>
      </c>
      <c r="H8" s="14" t="s">
        <v>1747</v>
      </c>
      <c r="I8" s="129">
        <f t="shared" si="0"/>
        <v>1299212.0460000001</v>
      </c>
      <c r="J8" s="16">
        <v>1443568.94</v>
      </c>
      <c r="K8" s="17">
        <v>2255</v>
      </c>
      <c r="L8" s="17">
        <f t="shared" si="1"/>
        <v>101.53636813458684</v>
      </c>
      <c r="M8" s="67" t="s">
        <v>1753</v>
      </c>
      <c r="N8" s="67">
        <v>41786</v>
      </c>
      <c r="O8" s="67" t="s">
        <v>1763</v>
      </c>
      <c r="P8" s="14" t="s">
        <v>1748</v>
      </c>
      <c r="Q8" s="15">
        <v>41792</v>
      </c>
      <c r="R8" s="14" t="s">
        <v>1759</v>
      </c>
      <c r="S8" s="69"/>
      <c r="T8" s="14" t="s">
        <v>95</v>
      </c>
      <c r="U8" s="130" t="s">
        <v>1764</v>
      </c>
      <c r="V8" s="4" t="s">
        <v>1765</v>
      </c>
      <c r="W8" t="s">
        <v>423</v>
      </c>
      <c r="Y8" s="64">
        <v>41763</v>
      </c>
      <c r="Z8" s="64">
        <v>41763</v>
      </c>
      <c r="AC8" t="s">
        <v>454</v>
      </c>
    </row>
    <row r="9" spans="1:32" x14ac:dyDescent="0.45">
      <c r="A9" s="127"/>
      <c r="B9" s="128" t="s">
        <v>1766</v>
      </c>
      <c r="C9" s="131" t="s">
        <v>95</v>
      </c>
      <c r="D9" s="14" t="s">
        <v>1753</v>
      </c>
      <c r="E9" s="15">
        <v>41760</v>
      </c>
      <c r="F9" s="15">
        <v>41788</v>
      </c>
      <c r="G9" s="14" t="s">
        <v>1757</v>
      </c>
      <c r="H9" s="14" t="s">
        <v>1747</v>
      </c>
      <c r="I9" s="129">
        <f t="shared" si="0"/>
        <v>2897942.409</v>
      </c>
      <c r="J9" s="16">
        <v>3219936.01</v>
      </c>
      <c r="K9" s="17">
        <v>4528</v>
      </c>
      <c r="L9" s="17">
        <f t="shared" si="1"/>
        <v>203.88322612568035</v>
      </c>
      <c r="M9" s="67" t="s">
        <v>1753</v>
      </c>
      <c r="N9" s="67">
        <v>41788</v>
      </c>
      <c r="O9" s="67" t="s">
        <v>1767</v>
      </c>
      <c r="P9" s="14" t="s">
        <v>1748</v>
      </c>
      <c r="Q9" s="15">
        <v>41793</v>
      </c>
      <c r="R9" s="14" t="s">
        <v>1759</v>
      </c>
      <c r="S9" s="15"/>
      <c r="T9" s="14" t="s">
        <v>95</v>
      </c>
      <c r="U9" s="130" t="s">
        <v>1768</v>
      </c>
      <c r="V9" s="4" t="s">
        <v>1769</v>
      </c>
      <c r="W9" t="s">
        <v>423</v>
      </c>
      <c r="Y9" s="64">
        <v>41763</v>
      </c>
      <c r="Z9" s="64">
        <v>41763</v>
      </c>
      <c r="AC9" t="s">
        <v>454</v>
      </c>
    </row>
    <row r="10" spans="1:32" ht="15.75" customHeight="1" x14ac:dyDescent="0.45">
      <c r="A10" s="127"/>
      <c r="B10" s="128" t="s">
        <v>1770</v>
      </c>
      <c r="C10" s="131" t="s">
        <v>95</v>
      </c>
      <c r="D10" s="14" t="s">
        <v>1753</v>
      </c>
      <c r="E10" s="15">
        <v>41760</v>
      </c>
      <c r="F10" s="15">
        <v>41785</v>
      </c>
      <c r="G10" s="14" t="s">
        <v>1757</v>
      </c>
      <c r="H10" s="14" t="s">
        <v>1747</v>
      </c>
      <c r="I10" s="129">
        <f t="shared" si="0"/>
        <v>1539936.4680000001</v>
      </c>
      <c r="J10" s="16">
        <v>1711040.52</v>
      </c>
      <c r="K10" s="17">
        <v>2816</v>
      </c>
      <c r="L10" s="17">
        <f t="shared" si="1"/>
        <v>126.79663532904502</v>
      </c>
      <c r="M10" s="67" t="s">
        <v>1753</v>
      </c>
      <c r="N10" s="67">
        <v>41782</v>
      </c>
      <c r="O10" s="67" t="s">
        <v>1771</v>
      </c>
      <c r="P10" s="14" t="s">
        <v>1748</v>
      </c>
      <c r="Q10" s="15">
        <v>41789</v>
      </c>
      <c r="R10" s="14" t="s">
        <v>1759</v>
      </c>
      <c r="S10" s="15"/>
      <c r="T10" s="14" t="s">
        <v>95</v>
      </c>
      <c r="U10" s="130" t="s">
        <v>1772</v>
      </c>
      <c r="V10" s="4" t="s">
        <v>1773</v>
      </c>
      <c r="W10" t="s">
        <v>423</v>
      </c>
      <c r="Y10" s="64">
        <v>41764</v>
      </c>
      <c r="Z10" s="64">
        <v>41763</v>
      </c>
      <c r="AC10" t="s">
        <v>454</v>
      </c>
    </row>
    <row r="11" spans="1:32" x14ac:dyDescent="0.45">
      <c r="A11" s="127"/>
      <c r="B11" s="128" t="s">
        <v>1774</v>
      </c>
      <c r="C11" s="14" t="s">
        <v>94</v>
      </c>
      <c r="D11" s="14" t="s">
        <v>1738</v>
      </c>
      <c r="E11" s="15">
        <v>41761</v>
      </c>
      <c r="F11" s="15" t="s">
        <v>1708</v>
      </c>
      <c r="G11" s="14" t="s">
        <v>112</v>
      </c>
      <c r="H11" s="14" t="s">
        <v>1747</v>
      </c>
      <c r="I11" s="129">
        <f t="shared" si="0"/>
        <v>6910127.5770000461</v>
      </c>
      <c r="J11" s="16">
        <v>7677919.5300000515</v>
      </c>
      <c r="K11" s="17">
        <v>12630</v>
      </c>
      <c r="L11" s="17">
        <f t="shared" si="1"/>
        <v>568.69371598218697</v>
      </c>
      <c r="M11" s="67">
        <v>41788</v>
      </c>
      <c r="N11" s="67">
        <v>41791</v>
      </c>
      <c r="O11" s="67">
        <v>41791</v>
      </c>
      <c r="P11" s="14" t="s">
        <v>1748</v>
      </c>
      <c r="Q11" s="15">
        <v>41795</v>
      </c>
      <c r="R11" s="14" t="s">
        <v>1749</v>
      </c>
      <c r="S11" s="15">
        <v>41761</v>
      </c>
      <c r="T11" s="14" t="s">
        <v>94</v>
      </c>
      <c r="U11" s="130" t="s">
        <v>1775</v>
      </c>
      <c r="V11" s="4" t="s">
        <v>1776</v>
      </c>
      <c r="W11" t="s">
        <v>423</v>
      </c>
      <c r="X11" s="64">
        <v>41763</v>
      </c>
      <c r="Y11" s="64">
        <v>41766</v>
      </c>
      <c r="Z11" s="64">
        <v>41765</v>
      </c>
      <c r="AC11" t="s">
        <v>454</v>
      </c>
    </row>
    <row r="12" spans="1:32" x14ac:dyDescent="0.45">
      <c r="A12" s="127"/>
      <c r="B12" s="128" t="s">
        <v>1777</v>
      </c>
      <c r="C12" s="14" t="s">
        <v>94</v>
      </c>
      <c r="D12" s="14" t="s">
        <v>1746</v>
      </c>
      <c r="E12" s="15">
        <v>41763</v>
      </c>
      <c r="F12" s="15">
        <v>41789</v>
      </c>
      <c r="G12" s="14" t="s">
        <v>1739</v>
      </c>
      <c r="H12" s="14" t="s">
        <v>1747</v>
      </c>
      <c r="I12" s="129">
        <f t="shared" si="0"/>
        <v>6176490.2100000493</v>
      </c>
      <c r="J12" s="16">
        <v>6862766.9000000544</v>
      </c>
      <c r="K12" s="17">
        <v>22178</v>
      </c>
      <c r="L12" s="17">
        <f t="shared" si="1"/>
        <v>998.61355764473035</v>
      </c>
      <c r="M12" s="67">
        <f>N12</f>
        <v>41789</v>
      </c>
      <c r="N12" s="67">
        <v>41789</v>
      </c>
      <c r="O12" s="67">
        <v>41789</v>
      </c>
      <c r="P12" s="14" t="s">
        <v>1778</v>
      </c>
      <c r="Q12" s="15">
        <v>41794</v>
      </c>
      <c r="R12" s="14" t="s">
        <v>1749</v>
      </c>
      <c r="S12" s="15">
        <v>41760</v>
      </c>
      <c r="T12" s="14" t="s">
        <v>94</v>
      </c>
      <c r="U12" s="130" t="s">
        <v>1779</v>
      </c>
      <c r="V12" s="4" t="s">
        <v>1780</v>
      </c>
      <c r="W12" t="s">
        <v>423</v>
      </c>
      <c r="Y12" s="64">
        <v>41764</v>
      </c>
      <c r="Z12" s="64">
        <v>41763</v>
      </c>
      <c r="AC12" t="s">
        <v>454</v>
      </c>
    </row>
    <row r="13" spans="1:32" x14ac:dyDescent="0.45">
      <c r="A13" s="127"/>
      <c r="B13" s="128" t="s">
        <v>1781</v>
      </c>
      <c r="C13" s="131" t="s">
        <v>95</v>
      </c>
      <c r="D13" s="14" t="s">
        <v>1746</v>
      </c>
      <c r="E13" s="15">
        <v>41763</v>
      </c>
      <c r="F13" s="15">
        <v>41789</v>
      </c>
      <c r="G13" s="14" t="s">
        <v>1739</v>
      </c>
      <c r="H13" s="14" t="s">
        <v>1747</v>
      </c>
      <c r="I13" s="129">
        <f t="shared" si="0"/>
        <v>1091504.835</v>
      </c>
      <c r="J13" s="16">
        <v>1212783.1499999999</v>
      </c>
      <c r="K13" s="17">
        <v>1870</v>
      </c>
      <c r="L13" s="17">
        <f t="shared" si="1"/>
        <v>84.200890648193962</v>
      </c>
      <c r="M13" s="67">
        <f>N13</f>
        <v>41789</v>
      </c>
      <c r="N13" s="67">
        <v>41789</v>
      </c>
      <c r="O13" s="67">
        <v>41789</v>
      </c>
      <c r="P13" s="14" t="s">
        <v>1778</v>
      </c>
      <c r="Q13" s="15">
        <v>41793</v>
      </c>
      <c r="R13" s="14" t="s">
        <v>1749</v>
      </c>
      <c r="S13" s="15">
        <v>41766</v>
      </c>
      <c r="T13" s="14" t="s">
        <v>94</v>
      </c>
      <c r="U13" s="130" t="s">
        <v>1782</v>
      </c>
      <c r="V13" s="4" t="s">
        <v>1783</v>
      </c>
      <c r="W13" t="s">
        <v>423</v>
      </c>
      <c r="Y13" s="64">
        <v>41764</v>
      </c>
      <c r="Z13" s="64">
        <v>41763</v>
      </c>
      <c r="AC13" t="s">
        <v>454</v>
      </c>
    </row>
    <row r="14" spans="1:32" x14ac:dyDescent="0.45">
      <c r="A14" s="127"/>
      <c r="B14" s="128" t="s">
        <v>1784</v>
      </c>
      <c r="C14" s="14" t="s">
        <v>94</v>
      </c>
      <c r="D14" s="132" t="s">
        <v>1738</v>
      </c>
      <c r="E14" s="15">
        <v>41764</v>
      </c>
      <c r="F14" s="15">
        <v>41790</v>
      </c>
      <c r="G14" s="14" t="s">
        <v>112</v>
      </c>
      <c r="H14" s="14" t="s">
        <v>1740</v>
      </c>
      <c r="I14" s="129">
        <f t="shared" si="0"/>
        <v>58183998.003000006</v>
      </c>
      <c r="J14" s="16">
        <v>64648886.670000002</v>
      </c>
      <c r="K14" s="17">
        <v>31575</v>
      </c>
      <c r="L14" s="17">
        <f t="shared" si="1"/>
        <v>1421.7342899554676</v>
      </c>
      <c r="M14" s="67">
        <f>F14-3</f>
        <v>41787</v>
      </c>
      <c r="N14" s="67">
        <v>41786</v>
      </c>
      <c r="O14" s="67">
        <v>41786</v>
      </c>
      <c r="P14" s="14" t="s">
        <v>1748</v>
      </c>
      <c r="Q14" s="15">
        <v>41793</v>
      </c>
      <c r="R14" s="14" t="s">
        <v>1749</v>
      </c>
      <c r="S14" s="15">
        <v>41758</v>
      </c>
      <c r="T14" s="14" t="s">
        <v>95</v>
      </c>
      <c r="U14" s="130" t="s">
        <v>1785</v>
      </c>
      <c r="V14" s="4" t="s">
        <v>1786</v>
      </c>
      <c r="W14" t="s">
        <v>423</v>
      </c>
      <c r="X14" s="64">
        <v>41763</v>
      </c>
      <c r="Y14" s="64">
        <v>41764</v>
      </c>
      <c r="Z14" s="64">
        <v>41764</v>
      </c>
      <c r="AC14" t="s">
        <v>454</v>
      </c>
    </row>
    <row r="15" spans="1:32" x14ac:dyDescent="0.45">
      <c r="A15" s="127"/>
      <c r="B15" s="128" t="s">
        <v>1787</v>
      </c>
      <c r="C15" s="14" t="s">
        <v>94</v>
      </c>
      <c r="D15" s="14" t="s">
        <v>1746</v>
      </c>
      <c r="E15" s="15">
        <v>41764</v>
      </c>
      <c r="F15" s="15">
        <v>41791</v>
      </c>
      <c r="G15" s="14" t="s">
        <v>1739</v>
      </c>
      <c r="H15" s="14" t="s">
        <v>1747</v>
      </c>
      <c r="I15" s="129">
        <f t="shared" si="0"/>
        <v>27034614.68399838</v>
      </c>
      <c r="J15" s="16">
        <v>30038460.759998199</v>
      </c>
      <c r="K15" s="17">
        <v>36898</v>
      </c>
      <c r="L15" s="17">
        <f t="shared" si="1"/>
        <v>1661.414151410193</v>
      </c>
      <c r="M15" s="67">
        <f>N15</f>
        <v>41791</v>
      </c>
      <c r="N15" s="67">
        <v>41791</v>
      </c>
      <c r="O15" s="67">
        <v>41786</v>
      </c>
      <c r="P15" s="14" t="s">
        <v>1788</v>
      </c>
      <c r="Q15" s="15">
        <v>41793</v>
      </c>
      <c r="R15" s="14" t="s">
        <v>1749</v>
      </c>
      <c r="S15" s="15">
        <v>41761</v>
      </c>
      <c r="T15" s="14" t="s">
        <v>94</v>
      </c>
      <c r="U15" s="130" t="s">
        <v>1789</v>
      </c>
      <c r="V15" s="4" t="s">
        <v>1790</v>
      </c>
      <c r="W15" t="s">
        <v>423</v>
      </c>
      <c r="Y15" s="64">
        <v>41764</v>
      </c>
      <c r="Z15" s="64">
        <v>41763</v>
      </c>
      <c r="AC15" t="s">
        <v>454</v>
      </c>
    </row>
    <row r="16" spans="1:32" x14ac:dyDescent="0.45">
      <c r="A16" s="127"/>
      <c r="B16" s="128" t="s">
        <v>1791</v>
      </c>
      <c r="C16" s="131" t="s">
        <v>95</v>
      </c>
      <c r="D16" s="14" t="s">
        <v>1753</v>
      </c>
      <c r="E16" s="15">
        <v>41764</v>
      </c>
      <c r="F16" s="15">
        <v>41787</v>
      </c>
      <c r="G16" s="14" t="s">
        <v>1757</v>
      </c>
      <c r="H16" s="14" t="s">
        <v>1747</v>
      </c>
      <c r="I16" s="129">
        <f t="shared" si="0"/>
        <v>1449286.2720000001</v>
      </c>
      <c r="J16" s="16">
        <v>1610318.08</v>
      </c>
      <c r="K16" s="17">
        <v>2085</v>
      </c>
      <c r="L16" s="17">
        <f t="shared" si="1"/>
        <v>93.881741712023754</v>
      </c>
      <c r="M16" s="67" t="s">
        <v>1753</v>
      </c>
      <c r="N16" s="67">
        <v>41787</v>
      </c>
      <c r="O16" s="67" t="s">
        <v>1792</v>
      </c>
      <c r="P16" s="14" t="s">
        <v>1748</v>
      </c>
      <c r="Q16" s="15">
        <v>41793</v>
      </c>
      <c r="R16" s="14" t="s">
        <v>1759</v>
      </c>
      <c r="S16" s="69"/>
      <c r="T16" s="14" t="s">
        <v>95</v>
      </c>
      <c r="U16" s="130" t="s">
        <v>1793</v>
      </c>
      <c r="V16" s="4" t="s">
        <v>1794</v>
      </c>
      <c r="W16" t="s">
        <v>423</v>
      </c>
      <c r="Z16" s="64">
        <v>41765</v>
      </c>
      <c r="AC16" t="s">
        <v>454</v>
      </c>
    </row>
    <row r="17" spans="1:29" x14ac:dyDescent="0.45">
      <c r="A17" s="127"/>
      <c r="B17" s="128" t="s">
        <v>1795</v>
      </c>
      <c r="C17" s="131" t="s">
        <v>95</v>
      </c>
      <c r="D17" s="14" t="s">
        <v>1753</v>
      </c>
      <c r="E17" s="15">
        <v>41764</v>
      </c>
      <c r="F17" s="15">
        <v>41788</v>
      </c>
      <c r="G17" s="14" t="s">
        <v>1757</v>
      </c>
      <c r="H17" s="14" t="s">
        <v>1747</v>
      </c>
      <c r="I17" s="129">
        <f t="shared" si="0"/>
        <v>1482338.52</v>
      </c>
      <c r="J17" s="16">
        <v>1647042.8</v>
      </c>
      <c r="K17" s="17">
        <v>2021</v>
      </c>
      <c r="L17" s="17">
        <f t="shared" si="1"/>
        <v>91</v>
      </c>
      <c r="M17" s="67" t="s">
        <v>1753</v>
      </c>
      <c r="N17" s="67">
        <v>41788</v>
      </c>
      <c r="O17" s="67" t="s">
        <v>1767</v>
      </c>
      <c r="P17" s="14" t="s">
        <v>1748</v>
      </c>
      <c r="Q17" s="15">
        <v>41793</v>
      </c>
      <c r="R17" s="14" t="s">
        <v>1759</v>
      </c>
      <c r="S17" s="69"/>
      <c r="T17" s="14" t="s">
        <v>95</v>
      </c>
      <c r="U17" s="130" t="s">
        <v>1796</v>
      </c>
      <c r="V17" s="4" t="s">
        <v>1797</v>
      </c>
      <c r="W17" t="s">
        <v>423</v>
      </c>
      <c r="AC17" t="s">
        <v>454</v>
      </c>
    </row>
    <row r="18" spans="1:29" x14ac:dyDescent="0.45">
      <c r="A18" s="127"/>
      <c r="B18" s="128" t="s">
        <v>1798</v>
      </c>
      <c r="C18" s="131" t="s">
        <v>95</v>
      </c>
      <c r="D18" s="14" t="s">
        <v>1753</v>
      </c>
      <c r="E18" s="15">
        <v>41764</v>
      </c>
      <c r="F18" s="15">
        <v>41787</v>
      </c>
      <c r="G18" s="14" t="s">
        <v>1739</v>
      </c>
      <c r="H18" s="14" t="s">
        <v>1747</v>
      </c>
      <c r="I18" s="129">
        <f t="shared" si="0"/>
        <v>1566174.2490000001</v>
      </c>
      <c r="J18" s="16">
        <v>1740193.61</v>
      </c>
      <c r="K18" s="17">
        <v>3322</v>
      </c>
      <c r="L18" s="17">
        <f t="shared" si="1"/>
        <v>149.58040573973281</v>
      </c>
      <c r="M18" s="67" t="s">
        <v>1753</v>
      </c>
      <c r="N18" s="67">
        <v>41787</v>
      </c>
      <c r="O18" s="67">
        <v>41781</v>
      </c>
      <c r="P18" s="14" t="s">
        <v>1788</v>
      </c>
      <c r="Q18" s="15">
        <v>41789</v>
      </c>
      <c r="R18" s="14" t="s">
        <v>1749</v>
      </c>
      <c r="S18" s="69">
        <v>41767</v>
      </c>
      <c r="T18" s="14" t="s">
        <v>94</v>
      </c>
      <c r="U18" s="130" t="s">
        <v>1799</v>
      </c>
      <c r="V18" s="4" t="s">
        <v>1800</v>
      </c>
      <c r="W18" t="s">
        <v>423</v>
      </c>
      <c r="AC18" t="s">
        <v>454</v>
      </c>
    </row>
    <row r="19" spans="1:29" x14ac:dyDescent="0.45">
      <c r="A19" s="127"/>
      <c r="B19" s="128" t="s">
        <v>1801</v>
      </c>
      <c r="C19" s="131" t="s">
        <v>95</v>
      </c>
      <c r="D19" s="14" t="s">
        <v>1753</v>
      </c>
      <c r="E19" s="15">
        <v>41764</v>
      </c>
      <c r="F19" s="15">
        <v>41787</v>
      </c>
      <c r="G19" s="14" t="s">
        <v>1757</v>
      </c>
      <c r="H19" s="14" t="s">
        <v>1747</v>
      </c>
      <c r="I19" s="129">
        <f t="shared" si="0"/>
        <v>1715156.487</v>
      </c>
      <c r="J19" s="16">
        <v>1905729.43</v>
      </c>
      <c r="K19" s="17">
        <v>2253</v>
      </c>
      <c r="L19" s="17">
        <f t="shared" si="1"/>
        <v>101.44631370608609</v>
      </c>
      <c r="M19" s="67" t="s">
        <v>1753</v>
      </c>
      <c r="N19" s="67">
        <v>41787</v>
      </c>
      <c r="O19" s="67" t="s">
        <v>1792</v>
      </c>
      <c r="P19" s="14" t="s">
        <v>1748</v>
      </c>
      <c r="Q19" s="15">
        <v>41793</v>
      </c>
      <c r="R19" s="14" t="s">
        <v>1759</v>
      </c>
      <c r="S19" s="69"/>
      <c r="T19" s="14" t="s">
        <v>95</v>
      </c>
      <c r="U19" s="130" t="s">
        <v>1802</v>
      </c>
      <c r="V19" s="4" t="s">
        <v>1803</v>
      </c>
      <c r="W19" t="s">
        <v>423</v>
      </c>
      <c r="Y19" s="64">
        <v>41766</v>
      </c>
      <c r="Z19" s="64">
        <v>41765</v>
      </c>
      <c r="AC19" t="s">
        <v>454</v>
      </c>
    </row>
    <row r="20" spans="1:29" x14ac:dyDescent="0.45">
      <c r="A20" s="127"/>
      <c r="B20" s="128" t="s">
        <v>1804</v>
      </c>
      <c r="C20" s="131" t="s">
        <v>95</v>
      </c>
      <c r="D20" s="14" t="s">
        <v>1753</v>
      </c>
      <c r="E20" s="15">
        <v>41764</v>
      </c>
      <c r="F20" s="15">
        <v>41787</v>
      </c>
      <c r="G20" s="14" t="s">
        <v>1757</v>
      </c>
      <c r="H20" s="14" t="s">
        <v>1747</v>
      </c>
      <c r="I20" s="129">
        <f t="shared" si="0"/>
        <v>644196.79799999995</v>
      </c>
      <c r="J20" s="16">
        <v>715774.22</v>
      </c>
      <c r="K20" s="17">
        <v>1206</v>
      </c>
      <c r="L20" s="17">
        <f t="shared" si="1"/>
        <v>54.302820385947548</v>
      </c>
      <c r="M20" s="67" t="s">
        <v>1753</v>
      </c>
      <c r="N20" s="67">
        <v>41787</v>
      </c>
      <c r="O20" s="67" t="s">
        <v>1792</v>
      </c>
      <c r="P20" s="14" t="s">
        <v>1748</v>
      </c>
      <c r="Q20" s="15">
        <v>41793</v>
      </c>
      <c r="R20" s="14" t="s">
        <v>1759</v>
      </c>
      <c r="S20" s="69"/>
      <c r="T20" s="14" t="s">
        <v>95</v>
      </c>
      <c r="U20" s="130" t="s">
        <v>1805</v>
      </c>
      <c r="V20" s="4" t="s">
        <v>1806</v>
      </c>
      <c r="W20" t="s">
        <v>423</v>
      </c>
      <c r="AC20" t="s">
        <v>454</v>
      </c>
    </row>
    <row r="21" spans="1:29" x14ac:dyDescent="0.45">
      <c r="A21" s="127"/>
      <c r="B21" s="128" t="s">
        <v>1807</v>
      </c>
      <c r="C21" s="131" t="s">
        <v>95</v>
      </c>
      <c r="D21" s="14" t="s">
        <v>1753</v>
      </c>
      <c r="E21" s="15">
        <v>41764</v>
      </c>
      <c r="F21" s="15">
        <v>41788</v>
      </c>
      <c r="G21" s="14" t="s">
        <v>1757</v>
      </c>
      <c r="H21" s="14" t="s">
        <v>1747</v>
      </c>
      <c r="I21" s="129">
        <f t="shared" si="0"/>
        <v>1225766.466</v>
      </c>
      <c r="J21" s="16">
        <v>1361962.74</v>
      </c>
      <c r="K21" s="17">
        <v>1560</v>
      </c>
      <c r="L21" s="17">
        <f t="shared" si="1"/>
        <v>70.242454230578915</v>
      </c>
      <c r="M21" s="67" t="s">
        <v>1753</v>
      </c>
      <c r="N21" s="67">
        <v>41788</v>
      </c>
      <c r="O21" s="67" t="s">
        <v>1767</v>
      </c>
      <c r="P21" s="14" t="s">
        <v>1748</v>
      </c>
      <c r="Q21" s="15">
        <v>41793</v>
      </c>
      <c r="R21" s="14" t="s">
        <v>1759</v>
      </c>
      <c r="S21" s="69"/>
      <c r="T21" s="14" t="s">
        <v>95</v>
      </c>
      <c r="U21" s="130" t="s">
        <v>1808</v>
      </c>
      <c r="V21" s="4" t="s">
        <v>1809</v>
      </c>
      <c r="W21" t="s">
        <v>423</v>
      </c>
      <c r="AC21" t="s">
        <v>454</v>
      </c>
    </row>
    <row r="22" spans="1:29" x14ac:dyDescent="0.45">
      <c r="A22" s="127"/>
      <c r="B22" s="128" t="s">
        <v>1810</v>
      </c>
      <c r="C22" s="131" t="s">
        <v>95</v>
      </c>
      <c r="D22" s="14" t="s">
        <v>1753</v>
      </c>
      <c r="E22" s="15">
        <v>41764</v>
      </c>
      <c r="F22" s="15">
        <v>41787</v>
      </c>
      <c r="G22" s="14" t="s">
        <v>1757</v>
      </c>
      <c r="H22" s="14" t="s">
        <v>1747</v>
      </c>
      <c r="I22" s="129">
        <f t="shared" si="0"/>
        <v>712732.66200000001</v>
      </c>
      <c r="J22" s="16">
        <v>791925.18</v>
      </c>
      <c r="K22" s="17">
        <v>1657</v>
      </c>
      <c r="L22" s="17">
        <f t="shared" si="1"/>
        <v>74.61009401286492</v>
      </c>
      <c r="M22" s="67" t="s">
        <v>1753</v>
      </c>
      <c r="N22" s="67">
        <v>41787</v>
      </c>
      <c r="O22" s="67" t="s">
        <v>1792</v>
      </c>
      <c r="P22" s="14" t="s">
        <v>1748</v>
      </c>
      <c r="Q22" s="15">
        <v>41793</v>
      </c>
      <c r="R22" s="14" t="s">
        <v>1759</v>
      </c>
      <c r="S22" s="69"/>
      <c r="T22" s="14" t="s">
        <v>95</v>
      </c>
      <c r="U22" s="130" t="s">
        <v>1811</v>
      </c>
      <c r="V22" s="4" t="s">
        <v>1812</v>
      </c>
      <c r="W22" t="s">
        <v>423</v>
      </c>
      <c r="AC22" t="s">
        <v>454</v>
      </c>
    </row>
    <row r="23" spans="1:29" x14ac:dyDescent="0.45">
      <c r="A23" s="127"/>
      <c r="B23" s="128" t="s">
        <v>14</v>
      </c>
      <c r="C23" s="131" t="s">
        <v>95</v>
      </c>
      <c r="D23" s="14" t="s">
        <v>1753</v>
      </c>
      <c r="E23" s="15">
        <v>41764</v>
      </c>
      <c r="F23" s="15">
        <v>41787</v>
      </c>
      <c r="G23" s="14" t="s">
        <v>1757</v>
      </c>
      <c r="H23" s="14" t="s">
        <v>1747</v>
      </c>
      <c r="I23" s="129">
        <f t="shared" si="0"/>
        <v>1410720.8669999999</v>
      </c>
      <c r="J23" s="16">
        <v>1567467.63</v>
      </c>
      <c r="K23" s="17">
        <v>3848</v>
      </c>
      <c r="L23" s="17">
        <f t="shared" si="1"/>
        <v>173.26472043542799</v>
      </c>
      <c r="M23" s="67" t="s">
        <v>1753</v>
      </c>
      <c r="N23" s="67">
        <v>41787</v>
      </c>
      <c r="O23" s="67" t="s">
        <v>1792</v>
      </c>
      <c r="P23" s="14" t="s">
        <v>1748</v>
      </c>
      <c r="Q23" s="15">
        <v>41793</v>
      </c>
      <c r="R23" s="14" t="s">
        <v>1759</v>
      </c>
      <c r="S23" s="69"/>
      <c r="T23" s="14" t="s">
        <v>95</v>
      </c>
      <c r="U23" s="130" t="s">
        <v>1813</v>
      </c>
      <c r="V23" s="4" t="s">
        <v>1814</v>
      </c>
      <c r="W23" t="s">
        <v>423</v>
      </c>
      <c r="AC23" t="s">
        <v>454</v>
      </c>
    </row>
    <row r="24" spans="1:29" x14ac:dyDescent="0.45">
      <c r="B24" s="128" t="s">
        <v>1815</v>
      </c>
      <c r="C24" s="131" t="s">
        <v>95</v>
      </c>
      <c r="D24" s="14" t="s">
        <v>1753</v>
      </c>
      <c r="E24" s="15">
        <v>41764</v>
      </c>
      <c r="F24" s="15">
        <v>41788</v>
      </c>
      <c r="G24" s="14" t="s">
        <v>1757</v>
      </c>
      <c r="H24" s="14" t="s">
        <v>1747</v>
      </c>
      <c r="I24" s="129"/>
      <c r="J24" s="16"/>
      <c r="K24" s="17"/>
      <c r="L24" s="17"/>
      <c r="M24" s="67" t="s">
        <v>1753</v>
      </c>
      <c r="N24" s="67">
        <v>41788</v>
      </c>
      <c r="O24" s="67" t="s">
        <v>1767</v>
      </c>
      <c r="P24" s="14" t="s">
        <v>1748</v>
      </c>
      <c r="Q24" s="15">
        <v>41793</v>
      </c>
      <c r="R24" s="14"/>
      <c r="S24" s="15"/>
      <c r="T24" s="14" t="s">
        <v>95</v>
      </c>
      <c r="U24" s="130" t="s">
        <v>1816</v>
      </c>
      <c r="V24" s="4" t="s">
        <v>1817</v>
      </c>
      <c r="W24" t="s">
        <v>423</v>
      </c>
      <c r="AC24" t="s">
        <v>454</v>
      </c>
    </row>
    <row r="25" spans="1:29" x14ac:dyDescent="0.45">
      <c r="A25" s="127"/>
      <c r="B25" s="128" t="s">
        <v>1818</v>
      </c>
      <c r="C25" s="14" t="s">
        <v>94</v>
      </c>
      <c r="D25" s="14" t="s">
        <v>1746</v>
      </c>
      <c r="E25" s="15">
        <v>41766</v>
      </c>
      <c r="F25" s="15">
        <v>41791</v>
      </c>
      <c r="G25" s="14" t="s">
        <v>112</v>
      </c>
      <c r="H25" s="14" t="s">
        <v>1740</v>
      </c>
      <c r="I25" s="129">
        <f t="shared" ref="I25:I33" si="2">J25*90%</f>
        <v>9481736.7000000011</v>
      </c>
      <c r="J25" s="16">
        <v>10535263</v>
      </c>
      <c r="K25" s="17">
        <v>5473</v>
      </c>
      <c r="L25" s="17">
        <f t="shared" ref="L25:L33" si="3">91/$K$17*K25</f>
        <v>246.43394359228105</v>
      </c>
      <c r="M25" s="67">
        <f>F25-3</f>
        <v>41788</v>
      </c>
      <c r="N25" s="67">
        <v>41791</v>
      </c>
      <c r="O25" s="67">
        <v>41791</v>
      </c>
      <c r="P25" s="14" t="s">
        <v>1748</v>
      </c>
      <c r="Q25" s="15">
        <v>41793</v>
      </c>
      <c r="R25" s="14" t="s">
        <v>1749</v>
      </c>
      <c r="S25" s="15">
        <v>41766</v>
      </c>
      <c r="T25" s="14" t="s">
        <v>94</v>
      </c>
      <c r="U25" s="130" t="s">
        <v>1819</v>
      </c>
      <c r="V25" s="4" t="s">
        <v>1820</v>
      </c>
      <c r="W25" t="s">
        <v>423</v>
      </c>
      <c r="X25" s="64">
        <v>41766</v>
      </c>
      <c r="AC25" t="s">
        <v>454</v>
      </c>
    </row>
    <row r="26" spans="1:29" x14ac:dyDescent="0.45">
      <c r="A26" s="127"/>
      <c r="B26" s="128" t="s">
        <v>1821</v>
      </c>
      <c r="C26" s="14" t="s">
        <v>94</v>
      </c>
      <c r="D26" s="14" t="s">
        <v>119</v>
      </c>
      <c r="E26" s="15">
        <v>41766</v>
      </c>
      <c r="F26" s="15">
        <v>41787</v>
      </c>
      <c r="G26" s="14" t="s">
        <v>112</v>
      </c>
      <c r="H26" s="14" t="s">
        <v>1747</v>
      </c>
      <c r="I26" s="129">
        <f t="shared" si="2"/>
        <v>4467756.6000000006</v>
      </c>
      <c r="J26" s="16">
        <v>4964174</v>
      </c>
      <c r="K26" s="17">
        <v>3588</v>
      </c>
      <c r="L26" s="17">
        <f t="shared" si="3"/>
        <v>161.5576447303315</v>
      </c>
      <c r="M26" s="67">
        <f>F26-3</f>
        <v>41784</v>
      </c>
      <c r="N26" s="67">
        <v>41787</v>
      </c>
      <c r="O26" s="67">
        <v>41787</v>
      </c>
      <c r="P26" s="14" t="s">
        <v>1748</v>
      </c>
      <c r="Q26" s="15">
        <v>41789</v>
      </c>
      <c r="R26" s="14" t="s">
        <v>1749</v>
      </c>
      <c r="S26" s="15">
        <v>41766</v>
      </c>
      <c r="T26" s="14" t="s">
        <v>94</v>
      </c>
      <c r="U26" s="130" t="s">
        <v>1822</v>
      </c>
      <c r="V26" s="4" t="s">
        <v>1823</v>
      </c>
      <c r="W26" t="s">
        <v>423</v>
      </c>
      <c r="X26" s="64">
        <v>41766</v>
      </c>
      <c r="AC26" t="s">
        <v>454</v>
      </c>
    </row>
    <row r="27" spans="1:29" x14ac:dyDescent="0.45">
      <c r="A27" s="127"/>
      <c r="B27" s="128" t="s">
        <v>1824</v>
      </c>
      <c r="C27" s="14" t="s">
        <v>94</v>
      </c>
      <c r="D27" s="14" t="s">
        <v>1753</v>
      </c>
      <c r="E27" s="15">
        <v>41766</v>
      </c>
      <c r="F27" s="15">
        <v>41789</v>
      </c>
      <c r="G27" s="14" t="s">
        <v>1739</v>
      </c>
      <c r="H27" s="14" t="s">
        <v>1747</v>
      </c>
      <c r="I27" s="129">
        <f t="shared" si="2"/>
        <v>15893882.01000005</v>
      </c>
      <c r="J27" s="16">
        <v>17659868.900000054</v>
      </c>
      <c r="K27" s="17">
        <v>8933</v>
      </c>
      <c r="L27" s="17">
        <f t="shared" si="3"/>
        <v>402.22810489856505</v>
      </c>
      <c r="M27" s="67" t="s">
        <v>1753</v>
      </c>
      <c r="N27" s="67">
        <v>41781</v>
      </c>
      <c r="O27" s="67">
        <v>41781</v>
      </c>
      <c r="P27" s="14" t="s">
        <v>1788</v>
      </c>
      <c r="Q27" s="15">
        <v>41793</v>
      </c>
      <c r="R27" s="14" t="s">
        <v>1749</v>
      </c>
      <c r="S27" s="15">
        <v>41763</v>
      </c>
      <c r="T27" s="14" t="s">
        <v>95</v>
      </c>
      <c r="U27" s="130" t="s">
        <v>1825</v>
      </c>
      <c r="V27" s="4" t="s">
        <v>1826</v>
      </c>
      <c r="W27" t="s">
        <v>423</v>
      </c>
      <c r="Y27" s="64">
        <v>41764</v>
      </c>
      <c r="Z27" s="64">
        <v>41763</v>
      </c>
      <c r="AC27" t="s">
        <v>454</v>
      </c>
    </row>
    <row r="28" spans="1:29" x14ac:dyDescent="0.45">
      <c r="A28" s="127"/>
      <c r="B28" s="128" t="s">
        <v>1827</v>
      </c>
      <c r="C28" s="14" t="s">
        <v>94</v>
      </c>
      <c r="D28" s="14" t="s">
        <v>1746</v>
      </c>
      <c r="E28" s="15">
        <v>41766</v>
      </c>
      <c r="F28" s="15" t="s">
        <v>1709</v>
      </c>
      <c r="G28" s="14" t="s">
        <v>112</v>
      </c>
      <c r="H28" s="14" t="s">
        <v>1747</v>
      </c>
      <c r="I28" s="129">
        <f t="shared" si="2"/>
        <v>25186838.895000082</v>
      </c>
      <c r="J28" s="16">
        <v>27985376.55000009</v>
      </c>
      <c r="K28" s="17">
        <v>12722</v>
      </c>
      <c r="L28" s="17">
        <f t="shared" si="3"/>
        <v>572.83621969322121</v>
      </c>
      <c r="M28" s="67">
        <v>41778</v>
      </c>
      <c r="N28" s="67">
        <v>41781</v>
      </c>
      <c r="O28" s="67">
        <v>41781</v>
      </c>
      <c r="P28" s="14" t="s">
        <v>1748</v>
      </c>
      <c r="Q28" s="15">
        <v>41793</v>
      </c>
      <c r="R28" s="14" t="s">
        <v>1749</v>
      </c>
      <c r="S28" s="69">
        <v>41766</v>
      </c>
      <c r="T28" s="14" t="s">
        <v>94</v>
      </c>
      <c r="U28" s="130" t="s">
        <v>1828</v>
      </c>
      <c r="V28" s="4" t="s">
        <v>1829</v>
      </c>
      <c r="W28" t="s">
        <v>423</v>
      </c>
      <c r="AC28" t="s">
        <v>454</v>
      </c>
    </row>
    <row r="29" spans="1:29" x14ac:dyDescent="0.45">
      <c r="A29" s="127"/>
      <c r="B29" s="128" t="s">
        <v>1830</v>
      </c>
      <c r="C29" s="14" t="s">
        <v>94</v>
      </c>
      <c r="D29" s="14" t="s">
        <v>119</v>
      </c>
      <c r="E29" s="15">
        <v>41767</v>
      </c>
      <c r="F29" s="15">
        <v>41789</v>
      </c>
      <c r="G29" s="14" t="s">
        <v>112</v>
      </c>
      <c r="H29" s="14" t="s">
        <v>1747</v>
      </c>
      <c r="I29" s="129">
        <f t="shared" si="2"/>
        <v>7089840.7020000005</v>
      </c>
      <c r="J29" s="16">
        <v>7877600.7800000003</v>
      </c>
      <c r="K29" s="17">
        <v>6381</v>
      </c>
      <c r="L29" s="17">
        <f t="shared" si="3"/>
        <v>287.31865413161802</v>
      </c>
      <c r="M29" s="67">
        <f>F29-3</f>
        <v>41786</v>
      </c>
      <c r="N29" s="67">
        <v>41789</v>
      </c>
      <c r="O29" s="67">
        <v>41789</v>
      </c>
      <c r="P29" s="14" t="s">
        <v>1748</v>
      </c>
      <c r="Q29" s="15">
        <v>41793</v>
      </c>
      <c r="R29" s="14" t="s">
        <v>1749</v>
      </c>
      <c r="S29" s="15">
        <v>41767</v>
      </c>
      <c r="T29" s="14" t="s">
        <v>95</v>
      </c>
      <c r="U29" s="130" t="s">
        <v>1831</v>
      </c>
      <c r="V29" s="4" t="s">
        <v>1832</v>
      </c>
      <c r="W29" t="s">
        <v>423</v>
      </c>
      <c r="AC29" t="s">
        <v>454</v>
      </c>
    </row>
    <row r="30" spans="1:29" x14ac:dyDescent="0.45">
      <c r="A30" s="127"/>
      <c r="B30" s="128" t="s">
        <v>90</v>
      </c>
      <c r="C30" s="14" t="s">
        <v>94</v>
      </c>
      <c r="D30" s="14" t="s">
        <v>1746</v>
      </c>
      <c r="E30" s="15">
        <v>41768</v>
      </c>
      <c r="F30" s="15">
        <v>41790</v>
      </c>
      <c r="G30" s="14" t="s">
        <v>112</v>
      </c>
      <c r="H30" s="14" t="s">
        <v>1747</v>
      </c>
      <c r="I30" s="129">
        <f t="shared" si="2"/>
        <v>14525380.809</v>
      </c>
      <c r="J30" s="16">
        <v>16139312.01</v>
      </c>
      <c r="K30" s="17">
        <v>11803</v>
      </c>
      <c r="L30" s="17">
        <f t="shared" si="3"/>
        <v>531.4562097971301</v>
      </c>
      <c r="M30" s="67">
        <f>F30-3</f>
        <v>41787</v>
      </c>
      <c r="N30" s="67">
        <v>41790</v>
      </c>
      <c r="O30" s="67">
        <v>41790</v>
      </c>
      <c r="P30" s="14" t="s">
        <v>1748</v>
      </c>
      <c r="Q30" s="15">
        <v>41793</v>
      </c>
      <c r="R30" s="14" t="s">
        <v>1749</v>
      </c>
      <c r="S30" s="15">
        <v>41768</v>
      </c>
      <c r="T30" s="14" t="s">
        <v>94</v>
      </c>
      <c r="U30" s="130" t="s">
        <v>1833</v>
      </c>
      <c r="V30" s="4" t="s">
        <v>1834</v>
      </c>
      <c r="W30" t="s">
        <v>423</v>
      </c>
      <c r="AC30" t="s">
        <v>454</v>
      </c>
    </row>
    <row r="31" spans="1:29" x14ac:dyDescent="0.45">
      <c r="A31" s="127"/>
      <c r="B31" s="128" t="s">
        <v>1835</v>
      </c>
      <c r="C31" s="14" t="s">
        <v>94</v>
      </c>
      <c r="D31" s="14" t="s">
        <v>1753</v>
      </c>
      <c r="E31" s="15">
        <v>41768</v>
      </c>
      <c r="F31" s="15">
        <v>41790</v>
      </c>
      <c r="G31" s="133" t="s">
        <v>112</v>
      </c>
      <c r="H31" s="14" t="s">
        <v>1747</v>
      </c>
      <c r="I31" s="129">
        <f t="shared" si="2"/>
        <v>6048687.1500000004</v>
      </c>
      <c r="J31" s="16">
        <v>6720763.5</v>
      </c>
      <c r="K31" s="17">
        <v>8507</v>
      </c>
      <c r="L31" s="17">
        <f t="shared" si="3"/>
        <v>383.04651162790697</v>
      </c>
      <c r="M31" s="67" t="s">
        <v>1753</v>
      </c>
      <c r="N31" s="67">
        <v>41786</v>
      </c>
      <c r="O31" s="67">
        <v>41786</v>
      </c>
      <c r="P31" s="14" t="s">
        <v>1748</v>
      </c>
      <c r="Q31" s="15">
        <v>41793</v>
      </c>
      <c r="R31" s="14" t="s">
        <v>1749</v>
      </c>
      <c r="S31" s="15">
        <v>41767</v>
      </c>
      <c r="T31" s="14" t="s">
        <v>95</v>
      </c>
      <c r="U31" s="130" t="s">
        <v>1836</v>
      </c>
      <c r="V31" s="4" t="s">
        <v>1837</v>
      </c>
      <c r="W31" t="s">
        <v>423</v>
      </c>
      <c r="AC31" t="s">
        <v>454</v>
      </c>
    </row>
    <row r="32" spans="1:29" x14ac:dyDescent="0.45">
      <c r="A32" s="127"/>
      <c r="B32" s="128" t="s">
        <v>1838</v>
      </c>
      <c r="C32" s="14" t="s">
        <v>94</v>
      </c>
      <c r="D32" s="93" t="s">
        <v>1839</v>
      </c>
      <c r="E32" s="15">
        <v>41768</v>
      </c>
      <c r="F32" s="15">
        <v>41787</v>
      </c>
      <c r="G32" s="133" t="s">
        <v>40</v>
      </c>
      <c r="H32" s="14" t="s">
        <v>1740</v>
      </c>
      <c r="I32" s="129">
        <f t="shared" si="2"/>
        <v>11504779.200000001</v>
      </c>
      <c r="J32" s="16">
        <v>12783088</v>
      </c>
      <c r="K32" s="17">
        <v>7160</v>
      </c>
      <c r="L32" s="17">
        <f t="shared" si="3"/>
        <v>322.39485403265707</v>
      </c>
      <c r="M32" s="67" t="s">
        <v>1840</v>
      </c>
      <c r="N32" s="67">
        <v>41785</v>
      </c>
      <c r="O32" s="67" t="s">
        <v>1841</v>
      </c>
      <c r="P32" s="14" t="s">
        <v>1841</v>
      </c>
      <c r="Q32" s="15">
        <f>F32+2</f>
        <v>41789</v>
      </c>
      <c r="R32" s="14" t="s">
        <v>1749</v>
      </c>
      <c r="S32" s="15"/>
      <c r="T32" s="14" t="s">
        <v>95</v>
      </c>
      <c r="U32" s="14" t="s">
        <v>1842</v>
      </c>
      <c r="V32" s="4" t="s">
        <v>1843</v>
      </c>
      <c r="W32" t="s">
        <v>423</v>
      </c>
      <c r="AC32" t="s">
        <v>454</v>
      </c>
    </row>
    <row r="33" spans="1:29" x14ac:dyDescent="0.45">
      <c r="A33" s="71"/>
      <c r="B33" s="128" t="s">
        <v>1844</v>
      </c>
      <c r="C33" s="131" t="s">
        <v>95</v>
      </c>
      <c r="D33" s="93" t="s">
        <v>1845</v>
      </c>
      <c r="E33" s="15">
        <v>41768</v>
      </c>
      <c r="F33" s="15">
        <v>41788</v>
      </c>
      <c r="G33" s="14" t="s">
        <v>1739</v>
      </c>
      <c r="H33" s="14" t="s">
        <v>1747</v>
      </c>
      <c r="I33" s="129">
        <f t="shared" si="2"/>
        <v>959968.11600000004</v>
      </c>
      <c r="J33" s="16">
        <v>1066631.24</v>
      </c>
      <c r="K33" s="17">
        <v>1854</v>
      </c>
      <c r="L33" s="17">
        <f t="shared" si="3"/>
        <v>83.48045522018802</v>
      </c>
      <c r="M33" s="67">
        <v>41788</v>
      </c>
      <c r="N33" s="67">
        <v>41789</v>
      </c>
      <c r="O33" s="67">
        <v>41788</v>
      </c>
      <c r="P33" s="14" t="s">
        <v>1788</v>
      </c>
      <c r="Q33" s="15">
        <v>41794</v>
      </c>
      <c r="R33" s="14" t="s">
        <v>1749</v>
      </c>
      <c r="S33" s="69">
        <v>41767</v>
      </c>
      <c r="T33" s="14" t="s">
        <v>95</v>
      </c>
      <c r="U33" s="130" t="s">
        <v>1846</v>
      </c>
      <c r="V33" s="4" t="s">
        <v>1847</v>
      </c>
      <c r="W33" t="s">
        <v>423</v>
      </c>
      <c r="AC33" t="s">
        <v>454</v>
      </c>
    </row>
    <row r="34" spans="1:29" x14ac:dyDescent="0.45">
      <c r="A34" s="127"/>
      <c r="B34" s="128" t="s">
        <v>1848</v>
      </c>
      <c r="C34" s="131" t="s">
        <v>95</v>
      </c>
      <c r="D34" s="14" t="s">
        <v>1746</v>
      </c>
      <c r="E34" s="15">
        <v>41768</v>
      </c>
      <c r="F34" s="15">
        <v>41789</v>
      </c>
      <c r="G34" s="14" t="s">
        <v>112</v>
      </c>
      <c r="H34" s="14" t="s">
        <v>1747</v>
      </c>
      <c r="I34" s="129"/>
      <c r="J34" s="16"/>
      <c r="K34" s="17"/>
      <c r="L34" s="17"/>
      <c r="M34" s="67">
        <f>F34-3</f>
        <v>41786</v>
      </c>
      <c r="N34" s="67">
        <v>41789</v>
      </c>
      <c r="O34" s="67">
        <v>41789</v>
      </c>
      <c r="P34" s="14" t="s">
        <v>1748</v>
      </c>
      <c r="Q34" s="15">
        <v>41793</v>
      </c>
      <c r="R34" s="14" t="s">
        <v>1749</v>
      </c>
      <c r="S34" s="15">
        <v>42134</v>
      </c>
      <c r="T34" s="14" t="s">
        <v>94</v>
      </c>
      <c r="U34" s="130" t="s">
        <v>1849</v>
      </c>
      <c r="V34" s="4" t="s">
        <v>1850</v>
      </c>
      <c r="W34" t="s">
        <v>423</v>
      </c>
      <c r="AC34" t="s">
        <v>454</v>
      </c>
    </row>
    <row r="35" spans="1:29" x14ac:dyDescent="0.45">
      <c r="A35" s="127"/>
      <c r="B35" s="128" t="s">
        <v>1851</v>
      </c>
      <c r="C35" s="14" t="s">
        <v>94</v>
      </c>
      <c r="D35" s="14" t="s">
        <v>1738</v>
      </c>
      <c r="E35" s="15">
        <v>41769</v>
      </c>
      <c r="F35" s="15">
        <v>41790</v>
      </c>
      <c r="G35" s="14" t="s">
        <v>1739</v>
      </c>
      <c r="H35" s="14" t="s">
        <v>1740</v>
      </c>
      <c r="I35" s="129">
        <f t="shared" ref="I35:I62" si="4">J35*90%</f>
        <v>8172776.9160000002</v>
      </c>
      <c r="J35" s="16">
        <v>9080863.2400000002</v>
      </c>
      <c r="K35" s="17">
        <v>9639</v>
      </c>
      <c r="L35" s="17">
        <f t="shared" ref="L35:L62" si="5">91/$K$17*K35</f>
        <v>434.01731815932703</v>
      </c>
      <c r="M35" s="67">
        <f>N35</f>
        <v>41790</v>
      </c>
      <c r="N35" s="67">
        <v>41790</v>
      </c>
      <c r="O35" s="67">
        <v>41782</v>
      </c>
      <c r="P35" s="14" t="s">
        <v>1788</v>
      </c>
      <c r="Q35" s="15">
        <v>41794</v>
      </c>
      <c r="R35" s="14" t="s">
        <v>1749</v>
      </c>
      <c r="S35" s="15">
        <v>41768</v>
      </c>
      <c r="T35" s="14" t="s">
        <v>94</v>
      </c>
      <c r="U35" s="130" t="s">
        <v>1852</v>
      </c>
      <c r="V35" s="4" t="s">
        <v>1853</v>
      </c>
      <c r="W35" t="s">
        <v>423</v>
      </c>
      <c r="Y35" s="64">
        <v>41766</v>
      </c>
      <c r="AC35" t="s">
        <v>454</v>
      </c>
    </row>
    <row r="36" spans="1:29" x14ac:dyDescent="0.45">
      <c r="A36" s="127"/>
      <c r="B36" s="128" t="s">
        <v>1854</v>
      </c>
      <c r="C36" s="14" t="s">
        <v>94</v>
      </c>
      <c r="D36" s="14" t="s">
        <v>1855</v>
      </c>
      <c r="E36" s="15">
        <v>41769</v>
      </c>
      <c r="F36" s="15" t="s">
        <v>1710</v>
      </c>
      <c r="G36" s="14" t="s">
        <v>112</v>
      </c>
      <c r="H36" s="14" t="s">
        <v>1747</v>
      </c>
      <c r="I36" s="129">
        <f t="shared" si="4"/>
        <v>210019195.09799999</v>
      </c>
      <c r="J36" s="16">
        <v>233354661.22</v>
      </c>
      <c r="K36" s="17">
        <v>54523</v>
      </c>
      <c r="L36" s="17">
        <f t="shared" si="5"/>
        <v>2455.0188025729835</v>
      </c>
      <c r="M36" s="67">
        <v>41788</v>
      </c>
      <c r="N36" s="67">
        <v>41791</v>
      </c>
      <c r="O36" s="67">
        <v>41791</v>
      </c>
      <c r="P36" s="14" t="s">
        <v>1748</v>
      </c>
      <c r="Q36" s="15">
        <v>41796</v>
      </c>
      <c r="R36" s="14" t="s">
        <v>1749</v>
      </c>
      <c r="S36" s="15">
        <v>41769</v>
      </c>
      <c r="T36" s="14" t="s">
        <v>94</v>
      </c>
      <c r="U36" s="130" t="s">
        <v>1856</v>
      </c>
      <c r="V36" s="4" t="s">
        <v>1857</v>
      </c>
      <c r="W36" t="s">
        <v>423</v>
      </c>
      <c r="AC36" t="s">
        <v>454</v>
      </c>
    </row>
    <row r="37" spans="1:29" x14ac:dyDescent="0.45">
      <c r="A37" s="127"/>
      <c r="B37" s="128" t="s">
        <v>1858</v>
      </c>
      <c r="C37" s="14" t="s">
        <v>94</v>
      </c>
      <c r="D37" s="14" t="s">
        <v>1746</v>
      </c>
      <c r="E37" s="15">
        <v>41769</v>
      </c>
      <c r="F37" s="15">
        <v>41790</v>
      </c>
      <c r="G37" s="14" t="s">
        <v>112</v>
      </c>
      <c r="H37" s="14" t="s">
        <v>1747</v>
      </c>
      <c r="I37" s="129">
        <f t="shared" si="4"/>
        <v>7987308.5250000004</v>
      </c>
      <c r="J37" s="16">
        <v>8874787.25</v>
      </c>
      <c r="K37" s="17">
        <v>6661</v>
      </c>
      <c r="L37" s="17">
        <f t="shared" si="5"/>
        <v>299.92627412172192</v>
      </c>
      <c r="M37" s="67">
        <f>F37-3</f>
        <v>41787</v>
      </c>
      <c r="N37" s="67">
        <v>41790</v>
      </c>
      <c r="O37" s="67">
        <v>41790</v>
      </c>
      <c r="P37" s="14" t="s">
        <v>1748</v>
      </c>
      <c r="Q37" s="15">
        <v>41793</v>
      </c>
      <c r="R37" s="14" t="s">
        <v>1749</v>
      </c>
      <c r="S37" s="15">
        <v>41769</v>
      </c>
      <c r="T37" s="14" t="s">
        <v>1859</v>
      </c>
      <c r="U37" s="130" t="s">
        <v>1860</v>
      </c>
      <c r="V37" s="4" t="s">
        <v>1861</v>
      </c>
      <c r="W37" t="s">
        <v>423</v>
      </c>
      <c r="AC37" t="s">
        <v>454</v>
      </c>
    </row>
    <row r="38" spans="1:29" x14ac:dyDescent="0.45">
      <c r="A38" s="127"/>
      <c r="B38" s="128" t="s">
        <v>1862</v>
      </c>
      <c r="C38" s="14" t="s">
        <v>94</v>
      </c>
      <c r="D38" s="14" t="s">
        <v>1746</v>
      </c>
      <c r="E38" s="15">
        <v>41769</v>
      </c>
      <c r="F38" s="15">
        <v>41789</v>
      </c>
      <c r="G38" s="14" t="s">
        <v>112</v>
      </c>
      <c r="H38" s="14" t="s">
        <v>1747</v>
      </c>
      <c r="I38" s="129">
        <f t="shared" si="4"/>
        <v>15362124.624</v>
      </c>
      <c r="J38" s="16">
        <v>17069027.359999999</v>
      </c>
      <c r="K38" s="17">
        <v>10835</v>
      </c>
      <c r="L38" s="17">
        <f t="shared" si="5"/>
        <v>487.86986640277087</v>
      </c>
      <c r="M38" s="67">
        <f>F38-3</f>
        <v>41786</v>
      </c>
      <c r="N38" s="67">
        <v>41789</v>
      </c>
      <c r="O38" s="67">
        <v>41789</v>
      </c>
      <c r="P38" s="14" t="s">
        <v>1748</v>
      </c>
      <c r="Q38" s="15">
        <v>41793</v>
      </c>
      <c r="R38" s="14" t="s">
        <v>1749</v>
      </c>
      <c r="S38" s="15">
        <v>41769</v>
      </c>
      <c r="T38" s="14" t="s">
        <v>94</v>
      </c>
      <c r="U38" s="130" t="s">
        <v>1863</v>
      </c>
      <c r="V38" s="4" t="s">
        <v>1864</v>
      </c>
      <c r="W38" t="s">
        <v>423</v>
      </c>
      <c r="AC38" t="s">
        <v>454</v>
      </c>
    </row>
    <row r="39" spans="1:29" x14ac:dyDescent="0.45">
      <c r="A39" s="127"/>
      <c r="B39" s="128" t="s">
        <v>1865</v>
      </c>
      <c r="C39" s="14" t="s">
        <v>94</v>
      </c>
      <c r="D39" s="14" t="s">
        <v>1753</v>
      </c>
      <c r="E39" s="15">
        <v>41770</v>
      </c>
      <c r="F39" s="15">
        <v>41781</v>
      </c>
      <c r="G39" s="14" t="s">
        <v>1739</v>
      </c>
      <c r="H39" s="14" t="s">
        <v>1747</v>
      </c>
      <c r="I39" s="129">
        <f t="shared" si="4"/>
        <v>34834815.323998854</v>
      </c>
      <c r="J39" s="16">
        <v>38705350.359998725</v>
      </c>
      <c r="K39" s="17">
        <v>41638</v>
      </c>
      <c r="L39" s="17">
        <f t="shared" si="5"/>
        <v>1874.8431469569518</v>
      </c>
      <c r="M39" s="67" t="s">
        <v>1753</v>
      </c>
      <c r="N39" s="67">
        <v>41779</v>
      </c>
      <c r="O39" s="67">
        <v>41779</v>
      </c>
      <c r="P39" s="14" t="s">
        <v>1866</v>
      </c>
      <c r="Q39" s="15">
        <v>41786</v>
      </c>
      <c r="R39" s="14" t="s">
        <v>1867</v>
      </c>
      <c r="S39" s="15">
        <v>41760</v>
      </c>
      <c r="T39" s="14" t="s">
        <v>95</v>
      </c>
      <c r="U39" s="130" t="s">
        <v>1868</v>
      </c>
      <c r="V39" s="4" t="s">
        <v>1869</v>
      </c>
      <c r="W39" t="s">
        <v>423</v>
      </c>
      <c r="Y39" s="64">
        <v>41763</v>
      </c>
      <c r="Z39" s="64">
        <v>41763</v>
      </c>
      <c r="AC39" t="s">
        <v>454</v>
      </c>
    </row>
    <row r="40" spans="1:29" x14ac:dyDescent="0.45">
      <c r="A40" s="127"/>
      <c r="B40" s="128" t="s">
        <v>1870</v>
      </c>
      <c r="C40" s="14" t="s">
        <v>94</v>
      </c>
      <c r="D40" s="14" t="s">
        <v>1746</v>
      </c>
      <c r="E40" s="15">
        <v>41770</v>
      </c>
      <c r="F40" s="15">
        <v>41789</v>
      </c>
      <c r="G40" s="14" t="s">
        <v>1739</v>
      </c>
      <c r="H40" s="14" t="s">
        <v>1740</v>
      </c>
      <c r="I40" s="129">
        <f t="shared" si="4"/>
        <v>12396040.506000001</v>
      </c>
      <c r="J40" s="16">
        <v>13773378.34</v>
      </c>
      <c r="K40" s="17">
        <v>6649</v>
      </c>
      <c r="L40" s="17">
        <f t="shared" si="5"/>
        <v>299.38594755071745</v>
      </c>
      <c r="M40" s="67">
        <f>N40</f>
        <v>41789</v>
      </c>
      <c r="N40" s="67">
        <v>41789</v>
      </c>
      <c r="O40" s="67" t="s">
        <v>1871</v>
      </c>
      <c r="P40" s="14" t="s">
        <v>1778</v>
      </c>
      <c r="Q40" s="15">
        <v>41792</v>
      </c>
      <c r="R40" s="14" t="s">
        <v>1872</v>
      </c>
      <c r="S40" s="15">
        <v>41767</v>
      </c>
      <c r="T40" s="14" t="s">
        <v>1873</v>
      </c>
      <c r="U40" s="130" t="s">
        <v>1874</v>
      </c>
      <c r="V40" s="4" t="s">
        <v>1875</v>
      </c>
      <c r="W40" t="s">
        <v>423</v>
      </c>
      <c r="AC40" t="s">
        <v>454</v>
      </c>
    </row>
    <row r="41" spans="1:29" x14ac:dyDescent="0.45">
      <c r="A41" s="127"/>
      <c r="B41" s="128" t="s">
        <v>1876</v>
      </c>
      <c r="C41" s="14" t="s">
        <v>94</v>
      </c>
      <c r="D41" s="93" t="s">
        <v>1845</v>
      </c>
      <c r="E41" s="15">
        <v>41771</v>
      </c>
      <c r="F41" s="15">
        <v>41791</v>
      </c>
      <c r="G41" s="14" t="s">
        <v>1739</v>
      </c>
      <c r="H41" s="14" t="s">
        <v>1747</v>
      </c>
      <c r="I41" s="129">
        <f t="shared" si="4"/>
        <v>12477268.341</v>
      </c>
      <c r="J41" s="16">
        <v>13863631.49</v>
      </c>
      <c r="K41" s="17">
        <v>13356</v>
      </c>
      <c r="L41" s="17">
        <f t="shared" si="5"/>
        <v>601.38347352795643</v>
      </c>
      <c r="M41" s="67">
        <f>N41</f>
        <v>41791</v>
      </c>
      <c r="N41" s="67">
        <v>41791</v>
      </c>
      <c r="O41" s="67">
        <v>41789</v>
      </c>
      <c r="P41" s="14" t="s">
        <v>1788</v>
      </c>
      <c r="Q41" s="15">
        <v>41794</v>
      </c>
      <c r="R41" s="14" t="s">
        <v>1749</v>
      </c>
      <c r="S41" s="15">
        <v>41767</v>
      </c>
      <c r="T41" s="14" t="s">
        <v>95</v>
      </c>
      <c r="U41" s="130" t="s">
        <v>1877</v>
      </c>
      <c r="V41" s="4" t="s">
        <v>1878</v>
      </c>
      <c r="W41" t="s">
        <v>423</v>
      </c>
      <c r="AC41" t="s">
        <v>454</v>
      </c>
    </row>
    <row r="42" spans="1:29" x14ac:dyDescent="0.45">
      <c r="A42" s="127"/>
      <c r="B42" s="128" t="s">
        <v>1879</v>
      </c>
      <c r="C42" s="14" t="s">
        <v>94</v>
      </c>
      <c r="D42" s="14" t="s">
        <v>119</v>
      </c>
      <c r="E42" s="15">
        <v>41771</v>
      </c>
      <c r="F42" s="15">
        <v>41791</v>
      </c>
      <c r="G42" s="14" t="s">
        <v>1739</v>
      </c>
      <c r="H42" s="14" t="s">
        <v>1747</v>
      </c>
      <c r="I42" s="129">
        <f t="shared" si="4"/>
        <v>4248039.8880000003</v>
      </c>
      <c r="J42" s="16">
        <v>4720044.32</v>
      </c>
      <c r="K42" s="17">
        <v>4719</v>
      </c>
      <c r="L42" s="17">
        <f t="shared" si="5"/>
        <v>212.48342404750122</v>
      </c>
      <c r="M42" s="67">
        <f>N42</f>
        <v>41791</v>
      </c>
      <c r="N42" s="67">
        <v>41791</v>
      </c>
      <c r="O42" s="67">
        <v>41791</v>
      </c>
      <c r="P42" s="14" t="s">
        <v>1788</v>
      </c>
      <c r="Q42" s="15">
        <v>41793</v>
      </c>
      <c r="R42" s="14" t="s">
        <v>1749</v>
      </c>
      <c r="S42" s="15">
        <v>41767</v>
      </c>
      <c r="T42" s="14" t="s">
        <v>94</v>
      </c>
      <c r="U42" s="130" t="s">
        <v>1880</v>
      </c>
      <c r="V42" s="4" t="s">
        <v>1881</v>
      </c>
      <c r="W42" t="s">
        <v>423</v>
      </c>
      <c r="AC42" t="s">
        <v>454</v>
      </c>
    </row>
    <row r="43" spans="1:29" x14ac:dyDescent="0.45">
      <c r="A43" s="127"/>
      <c r="B43" s="128" t="s">
        <v>1882</v>
      </c>
      <c r="C43" s="131" t="s">
        <v>95</v>
      </c>
      <c r="D43" s="14" t="s">
        <v>1753</v>
      </c>
      <c r="E43" s="15">
        <v>41771</v>
      </c>
      <c r="F43" s="15">
        <v>41792</v>
      </c>
      <c r="G43" s="14" t="s">
        <v>1739</v>
      </c>
      <c r="H43" s="14" t="s">
        <v>1747</v>
      </c>
      <c r="I43" s="129">
        <f t="shared" si="4"/>
        <v>23481949.428000003</v>
      </c>
      <c r="J43" s="16">
        <v>26091054.920000002</v>
      </c>
      <c r="K43" s="17">
        <v>14232</v>
      </c>
      <c r="L43" s="17">
        <f t="shared" si="5"/>
        <v>640.82731321128153</v>
      </c>
      <c r="M43" s="67" t="s">
        <v>1753</v>
      </c>
      <c r="N43" s="67">
        <v>41789</v>
      </c>
      <c r="O43" s="67" t="s">
        <v>1883</v>
      </c>
      <c r="P43" s="14" t="s">
        <v>1778</v>
      </c>
      <c r="Q43" s="15">
        <v>41794</v>
      </c>
      <c r="R43" s="14" t="s">
        <v>1872</v>
      </c>
      <c r="S43" s="15">
        <v>41768</v>
      </c>
      <c r="T43" s="14" t="s">
        <v>95</v>
      </c>
      <c r="U43" s="130" t="s">
        <v>1884</v>
      </c>
      <c r="V43" s="4" t="s">
        <v>1885</v>
      </c>
      <c r="W43" t="s">
        <v>423</v>
      </c>
      <c r="AC43" t="s">
        <v>454</v>
      </c>
    </row>
    <row r="44" spans="1:29" x14ac:dyDescent="0.45">
      <c r="A44" s="127"/>
      <c r="B44" s="128" t="s">
        <v>1886</v>
      </c>
      <c r="C44" s="14" t="s">
        <v>94</v>
      </c>
      <c r="D44" s="14" t="s">
        <v>1746</v>
      </c>
      <c r="E44" s="15">
        <v>41771</v>
      </c>
      <c r="F44" s="15">
        <v>41788</v>
      </c>
      <c r="G44" s="14" t="s">
        <v>112</v>
      </c>
      <c r="H44" s="14" t="s">
        <v>1747</v>
      </c>
      <c r="I44" s="129">
        <f t="shared" si="4"/>
        <v>25559819.423999999</v>
      </c>
      <c r="J44" s="16">
        <v>28399799.359999999</v>
      </c>
      <c r="K44" s="17">
        <v>20868</v>
      </c>
      <c r="L44" s="17">
        <f t="shared" si="5"/>
        <v>939.62790697674416</v>
      </c>
      <c r="M44" s="67">
        <f>F44-3</f>
        <v>41785</v>
      </c>
      <c r="N44" s="67">
        <v>41788</v>
      </c>
      <c r="O44" s="67">
        <v>41788</v>
      </c>
      <c r="P44" s="14" t="s">
        <v>1748</v>
      </c>
      <c r="Q44" s="15">
        <v>41792</v>
      </c>
      <c r="R44" s="14" t="s">
        <v>1749</v>
      </c>
      <c r="S44" s="69">
        <v>41771</v>
      </c>
      <c r="T44" s="14" t="s">
        <v>94</v>
      </c>
      <c r="U44" s="130" t="s">
        <v>1887</v>
      </c>
      <c r="V44" s="4" t="s">
        <v>1888</v>
      </c>
      <c r="W44" t="s">
        <v>423</v>
      </c>
      <c r="AC44" t="s">
        <v>454</v>
      </c>
    </row>
    <row r="45" spans="1:29" x14ac:dyDescent="0.45">
      <c r="A45" s="71"/>
      <c r="B45" s="128" t="s">
        <v>1889</v>
      </c>
      <c r="C45" s="131" t="s">
        <v>95</v>
      </c>
      <c r="D45" s="14" t="s">
        <v>1746</v>
      </c>
      <c r="E45" s="15">
        <v>41771</v>
      </c>
      <c r="F45" s="15">
        <v>41782</v>
      </c>
      <c r="G45" s="14" t="s">
        <v>1739</v>
      </c>
      <c r="H45" s="14" t="s">
        <v>1747</v>
      </c>
      <c r="I45" s="129">
        <f t="shared" si="4"/>
        <v>726734.92500000005</v>
      </c>
      <c r="J45" s="16">
        <v>807483.25</v>
      </c>
      <c r="K45" s="17">
        <v>1207</v>
      </c>
      <c r="L45" s="17">
        <f t="shared" si="5"/>
        <v>54.347847600197923</v>
      </c>
      <c r="M45" s="67">
        <f>N45</f>
        <v>41782</v>
      </c>
      <c r="N45" s="67">
        <v>41782</v>
      </c>
      <c r="O45" s="67">
        <v>41782</v>
      </c>
      <c r="P45" s="14" t="s">
        <v>1788</v>
      </c>
      <c r="Q45" s="15">
        <v>41787</v>
      </c>
      <c r="R45" s="14" t="s">
        <v>1749</v>
      </c>
      <c r="S45" s="69">
        <v>41767</v>
      </c>
      <c r="T45" s="14" t="s">
        <v>94</v>
      </c>
      <c r="U45" s="130" t="s">
        <v>1890</v>
      </c>
      <c r="V45" s="4" t="s">
        <v>1891</v>
      </c>
      <c r="W45" t="s">
        <v>423</v>
      </c>
      <c r="AC45" t="s">
        <v>454</v>
      </c>
    </row>
    <row r="46" spans="1:29" x14ac:dyDescent="0.45">
      <c r="A46" s="127"/>
      <c r="B46" s="128" t="s">
        <v>1892</v>
      </c>
      <c r="C46" s="131" t="s">
        <v>95</v>
      </c>
      <c r="D46" s="93" t="s">
        <v>1845</v>
      </c>
      <c r="E46" s="15">
        <v>41771</v>
      </c>
      <c r="F46" s="15">
        <v>41789</v>
      </c>
      <c r="G46" s="14" t="s">
        <v>1739</v>
      </c>
      <c r="H46" s="14" t="s">
        <v>1740</v>
      </c>
      <c r="I46" s="129">
        <f t="shared" si="4"/>
        <v>2859068.9879999999</v>
      </c>
      <c r="J46" s="16">
        <v>3176743.32</v>
      </c>
      <c r="K46" s="17">
        <v>6013</v>
      </c>
      <c r="L46" s="17">
        <f t="shared" si="5"/>
        <v>270.74863928748141</v>
      </c>
      <c r="M46" s="67">
        <f>N46</f>
        <v>41789</v>
      </c>
      <c r="N46" s="67">
        <v>41789</v>
      </c>
      <c r="O46" s="67">
        <v>41789</v>
      </c>
      <c r="P46" s="14" t="s">
        <v>1748</v>
      </c>
      <c r="Q46" s="15">
        <v>41792</v>
      </c>
      <c r="R46" s="14" t="s">
        <v>1749</v>
      </c>
      <c r="S46" s="69">
        <v>41767</v>
      </c>
      <c r="T46" s="14" t="s">
        <v>95</v>
      </c>
      <c r="U46" s="130" t="s">
        <v>1893</v>
      </c>
      <c r="V46" s="4" t="s">
        <v>1894</v>
      </c>
      <c r="W46" t="s">
        <v>423</v>
      </c>
      <c r="AC46" t="s">
        <v>454</v>
      </c>
    </row>
    <row r="47" spans="1:29" x14ac:dyDescent="0.45">
      <c r="A47" s="127"/>
      <c r="B47" s="128" t="s">
        <v>1895</v>
      </c>
      <c r="C47" s="131" t="s">
        <v>95</v>
      </c>
      <c r="D47" s="14" t="s">
        <v>1753</v>
      </c>
      <c r="E47" s="15">
        <v>41772</v>
      </c>
      <c r="F47" s="15">
        <v>41791</v>
      </c>
      <c r="G47" s="14" t="s">
        <v>1739</v>
      </c>
      <c r="H47" s="14" t="s">
        <v>1747</v>
      </c>
      <c r="I47" s="129">
        <f t="shared" si="4"/>
        <v>85515030.585000008</v>
      </c>
      <c r="J47" s="16">
        <v>95016700.650000006</v>
      </c>
      <c r="K47" s="17">
        <v>28931</v>
      </c>
      <c r="L47" s="17">
        <f t="shared" si="5"/>
        <v>1302.6823354774863</v>
      </c>
      <c r="M47" s="67" t="s">
        <v>1753</v>
      </c>
      <c r="N47" s="67">
        <v>41782</v>
      </c>
      <c r="O47" s="67">
        <v>41782</v>
      </c>
      <c r="P47" s="14" t="s">
        <v>1748</v>
      </c>
      <c r="Q47" s="15">
        <v>41796</v>
      </c>
      <c r="R47" s="14" t="s">
        <v>1867</v>
      </c>
      <c r="S47" s="15">
        <v>41768</v>
      </c>
      <c r="T47" s="14" t="s">
        <v>95</v>
      </c>
      <c r="U47" s="130" t="s">
        <v>1896</v>
      </c>
      <c r="V47" s="4" t="s">
        <v>1897</v>
      </c>
      <c r="W47" t="s">
        <v>423</v>
      </c>
      <c r="AC47" t="s">
        <v>454</v>
      </c>
    </row>
    <row r="48" spans="1:29" x14ac:dyDescent="0.45">
      <c r="A48" s="127"/>
      <c r="B48" s="128" t="s">
        <v>1898</v>
      </c>
      <c r="C48" s="14" t="s">
        <v>94</v>
      </c>
      <c r="D48" s="14" t="s">
        <v>1738</v>
      </c>
      <c r="E48" s="15">
        <v>41773</v>
      </c>
      <c r="F48" s="15">
        <v>41791</v>
      </c>
      <c r="G48" s="14" t="s">
        <v>112</v>
      </c>
      <c r="H48" s="14" t="s">
        <v>1747</v>
      </c>
      <c r="I48" s="129">
        <f t="shared" si="4"/>
        <v>10665917.298</v>
      </c>
      <c r="J48" s="16">
        <v>11851019.220000001</v>
      </c>
      <c r="K48" s="17">
        <v>7224</v>
      </c>
      <c r="L48" s="17">
        <f t="shared" si="5"/>
        <v>325.27659574468083</v>
      </c>
      <c r="M48" s="67">
        <f>F48-3</f>
        <v>41788</v>
      </c>
      <c r="N48" s="67">
        <v>41789</v>
      </c>
      <c r="O48" s="67">
        <v>41781</v>
      </c>
      <c r="P48" s="14" t="s">
        <v>1748</v>
      </c>
      <c r="Q48" s="15">
        <v>41793</v>
      </c>
      <c r="R48" s="14" t="s">
        <v>1749</v>
      </c>
      <c r="S48" s="15"/>
      <c r="T48" s="14" t="s">
        <v>94</v>
      </c>
      <c r="U48" s="130" t="s">
        <v>1899</v>
      </c>
      <c r="V48" s="4" t="s">
        <v>1900</v>
      </c>
      <c r="W48" t="s">
        <v>423</v>
      </c>
      <c r="AC48" t="s">
        <v>454</v>
      </c>
    </row>
    <row r="49" spans="1:29" x14ac:dyDescent="0.45">
      <c r="A49" s="127"/>
      <c r="B49" s="128" t="s">
        <v>1901</v>
      </c>
      <c r="C49" s="14" t="s">
        <v>94</v>
      </c>
      <c r="D49" s="14" t="s">
        <v>1753</v>
      </c>
      <c r="E49" s="15">
        <v>41773</v>
      </c>
      <c r="F49" s="15">
        <v>41789</v>
      </c>
      <c r="G49" s="14" t="s">
        <v>112</v>
      </c>
      <c r="H49" s="14" t="s">
        <v>1747</v>
      </c>
      <c r="I49" s="129">
        <f t="shared" si="4"/>
        <v>14041127.07</v>
      </c>
      <c r="J49" s="16">
        <v>15601252.300000001</v>
      </c>
      <c r="K49" s="17">
        <v>21187</v>
      </c>
      <c r="L49" s="17">
        <f t="shared" si="5"/>
        <v>953.99158832261253</v>
      </c>
      <c r="M49" s="67" t="s">
        <v>1753</v>
      </c>
      <c r="N49" s="67">
        <v>41786</v>
      </c>
      <c r="O49" s="67" t="s">
        <v>1841</v>
      </c>
      <c r="P49" s="14" t="s">
        <v>1778</v>
      </c>
      <c r="Q49" s="15">
        <v>41793</v>
      </c>
      <c r="R49" s="14" t="s">
        <v>1749</v>
      </c>
      <c r="S49" s="15">
        <v>41773</v>
      </c>
      <c r="T49" s="14" t="s">
        <v>95</v>
      </c>
      <c r="U49" s="130" t="s">
        <v>1902</v>
      </c>
      <c r="V49" s="4" t="s">
        <v>1903</v>
      </c>
      <c r="W49" t="s">
        <v>423</v>
      </c>
      <c r="AC49" t="s">
        <v>454</v>
      </c>
    </row>
    <row r="50" spans="1:29" x14ac:dyDescent="0.45">
      <c r="A50" s="127"/>
      <c r="B50" s="128" t="s">
        <v>1904</v>
      </c>
      <c r="C50" s="14" t="s">
        <v>94</v>
      </c>
      <c r="D50" s="14" t="s">
        <v>1738</v>
      </c>
      <c r="E50" s="15">
        <v>41773</v>
      </c>
      <c r="F50" s="15" t="s">
        <v>1711</v>
      </c>
      <c r="G50" s="14" t="s">
        <v>112</v>
      </c>
      <c r="H50" s="14" t="s">
        <v>1747</v>
      </c>
      <c r="I50" s="129">
        <f t="shared" si="4"/>
        <v>5815037.7630000003</v>
      </c>
      <c r="J50" s="16">
        <v>6461153.0700000003</v>
      </c>
      <c r="K50" s="17">
        <v>16957</v>
      </c>
      <c r="L50" s="17">
        <f t="shared" si="5"/>
        <v>763.52647204354275</v>
      </c>
      <c r="M50" s="67">
        <v>41788</v>
      </c>
      <c r="N50" s="67">
        <v>41791</v>
      </c>
      <c r="O50" s="67">
        <v>41791</v>
      </c>
      <c r="P50" s="14" t="s">
        <v>1748</v>
      </c>
      <c r="Q50" s="15">
        <v>41794</v>
      </c>
      <c r="R50" s="14" t="s">
        <v>1749</v>
      </c>
      <c r="S50" s="15">
        <v>41773</v>
      </c>
      <c r="T50" s="14" t="s">
        <v>94</v>
      </c>
      <c r="U50" s="130" t="s">
        <v>1905</v>
      </c>
      <c r="V50" s="4" t="s">
        <v>1906</v>
      </c>
      <c r="W50" t="s">
        <v>423</v>
      </c>
      <c r="AC50" t="s">
        <v>454</v>
      </c>
    </row>
    <row r="51" spans="1:29" x14ac:dyDescent="0.45">
      <c r="A51" s="127"/>
      <c r="B51" s="128" t="s">
        <v>1907</v>
      </c>
      <c r="C51" s="14" t="s">
        <v>94</v>
      </c>
      <c r="D51" s="14" t="s">
        <v>1746</v>
      </c>
      <c r="E51" s="15">
        <v>41773</v>
      </c>
      <c r="F51" s="15">
        <v>41789</v>
      </c>
      <c r="G51" s="14" t="s">
        <v>112</v>
      </c>
      <c r="H51" s="14" t="s">
        <v>1747</v>
      </c>
      <c r="I51" s="129">
        <f t="shared" si="4"/>
        <v>6958641.0779999997</v>
      </c>
      <c r="J51" s="16">
        <v>7731823.4199999999</v>
      </c>
      <c r="K51" s="17">
        <v>4704</v>
      </c>
      <c r="L51" s="17">
        <f t="shared" si="5"/>
        <v>211.80801583374566</v>
      </c>
      <c r="M51" s="67">
        <f>F51-3</f>
        <v>41786</v>
      </c>
      <c r="N51" s="67">
        <v>41789</v>
      </c>
      <c r="O51" s="67">
        <v>41789</v>
      </c>
      <c r="P51" s="14" t="s">
        <v>1748</v>
      </c>
      <c r="Q51" s="15">
        <v>41793</v>
      </c>
      <c r="R51" s="14" t="s">
        <v>1749</v>
      </c>
      <c r="S51" s="15">
        <v>41773</v>
      </c>
      <c r="T51" s="14" t="s">
        <v>94</v>
      </c>
      <c r="U51" s="130" t="s">
        <v>1908</v>
      </c>
      <c r="V51" s="4" t="s">
        <v>1909</v>
      </c>
      <c r="W51" t="s">
        <v>423</v>
      </c>
      <c r="AC51" t="s">
        <v>454</v>
      </c>
    </row>
    <row r="52" spans="1:29" x14ac:dyDescent="0.45">
      <c r="A52" s="127"/>
      <c r="B52" s="128" t="s">
        <v>1910</v>
      </c>
      <c r="C52" s="14" t="s">
        <v>94</v>
      </c>
      <c r="D52" s="14" t="s">
        <v>1738</v>
      </c>
      <c r="E52" s="15">
        <v>41774</v>
      </c>
      <c r="F52" s="15" t="s">
        <v>1712</v>
      </c>
      <c r="G52" s="14" t="s">
        <v>112</v>
      </c>
      <c r="H52" s="14" t="s">
        <v>1747</v>
      </c>
      <c r="I52" s="129">
        <f t="shared" si="4"/>
        <v>19471807.772999998</v>
      </c>
      <c r="J52" s="16">
        <v>21635341.969999999</v>
      </c>
      <c r="K52" s="17">
        <v>17596</v>
      </c>
      <c r="L52" s="17">
        <f t="shared" si="5"/>
        <v>792.29886194952985</v>
      </c>
      <c r="M52" s="67">
        <v>41786</v>
      </c>
      <c r="N52" s="67">
        <v>41789</v>
      </c>
      <c r="O52" s="67">
        <v>41789</v>
      </c>
      <c r="P52" s="14" t="s">
        <v>1748</v>
      </c>
      <c r="Q52" s="15">
        <v>41793</v>
      </c>
      <c r="R52" s="14" t="s">
        <v>1749</v>
      </c>
      <c r="S52" s="15">
        <v>41774</v>
      </c>
      <c r="T52" s="14" t="s">
        <v>94</v>
      </c>
      <c r="U52" s="130" t="s">
        <v>1911</v>
      </c>
      <c r="V52" s="4" t="s">
        <v>1912</v>
      </c>
      <c r="W52" t="s">
        <v>423</v>
      </c>
      <c r="AC52" t="s">
        <v>454</v>
      </c>
    </row>
    <row r="53" spans="1:29" x14ac:dyDescent="0.45">
      <c r="A53" s="71"/>
      <c r="B53" s="128" t="s">
        <v>1913</v>
      </c>
      <c r="C53" s="14" t="s">
        <v>94</v>
      </c>
      <c r="D53" s="14" t="s">
        <v>1753</v>
      </c>
      <c r="E53" s="15">
        <v>41774</v>
      </c>
      <c r="F53" s="15">
        <v>41789</v>
      </c>
      <c r="G53" s="14" t="s">
        <v>1739</v>
      </c>
      <c r="H53" s="14" t="s">
        <v>1747</v>
      </c>
      <c r="I53" s="129">
        <f t="shared" si="4"/>
        <v>44138625.821999997</v>
      </c>
      <c r="J53" s="16">
        <v>49042917.579999998</v>
      </c>
      <c r="K53" s="17">
        <v>18832</v>
      </c>
      <c r="L53" s="17">
        <f t="shared" si="5"/>
        <v>847.95249876298863</v>
      </c>
      <c r="M53" s="67" t="s">
        <v>1753</v>
      </c>
      <c r="N53" s="67">
        <v>41789</v>
      </c>
      <c r="O53" s="67">
        <v>41789</v>
      </c>
      <c r="P53" s="14" t="s">
        <v>1914</v>
      </c>
      <c r="Q53" s="15">
        <v>41793</v>
      </c>
      <c r="R53" s="14" t="s">
        <v>1749</v>
      </c>
      <c r="S53" s="15">
        <v>41771</v>
      </c>
      <c r="T53" s="14" t="s">
        <v>95</v>
      </c>
      <c r="U53" s="130" t="s">
        <v>1915</v>
      </c>
      <c r="V53" s="4" t="s">
        <v>1916</v>
      </c>
      <c r="Y53" s="64">
        <v>41766</v>
      </c>
      <c r="AC53" t="s">
        <v>454</v>
      </c>
    </row>
    <row r="54" spans="1:29" x14ac:dyDescent="0.45">
      <c r="A54" s="127"/>
      <c r="B54" s="128" t="s">
        <v>1917</v>
      </c>
      <c r="C54" s="131" t="s">
        <v>95</v>
      </c>
      <c r="D54" s="14" t="s">
        <v>1746</v>
      </c>
      <c r="E54" s="15">
        <v>41774</v>
      </c>
      <c r="F54" s="15">
        <v>41788</v>
      </c>
      <c r="G54" s="14" t="s">
        <v>1739</v>
      </c>
      <c r="H54" s="14" t="s">
        <v>1747</v>
      </c>
      <c r="I54" s="129">
        <f t="shared" si="4"/>
        <v>3966604.6770000001</v>
      </c>
      <c r="J54" s="16">
        <v>4407338.53</v>
      </c>
      <c r="K54" s="17">
        <v>6136</v>
      </c>
      <c r="L54" s="17">
        <f t="shared" si="5"/>
        <v>276.28698664027706</v>
      </c>
      <c r="M54" s="67">
        <f>N54</f>
        <v>41788</v>
      </c>
      <c r="N54" s="67">
        <v>41788</v>
      </c>
      <c r="O54" s="67">
        <v>41788</v>
      </c>
      <c r="P54" s="14" t="s">
        <v>1748</v>
      </c>
      <c r="Q54" s="15">
        <v>41792</v>
      </c>
      <c r="R54" s="14" t="s">
        <v>1749</v>
      </c>
      <c r="S54" s="69">
        <v>41768</v>
      </c>
      <c r="T54" s="14" t="s">
        <v>94</v>
      </c>
      <c r="U54" s="130" t="s">
        <v>1918</v>
      </c>
      <c r="V54" s="4" t="s">
        <v>1919</v>
      </c>
      <c r="W54" t="s">
        <v>423</v>
      </c>
      <c r="AC54" t="s">
        <v>454</v>
      </c>
    </row>
    <row r="55" spans="1:29" x14ac:dyDescent="0.45">
      <c r="A55" s="127"/>
      <c r="B55" s="128" t="s">
        <v>1920</v>
      </c>
      <c r="C55" s="131" t="s">
        <v>95</v>
      </c>
      <c r="D55" s="14" t="s">
        <v>1753</v>
      </c>
      <c r="E55" s="15">
        <v>41774</v>
      </c>
      <c r="F55" s="15">
        <v>41790</v>
      </c>
      <c r="G55" s="14" t="s">
        <v>1921</v>
      </c>
      <c r="H55" s="14" t="s">
        <v>1747</v>
      </c>
      <c r="I55" s="129">
        <f t="shared" si="4"/>
        <v>10891441.142999999</v>
      </c>
      <c r="J55" s="16">
        <v>12101601.27</v>
      </c>
      <c r="K55" s="17">
        <v>7624</v>
      </c>
      <c r="L55" s="17">
        <f t="shared" si="5"/>
        <v>343.28748144482927</v>
      </c>
      <c r="M55" s="67" t="s">
        <v>1753</v>
      </c>
      <c r="N55" s="67">
        <v>41790</v>
      </c>
      <c r="O55" s="67" t="s">
        <v>1841</v>
      </c>
      <c r="P55" s="14" t="s">
        <v>1922</v>
      </c>
      <c r="Q55" s="15">
        <v>41793</v>
      </c>
      <c r="R55" s="14" t="s">
        <v>1749</v>
      </c>
      <c r="S55" s="69">
        <v>41774</v>
      </c>
      <c r="T55" s="14" t="s">
        <v>95</v>
      </c>
      <c r="U55" s="130" t="s">
        <v>1923</v>
      </c>
      <c r="V55" s="4" t="s">
        <v>1924</v>
      </c>
      <c r="W55" t="s">
        <v>423</v>
      </c>
      <c r="AC55" t="s">
        <v>454</v>
      </c>
    </row>
    <row r="56" spans="1:29" x14ac:dyDescent="0.45">
      <c r="A56" s="127"/>
      <c r="B56" s="128" t="s">
        <v>1925</v>
      </c>
      <c r="C56" s="14" t="s">
        <v>94</v>
      </c>
      <c r="D56" s="14" t="s">
        <v>1839</v>
      </c>
      <c r="E56" s="15">
        <v>41775</v>
      </c>
      <c r="F56" s="15">
        <v>41789</v>
      </c>
      <c r="G56" s="14" t="s">
        <v>40</v>
      </c>
      <c r="H56" s="14" t="s">
        <v>1740</v>
      </c>
      <c r="I56" s="129">
        <f t="shared" si="4"/>
        <v>15212506.103999998</v>
      </c>
      <c r="J56" s="16">
        <v>16902784.559999999</v>
      </c>
      <c r="K56" s="17">
        <v>8571</v>
      </c>
      <c r="L56" s="17">
        <f t="shared" si="5"/>
        <v>385.92825333993073</v>
      </c>
      <c r="M56" s="67" t="s">
        <v>1840</v>
      </c>
      <c r="N56" s="67">
        <v>41788</v>
      </c>
      <c r="O56" s="67">
        <v>41788</v>
      </c>
      <c r="P56" s="14" t="s">
        <v>1748</v>
      </c>
      <c r="Q56" s="134">
        <f>F56+2</f>
        <v>41791</v>
      </c>
      <c r="R56" s="14" t="s">
        <v>1759</v>
      </c>
      <c r="S56" s="15"/>
      <c r="T56" s="14" t="s">
        <v>95</v>
      </c>
      <c r="U56" s="14" t="s">
        <v>1926</v>
      </c>
      <c r="V56" s="4" t="s">
        <v>1927</v>
      </c>
      <c r="W56" t="s">
        <v>423</v>
      </c>
      <c r="AC56" t="s">
        <v>454</v>
      </c>
    </row>
    <row r="57" spans="1:29" x14ac:dyDescent="0.45">
      <c r="A57" s="127"/>
      <c r="B57" s="128" t="s">
        <v>1928</v>
      </c>
      <c r="C57" s="14" t="s">
        <v>94</v>
      </c>
      <c r="D57" s="14" t="s">
        <v>1738</v>
      </c>
      <c r="E57" s="15">
        <v>41775</v>
      </c>
      <c r="F57" s="15">
        <v>41787</v>
      </c>
      <c r="G57" s="14" t="s">
        <v>1739</v>
      </c>
      <c r="H57" s="14" t="s">
        <v>1740</v>
      </c>
      <c r="I57" s="129">
        <f t="shared" si="4"/>
        <v>55487464.542000003</v>
      </c>
      <c r="J57" s="16">
        <v>61652738.380000003</v>
      </c>
      <c r="K57" s="17">
        <v>38337</v>
      </c>
      <c r="L57" s="17">
        <f t="shared" si="5"/>
        <v>1726.2083127164769</v>
      </c>
      <c r="M57" s="67">
        <f>N57</f>
        <v>41787</v>
      </c>
      <c r="N57" s="67">
        <v>41787</v>
      </c>
      <c r="O57" s="67" t="s">
        <v>1763</v>
      </c>
      <c r="P57" s="14" t="s">
        <v>1748</v>
      </c>
      <c r="Q57" s="15">
        <v>41789</v>
      </c>
      <c r="R57" s="14" t="s">
        <v>1929</v>
      </c>
      <c r="S57" s="15">
        <v>41772</v>
      </c>
      <c r="T57" s="14" t="s">
        <v>1930</v>
      </c>
      <c r="U57" s="130" t="s">
        <v>1931</v>
      </c>
      <c r="V57" s="4" t="s">
        <v>1932</v>
      </c>
      <c r="W57" t="s">
        <v>423</v>
      </c>
      <c r="X57" s="64">
        <v>41754</v>
      </c>
      <c r="Y57" s="64">
        <v>41754</v>
      </c>
      <c r="Z57" s="64">
        <v>41754</v>
      </c>
      <c r="AC57" t="s">
        <v>454</v>
      </c>
    </row>
    <row r="58" spans="1:29" x14ac:dyDescent="0.45">
      <c r="A58" s="127"/>
      <c r="B58" s="128" t="s">
        <v>1933</v>
      </c>
      <c r="C58" s="14" t="s">
        <v>94</v>
      </c>
      <c r="D58" s="14" t="s">
        <v>1746</v>
      </c>
      <c r="E58" s="15">
        <v>41775</v>
      </c>
      <c r="F58" s="15">
        <v>41790</v>
      </c>
      <c r="G58" s="14" t="s">
        <v>112</v>
      </c>
      <c r="H58" s="14" t="s">
        <v>1747</v>
      </c>
      <c r="I58" s="129">
        <f t="shared" si="4"/>
        <v>39583573.056000002</v>
      </c>
      <c r="J58" s="16">
        <v>43981747.840000004</v>
      </c>
      <c r="K58" s="17">
        <v>18820</v>
      </c>
      <c r="L58" s="17">
        <f t="shared" si="5"/>
        <v>847.41217219198415</v>
      </c>
      <c r="M58" s="67">
        <f>F58-3</f>
        <v>41787</v>
      </c>
      <c r="N58" s="67">
        <v>41790</v>
      </c>
      <c r="O58" s="67">
        <v>41790</v>
      </c>
      <c r="P58" s="14" t="s">
        <v>1748</v>
      </c>
      <c r="Q58" s="15">
        <v>41793</v>
      </c>
      <c r="R58" s="14" t="s">
        <v>1749</v>
      </c>
      <c r="S58" s="15">
        <v>41775</v>
      </c>
      <c r="T58" s="14" t="s">
        <v>1934</v>
      </c>
      <c r="U58" s="130" t="s">
        <v>1935</v>
      </c>
      <c r="V58" s="4" t="s">
        <v>1936</v>
      </c>
      <c r="W58" t="s">
        <v>423</v>
      </c>
      <c r="AC58" t="s">
        <v>454</v>
      </c>
    </row>
    <row r="59" spans="1:29" x14ac:dyDescent="0.45">
      <c r="A59" s="127"/>
      <c r="B59" s="128" t="s">
        <v>1937</v>
      </c>
      <c r="C59" s="14" t="s">
        <v>94</v>
      </c>
      <c r="D59" s="14" t="s">
        <v>1753</v>
      </c>
      <c r="E59" s="15">
        <v>41775</v>
      </c>
      <c r="F59" s="15">
        <v>41791</v>
      </c>
      <c r="G59" s="133" t="s">
        <v>112</v>
      </c>
      <c r="H59" s="14" t="s">
        <v>1747</v>
      </c>
      <c r="I59" s="129">
        <f t="shared" si="4"/>
        <v>4477248.2340000002</v>
      </c>
      <c r="J59" s="16">
        <v>4974720.26</v>
      </c>
      <c r="K59" s="17">
        <v>5800</v>
      </c>
      <c r="L59" s="17">
        <f t="shared" si="5"/>
        <v>261.1578426521524</v>
      </c>
      <c r="M59" s="67" t="s">
        <v>1753</v>
      </c>
      <c r="N59" s="67">
        <v>41785</v>
      </c>
      <c r="O59" s="67">
        <v>41785</v>
      </c>
      <c r="P59" s="14" t="s">
        <v>1748</v>
      </c>
      <c r="Q59" s="15">
        <v>41793</v>
      </c>
      <c r="R59" s="14" t="s">
        <v>1749</v>
      </c>
      <c r="S59" s="69">
        <v>41773</v>
      </c>
      <c r="T59" s="14" t="s">
        <v>95</v>
      </c>
      <c r="U59" s="130" t="s">
        <v>1938</v>
      </c>
      <c r="V59" s="4" t="s">
        <v>1939</v>
      </c>
      <c r="W59" t="s">
        <v>423</v>
      </c>
      <c r="AC59" t="s">
        <v>454</v>
      </c>
    </row>
    <row r="60" spans="1:29" x14ac:dyDescent="0.45">
      <c r="A60" s="127"/>
      <c r="B60" s="128" t="s">
        <v>1940</v>
      </c>
      <c r="C60" s="131" t="s">
        <v>95</v>
      </c>
      <c r="D60" s="14" t="s">
        <v>1746</v>
      </c>
      <c r="E60" s="15">
        <v>41775</v>
      </c>
      <c r="F60" s="15">
        <v>41789</v>
      </c>
      <c r="G60" s="14" t="s">
        <v>1739</v>
      </c>
      <c r="H60" s="14" t="s">
        <v>1740</v>
      </c>
      <c r="I60" s="129">
        <f t="shared" si="4"/>
        <v>2091882.9870000002</v>
      </c>
      <c r="J60" s="16">
        <v>2324314.4300000002</v>
      </c>
      <c r="K60" s="17">
        <v>3673</v>
      </c>
      <c r="L60" s="17">
        <f t="shared" si="5"/>
        <v>165.38495794161307</v>
      </c>
      <c r="M60" s="67">
        <f>N60</f>
        <v>41789</v>
      </c>
      <c r="N60" s="67">
        <v>41789</v>
      </c>
      <c r="O60" s="67">
        <v>41789</v>
      </c>
      <c r="P60" s="14" t="s">
        <v>1748</v>
      </c>
      <c r="Q60" s="15">
        <v>41793</v>
      </c>
      <c r="R60" s="14" t="s">
        <v>1749</v>
      </c>
      <c r="S60" s="15">
        <v>41772</v>
      </c>
      <c r="T60" s="14" t="s">
        <v>94</v>
      </c>
      <c r="U60" s="130" t="s">
        <v>1941</v>
      </c>
      <c r="V60" s="4" t="s">
        <v>1942</v>
      </c>
      <c r="W60" t="s">
        <v>423</v>
      </c>
      <c r="AC60" t="s">
        <v>454</v>
      </c>
    </row>
    <row r="61" spans="1:29" x14ac:dyDescent="0.45">
      <c r="A61" s="127"/>
      <c r="B61" s="128" t="s">
        <v>1943</v>
      </c>
      <c r="C61" s="14" t="s">
        <v>94</v>
      </c>
      <c r="D61" s="14" t="s">
        <v>1753</v>
      </c>
      <c r="E61" s="15">
        <v>41776</v>
      </c>
      <c r="F61" s="15">
        <v>41790</v>
      </c>
      <c r="G61" s="14" t="s">
        <v>1921</v>
      </c>
      <c r="H61" s="14" t="s">
        <v>1747</v>
      </c>
      <c r="I61" s="129">
        <f t="shared" si="4"/>
        <v>6067314.6210000003</v>
      </c>
      <c r="J61" s="16">
        <v>6741460.6900000004</v>
      </c>
      <c r="K61" s="17">
        <v>4561</v>
      </c>
      <c r="L61" s="17">
        <f t="shared" si="5"/>
        <v>205.36912419594259</v>
      </c>
      <c r="M61" s="67" t="s">
        <v>1753</v>
      </c>
      <c r="N61" s="135">
        <v>41790</v>
      </c>
      <c r="O61" s="67" t="s">
        <v>1944</v>
      </c>
      <c r="P61" s="14" t="s">
        <v>1778</v>
      </c>
      <c r="Q61" s="15">
        <v>41793</v>
      </c>
      <c r="R61" s="14" t="s">
        <v>1749</v>
      </c>
      <c r="S61" s="15">
        <v>41773</v>
      </c>
      <c r="T61" s="14" t="s">
        <v>95</v>
      </c>
      <c r="U61" s="130" t="s">
        <v>1945</v>
      </c>
      <c r="V61" s="4" t="s">
        <v>1946</v>
      </c>
      <c r="W61" t="s">
        <v>423</v>
      </c>
      <c r="AC61" t="s">
        <v>454</v>
      </c>
    </row>
    <row r="62" spans="1:29" x14ac:dyDescent="0.45">
      <c r="A62" s="127"/>
      <c r="B62" s="128" t="s">
        <v>1947</v>
      </c>
      <c r="C62" s="131" t="s">
        <v>95</v>
      </c>
      <c r="D62" s="14" t="s">
        <v>1753</v>
      </c>
      <c r="E62" s="15">
        <v>41777</v>
      </c>
      <c r="F62" s="15">
        <v>41790</v>
      </c>
      <c r="G62" s="14" t="s">
        <v>1921</v>
      </c>
      <c r="H62" s="14" t="s">
        <v>1747</v>
      </c>
      <c r="I62" s="129">
        <f t="shared" si="4"/>
        <v>17696257.631999999</v>
      </c>
      <c r="J62" s="16">
        <v>19662508.48</v>
      </c>
      <c r="K62" s="17">
        <v>29266</v>
      </c>
      <c r="L62" s="17">
        <f t="shared" si="5"/>
        <v>1317.7664522513608</v>
      </c>
      <c r="M62" s="67" t="s">
        <v>1753</v>
      </c>
      <c r="N62" s="67">
        <v>41790</v>
      </c>
      <c r="O62" s="67" t="s">
        <v>1944</v>
      </c>
      <c r="P62" s="14" t="s">
        <v>1841</v>
      </c>
      <c r="Q62" s="15">
        <v>41794</v>
      </c>
      <c r="R62" s="14" t="s">
        <v>1749</v>
      </c>
      <c r="S62" s="69">
        <v>41764</v>
      </c>
      <c r="T62" s="14" t="s">
        <v>95</v>
      </c>
      <c r="U62" s="130" t="s">
        <v>1948</v>
      </c>
      <c r="V62" s="4" t="s">
        <v>1949</v>
      </c>
      <c r="W62" t="s">
        <v>423</v>
      </c>
      <c r="Z62" s="64"/>
    </row>
    <row r="63" spans="1:29" x14ac:dyDescent="0.45">
      <c r="B63" s="127"/>
      <c r="E63" s="64"/>
      <c r="F63" s="64"/>
      <c r="I63" s="53"/>
      <c r="J63" s="10"/>
      <c r="K63" s="8"/>
      <c r="L63" s="8"/>
      <c r="M63" s="8"/>
      <c r="N63" s="8"/>
      <c r="O63" s="8"/>
    </row>
    <row r="64" spans="1:29" outlineLevel="1" x14ac:dyDescent="0.45">
      <c r="B64" s="136" t="s">
        <v>1950</v>
      </c>
      <c r="C64" s="131" t="s">
        <v>95</v>
      </c>
      <c r="D64" s="14" t="s">
        <v>40</v>
      </c>
      <c r="E64" s="15">
        <v>41767</v>
      </c>
      <c r="F64" s="15">
        <v>41788</v>
      </c>
      <c r="G64" s="14" t="s">
        <v>40</v>
      </c>
      <c r="H64" s="14" t="s">
        <v>1740</v>
      </c>
      <c r="I64" s="129"/>
      <c r="J64" s="16"/>
      <c r="K64" s="17"/>
      <c r="L64" s="17"/>
      <c r="M64" s="17"/>
      <c r="N64" s="17"/>
      <c r="O64" s="17"/>
      <c r="P64" s="14"/>
      <c r="Q64" s="14"/>
      <c r="R64" s="14"/>
      <c r="S64" s="15"/>
      <c r="T64" s="14" t="s">
        <v>95</v>
      </c>
      <c r="U64" s="14"/>
    </row>
    <row r="65" spans="2:21" outlineLevel="1" x14ac:dyDescent="0.45">
      <c r="B65" s="136" t="s">
        <v>1951</v>
      </c>
      <c r="C65" s="131" t="s">
        <v>95</v>
      </c>
      <c r="D65" s="14" t="s">
        <v>40</v>
      </c>
      <c r="E65" s="15"/>
      <c r="F65" s="15">
        <v>41788</v>
      </c>
      <c r="G65" s="14" t="s">
        <v>40</v>
      </c>
      <c r="H65" s="14" t="s">
        <v>1740</v>
      </c>
      <c r="I65" s="129"/>
      <c r="J65" s="16"/>
      <c r="K65" s="17"/>
      <c r="L65" s="17"/>
      <c r="M65" s="17"/>
      <c r="N65" s="17"/>
      <c r="O65" s="17"/>
      <c r="P65" s="14"/>
      <c r="Q65" s="14"/>
      <c r="R65" s="14"/>
      <c r="S65" s="15"/>
      <c r="T65" s="14" t="s">
        <v>95</v>
      </c>
      <c r="U65" s="14"/>
    </row>
    <row r="66" spans="2:21" outlineLevel="1" x14ac:dyDescent="0.45">
      <c r="B66" s="136" t="s">
        <v>1952</v>
      </c>
      <c r="C66" s="131" t="s">
        <v>95</v>
      </c>
      <c r="D66" s="14" t="s">
        <v>40</v>
      </c>
      <c r="E66" s="15"/>
      <c r="F66" s="15">
        <v>41789</v>
      </c>
      <c r="G66" s="14" t="s">
        <v>40</v>
      </c>
      <c r="H66" s="14" t="s">
        <v>1740</v>
      </c>
      <c r="I66" s="129"/>
      <c r="J66" s="16"/>
      <c r="K66" s="17"/>
      <c r="L66" s="17"/>
      <c r="M66" s="17"/>
      <c r="N66" s="17"/>
      <c r="O66" s="17"/>
      <c r="P66" s="14"/>
      <c r="Q66" s="14"/>
      <c r="R66" s="14"/>
      <c r="S66" s="15"/>
      <c r="T66" s="14" t="s">
        <v>95</v>
      </c>
      <c r="U66" s="14"/>
    </row>
    <row r="67" spans="2:21" outlineLevel="1" x14ac:dyDescent="0.45">
      <c r="B67" s="136" t="s">
        <v>1953</v>
      </c>
      <c r="C67" s="131" t="s">
        <v>95</v>
      </c>
      <c r="D67" s="14" t="s">
        <v>40</v>
      </c>
      <c r="E67" s="15"/>
      <c r="F67" s="15">
        <v>41789</v>
      </c>
      <c r="G67" s="14" t="s">
        <v>40</v>
      </c>
      <c r="H67" s="14" t="s">
        <v>1740</v>
      </c>
      <c r="I67" s="129"/>
      <c r="J67" s="16"/>
      <c r="K67" s="17"/>
      <c r="L67" s="17"/>
      <c r="M67" s="17"/>
      <c r="N67" s="17"/>
      <c r="O67" s="17"/>
      <c r="P67" s="14"/>
      <c r="Q67" s="14"/>
      <c r="R67" s="14"/>
      <c r="S67" s="15"/>
      <c r="T67" s="14" t="s">
        <v>95</v>
      </c>
      <c r="U67" s="14"/>
    </row>
    <row r="68" spans="2:21" outlineLevel="1" x14ac:dyDescent="0.45">
      <c r="B68" s="136" t="s">
        <v>1954</v>
      </c>
      <c r="C68" s="131" t="s">
        <v>95</v>
      </c>
      <c r="D68" s="14" t="s">
        <v>40</v>
      </c>
      <c r="E68" s="15"/>
      <c r="F68" s="15">
        <v>41781</v>
      </c>
      <c r="G68" s="14" t="s">
        <v>40</v>
      </c>
      <c r="H68" s="14" t="s">
        <v>1740</v>
      </c>
      <c r="I68" s="129"/>
      <c r="J68" s="16"/>
      <c r="K68" s="17"/>
      <c r="L68" s="17"/>
      <c r="M68" s="17"/>
      <c r="N68" s="17"/>
      <c r="O68" s="17"/>
      <c r="P68" s="14"/>
      <c r="Q68" s="14"/>
      <c r="R68" s="14"/>
      <c r="S68" s="15"/>
      <c r="T68" s="14" t="s">
        <v>95</v>
      </c>
      <c r="U68" s="14"/>
    </row>
    <row r="69" spans="2:21" outlineLevel="1" x14ac:dyDescent="0.45">
      <c r="B69" s="136" t="s">
        <v>1955</v>
      </c>
      <c r="C69" s="131" t="s">
        <v>95</v>
      </c>
      <c r="D69" s="14" t="s">
        <v>40</v>
      </c>
      <c r="E69" s="15"/>
      <c r="F69" s="15">
        <v>41789</v>
      </c>
      <c r="G69" s="14" t="s">
        <v>40</v>
      </c>
      <c r="H69" s="14" t="s">
        <v>1740</v>
      </c>
      <c r="I69" s="129"/>
      <c r="J69" s="16"/>
      <c r="K69" s="17"/>
      <c r="L69" s="17"/>
      <c r="M69" s="17"/>
      <c r="N69" s="17"/>
      <c r="O69" s="17"/>
      <c r="P69" s="14"/>
      <c r="Q69" s="14"/>
      <c r="R69" s="14"/>
      <c r="S69" s="15"/>
      <c r="T69" s="14" t="s">
        <v>95</v>
      </c>
      <c r="U69" s="14"/>
    </row>
    <row r="70" spans="2:21" outlineLevel="1" x14ac:dyDescent="0.45">
      <c r="B70" s="136" t="s">
        <v>1956</v>
      </c>
      <c r="C70" s="131" t="s">
        <v>95</v>
      </c>
      <c r="D70" s="14" t="s">
        <v>40</v>
      </c>
      <c r="E70" s="15"/>
      <c r="F70" s="15" t="s">
        <v>1957</v>
      </c>
      <c r="G70" s="14" t="s">
        <v>40</v>
      </c>
      <c r="H70" s="14" t="s">
        <v>1740</v>
      </c>
      <c r="I70" s="129"/>
      <c r="J70" s="16"/>
      <c r="K70" s="17"/>
      <c r="L70" s="17"/>
      <c r="M70" s="17"/>
      <c r="N70" s="17"/>
      <c r="O70" s="17"/>
      <c r="P70" s="14"/>
      <c r="Q70" s="14"/>
      <c r="R70" s="14"/>
      <c r="S70" s="15"/>
      <c r="T70" s="14" t="s">
        <v>95</v>
      </c>
      <c r="U70" s="14"/>
    </row>
    <row r="71" spans="2:21" outlineLevel="1" x14ac:dyDescent="0.45">
      <c r="B71" s="136" t="s">
        <v>1958</v>
      </c>
      <c r="C71" s="131" t="s">
        <v>95</v>
      </c>
      <c r="D71" s="14" t="s">
        <v>40</v>
      </c>
      <c r="E71" s="15"/>
      <c r="F71" s="15">
        <v>41788</v>
      </c>
      <c r="G71" s="14" t="s">
        <v>40</v>
      </c>
      <c r="H71" s="14" t="s">
        <v>1740</v>
      </c>
      <c r="I71" s="129"/>
      <c r="J71" s="16"/>
      <c r="K71" s="17"/>
      <c r="L71" s="17"/>
      <c r="M71" s="17"/>
      <c r="N71" s="17"/>
      <c r="O71" s="17"/>
      <c r="P71" s="14"/>
      <c r="Q71" s="14"/>
      <c r="R71" s="14"/>
      <c r="S71" s="15"/>
      <c r="T71" s="14" t="s">
        <v>95</v>
      </c>
      <c r="U71" s="14"/>
    </row>
    <row r="72" spans="2:21" x14ac:dyDescent="0.45">
      <c r="B72" s="127"/>
      <c r="E72" s="64"/>
      <c r="F72" s="64"/>
      <c r="I72" s="53"/>
      <c r="J72" s="10"/>
      <c r="K72" s="8"/>
      <c r="L72" s="8"/>
      <c r="M72" s="8"/>
      <c r="N72" s="8"/>
      <c r="O72" s="8"/>
    </row>
    <row r="73" spans="2:21" x14ac:dyDescent="0.45">
      <c r="B73" s="127"/>
      <c r="E73" s="64"/>
      <c r="F73" s="64"/>
      <c r="I73" s="53"/>
      <c r="J73" s="10"/>
      <c r="K73" s="8"/>
      <c r="L73" s="8"/>
      <c r="M73" s="8"/>
      <c r="N73" s="8"/>
      <c r="O73" s="8"/>
    </row>
    <row r="74" spans="2:21" x14ac:dyDescent="0.45">
      <c r="B74" s="127"/>
      <c r="E74" s="64"/>
      <c r="F74" s="64"/>
      <c r="I74" s="53"/>
      <c r="J74" s="10"/>
      <c r="K74" s="8"/>
      <c r="L74" s="8"/>
      <c r="M74" s="8"/>
      <c r="N74" s="8"/>
      <c r="O74" s="8"/>
      <c r="P74" s="64"/>
    </row>
    <row r="75" spans="2:21" s="71" customFormat="1" x14ac:dyDescent="0.45">
      <c r="I75" s="137"/>
      <c r="J75" s="137"/>
      <c r="K75" s="138"/>
      <c r="L75" s="138"/>
      <c r="M75" s="138"/>
      <c r="N75" s="138"/>
      <c r="O75" s="138"/>
      <c r="P75" s="65"/>
      <c r="S75" s="65"/>
    </row>
    <row r="76" spans="2:21" x14ac:dyDescent="0.45">
      <c r="L76" s="8"/>
      <c r="M76" s="8"/>
      <c r="N76" s="8"/>
      <c r="O76" s="8"/>
    </row>
    <row r="77" spans="2:21" x14ac:dyDescent="0.45">
      <c r="L77" s="8"/>
      <c r="M77" s="8"/>
      <c r="N77" s="8"/>
      <c r="O77" s="8"/>
    </row>
    <row r="78" spans="2:21" x14ac:dyDescent="0.45">
      <c r="L78" s="8"/>
      <c r="M78" s="8"/>
      <c r="N78" s="8"/>
      <c r="O78" s="8"/>
    </row>
  </sheetData>
  <autoFilter ref="A3:AG62" xr:uid="{00000000-0009-0000-0000-000014000000}"/>
  <dataConsolidate/>
  <mergeCells count="1">
    <mergeCell ref="X2:AF2"/>
  </mergeCells>
  <hyperlinks>
    <hyperlink ref="U48" r:id="rId1" xr:uid="{00000000-0004-0000-1400-000000000000}"/>
    <hyperlink ref="U52" r:id="rId2" xr:uid="{00000000-0004-0000-1400-000001000000}"/>
    <hyperlink ref="U6" r:id="rId3" xr:uid="{00000000-0004-0000-1400-000002000000}"/>
    <hyperlink ref="U49" r:id="rId4" xr:uid="{00000000-0004-0000-1400-000003000000}"/>
    <hyperlink ref="U11" r:id="rId5" xr:uid="{00000000-0004-0000-1400-000004000000}"/>
    <hyperlink ref="U29" r:id="rId6" xr:uid="{00000000-0004-0000-1400-000005000000}"/>
    <hyperlink ref="U4" r:id="rId7" xr:uid="{00000000-0004-0000-1400-000006000000}"/>
    <hyperlink ref="U57" r:id="rId8" xr:uid="{00000000-0004-0000-1400-000007000000}"/>
    <hyperlink ref="U42" r:id="rId9" xr:uid="{00000000-0004-0000-1400-000008000000}"/>
    <hyperlink ref="U50" r:id="rId10" xr:uid="{00000000-0004-0000-1400-000009000000}"/>
    <hyperlink ref="U40" r:id="rId11" xr:uid="{00000000-0004-0000-1400-00000A000000}"/>
    <hyperlink ref="U27" r:id="rId12" xr:uid="{00000000-0004-0000-1400-00000B000000}"/>
    <hyperlink ref="U45" r:id="rId13" xr:uid="{00000000-0004-0000-1400-00000C000000}"/>
    <hyperlink ref="U51" r:id="rId14" xr:uid="{00000000-0004-0000-1400-00000D000000}"/>
    <hyperlink ref="U30" r:id="rId15" xr:uid="{00000000-0004-0000-1400-00000E000000}"/>
    <hyperlink ref="U39" r:id="rId16" xr:uid="{00000000-0004-0000-1400-00000F000000}"/>
    <hyperlink ref="U36" r:id="rId17" xr:uid="{00000000-0004-0000-1400-000010000000}"/>
    <hyperlink ref="U25" r:id="rId18" xr:uid="{00000000-0004-0000-1400-000011000000}"/>
    <hyperlink ref="U26" r:id="rId19" xr:uid="{00000000-0004-0000-1400-000012000000}"/>
    <hyperlink ref="U37" r:id="rId20" xr:uid="{00000000-0004-0000-1400-000013000000}"/>
    <hyperlink ref="U53" r:id="rId21" xr:uid="{00000000-0004-0000-1400-000014000000}"/>
    <hyperlink ref="U38" r:id="rId22" xr:uid="{00000000-0004-0000-1400-000015000000}"/>
    <hyperlink ref="U47" r:id="rId23" xr:uid="{00000000-0004-0000-1400-000016000000}"/>
    <hyperlink ref="U5" r:id="rId24" xr:uid="{00000000-0004-0000-1400-000017000000}"/>
    <hyperlink ref="U58" r:id="rId25" xr:uid="{00000000-0004-0000-1400-000018000000}"/>
    <hyperlink ref="U15" r:id="rId26" xr:uid="{00000000-0004-0000-1400-000019000000}"/>
    <hyperlink ref="U12" r:id="rId27" xr:uid="{00000000-0004-0000-1400-00001A000000}"/>
    <hyperlink ref="U31" r:id="rId28" xr:uid="{00000000-0004-0000-1400-00001B000000}"/>
    <hyperlink ref="U24" r:id="rId29" xr:uid="{00000000-0004-0000-1400-00001C000000}"/>
    <hyperlink ref="V57" r:id="rId30" xr:uid="{00000000-0004-0000-1400-00001D000000}"/>
    <hyperlink ref="V52" r:id="rId31" xr:uid="{00000000-0004-0000-1400-00001E000000}"/>
    <hyperlink ref="V56" r:id="rId32" xr:uid="{00000000-0004-0000-1400-00001F000000}"/>
    <hyperlink ref="V35" r:id="rId33" xr:uid="{00000000-0004-0000-1400-000020000000}"/>
    <hyperlink ref="V14" r:id="rId34" xr:uid="{00000000-0004-0000-1400-000021000000}"/>
    <hyperlink ref="V30" r:id="rId35" xr:uid="{00000000-0004-0000-1400-000022000000}"/>
    <hyperlink ref="V61" r:id="rId36" xr:uid="{00000000-0004-0000-1400-000023000000}"/>
    <hyperlink ref="V36" r:id="rId37" location="/" xr:uid="{00000000-0004-0000-1400-000024000000}"/>
    <hyperlink ref="V25" r:id="rId38" xr:uid="{00000000-0004-0000-1400-000025000000}"/>
    <hyperlink ref="V47" r:id="rId39" xr:uid="{00000000-0004-0000-1400-000026000000}"/>
    <hyperlink ref="V5" r:id="rId40" xr:uid="{00000000-0004-0000-1400-000027000000}"/>
    <hyperlink ref="V58" r:id="rId41" xr:uid="{00000000-0004-0000-1400-000028000000}"/>
    <hyperlink ref="V15" r:id="rId42" xr:uid="{00000000-0004-0000-1400-000029000000}"/>
    <hyperlink ref="V12" r:id="rId43" xr:uid="{00000000-0004-0000-1400-00002A000000}"/>
    <hyperlink ref="V31" r:id="rId44" xr:uid="{00000000-0004-0000-1400-00002B000000}"/>
    <hyperlink ref="V27" r:id="rId45" xr:uid="{00000000-0004-0000-1400-00002C000000}"/>
    <hyperlink ref="V44" r:id="rId46" xr:uid="{00000000-0004-0000-1400-00002D000000}"/>
    <hyperlink ref="V19" r:id="rId47" xr:uid="{00000000-0004-0000-1400-00002E000000}"/>
    <hyperlink ref="V39" r:id="rId48" xr:uid="{00000000-0004-0000-1400-00002F000000}"/>
    <hyperlink ref="V6" r:id="rId49" xr:uid="{00000000-0004-0000-1400-000030000000}"/>
    <hyperlink ref="V7" r:id="rId50" xr:uid="{00000000-0004-0000-1400-000031000000}"/>
    <hyperlink ref="V8" r:id="rId51" xr:uid="{00000000-0004-0000-1400-000032000000}"/>
    <hyperlink ref="V9" r:id="rId52" xr:uid="{00000000-0004-0000-1400-000033000000}"/>
    <hyperlink ref="V13" r:id="rId53" xr:uid="{00000000-0004-0000-1400-000034000000}"/>
    <hyperlink ref="V10" r:id="rId54" xr:uid="{00000000-0004-0000-1400-000035000000}"/>
    <hyperlink ref="V22" r:id="rId55" xr:uid="{00000000-0004-0000-1400-000036000000}"/>
    <hyperlink ref="V23" r:id="rId56" xr:uid="{00000000-0004-0000-1400-000037000000}"/>
    <hyperlink ref="V55" r:id="rId57" xr:uid="{00000000-0004-0000-1400-000038000000}"/>
    <hyperlink ref="V46" r:id="rId58" xr:uid="{00000000-0004-0000-1400-000039000000}"/>
    <hyperlink ref="V62" r:id="rId59" xr:uid="{00000000-0004-0000-1400-00003A000000}"/>
    <hyperlink ref="V24" r:id="rId60" xr:uid="{00000000-0004-0000-1400-00003B000000}"/>
    <hyperlink ref="V49" r:id="rId61" xr:uid="{00000000-0004-0000-1400-00003C000000}"/>
    <hyperlink ref="V41" r:id="rId62" xr:uid="{00000000-0004-0000-1400-00003D000000}"/>
    <hyperlink ref="V42" r:id="rId63" xr:uid="{00000000-0004-0000-1400-00003E000000}"/>
    <hyperlink ref="V50" r:id="rId64" xr:uid="{00000000-0004-0000-1400-00003F000000}"/>
    <hyperlink ref="V40" r:id="rId65" xr:uid="{00000000-0004-0000-1400-000040000000}"/>
    <hyperlink ref="V26" r:id="rId66" xr:uid="{00000000-0004-0000-1400-000041000000}"/>
    <hyperlink ref="V37" r:id="rId67" xr:uid="{00000000-0004-0000-1400-000042000000}"/>
    <hyperlink ref="V53" r:id="rId68" xr:uid="{00000000-0004-0000-1400-000043000000}"/>
    <hyperlink ref="V38" r:id="rId69" xr:uid="{00000000-0004-0000-1400-000044000000}"/>
    <hyperlink ref="V43" r:id="rId70" xr:uid="{00000000-0004-0000-1400-000045000000}"/>
    <hyperlink ref="V32" r:id="rId71" xr:uid="{00000000-0004-0000-1400-000046000000}"/>
    <hyperlink ref="V28" r:id="rId72" xr:uid="{00000000-0004-0000-1400-000047000000}"/>
    <hyperlink ref="V18" r:id="rId73" xr:uid="{00000000-0004-0000-1400-000048000000}"/>
    <hyperlink ref="V20" r:id="rId74" xr:uid="{00000000-0004-0000-1400-000049000000}"/>
    <hyperlink ref="U41" r:id="rId75" xr:uid="{00000000-0004-0000-1400-00004A000000}"/>
    <hyperlink ref="U43" r:id="rId76" xr:uid="{00000000-0004-0000-1400-00004B000000}"/>
    <hyperlink ref="U61" r:id="rId77" xr:uid="{00000000-0004-0000-1400-00004C000000}"/>
    <hyperlink ref="U35" r:id="rId78" xr:uid="{00000000-0004-0000-1400-00004D000000}"/>
    <hyperlink ref="U14" r:id="rId79" xr:uid="{00000000-0004-0000-1400-00004E000000}"/>
    <hyperlink ref="U28" r:id="rId80" xr:uid="{00000000-0004-0000-1400-00004F000000}"/>
    <hyperlink ref="U44" r:id="rId81" xr:uid="{00000000-0004-0000-1400-000050000000}"/>
    <hyperlink ref="U59" r:id="rId82" xr:uid="{00000000-0004-0000-1400-000051000000}"/>
    <hyperlink ref="U7" r:id="rId83" xr:uid="{00000000-0004-0000-1400-000052000000}"/>
    <hyperlink ref="U16" r:id="rId84" xr:uid="{00000000-0004-0000-1400-000053000000}"/>
    <hyperlink ref="U17" r:id="rId85" xr:uid="{00000000-0004-0000-1400-000054000000}"/>
    <hyperlink ref="U33" r:id="rId86" xr:uid="{00000000-0004-0000-1400-000055000000}"/>
    <hyperlink ref="U18" r:id="rId87" xr:uid="{00000000-0004-0000-1400-000056000000}"/>
    <hyperlink ref="U19" r:id="rId88" xr:uid="{00000000-0004-0000-1400-000057000000}"/>
    <hyperlink ref="U20" r:id="rId89" xr:uid="{00000000-0004-0000-1400-000058000000}"/>
    <hyperlink ref="U21" r:id="rId90" xr:uid="{00000000-0004-0000-1400-000059000000}"/>
    <hyperlink ref="U54" r:id="rId91" xr:uid="{00000000-0004-0000-1400-00005A000000}"/>
    <hyperlink ref="U22" r:id="rId92" xr:uid="{00000000-0004-0000-1400-00005B000000}"/>
    <hyperlink ref="U23" r:id="rId93" xr:uid="{00000000-0004-0000-1400-00005C000000}"/>
    <hyperlink ref="U55" r:id="rId94" xr:uid="{00000000-0004-0000-1400-00005D000000}"/>
    <hyperlink ref="U46" r:id="rId95" xr:uid="{00000000-0004-0000-1400-00005E000000}"/>
    <hyperlink ref="U8" r:id="rId96" xr:uid="{00000000-0004-0000-1400-00005F000000}"/>
    <hyperlink ref="U62" r:id="rId97" xr:uid="{00000000-0004-0000-1400-000060000000}"/>
    <hyperlink ref="U9" r:id="rId98" xr:uid="{00000000-0004-0000-1400-000061000000}"/>
    <hyperlink ref="U34" r:id="rId99" xr:uid="{00000000-0004-0000-1400-000062000000}"/>
    <hyperlink ref="U60" r:id="rId100" xr:uid="{00000000-0004-0000-1400-000063000000}"/>
    <hyperlink ref="U13" r:id="rId101" xr:uid="{00000000-0004-0000-1400-000064000000}"/>
    <hyperlink ref="U10" r:id="rId102" xr:uid="{00000000-0004-0000-1400-000065000000}"/>
  </hyperlinks>
  <pageMargins left="0.7" right="0.7" top="0.75" bottom="0.75" header="0.3" footer="0.3"/>
  <pageSetup scale="37" orientation="landscape" r:id="rId103"/>
  <legacyDrawing r:id="rId10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2">
    <pageSetUpPr fitToPage="1"/>
  </sheetPr>
  <dimension ref="A1:S60"/>
  <sheetViews>
    <sheetView workbookViewId="0"/>
  </sheetViews>
  <sheetFormatPr defaultColWidth="9.06640625" defaultRowHeight="14.25" x14ac:dyDescent="0.45"/>
  <cols>
    <col min="1" max="1" width="8.33203125" customWidth="1"/>
    <col min="2" max="2" width="10" customWidth="1"/>
    <col min="3" max="3" width="13.59765625" bestFit="1" customWidth="1"/>
    <col min="4" max="4" width="11.796875" customWidth="1"/>
    <col min="5" max="5" width="14.59765625" bestFit="1" customWidth="1"/>
    <col min="6" max="6" width="14" customWidth="1"/>
    <col min="7" max="7" width="11" customWidth="1"/>
    <col min="8" max="8" width="11.73046875" bestFit="1" customWidth="1"/>
    <col min="9" max="9" width="9.796875" bestFit="1" customWidth="1"/>
    <col min="10" max="11" width="7.33203125" bestFit="1" customWidth="1"/>
    <col min="12" max="12" width="7.33203125" customWidth="1"/>
    <col min="13" max="13" width="9.33203125" customWidth="1"/>
    <col min="16" max="16" width="12.265625" bestFit="1" customWidth="1"/>
    <col min="17" max="17" width="12.06640625" customWidth="1"/>
    <col min="19" max="19" width="11.06640625" bestFit="1" customWidth="1"/>
  </cols>
  <sheetData>
    <row r="1" spans="1:19" ht="28.5" x14ac:dyDescent="0.45">
      <c r="A1" s="11" t="s">
        <v>0</v>
      </c>
      <c r="B1" s="11" t="s">
        <v>1989</v>
      </c>
      <c r="C1" s="11" t="s">
        <v>1</v>
      </c>
      <c r="D1" s="11" t="s">
        <v>1720</v>
      </c>
      <c r="E1" s="11" t="s">
        <v>2</v>
      </c>
      <c r="F1" s="12" t="s">
        <v>1992</v>
      </c>
      <c r="G1" s="11" t="s">
        <v>1993</v>
      </c>
      <c r="H1" s="11" t="s">
        <v>1734</v>
      </c>
      <c r="I1" s="11" t="s">
        <v>1735</v>
      </c>
      <c r="J1" s="11" t="s">
        <v>1732</v>
      </c>
      <c r="K1" s="11" t="s">
        <v>1733</v>
      </c>
      <c r="L1" s="11" t="s">
        <v>2043</v>
      </c>
      <c r="M1" s="11" t="s">
        <v>1736</v>
      </c>
      <c r="N1" s="11" t="s">
        <v>2038</v>
      </c>
      <c r="O1" s="124"/>
      <c r="P1" s="11" t="s">
        <v>0</v>
      </c>
      <c r="Q1" s="11" t="s">
        <v>1720</v>
      </c>
      <c r="R1" s="11" t="s">
        <v>1</v>
      </c>
      <c r="S1" s="11" t="s">
        <v>2040</v>
      </c>
    </row>
    <row r="2" spans="1:19" x14ac:dyDescent="0.45">
      <c r="A2" s="14" t="s">
        <v>1745</v>
      </c>
      <c r="B2" s="14" t="s">
        <v>94</v>
      </c>
      <c r="C2" s="14" t="s">
        <v>1738</v>
      </c>
      <c r="D2" s="15">
        <v>42119</v>
      </c>
      <c r="E2" s="15">
        <v>42136</v>
      </c>
      <c r="F2" s="16">
        <v>15970807.880000001</v>
      </c>
      <c r="G2" s="17">
        <v>11925</v>
      </c>
      <c r="H2" s="15"/>
      <c r="I2" s="14"/>
      <c r="J2" s="14"/>
      <c r="K2" s="14"/>
      <c r="L2" s="14"/>
      <c r="M2" s="14"/>
      <c r="N2" s="14"/>
      <c r="P2" s="14" t="s">
        <v>1838</v>
      </c>
      <c r="Q2" s="14" t="s">
        <v>2026</v>
      </c>
      <c r="R2" s="93" t="s">
        <v>40</v>
      </c>
      <c r="S2" s="17"/>
    </row>
    <row r="3" spans="1:19" x14ac:dyDescent="0.45">
      <c r="A3" s="14" t="s">
        <v>1865</v>
      </c>
      <c r="B3" s="14" t="s">
        <v>94</v>
      </c>
      <c r="C3" s="14" t="s">
        <v>1753</v>
      </c>
      <c r="D3" s="15">
        <v>42125</v>
      </c>
      <c r="E3" s="15">
        <v>42145</v>
      </c>
      <c r="F3" s="16">
        <v>37007517.75</v>
      </c>
      <c r="G3" s="17">
        <v>37998</v>
      </c>
      <c r="H3" s="15"/>
      <c r="I3" s="14"/>
      <c r="J3" s="14"/>
      <c r="K3" s="14"/>
      <c r="L3" s="14"/>
      <c r="M3" s="14"/>
      <c r="N3" s="14"/>
      <c r="P3" s="14" t="s">
        <v>1745</v>
      </c>
      <c r="Q3" s="15">
        <v>42119</v>
      </c>
      <c r="R3" s="14" t="s">
        <v>1738</v>
      </c>
      <c r="S3" s="17">
        <v>455346</v>
      </c>
    </row>
    <row r="4" spans="1:19" x14ac:dyDescent="0.45">
      <c r="A4" s="14" t="s">
        <v>1827</v>
      </c>
      <c r="B4" s="14" t="s">
        <v>94</v>
      </c>
      <c r="C4" s="14" t="s">
        <v>1738</v>
      </c>
      <c r="D4" s="15">
        <v>42130</v>
      </c>
      <c r="E4" s="79" t="s">
        <v>2027</v>
      </c>
      <c r="F4" s="16">
        <v>24397685.989999998</v>
      </c>
      <c r="G4" s="17">
        <v>11536</v>
      </c>
      <c r="H4" s="15"/>
      <c r="I4" s="14"/>
      <c r="J4" s="14"/>
      <c r="K4" s="14"/>
      <c r="L4" s="14"/>
      <c r="M4" s="14"/>
      <c r="N4" s="14"/>
      <c r="P4" s="14" t="s">
        <v>1774</v>
      </c>
      <c r="Q4" s="15">
        <v>42125</v>
      </c>
      <c r="R4" s="14" t="s">
        <v>1738</v>
      </c>
      <c r="S4" s="17"/>
    </row>
    <row r="5" spans="1:19" x14ac:dyDescent="0.45">
      <c r="A5" s="14" t="s">
        <v>1844</v>
      </c>
      <c r="B5" s="14" t="s">
        <v>94</v>
      </c>
      <c r="C5" s="14" t="s">
        <v>1845</v>
      </c>
      <c r="D5" s="15">
        <v>42130</v>
      </c>
      <c r="E5" s="15">
        <v>42150</v>
      </c>
      <c r="F5" s="16">
        <v>1020394.76</v>
      </c>
      <c r="G5" s="17">
        <v>1935</v>
      </c>
      <c r="H5" s="15"/>
      <c r="I5" s="14"/>
      <c r="J5" s="14"/>
      <c r="K5" s="14"/>
      <c r="L5" s="14"/>
      <c r="M5" s="151"/>
      <c r="N5" s="151"/>
      <c r="P5" s="14" t="s">
        <v>1865</v>
      </c>
      <c r="Q5" s="15">
        <v>42125</v>
      </c>
      <c r="R5" s="14" t="s">
        <v>1753</v>
      </c>
      <c r="S5" s="17">
        <v>455389</v>
      </c>
    </row>
    <row r="6" spans="1:19" x14ac:dyDescent="0.45">
      <c r="A6" s="144" t="s">
        <v>1752</v>
      </c>
      <c r="B6" s="14" t="s">
        <v>94</v>
      </c>
      <c r="C6" s="14" t="s">
        <v>1753</v>
      </c>
      <c r="D6" s="15">
        <v>42129</v>
      </c>
      <c r="E6" s="79" t="s">
        <v>2007</v>
      </c>
      <c r="F6" s="16">
        <v>127816632.65000001</v>
      </c>
      <c r="G6" s="17">
        <v>32604</v>
      </c>
      <c r="H6" s="15"/>
      <c r="I6" s="14"/>
      <c r="J6" s="14"/>
      <c r="K6" s="14"/>
      <c r="L6" s="14"/>
      <c r="M6" s="14"/>
      <c r="N6" s="14"/>
      <c r="P6" s="14" t="s">
        <v>1787</v>
      </c>
      <c r="Q6" s="15">
        <v>42125</v>
      </c>
      <c r="R6" s="14" t="s">
        <v>1738</v>
      </c>
      <c r="S6" s="17"/>
    </row>
    <row r="7" spans="1:19" x14ac:dyDescent="0.45">
      <c r="A7" s="14" t="s">
        <v>1928</v>
      </c>
      <c r="B7" s="14" t="s">
        <v>94</v>
      </c>
      <c r="C7" s="14" t="s">
        <v>1738</v>
      </c>
      <c r="D7" s="15">
        <v>42129</v>
      </c>
      <c r="E7" s="15">
        <v>42151</v>
      </c>
      <c r="F7" s="16">
        <v>60003828.859999999</v>
      </c>
      <c r="G7" s="17">
        <v>37086</v>
      </c>
      <c r="H7" s="15"/>
      <c r="I7" s="14"/>
      <c r="J7" s="14"/>
      <c r="K7" s="14"/>
      <c r="L7" s="14"/>
      <c r="M7" s="14"/>
      <c r="N7" s="14"/>
      <c r="P7" s="14" t="s">
        <v>1824</v>
      </c>
      <c r="Q7" s="15">
        <v>42127</v>
      </c>
      <c r="R7" s="14" t="s">
        <v>1753</v>
      </c>
      <c r="S7" s="17"/>
    </row>
    <row r="8" spans="1:19" x14ac:dyDescent="0.45">
      <c r="A8" s="144" t="s">
        <v>1821</v>
      </c>
      <c r="B8" s="14" t="s">
        <v>94</v>
      </c>
      <c r="C8" s="14" t="s">
        <v>1738</v>
      </c>
      <c r="D8" s="15">
        <v>42130</v>
      </c>
      <c r="E8" s="15">
        <v>42151</v>
      </c>
      <c r="F8" s="16">
        <v>4022913.55</v>
      </c>
      <c r="G8" s="17">
        <v>2977</v>
      </c>
      <c r="H8" s="15"/>
      <c r="I8" s="14"/>
      <c r="J8" s="14"/>
      <c r="K8" s="14"/>
      <c r="L8" s="14"/>
      <c r="M8" s="14"/>
      <c r="N8" s="14"/>
      <c r="P8" s="14" t="s">
        <v>1756</v>
      </c>
      <c r="Q8" s="15">
        <v>42128</v>
      </c>
      <c r="R8" s="146" t="s">
        <v>1753</v>
      </c>
      <c r="S8" s="17"/>
    </row>
    <row r="9" spans="1:19" x14ac:dyDescent="0.45">
      <c r="A9" s="14" t="s">
        <v>1886</v>
      </c>
      <c r="B9" s="14" t="s">
        <v>94</v>
      </c>
      <c r="C9" s="14" t="s">
        <v>1738</v>
      </c>
      <c r="D9" s="15">
        <v>42135</v>
      </c>
      <c r="E9" s="15">
        <v>42151</v>
      </c>
      <c r="F9" s="16">
        <v>27318162.199999999</v>
      </c>
      <c r="G9" s="17">
        <v>19703</v>
      </c>
      <c r="H9" s="15"/>
      <c r="I9" s="14"/>
      <c r="J9" s="14"/>
      <c r="K9" s="14"/>
      <c r="L9" s="14"/>
      <c r="M9" s="14"/>
      <c r="N9" s="14"/>
      <c r="P9" s="14" t="s">
        <v>1795</v>
      </c>
      <c r="Q9" s="15">
        <v>42128</v>
      </c>
      <c r="R9" s="146" t="s">
        <v>1753</v>
      </c>
      <c r="S9" s="17"/>
    </row>
    <row r="10" spans="1:19" x14ac:dyDescent="0.45">
      <c r="A10" s="14" t="s">
        <v>1838</v>
      </c>
      <c r="B10" s="14" t="s">
        <v>94</v>
      </c>
      <c r="C10" s="93" t="s">
        <v>40</v>
      </c>
      <c r="D10" s="14" t="s">
        <v>2026</v>
      </c>
      <c r="E10" s="15">
        <v>42151</v>
      </c>
      <c r="F10" s="16">
        <v>9246911.7300000004</v>
      </c>
      <c r="G10" s="17">
        <v>5736</v>
      </c>
      <c r="H10" s="14"/>
      <c r="I10" s="14"/>
      <c r="J10" s="14"/>
      <c r="K10" s="14"/>
      <c r="L10" s="14"/>
      <c r="M10" s="14"/>
      <c r="N10" s="14"/>
      <c r="P10" s="14" t="s">
        <v>1791</v>
      </c>
      <c r="Q10" s="15">
        <v>42128</v>
      </c>
      <c r="R10" s="146" t="s">
        <v>1753</v>
      </c>
      <c r="S10" s="17"/>
    </row>
    <row r="11" spans="1:19" x14ac:dyDescent="0.45">
      <c r="A11" s="14" t="s">
        <v>16</v>
      </c>
      <c r="B11" s="14" t="s">
        <v>94</v>
      </c>
      <c r="C11" s="146" t="s">
        <v>1753</v>
      </c>
      <c r="D11" s="15">
        <v>42128</v>
      </c>
      <c r="E11" s="15">
        <v>42152</v>
      </c>
      <c r="F11" s="16">
        <v>1400073.52</v>
      </c>
      <c r="G11" s="17">
        <v>1710</v>
      </c>
      <c r="H11" s="15"/>
      <c r="I11" s="14"/>
      <c r="J11" s="14"/>
      <c r="K11" s="14"/>
      <c r="L11" s="14"/>
      <c r="M11" s="14"/>
      <c r="N11" s="14"/>
      <c r="P11" s="14" t="s">
        <v>1784</v>
      </c>
      <c r="Q11" s="15">
        <v>42128</v>
      </c>
      <c r="R11" s="14" t="s">
        <v>1738</v>
      </c>
      <c r="S11" s="17"/>
    </row>
    <row r="12" spans="1:19" x14ac:dyDescent="0.45">
      <c r="A12" s="14" t="s">
        <v>1770</v>
      </c>
      <c r="B12" s="14" t="s">
        <v>94</v>
      </c>
      <c r="C12" s="14" t="s">
        <v>1753</v>
      </c>
      <c r="D12" s="15">
        <v>42128</v>
      </c>
      <c r="E12" s="15">
        <v>42152</v>
      </c>
      <c r="F12" s="16">
        <v>1825545.5</v>
      </c>
      <c r="G12" s="17">
        <v>2493</v>
      </c>
      <c r="H12" s="15"/>
      <c r="I12" s="14"/>
      <c r="J12" s="14"/>
      <c r="K12" s="14"/>
      <c r="L12" s="14"/>
      <c r="M12" s="14"/>
      <c r="N12" s="14"/>
      <c r="P12" s="14" t="s">
        <v>1810</v>
      </c>
      <c r="Q12" s="15">
        <v>42128</v>
      </c>
      <c r="R12" s="146" t="s">
        <v>1753</v>
      </c>
      <c r="S12" s="17"/>
    </row>
    <row r="13" spans="1:19" x14ac:dyDescent="0.45">
      <c r="A13" s="144" t="s">
        <v>1925</v>
      </c>
      <c r="B13" s="14" t="s">
        <v>94</v>
      </c>
      <c r="C13" s="14" t="s">
        <v>2011</v>
      </c>
      <c r="D13" s="15">
        <v>42136</v>
      </c>
      <c r="E13" s="15">
        <v>42152</v>
      </c>
      <c r="F13" s="16">
        <v>16042577.470000001</v>
      </c>
      <c r="G13" s="17">
        <v>7978</v>
      </c>
      <c r="H13" s="15"/>
      <c r="I13" s="14"/>
      <c r="J13" s="14"/>
      <c r="K13" s="14"/>
      <c r="L13" s="14"/>
      <c r="M13" s="14"/>
      <c r="N13" s="14"/>
      <c r="P13" s="14" t="s">
        <v>1801</v>
      </c>
      <c r="Q13" s="15">
        <v>42128</v>
      </c>
      <c r="R13" s="146" t="s">
        <v>1753</v>
      </c>
      <c r="S13" s="17"/>
    </row>
    <row r="14" spans="1:19" x14ac:dyDescent="0.45">
      <c r="A14" s="14" t="s">
        <v>1917</v>
      </c>
      <c r="B14" s="14" t="s">
        <v>94</v>
      </c>
      <c r="C14" s="14" t="s">
        <v>1738</v>
      </c>
      <c r="D14" s="15">
        <v>42139</v>
      </c>
      <c r="E14" s="15">
        <v>42152</v>
      </c>
      <c r="F14" s="16">
        <v>4435433.25</v>
      </c>
      <c r="G14" s="17">
        <v>7441</v>
      </c>
      <c r="H14" s="15"/>
      <c r="I14" s="14"/>
      <c r="J14" s="14"/>
      <c r="K14" s="14"/>
      <c r="L14" s="14"/>
      <c r="M14" s="14"/>
      <c r="N14" s="14"/>
      <c r="P14" s="14" t="s">
        <v>1807</v>
      </c>
      <c r="Q14" s="15">
        <v>42128</v>
      </c>
      <c r="R14" s="146" t="s">
        <v>1753</v>
      </c>
      <c r="S14" s="17"/>
    </row>
    <row r="15" spans="1:19" x14ac:dyDescent="0.45">
      <c r="A15" s="14" t="s">
        <v>1801</v>
      </c>
      <c r="B15" s="14" t="s">
        <v>94</v>
      </c>
      <c r="C15" s="146" t="s">
        <v>1753</v>
      </c>
      <c r="D15" s="15">
        <v>42128</v>
      </c>
      <c r="E15" s="15">
        <v>42153</v>
      </c>
      <c r="F15" s="16">
        <v>1649889.99</v>
      </c>
      <c r="G15" s="17">
        <v>1477</v>
      </c>
      <c r="H15" s="15"/>
      <c r="I15" s="14"/>
      <c r="J15" s="14"/>
      <c r="K15" s="14"/>
      <c r="L15" s="14"/>
      <c r="M15" s="14"/>
      <c r="N15" s="14"/>
      <c r="P15" s="14" t="s">
        <v>1770</v>
      </c>
      <c r="Q15" s="15">
        <v>42128</v>
      </c>
      <c r="R15" s="14" t="s">
        <v>1753</v>
      </c>
      <c r="S15" s="17"/>
    </row>
    <row r="16" spans="1:19" x14ac:dyDescent="0.45">
      <c r="A16" s="14" t="s">
        <v>1810</v>
      </c>
      <c r="B16" s="14" t="s">
        <v>94</v>
      </c>
      <c r="C16" s="146" t="s">
        <v>1753</v>
      </c>
      <c r="D16" s="15">
        <v>42128</v>
      </c>
      <c r="E16" s="15">
        <v>42153</v>
      </c>
      <c r="F16" s="16">
        <v>723202.81</v>
      </c>
      <c r="G16" s="17">
        <v>1156</v>
      </c>
      <c r="H16" s="15"/>
      <c r="I16" s="14"/>
      <c r="J16" s="14"/>
      <c r="K16" s="14"/>
      <c r="L16" s="14"/>
      <c r="M16" s="14"/>
      <c r="N16" s="14"/>
      <c r="P16" s="14" t="s">
        <v>1815</v>
      </c>
      <c r="Q16" s="15">
        <v>42128</v>
      </c>
      <c r="R16" s="14" t="s">
        <v>1753</v>
      </c>
      <c r="S16" s="17"/>
    </row>
    <row r="17" spans="1:19" x14ac:dyDescent="0.45">
      <c r="A17" s="14" t="s">
        <v>14</v>
      </c>
      <c r="B17" s="14" t="s">
        <v>94</v>
      </c>
      <c r="C17" s="146" t="s">
        <v>1753</v>
      </c>
      <c r="D17" s="15">
        <v>42128</v>
      </c>
      <c r="E17" s="15">
        <v>42153</v>
      </c>
      <c r="F17" s="16">
        <v>1803307.84</v>
      </c>
      <c r="G17" s="17">
        <v>3792</v>
      </c>
      <c r="H17" s="15"/>
      <c r="I17" s="14"/>
      <c r="J17" s="14"/>
      <c r="K17" s="14"/>
      <c r="L17" s="14"/>
      <c r="M17" s="14"/>
      <c r="N17" s="14"/>
      <c r="P17" s="14" t="s">
        <v>16</v>
      </c>
      <c r="Q17" s="15">
        <v>42128</v>
      </c>
      <c r="R17" s="146" t="s">
        <v>1753</v>
      </c>
      <c r="S17" s="17"/>
    </row>
    <row r="18" spans="1:19" x14ac:dyDescent="0.45">
      <c r="A18" s="14" t="s">
        <v>1777</v>
      </c>
      <c r="B18" s="14" t="s">
        <v>94</v>
      </c>
      <c r="C18" s="14" t="s">
        <v>1738</v>
      </c>
      <c r="D18" s="15">
        <v>42128</v>
      </c>
      <c r="E18" s="15">
        <v>42153</v>
      </c>
      <c r="F18" s="16">
        <v>7255357.5300000003</v>
      </c>
      <c r="G18" s="17">
        <v>22129</v>
      </c>
      <c r="H18" s="15"/>
      <c r="I18" s="14"/>
      <c r="J18" s="14"/>
      <c r="K18" s="14"/>
      <c r="L18" s="14"/>
      <c r="M18" s="14"/>
      <c r="N18" s="14"/>
      <c r="P18" s="14" t="s">
        <v>1766</v>
      </c>
      <c r="Q18" s="15">
        <v>42128</v>
      </c>
      <c r="R18" s="146" t="s">
        <v>1753</v>
      </c>
      <c r="S18" s="17">
        <v>455383</v>
      </c>
    </row>
    <row r="19" spans="1:19" x14ac:dyDescent="0.45">
      <c r="A19" s="14" t="s">
        <v>1804</v>
      </c>
      <c r="B19" s="14" t="s">
        <v>94</v>
      </c>
      <c r="C19" s="146" t="s">
        <v>1753</v>
      </c>
      <c r="D19" s="15">
        <v>42129</v>
      </c>
      <c r="E19" s="15">
        <v>42153</v>
      </c>
      <c r="F19" s="16">
        <v>922148.52</v>
      </c>
      <c r="G19" s="17">
        <v>1277</v>
      </c>
      <c r="H19" s="15"/>
      <c r="I19" s="14"/>
      <c r="J19" s="14"/>
      <c r="K19" s="14"/>
      <c r="L19" s="14"/>
      <c r="M19" s="14"/>
      <c r="N19" s="14"/>
      <c r="P19" s="14" t="s">
        <v>1777</v>
      </c>
      <c r="Q19" s="15">
        <v>42128</v>
      </c>
      <c r="R19" s="14" t="s">
        <v>1738</v>
      </c>
      <c r="S19" s="17"/>
    </row>
    <row r="20" spans="1:19" x14ac:dyDescent="0.45">
      <c r="A20" s="14" t="s">
        <v>1781</v>
      </c>
      <c r="B20" s="14" t="s">
        <v>94</v>
      </c>
      <c r="C20" s="14" t="s">
        <v>1738</v>
      </c>
      <c r="D20" s="15">
        <v>42130</v>
      </c>
      <c r="E20" s="15">
        <v>42153</v>
      </c>
      <c r="F20" s="16">
        <v>1133650.43</v>
      </c>
      <c r="G20" s="17">
        <v>1819</v>
      </c>
      <c r="H20" s="15"/>
      <c r="I20" s="14"/>
      <c r="J20" s="14"/>
      <c r="K20" s="14"/>
      <c r="L20" s="14"/>
      <c r="M20" s="14"/>
      <c r="N20" s="14"/>
      <c r="P20" s="14" t="s">
        <v>14</v>
      </c>
      <c r="Q20" s="15">
        <v>42128</v>
      </c>
      <c r="R20" s="146" t="s">
        <v>1753</v>
      </c>
      <c r="S20" s="17"/>
    </row>
    <row r="21" spans="1:19" x14ac:dyDescent="0.45">
      <c r="A21" s="144" t="s">
        <v>1830</v>
      </c>
      <c r="B21" s="14" t="s">
        <v>94</v>
      </c>
      <c r="C21" s="14" t="s">
        <v>1738</v>
      </c>
      <c r="D21" s="15">
        <v>42131</v>
      </c>
      <c r="E21" s="15">
        <v>42153</v>
      </c>
      <c r="F21" s="16">
        <v>6700050.2699999996</v>
      </c>
      <c r="G21" s="17">
        <v>5765</v>
      </c>
      <c r="H21" s="15"/>
      <c r="I21" s="14"/>
      <c r="J21" s="14"/>
      <c r="K21" s="14"/>
      <c r="L21" s="14"/>
      <c r="M21" s="14"/>
      <c r="N21" s="14"/>
      <c r="P21" s="144" t="s">
        <v>1752</v>
      </c>
      <c r="Q21" s="15">
        <v>42129</v>
      </c>
      <c r="R21" s="14" t="s">
        <v>1753</v>
      </c>
      <c r="S21" s="17"/>
    </row>
    <row r="22" spans="1:19" x14ac:dyDescent="0.45">
      <c r="A22" s="14" t="s">
        <v>1798</v>
      </c>
      <c r="B22" s="14" t="s">
        <v>94</v>
      </c>
      <c r="C22" s="14" t="s">
        <v>1753</v>
      </c>
      <c r="D22" s="15">
        <v>42131</v>
      </c>
      <c r="E22" s="15">
        <v>42153</v>
      </c>
      <c r="F22" s="16">
        <v>1600914.04</v>
      </c>
      <c r="G22" s="17">
        <v>2607</v>
      </c>
      <c r="H22" s="15"/>
      <c r="I22" s="14"/>
      <c r="J22" s="14"/>
      <c r="K22" s="14"/>
      <c r="L22" s="14"/>
      <c r="M22" s="14"/>
      <c r="N22" s="14"/>
      <c r="P22" s="14" t="s">
        <v>1928</v>
      </c>
      <c r="Q22" s="15">
        <v>42129</v>
      </c>
      <c r="R22" s="14" t="s">
        <v>1738</v>
      </c>
      <c r="S22" s="17"/>
    </row>
    <row r="23" spans="1:19" x14ac:dyDescent="0.45">
      <c r="A23" s="14" t="s">
        <v>1889</v>
      </c>
      <c r="B23" s="14" t="s">
        <v>94</v>
      </c>
      <c r="C23" s="14" t="s">
        <v>1738</v>
      </c>
      <c r="D23" s="15">
        <v>42131</v>
      </c>
      <c r="E23" s="15">
        <v>42153</v>
      </c>
      <c r="F23" s="16">
        <v>745901.83</v>
      </c>
      <c r="G23" s="17">
        <v>1214</v>
      </c>
      <c r="H23" s="15"/>
      <c r="I23" s="14"/>
      <c r="J23" s="14"/>
      <c r="K23" s="14"/>
      <c r="L23" s="14"/>
      <c r="M23" s="14"/>
      <c r="N23" s="14"/>
      <c r="P23" s="14" t="s">
        <v>1737</v>
      </c>
      <c r="Q23" s="15">
        <v>42129</v>
      </c>
      <c r="R23" s="14" t="s">
        <v>1738</v>
      </c>
      <c r="S23" s="17"/>
    </row>
    <row r="24" spans="1:19" x14ac:dyDescent="0.45">
      <c r="A24" s="14" t="s">
        <v>1870</v>
      </c>
      <c r="B24" s="14" t="s">
        <v>94</v>
      </c>
      <c r="C24" s="14" t="s">
        <v>1738</v>
      </c>
      <c r="D24" s="15">
        <v>42131</v>
      </c>
      <c r="E24" s="15">
        <v>42153</v>
      </c>
      <c r="F24" s="16">
        <v>12310253.43</v>
      </c>
      <c r="G24" s="17">
        <v>6241</v>
      </c>
      <c r="H24" s="15"/>
      <c r="I24" s="14"/>
      <c r="J24" s="14"/>
      <c r="K24" s="14"/>
      <c r="L24" s="14"/>
      <c r="M24" s="14"/>
      <c r="N24" s="14"/>
      <c r="P24" s="14" t="s">
        <v>1804</v>
      </c>
      <c r="Q24" s="15">
        <v>42129</v>
      </c>
      <c r="R24" s="146" t="s">
        <v>1753</v>
      </c>
      <c r="S24" s="17"/>
    </row>
    <row r="25" spans="1:19" x14ac:dyDescent="0.45">
      <c r="A25" s="14" t="s">
        <v>1862</v>
      </c>
      <c r="B25" s="14" t="s">
        <v>94</v>
      </c>
      <c r="C25" s="14" t="s">
        <v>1738</v>
      </c>
      <c r="D25" s="15">
        <v>42133</v>
      </c>
      <c r="E25" s="15">
        <v>42153</v>
      </c>
      <c r="F25" s="16">
        <v>16859471.289999999</v>
      </c>
      <c r="G25" s="17">
        <v>9344</v>
      </c>
      <c r="H25" s="15"/>
      <c r="I25" s="14"/>
      <c r="J25" s="14"/>
      <c r="K25" s="14"/>
      <c r="L25" s="14"/>
      <c r="M25" s="14"/>
      <c r="N25" s="14"/>
      <c r="P25" s="14" t="s">
        <v>1943</v>
      </c>
      <c r="Q25" s="15">
        <v>42130</v>
      </c>
      <c r="R25" s="14" t="s">
        <v>1753</v>
      </c>
      <c r="S25" s="17"/>
    </row>
    <row r="26" spans="1:19" x14ac:dyDescent="0.45">
      <c r="A26" s="14" t="s">
        <v>1940</v>
      </c>
      <c r="B26" s="14" t="s">
        <v>94</v>
      </c>
      <c r="C26" s="14" t="s">
        <v>1738</v>
      </c>
      <c r="D26" s="15">
        <v>42136</v>
      </c>
      <c r="E26" s="15">
        <v>42153</v>
      </c>
      <c r="F26" s="16">
        <v>2374139.3199999998</v>
      </c>
      <c r="G26" s="17">
        <v>3690</v>
      </c>
      <c r="H26" s="15"/>
      <c r="I26" s="14"/>
      <c r="J26" s="14"/>
      <c r="K26" s="14"/>
      <c r="L26" s="14"/>
      <c r="M26" s="14"/>
      <c r="N26" s="14"/>
      <c r="P26" s="14" t="s">
        <v>1827</v>
      </c>
      <c r="Q26" s="15">
        <v>42130</v>
      </c>
      <c r="R26" s="14" t="s">
        <v>1738</v>
      </c>
      <c r="S26" s="17"/>
    </row>
    <row r="27" spans="1:19" x14ac:dyDescent="0.45">
      <c r="A27" s="144" t="s">
        <v>1901</v>
      </c>
      <c r="B27" s="14" t="s">
        <v>94</v>
      </c>
      <c r="C27" s="14" t="s">
        <v>1753</v>
      </c>
      <c r="D27" s="15">
        <v>42137</v>
      </c>
      <c r="E27" s="15">
        <v>42153</v>
      </c>
      <c r="F27" s="16">
        <v>14648985.16</v>
      </c>
      <c r="G27" s="17">
        <v>19270</v>
      </c>
      <c r="H27" s="15"/>
      <c r="I27" s="14"/>
      <c r="J27" s="14"/>
      <c r="K27" s="14"/>
      <c r="L27" s="14"/>
      <c r="M27" s="14"/>
      <c r="N27" s="14"/>
      <c r="P27" s="14" t="s">
        <v>1844</v>
      </c>
      <c r="Q27" s="15">
        <v>42130</v>
      </c>
      <c r="R27" s="14" t="s">
        <v>1845</v>
      </c>
      <c r="S27" s="17"/>
    </row>
    <row r="28" spans="1:19" x14ac:dyDescent="0.45">
      <c r="A28" s="14" t="s">
        <v>1907</v>
      </c>
      <c r="B28" s="14" t="s">
        <v>94</v>
      </c>
      <c r="C28" s="14" t="s">
        <v>1738</v>
      </c>
      <c r="D28" s="15">
        <v>42137</v>
      </c>
      <c r="E28" s="15">
        <v>42153</v>
      </c>
      <c r="F28" s="16">
        <v>6792745.8899999997</v>
      </c>
      <c r="G28" s="17">
        <v>3930</v>
      </c>
      <c r="H28" s="15"/>
      <c r="I28" s="14"/>
      <c r="J28" s="14"/>
      <c r="K28" s="14"/>
      <c r="L28" s="14"/>
      <c r="M28" s="14"/>
      <c r="N28" s="14"/>
      <c r="P28" s="14" t="s">
        <v>1879</v>
      </c>
      <c r="Q28" s="15">
        <v>42130</v>
      </c>
      <c r="R28" s="14" t="s">
        <v>1738</v>
      </c>
      <c r="S28" s="17"/>
    </row>
    <row r="29" spans="1:19" x14ac:dyDescent="0.45">
      <c r="A29" s="14" t="s">
        <v>1892</v>
      </c>
      <c r="B29" s="14" t="s">
        <v>94</v>
      </c>
      <c r="C29" s="14" t="s">
        <v>1845</v>
      </c>
      <c r="D29" s="15">
        <v>42138</v>
      </c>
      <c r="E29" s="15">
        <v>42153</v>
      </c>
      <c r="F29" s="16">
        <v>2950738.19</v>
      </c>
      <c r="G29" s="17">
        <v>5345</v>
      </c>
      <c r="H29" s="15"/>
      <c r="I29" s="14"/>
      <c r="J29" s="14"/>
      <c r="K29" s="14"/>
      <c r="L29" s="14"/>
      <c r="M29" s="151"/>
      <c r="N29" s="151"/>
      <c r="P29" s="144" t="s">
        <v>1821</v>
      </c>
      <c r="Q29" s="15">
        <v>42130</v>
      </c>
      <c r="R29" s="14" t="s">
        <v>1738</v>
      </c>
      <c r="S29" s="17"/>
    </row>
    <row r="30" spans="1:19" x14ac:dyDescent="0.45">
      <c r="A30" s="14" t="s">
        <v>1756</v>
      </c>
      <c r="B30" s="14" t="s">
        <v>94</v>
      </c>
      <c r="C30" s="146" t="s">
        <v>1753</v>
      </c>
      <c r="D30" s="15">
        <v>42128</v>
      </c>
      <c r="E30" s="15">
        <v>42154</v>
      </c>
      <c r="F30" s="16">
        <v>9216825.9399999995</v>
      </c>
      <c r="G30" s="17">
        <v>6825</v>
      </c>
      <c r="H30" s="15"/>
      <c r="I30" s="14"/>
      <c r="J30" s="14"/>
      <c r="K30" s="14"/>
      <c r="L30" s="14"/>
      <c r="M30" s="14"/>
      <c r="N30" s="14"/>
      <c r="P30" s="14" t="s">
        <v>1781</v>
      </c>
      <c r="Q30" s="15">
        <v>42130</v>
      </c>
      <c r="R30" s="14" t="s">
        <v>1738</v>
      </c>
      <c r="S30" s="17"/>
    </row>
    <row r="31" spans="1:19" x14ac:dyDescent="0.45">
      <c r="A31" s="14" t="s">
        <v>1791</v>
      </c>
      <c r="B31" s="14" t="s">
        <v>94</v>
      </c>
      <c r="C31" s="146" t="s">
        <v>1753</v>
      </c>
      <c r="D31" s="15">
        <v>42128</v>
      </c>
      <c r="E31" s="15">
        <v>42154</v>
      </c>
      <c r="F31" s="16">
        <v>1354970.9</v>
      </c>
      <c r="G31" s="17">
        <v>1547</v>
      </c>
      <c r="H31" s="15"/>
      <c r="I31" s="14"/>
      <c r="J31" s="14"/>
      <c r="K31" s="14"/>
      <c r="L31" s="14"/>
      <c r="M31" s="14"/>
      <c r="N31" s="14"/>
      <c r="P31" s="144" t="s">
        <v>1830</v>
      </c>
      <c r="Q31" s="15">
        <v>42131</v>
      </c>
      <c r="R31" s="14" t="s">
        <v>1738</v>
      </c>
      <c r="S31" s="17"/>
    </row>
    <row r="32" spans="1:19" x14ac:dyDescent="0.45">
      <c r="A32" s="14" t="s">
        <v>1784</v>
      </c>
      <c r="B32" s="14" t="s">
        <v>94</v>
      </c>
      <c r="C32" s="14" t="s">
        <v>1738</v>
      </c>
      <c r="D32" s="15">
        <v>42128</v>
      </c>
      <c r="E32" s="15">
        <v>42154</v>
      </c>
      <c r="F32" s="16">
        <v>63088802.950000003</v>
      </c>
      <c r="G32" s="17">
        <v>30884</v>
      </c>
      <c r="H32" s="15"/>
      <c r="I32" s="14"/>
      <c r="J32" s="14"/>
      <c r="K32" s="14"/>
      <c r="L32" s="14"/>
      <c r="M32" s="14"/>
      <c r="N32" s="14"/>
      <c r="P32" s="14" t="s">
        <v>1876</v>
      </c>
      <c r="Q32" s="15">
        <v>42131</v>
      </c>
      <c r="R32" s="14" t="s">
        <v>1845</v>
      </c>
      <c r="S32" s="17"/>
    </row>
    <row r="33" spans="1:19" x14ac:dyDescent="0.45">
      <c r="A33" s="14" t="s">
        <v>1815</v>
      </c>
      <c r="B33" s="14" t="s">
        <v>94</v>
      </c>
      <c r="C33" s="14" t="s">
        <v>1753</v>
      </c>
      <c r="D33" s="15">
        <v>42128</v>
      </c>
      <c r="E33" s="15">
        <v>42154</v>
      </c>
      <c r="F33" s="16">
        <v>1419282.86</v>
      </c>
      <c r="G33" s="17">
        <v>4100</v>
      </c>
      <c r="H33" s="15"/>
      <c r="I33" s="14"/>
      <c r="J33" s="14"/>
      <c r="K33" s="14"/>
      <c r="L33" s="14"/>
      <c r="M33" s="14"/>
      <c r="N33" s="14"/>
      <c r="P33" s="14" t="s">
        <v>1947</v>
      </c>
      <c r="Q33" s="15">
        <v>42131</v>
      </c>
      <c r="R33" s="14" t="s">
        <v>1753</v>
      </c>
      <c r="S33" s="17"/>
    </row>
    <row r="34" spans="1:19" x14ac:dyDescent="0.45">
      <c r="A34" s="144" t="s">
        <v>90</v>
      </c>
      <c r="B34" s="14" t="s">
        <v>94</v>
      </c>
      <c r="C34" s="14" t="s">
        <v>1738</v>
      </c>
      <c r="D34" s="15">
        <v>42132</v>
      </c>
      <c r="E34" s="15">
        <v>42154</v>
      </c>
      <c r="F34" s="16">
        <v>13937895.91</v>
      </c>
      <c r="G34" s="17">
        <v>10217</v>
      </c>
      <c r="H34" s="15"/>
      <c r="I34" s="14"/>
      <c r="J34" s="14"/>
      <c r="K34" s="14"/>
      <c r="L34" s="14"/>
      <c r="M34" s="14"/>
      <c r="N34" s="14"/>
      <c r="P34" s="14" t="s">
        <v>1798</v>
      </c>
      <c r="Q34" s="15">
        <v>42131</v>
      </c>
      <c r="R34" s="14" t="s">
        <v>1753</v>
      </c>
      <c r="S34" s="17"/>
    </row>
    <row r="35" spans="1:19" x14ac:dyDescent="0.45">
      <c r="A35" s="14" t="s">
        <v>1848</v>
      </c>
      <c r="B35" s="14" t="s">
        <v>94</v>
      </c>
      <c r="C35" s="14" t="s">
        <v>1738</v>
      </c>
      <c r="D35" s="15">
        <v>42132</v>
      </c>
      <c r="E35" s="15">
        <v>42154</v>
      </c>
      <c r="F35" s="16">
        <v>1951381.1</v>
      </c>
      <c r="G35" s="17">
        <v>2352</v>
      </c>
      <c r="H35" s="15"/>
      <c r="I35" s="14"/>
      <c r="J35" s="14"/>
      <c r="K35" s="14"/>
      <c r="L35" s="14"/>
      <c r="M35" s="14"/>
      <c r="N35" s="14"/>
      <c r="P35" s="14" t="s">
        <v>1870</v>
      </c>
      <c r="Q35" s="15">
        <v>42131</v>
      </c>
      <c r="R35" s="14" t="s">
        <v>1738</v>
      </c>
      <c r="S35" s="17"/>
    </row>
    <row r="36" spans="1:19" x14ac:dyDescent="0.45">
      <c r="A36" s="14" t="s">
        <v>1858</v>
      </c>
      <c r="B36" s="14" t="s">
        <v>94</v>
      </c>
      <c r="C36" s="14" t="s">
        <v>1738</v>
      </c>
      <c r="D36" s="15">
        <v>42133</v>
      </c>
      <c r="E36" s="15">
        <v>42154</v>
      </c>
      <c r="F36" s="16">
        <v>7418237.2999999998</v>
      </c>
      <c r="G36" s="17">
        <v>4674</v>
      </c>
      <c r="H36" s="15"/>
      <c r="I36" s="14"/>
      <c r="J36" s="14"/>
      <c r="K36" s="14"/>
      <c r="L36" s="14"/>
      <c r="M36" s="14"/>
      <c r="N36" s="14"/>
      <c r="P36" s="14" t="s">
        <v>1889</v>
      </c>
      <c r="Q36" s="15">
        <v>42131</v>
      </c>
      <c r="R36" s="14" t="s">
        <v>1738</v>
      </c>
      <c r="S36" s="17"/>
    </row>
    <row r="37" spans="1:19" x14ac:dyDescent="0.45">
      <c r="A37" s="14" t="s">
        <v>1933</v>
      </c>
      <c r="B37" s="14" t="s">
        <v>94</v>
      </c>
      <c r="C37" s="14" t="s">
        <v>1738</v>
      </c>
      <c r="D37" s="15">
        <v>42139</v>
      </c>
      <c r="E37" s="15">
        <v>42154</v>
      </c>
      <c r="F37" s="16">
        <v>42595510.210000001</v>
      </c>
      <c r="G37" s="17">
        <v>16812</v>
      </c>
      <c r="H37" s="15"/>
      <c r="I37" s="14"/>
      <c r="J37" s="14"/>
      <c r="K37" s="14"/>
      <c r="L37" s="14"/>
      <c r="M37" s="14"/>
      <c r="N37" s="14"/>
      <c r="P37" s="14" t="s">
        <v>1920</v>
      </c>
      <c r="Q37" s="15">
        <v>42131</v>
      </c>
      <c r="R37" s="14" t="s">
        <v>1753</v>
      </c>
      <c r="S37" s="17"/>
    </row>
    <row r="38" spans="1:19" x14ac:dyDescent="0.45">
      <c r="A38" s="14" t="s">
        <v>1910</v>
      </c>
      <c r="B38" s="14" t="s">
        <v>94</v>
      </c>
      <c r="C38" s="14" t="s">
        <v>1738</v>
      </c>
      <c r="D38" s="15">
        <v>42138</v>
      </c>
      <c r="E38" s="69" t="s">
        <v>2005</v>
      </c>
      <c r="F38" s="16">
        <v>22479998.859999999</v>
      </c>
      <c r="G38" s="17">
        <v>16687</v>
      </c>
      <c r="H38" s="15"/>
      <c r="I38" s="14"/>
      <c r="J38" s="14"/>
      <c r="K38" s="14"/>
      <c r="L38" s="14"/>
      <c r="M38" s="14"/>
      <c r="N38" s="14"/>
      <c r="P38" s="14" t="s">
        <v>1882</v>
      </c>
      <c r="Q38" s="15">
        <v>42131</v>
      </c>
      <c r="R38" s="14" t="s">
        <v>1753</v>
      </c>
      <c r="S38" s="17"/>
    </row>
    <row r="39" spans="1:19" x14ac:dyDescent="0.45">
      <c r="A39" s="14" t="s">
        <v>1737</v>
      </c>
      <c r="B39" s="14" t="s">
        <v>94</v>
      </c>
      <c r="C39" s="14" t="s">
        <v>1738</v>
      </c>
      <c r="D39" s="15">
        <v>42129</v>
      </c>
      <c r="E39" s="15">
        <v>42155</v>
      </c>
      <c r="F39" s="16">
        <v>5119770.91</v>
      </c>
      <c r="G39" s="17">
        <v>4672</v>
      </c>
      <c r="H39" s="15"/>
      <c r="I39" s="14"/>
      <c r="J39" s="14"/>
      <c r="K39" s="14"/>
      <c r="L39" s="14"/>
      <c r="M39" s="14"/>
      <c r="N39" s="14"/>
      <c r="P39" s="14" t="s">
        <v>1851</v>
      </c>
      <c r="Q39" s="15">
        <v>42132</v>
      </c>
      <c r="R39" s="14" t="s">
        <v>1738</v>
      </c>
      <c r="S39" s="17"/>
    </row>
    <row r="40" spans="1:19" x14ac:dyDescent="0.45">
      <c r="A40" s="14" t="s">
        <v>1851</v>
      </c>
      <c r="B40" s="14" t="s">
        <v>94</v>
      </c>
      <c r="C40" s="14" t="s">
        <v>1738</v>
      </c>
      <c r="D40" s="15">
        <v>42132</v>
      </c>
      <c r="E40" s="15">
        <v>42155</v>
      </c>
      <c r="F40" s="16">
        <v>8473869.9199999999</v>
      </c>
      <c r="G40" s="17">
        <v>8786</v>
      </c>
      <c r="H40" s="15"/>
      <c r="I40" s="14"/>
      <c r="J40" s="14"/>
      <c r="K40" s="14"/>
      <c r="L40" s="14"/>
      <c r="M40" s="14"/>
      <c r="N40" s="14"/>
      <c r="P40" s="144" t="s">
        <v>90</v>
      </c>
      <c r="Q40" s="15">
        <v>42132</v>
      </c>
      <c r="R40" s="14" t="s">
        <v>1738</v>
      </c>
      <c r="S40" s="17"/>
    </row>
    <row r="41" spans="1:19" x14ac:dyDescent="0.45">
      <c r="A41" s="14" t="s">
        <v>1895</v>
      </c>
      <c r="B41" s="14" t="s">
        <v>94</v>
      </c>
      <c r="C41" s="14" t="s">
        <v>1753</v>
      </c>
      <c r="D41" s="15">
        <v>42132</v>
      </c>
      <c r="E41" s="15">
        <v>42155</v>
      </c>
      <c r="F41" s="16">
        <v>86902086.989999995</v>
      </c>
      <c r="G41" s="17">
        <v>27362</v>
      </c>
      <c r="H41" s="15"/>
      <c r="I41" s="14"/>
      <c r="J41" s="14"/>
      <c r="K41" s="14"/>
      <c r="L41" s="14"/>
      <c r="M41" s="14"/>
      <c r="N41" s="14"/>
      <c r="P41" s="14" t="s">
        <v>1848</v>
      </c>
      <c r="Q41" s="15">
        <v>42132</v>
      </c>
      <c r="R41" s="14" t="s">
        <v>1738</v>
      </c>
      <c r="S41" s="17"/>
    </row>
    <row r="42" spans="1:19" x14ac:dyDescent="0.45">
      <c r="A42" s="144" t="s">
        <v>1835</v>
      </c>
      <c r="B42" s="14" t="s">
        <v>94</v>
      </c>
      <c r="C42" s="14" t="s">
        <v>1753</v>
      </c>
      <c r="D42" s="15">
        <v>42133</v>
      </c>
      <c r="E42" s="15">
        <v>42155</v>
      </c>
      <c r="F42" s="16">
        <v>5984036.4699999997</v>
      </c>
      <c r="G42" s="17">
        <v>7219</v>
      </c>
      <c r="H42" s="15"/>
      <c r="I42" s="14"/>
      <c r="J42" s="14"/>
      <c r="K42" s="14"/>
      <c r="L42" s="14"/>
      <c r="M42" s="14"/>
      <c r="N42" s="14"/>
      <c r="P42" s="14" t="s">
        <v>1895</v>
      </c>
      <c r="Q42" s="15">
        <v>42132</v>
      </c>
      <c r="R42" s="14" t="s">
        <v>1753</v>
      </c>
      <c r="S42" s="17"/>
    </row>
    <row r="43" spans="1:19" x14ac:dyDescent="0.45">
      <c r="A43" s="14" t="s">
        <v>1913</v>
      </c>
      <c r="B43" s="14" t="s">
        <v>94</v>
      </c>
      <c r="C43" s="14" t="s">
        <v>1753</v>
      </c>
      <c r="D43" s="15">
        <v>42135</v>
      </c>
      <c r="E43" s="15">
        <v>42155</v>
      </c>
      <c r="F43" s="16">
        <v>54704145.119999997</v>
      </c>
      <c r="G43" s="17">
        <v>18832</v>
      </c>
      <c r="H43" s="15"/>
      <c r="I43" s="14"/>
      <c r="J43" s="14"/>
      <c r="K43" s="14"/>
      <c r="L43" s="14"/>
      <c r="M43" s="14"/>
      <c r="N43" s="14"/>
      <c r="P43" s="144" t="s">
        <v>1835</v>
      </c>
      <c r="Q43" s="15">
        <v>42133</v>
      </c>
      <c r="R43" s="14" t="s">
        <v>1753</v>
      </c>
      <c r="S43" s="17"/>
    </row>
    <row r="44" spans="1:19" x14ac:dyDescent="0.45">
      <c r="A44" s="14" t="s">
        <v>1795</v>
      </c>
      <c r="B44" s="14" t="s">
        <v>94</v>
      </c>
      <c r="C44" s="146" t="s">
        <v>1753</v>
      </c>
      <c r="D44" s="15">
        <v>42128</v>
      </c>
      <c r="E44" s="15">
        <v>42156</v>
      </c>
      <c r="F44" s="16">
        <v>1789968.38</v>
      </c>
      <c r="G44" s="17">
        <v>1899</v>
      </c>
      <c r="H44" s="15"/>
      <c r="I44" s="14"/>
      <c r="J44" s="14"/>
      <c r="K44" s="14"/>
      <c r="L44" s="14"/>
      <c r="M44" s="14"/>
      <c r="N44" s="14"/>
      <c r="P44" s="14" t="s">
        <v>1862</v>
      </c>
      <c r="Q44" s="15">
        <v>42133</v>
      </c>
      <c r="R44" s="14" t="s">
        <v>1738</v>
      </c>
      <c r="S44" s="17"/>
    </row>
    <row r="45" spans="1:19" x14ac:dyDescent="0.45">
      <c r="A45" s="14" t="s">
        <v>1787</v>
      </c>
      <c r="B45" s="14" t="s">
        <v>94</v>
      </c>
      <c r="C45" s="14" t="s">
        <v>1738</v>
      </c>
      <c r="D45" s="15">
        <v>42125</v>
      </c>
      <c r="E45" s="15">
        <v>42156</v>
      </c>
      <c r="F45" s="16">
        <v>28261951.34</v>
      </c>
      <c r="G45" s="17">
        <v>35306</v>
      </c>
      <c r="H45" s="15"/>
      <c r="I45" s="14"/>
      <c r="J45" s="14"/>
      <c r="K45" s="14"/>
      <c r="L45" s="14"/>
      <c r="M45" s="14"/>
      <c r="N45" s="14"/>
      <c r="P45" s="14" t="s">
        <v>1858</v>
      </c>
      <c r="Q45" s="15">
        <v>42133</v>
      </c>
      <c r="R45" s="14" t="s">
        <v>1738</v>
      </c>
      <c r="S45" s="17"/>
    </row>
    <row r="46" spans="1:19" x14ac:dyDescent="0.45">
      <c r="A46" s="14" t="s">
        <v>1824</v>
      </c>
      <c r="B46" s="14" t="s">
        <v>94</v>
      </c>
      <c r="C46" s="14" t="s">
        <v>1753</v>
      </c>
      <c r="D46" s="15">
        <v>42127</v>
      </c>
      <c r="E46" s="15">
        <v>42156</v>
      </c>
      <c r="F46" s="16">
        <v>16112413.140000001</v>
      </c>
      <c r="G46" s="17">
        <v>8281</v>
      </c>
      <c r="H46" s="15"/>
      <c r="I46" s="14"/>
      <c r="J46" s="14"/>
      <c r="K46" s="14"/>
      <c r="L46" s="14"/>
      <c r="M46" s="14"/>
      <c r="N46" s="14"/>
      <c r="P46" s="14" t="s">
        <v>1886</v>
      </c>
      <c r="Q46" s="15">
        <v>42135</v>
      </c>
      <c r="R46" s="14" t="s">
        <v>1738</v>
      </c>
      <c r="S46" s="17"/>
    </row>
    <row r="47" spans="1:19" x14ac:dyDescent="0.45">
      <c r="A47" s="14" t="s">
        <v>1807</v>
      </c>
      <c r="B47" s="14" t="s">
        <v>94</v>
      </c>
      <c r="C47" s="146" t="s">
        <v>1753</v>
      </c>
      <c r="D47" s="15">
        <v>42128</v>
      </c>
      <c r="E47" s="15">
        <v>42156</v>
      </c>
      <c r="F47" s="16">
        <v>1531258.61</v>
      </c>
      <c r="G47" s="17">
        <v>1353</v>
      </c>
      <c r="H47" s="15"/>
      <c r="I47" s="14"/>
      <c r="J47" s="14"/>
      <c r="K47" s="14"/>
      <c r="L47" s="14"/>
      <c r="M47" s="14"/>
      <c r="N47" s="14"/>
      <c r="P47" s="14" t="s">
        <v>1913</v>
      </c>
      <c r="Q47" s="15">
        <v>42135</v>
      </c>
      <c r="R47" s="14" t="s">
        <v>1753</v>
      </c>
      <c r="S47" s="17"/>
    </row>
    <row r="48" spans="1:19" x14ac:dyDescent="0.45">
      <c r="A48" s="14" t="s">
        <v>1766</v>
      </c>
      <c r="B48" s="14" t="s">
        <v>94</v>
      </c>
      <c r="C48" s="146" t="s">
        <v>1753</v>
      </c>
      <c r="D48" s="15">
        <v>42128</v>
      </c>
      <c r="E48" s="15">
        <v>42156</v>
      </c>
      <c r="F48" s="16">
        <v>3386727.79</v>
      </c>
      <c r="G48" s="17">
        <v>4301</v>
      </c>
      <c r="H48" s="15"/>
      <c r="I48" s="14"/>
      <c r="J48" s="14"/>
      <c r="K48" s="14"/>
      <c r="L48" s="14"/>
      <c r="M48" s="14"/>
      <c r="N48" s="14"/>
      <c r="P48" s="144" t="s">
        <v>1854</v>
      </c>
      <c r="Q48" s="15">
        <v>42135</v>
      </c>
      <c r="R48" s="14" t="s">
        <v>1855</v>
      </c>
      <c r="S48" s="17"/>
    </row>
    <row r="49" spans="1:19" x14ac:dyDescent="0.45">
      <c r="A49" s="14" t="s">
        <v>1879</v>
      </c>
      <c r="B49" s="14" t="s">
        <v>94</v>
      </c>
      <c r="C49" s="14" t="s">
        <v>1738</v>
      </c>
      <c r="D49" s="15">
        <v>42130</v>
      </c>
      <c r="E49" s="15">
        <v>42156</v>
      </c>
      <c r="F49" s="16">
        <v>4733292.46</v>
      </c>
      <c r="G49" s="17">
        <v>4296</v>
      </c>
      <c r="H49" s="15"/>
      <c r="I49" s="14"/>
      <c r="J49" s="14"/>
      <c r="K49" s="14"/>
      <c r="L49" s="14"/>
      <c r="M49" s="14"/>
      <c r="N49" s="14"/>
      <c r="P49" s="144" t="s">
        <v>1925</v>
      </c>
      <c r="Q49" s="15">
        <v>42136</v>
      </c>
      <c r="R49" s="14" t="s">
        <v>2011</v>
      </c>
      <c r="S49" s="17"/>
    </row>
    <row r="50" spans="1:19" x14ac:dyDescent="0.45">
      <c r="A50" s="14" t="s">
        <v>1943</v>
      </c>
      <c r="B50" s="14" t="s">
        <v>94</v>
      </c>
      <c r="C50" s="14" t="s">
        <v>1753</v>
      </c>
      <c r="D50" s="15">
        <v>42130</v>
      </c>
      <c r="E50" s="15">
        <v>42156</v>
      </c>
      <c r="F50" s="16">
        <v>6702960.2999999998</v>
      </c>
      <c r="G50" s="17">
        <v>5688</v>
      </c>
      <c r="H50" s="15"/>
      <c r="I50" s="14"/>
      <c r="J50" s="14"/>
      <c r="K50" s="14"/>
      <c r="L50" s="14"/>
      <c r="M50" s="14"/>
      <c r="N50" s="14"/>
      <c r="P50" s="14" t="s">
        <v>1940</v>
      </c>
      <c r="Q50" s="15">
        <v>42136</v>
      </c>
      <c r="R50" s="14" t="s">
        <v>1738</v>
      </c>
      <c r="S50" s="17"/>
    </row>
    <row r="51" spans="1:19" x14ac:dyDescent="0.45">
      <c r="A51" s="14" t="s">
        <v>1876</v>
      </c>
      <c r="B51" s="14" t="s">
        <v>94</v>
      </c>
      <c r="C51" s="14" t="s">
        <v>1845</v>
      </c>
      <c r="D51" s="15">
        <v>42131</v>
      </c>
      <c r="E51" s="15">
        <v>42156</v>
      </c>
      <c r="F51" s="16">
        <v>12553036.09</v>
      </c>
      <c r="G51" s="17">
        <v>12311</v>
      </c>
      <c r="H51" s="15"/>
      <c r="I51" s="14"/>
      <c r="J51" s="14"/>
      <c r="K51" s="14"/>
      <c r="L51" s="14"/>
      <c r="M51" s="151"/>
      <c r="N51" s="151"/>
      <c r="P51" s="14" t="s">
        <v>1907</v>
      </c>
      <c r="Q51" s="15">
        <v>42137</v>
      </c>
      <c r="R51" s="14" t="s">
        <v>1738</v>
      </c>
      <c r="S51" s="17"/>
    </row>
    <row r="52" spans="1:19" x14ac:dyDescent="0.45">
      <c r="A52" s="14" t="s">
        <v>1920</v>
      </c>
      <c r="B52" s="14" t="s">
        <v>94</v>
      </c>
      <c r="C52" s="14" t="s">
        <v>1753</v>
      </c>
      <c r="D52" s="15">
        <v>42131</v>
      </c>
      <c r="E52" s="15">
        <v>42156</v>
      </c>
      <c r="F52" s="16">
        <v>10715451.550000001</v>
      </c>
      <c r="G52" s="17">
        <v>7215</v>
      </c>
      <c r="H52" s="15"/>
      <c r="I52" s="14"/>
      <c r="J52" s="14"/>
      <c r="K52" s="14"/>
      <c r="L52" s="14"/>
      <c r="M52" s="14"/>
      <c r="N52" s="14"/>
      <c r="P52" s="14" t="s">
        <v>1937</v>
      </c>
      <c r="Q52" s="15">
        <v>42137</v>
      </c>
      <c r="R52" s="14" t="s">
        <v>1753</v>
      </c>
      <c r="S52" s="17"/>
    </row>
    <row r="53" spans="1:19" x14ac:dyDescent="0.45">
      <c r="A53" s="14" t="s">
        <v>1947</v>
      </c>
      <c r="B53" s="131" t="s">
        <v>95</v>
      </c>
      <c r="C53" s="14" t="s">
        <v>1753</v>
      </c>
      <c r="D53" s="15">
        <v>42131</v>
      </c>
      <c r="E53" s="15">
        <v>42156</v>
      </c>
      <c r="F53" s="16">
        <v>19265495.190000001</v>
      </c>
      <c r="G53" s="17">
        <v>30892</v>
      </c>
      <c r="H53" s="15"/>
      <c r="I53" s="14"/>
      <c r="J53" s="14"/>
      <c r="K53" s="14"/>
      <c r="L53" s="14"/>
      <c r="M53" s="14"/>
      <c r="N53" s="14"/>
      <c r="P53" s="14" t="s">
        <v>1904</v>
      </c>
      <c r="Q53" s="15">
        <v>42137</v>
      </c>
      <c r="R53" s="14" t="s">
        <v>1738</v>
      </c>
      <c r="S53" s="17"/>
    </row>
    <row r="54" spans="1:19" x14ac:dyDescent="0.45">
      <c r="A54" s="14" t="s">
        <v>1882</v>
      </c>
      <c r="B54" s="14" t="s">
        <v>94</v>
      </c>
      <c r="C54" s="14" t="s">
        <v>1753</v>
      </c>
      <c r="D54" s="15">
        <v>42131</v>
      </c>
      <c r="E54" s="15">
        <v>42156</v>
      </c>
      <c r="F54" s="16">
        <v>24192553.920000002</v>
      </c>
      <c r="G54" s="17">
        <v>13592</v>
      </c>
      <c r="H54" s="15"/>
      <c r="I54" s="14"/>
      <c r="J54" s="14"/>
      <c r="K54" s="14"/>
      <c r="L54" s="14"/>
      <c r="M54" s="14"/>
      <c r="N54" s="14"/>
      <c r="P54" s="144" t="s">
        <v>1898</v>
      </c>
      <c r="Q54" s="15">
        <v>42137</v>
      </c>
      <c r="R54" s="14" t="s">
        <v>1738</v>
      </c>
      <c r="S54" s="17"/>
    </row>
    <row r="55" spans="1:19" x14ac:dyDescent="0.45">
      <c r="A55" s="144" t="s">
        <v>1898</v>
      </c>
      <c r="B55" s="14" t="s">
        <v>94</v>
      </c>
      <c r="C55" s="14" t="s">
        <v>1738</v>
      </c>
      <c r="D55" s="15">
        <v>42137</v>
      </c>
      <c r="E55" s="15">
        <v>42156</v>
      </c>
      <c r="F55" s="16">
        <v>10489608.060000001</v>
      </c>
      <c r="G55" s="17">
        <v>6239</v>
      </c>
      <c r="H55" s="15"/>
      <c r="I55" s="14"/>
      <c r="J55" s="14"/>
      <c r="K55" s="14"/>
      <c r="L55" s="14"/>
      <c r="M55" s="14"/>
      <c r="N55" s="14"/>
      <c r="P55" s="144" t="s">
        <v>1818</v>
      </c>
      <c r="Q55" s="15">
        <v>42137</v>
      </c>
      <c r="R55" s="14" t="s">
        <v>1738</v>
      </c>
      <c r="S55" s="17"/>
    </row>
    <row r="56" spans="1:19" x14ac:dyDescent="0.45">
      <c r="A56" s="144" t="s">
        <v>1818</v>
      </c>
      <c r="B56" s="14" t="s">
        <v>94</v>
      </c>
      <c r="C56" s="14" t="s">
        <v>1738</v>
      </c>
      <c r="D56" s="15">
        <v>42137</v>
      </c>
      <c r="E56" s="15">
        <v>42156</v>
      </c>
      <c r="F56" s="16">
        <v>9956834.7100000009</v>
      </c>
      <c r="G56" s="17">
        <v>2887</v>
      </c>
      <c r="H56" s="15"/>
      <c r="I56" s="14"/>
      <c r="J56" s="14"/>
      <c r="K56" s="14"/>
      <c r="L56" s="14"/>
      <c r="M56" s="14"/>
      <c r="N56" s="14"/>
      <c r="P56" s="144" t="s">
        <v>1901</v>
      </c>
      <c r="Q56" s="15">
        <v>42137</v>
      </c>
      <c r="R56" s="14" t="s">
        <v>1753</v>
      </c>
      <c r="S56" s="17"/>
    </row>
    <row r="57" spans="1:19" x14ac:dyDescent="0.45">
      <c r="A57" s="14" t="s">
        <v>1937</v>
      </c>
      <c r="B57" s="14" t="s">
        <v>94</v>
      </c>
      <c r="C57" s="14" t="s">
        <v>1753</v>
      </c>
      <c r="D57" s="15">
        <v>42137</v>
      </c>
      <c r="E57" s="15">
        <v>42156</v>
      </c>
      <c r="F57" s="16">
        <v>5437515.6600000001</v>
      </c>
      <c r="G57" s="17">
        <v>5800</v>
      </c>
      <c r="H57" s="15"/>
      <c r="I57" s="14"/>
      <c r="J57" s="14"/>
      <c r="K57" s="14"/>
      <c r="L57" s="14"/>
      <c r="M57" s="14"/>
      <c r="N57" s="14"/>
      <c r="P57" s="14" t="s">
        <v>1910</v>
      </c>
      <c r="Q57" s="15">
        <v>42138</v>
      </c>
      <c r="R57" s="14" t="s">
        <v>1738</v>
      </c>
      <c r="S57" s="17"/>
    </row>
    <row r="58" spans="1:19" x14ac:dyDescent="0.45">
      <c r="A58" s="14" t="s">
        <v>1904</v>
      </c>
      <c r="B58" s="14" t="s">
        <v>94</v>
      </c>
      <c r="C58" s="14" t="s">
        <v>1738</v>
      </c>
      <c r="D58" s="15">
        <v>42137</v>
      </c>
      <c r="E58" s="79" t="s">
        <v>2016</v>
      </c>
      <c r="F58" s="16">
        <v>4674979.55</v>
      </c>
      <c r="G58" s="17">
        <v>15098</v>
      </c>
      <c r="H58" s="15"/>
      <c r="I58" s="14"/>
      <c r="J58" s="14"/>
      <c r="K58" s="14"/>
      <c r="L58" s="14"/>
      <c r="M58" s="14"/>
      <c r="N58" s="14"/>
      <c r="P58" s="14" t="s">
        <v>1892</v>
      </c>
      <c r="Q58" s="15">
        <v>42138</v>
      </c>
      <c r="R58" s="14" t="s">
        <v>1845</v>
      </c>
      <c r="S58" s="17"/>
    </row>
    <row r="59" spans="1:19" x14ac:dyDescent="0.45">
      <c r="A59" s="14" t="s">
        <v>1774</v>
      </c>
      <c r="B59" s="14" t="s">
        <v>94</v>
      </c>
      <c r="C59" s="14" t="s">
        <v>1738</v>
      </c>
      <c r="D59" s="15">
        <v>42125</v>
      </c>
      <c r="E59" s="79" t="s">
        <v>2009</v>
      </c>
      <c r="F59" s="16">
        <v>8117380.2599999998</v>
      </c>
      <c r="G59" s="17">
        <v>12826</v>
      </c>
      <c r="H59" s="15"/>
      <c r="I59" s="14"/>
      <c r="J59" s="14"/>
      <c r="K59" s="14"/>
      <c r="L59" s="14"/>
      <c r="M59" s="14"/>
      <c r="N59" s="14"/>
      <c r="P59" s="14" t="s">
        <v>1917</v>
      </c>
      <c r="Q59" s="15">
        <v>42139</v>
      </c>
      <c r="R59" s="14" t="s">
        <v>1738</v>
      </c>
      <c r="S59" s="17"/>
    </row>
    <row r="60" spans="1:19" x14ac:dyDescent="0.45">
      <c r="A60" s="144" t="s">
        <v>1854</v>
      </c>
      <c r="B60" s="14" t="s">
        <v>94</v>
      </c>
      <c r="C60" s="14" t="s">
        <v>1855</v>
      </c>
      <c r="D60" s="15">
        <v>42135</v>
      </c>
      <c r="E60" s="79" t="s">
        <v>2023</v>
      </c>
      <c r="F60" s="16">
        <v>191807803.59</v>
      </c>
      <c r="G60" s="17">
        <v>47249</v>
      </c>
      <c r="H60" s="15"/>
      <c r="I60" s="14"/>
      <c r="J60" s="14"/>
      <c r="K60" s="14"/>
      <c r="L60" s="14"/>
      <c r="M60" s="14"/>
      <c r="N60" s="14"/>
      <c r="P60" s="14" t="s">
        <v>1933</v>
      </c>
      <c r="Q60" s="15">
        <v>42139</v>
      </c>
      <c r="R60" s="14" t="s">
        <v>1738</v>
      </c>
      <c r="S60" s="17"/>
    </row>
  </sheetData>
  <autoFilter ref="A1:S1" xr:uid="{00000000-0009-0000-0000-000015000000}"/>
  <sortState xmlns:xlrd2="http://schemas.microsoft.com/office/spreadsheetml/2017/richdata2" ref="P4:S30">
    <sortCondition ref="Q4:Q30"/>
  </sortState>
  <conditionalFormatting sqref="D2:D60">
    <cfRule type="colorScale" priority="1">
      <colorScale>
        <cfvo type="min"/>
        <cfvo type="max"/>
        <color rgb="FF63BE7B"/>
        <color rgb="FFFCFCFF"/>
      </colorScale>
    </cfRule>
  </conditionalFormatting>
  <pageMargins left="0.25" right="0.25" top="0.75" bottom="0.75" header="0.3" footer="0.3"/>
  <pageSetup scale="51"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3"/>
  <dimension ref="C2:E41"/>
  <sheetViews>
    <sheetView workbookViewId="0"/>
  </sheetViews>
  <sheetFormatPr defaultRowHeight="14.25" x14ac:dyDescent="0.45"/>
  <cols>
    <col min="1" max="1" width="7.33203125" customWidth="1"/>
    <col min="2" max="2" width="1.265625" customWidth="1"/>
    <col min="3" max="3" width="19.265625" customWidth="1"/>
    <col min="4" max="4" width="6.796875" customWidth="1"/>
    <col min="5" max="5" width="16" customWidth="1"/>
    <col min="6" max="6" width="9" customWidth="1"/>
    <col min="9" max="9" width="12.73046875" bestFit="1" customWidth="1"/>
    <col min="10" max="10" width="10" bestFit="1" customWidth="1"/>
  </cols>
  <sheetData>
    <row r="2" spans="3:5" x14ac:dyDescent="0.45">
      <c r="C2" s="36" t="s">
        <v>545</v>
      </c>
    </row>
    <row r="3" spans="3:5" ht="28.5" x14ac:dyDescent="0.45">
      <c r="C3" s="109" t="s">
        <v>11</v>
      </c>
      <c r="D3" s="109"/>
      <c r="E3" s="106" t="s">
        <v>416</v>
      </c>
    </row>
    <row r="4" spans="3:5" x14ac:dyDescent="0.45">
      <c r="C4" s="14" t="s">
        <v>21</v>
      </c>
      <c r="D4" s="14"/>
      <c r="E4" s="107">
        <f>SUM(E12:E20)</f>
        <v>15883332.540000001</v>
      </c>
    </row>
    <row r="5" spans="3:5" x14ac:dyDescent="0.45">
      <c r="C5" s="14" t="s">
        <v>165</v>
      </c>
      <c r="D5" s="14"/>
      <c r="E5" s="107">
        <f>SUM(E21:E30)</f>
        <v>10185270.349999998</v>
      </c>
    </row>
    <row r="6" spans="3:5" x14ac:dyDescent="0.45">
      <c r="C6" s="14" t="s">
        <v>152</v>
      </c>
      <c r="D6" s="14"/>
      <c r="E6" s="107">
        <f>SUM(E31:E38)</f>
        <v>5144448.4399999985</v>
      </c>
    </row>
    <row r="7" spans="3:5" x14ac:dyDescent="0.45">
      <c r="C7" s="14" t="s">
        <v>92</v>
      </c>
      <c r="D7" s="14"/>
      <c r="E7" s="107">
        <f>SUM(E39:E40)</f>
        <v>2519551.120000001</v>
      </c>
    </row>
    <row r="8" spans="3:5" x14ac:dyDescent="0.45">
      <c r="C8" s="102" t="s">
        <v>546</v>
      </c>
      <c r="D8" s="102"/>
      <c r="E8" s="108">
        <f>SUM(E4:E7)</f>
        <v>33732602.450000003</v>
      </c>
    </row>
    <row r="10" spans="3:5" x14ac:dyDescent="0.45">
      <c r="C10" s="101" t="s">
        <v>547</v>
      </c>
    </row>
    <row r="11" spans="3:5" ht="28.5" x14ac:dyDescent="0.45">
      <c r="C11" s="99" t="s">
        <v>0</v>
      </c>
      <c r="D11" s="99" t="s">
        <v>11</v>
      </c>
      <c r="E11" s="100" t="s">
        <v>416</v>
      </c>
    </row>
    <row r="12" spans="3:5" x14ac:dyDescent="0.45">
      <c r="C12" s="14" t="s">
        <v>39</v>
      </c>
      <c r="D12" s="14" t="s">
        <v>21</v>
      </c>
      <c r="E12" s="16">
        <v>4950882.9399999995</v>
      </c>
    </row>
    <row r="13" spans="3:5" x14ac:dyDescent="0.45">
      <c r="C13" s="14" t="s">
        <v>14</v>
      </c>
      <c r="D13" s="14" t="s">
        <v>21</v>
      </c>
      <c r="E13" s="16">
        <v>2113191.58</v>
      </c>
    </row>
    <row r="14" spans="3:5" x14ac:dyDescent="0.45">
      <c r="C14" s="14" t="s">
        <v>199</v>
      </c>
      <c r="D14" s="14" t="s">
        <v>21</v>
      </c>
      <c r="E14" s="16">
        <v>2055131</v>
      </c>
    </row>
    <row r="15" spans="3:5" x14ac:dyDescent="0.45">
      <c r="C15" s="14" t="s">
        <v>15</v>
      </c>
      <c r="D15" s="14" t="s">
        <v>21</v>
      </c>
      <c r="E15" s="16">
        <v>1537539.4900000009</v>
      </c>
    </row>
    <row r="16" spans="3:5" x14ac:dyDescent="0.45">
      <c r="C16" s="14" t="s">
        <v>54</v>
      </c>
      <c r="D16" s="14" t="s">
        <v>21</v>
      </c>
      <c r="E16" s="16">
        <v>1273929.6599999999</v>
      </c>
    </row>
    <row r="17" spans="3:5" x14ac:dyDescent="0.45">
      <c r="C17" s="14" t="s">
        <v>17</v>
      </c>
      <c r="D17" s="14" t="s">
        <v>21</v>
      </c>
      <c r="E17" s="16">
        <v>1249905.8400000001</v>
      </c>
    </row>
    <row r="18" spans="3:5" x14ac:dyDescent="0.45">
      <c r="C18" s="14" t="s">
        <v>16</v>
      </c>
      <c r="D18" s="14" t="s">
        <v>21</v>
      </c>
      <c r="E18" s="16">
        <v>1225987.56</v>
      </c>
    </row>
    <row r="19" spans="3:5" x14ac:dyDescent="0.45">
      <c r="C19" s="14" t="s">
        <v>273</v>
      </c>
      <c r="D19" s="14" t="s">
        <v>21</v>
      </c>
      <c r="E19" s="16">
        <v>1033036</v>
      </c>
    </row>
    <row r="20" spans="3:5" x14ac:dyDescent="0.45">
      <c r="C20" s="14" t="s">
        <v>18</v>
      </c>
      <c r="D20" s="14" t="s">
        <v>21</v>
      </c>
      <c r="E20" s="16">
        <v>443728.46999999986</v>
      </c>
    </row>
    <row r="21" spans="3:5" x14ac:dyDescent="0.45">
      <c r="C21" s="14" t="s">
        <v>155</v>
      </c>
      <c r="D21" s="14" t="s">
        <v>165</v>
      </c>
      <c r="E21" s="16">
        <v>2168629.5499999998</v>
      </c>
    </row>
    <row r="22" spans="3:5" x14ac:dyDescent="0.45">
      <c r="C22" s="14" t="s">
        <v>159</v>
      </c>
      <c r="D22" s="14" t="s">
        <v>165</v>
      </c>
      <c r="E22" s="16">
        <v>1653865.99</v>
      </c>
    </row>
    <row r="23" spans="3:5" x14ac:dyDescent="0.45">
      <c r="C23" s="14" t="s">
        <v>156</v>
      </c>
      <c r="D23" s="14" t="s">
        <v>165</v>
      </c>
      <c r="E23" s="16">
        <v>1558794.4099999985</v>
      </c>
    </row>
    <row r="24" spans="3:5" x14ac:dyDescent="0.45">
      <c r="C24" s="14" t="s">
        <v>157</v>
      </c>
      <c r="D24" s="14" t="s">
        <v>165</v>
      </c>
      <c r="E24" s="16">
        <v>1131584.71</v>
      </c>
    </row>
    <row r="25" spans="3:5" x14ac:dyDescent="0.45">
      <c r="C25" s="14" t="s">
        <v>158</v>
      </c>
      <c r="D25" s="14" t="s">
        <v>165</v>
      </c>
      <c r="E25" s="16">
        <v>886342.29</v>
      </c>
    </row>
    <row r="26" spans="3:5" x14ac:dyDescent="0.45">
      <c r="C26" s="14" t="s">
        <v>316</v>
      </c>
      <c r="D26" s="14" t="s">
        <v>165</v>
      </c>
      <c r="E26" s="16">
        <v>810992.14</v>
      </c>
    </row>
    <row r="27" spans="3:5" x14ac:dyDescent="0.45">
      <c r="C27" s="14" t="s">
        <v>162</v>
      </c>
      <c r="D27" s="14" t="s">
        <v>165</v>
      </c>
      <c r="E27" s="16">
        <v>758289.53</v>
      </c>
    </row>
    <row r="28" spans="3:5" x14ac:dyDescent="0.45">
      <c r="C28" s="14" t="s">
        <v>569</v>
      </c>
      <c r="D28" s="14" t="s">
        <v>165</v>
      </c>
      <c r="E28" s="16">
        <v>551442</v>
      </c>
    </row>
    <row r="29" spans="3:5" x14ac:dyDescent="0.45">
      <c r="C29" s="14" t="s">
        <v>164</v>
      </c>
      <c r="D29" s="14" t="s">
        <v>165</v>
      </c>
      <c r="E29" s="16">
        <v>394154.94</v>
      </c>
    </row>
    <row r="30" spans="3:5" x14ac:dyDescent="0.45">
      <c r="C30" s="14" t="s">
        <v>163</v>
      </c>
      <c r="D30" s="14" t="s">
        <v>165</v>
      </c>
      <c r="E30" s="16">
        <v>271174.7900000001</v>
      </c>
    </row>
    <row r="31" spans="3:5" x14ac:dyDescent="0.45">
      <c r="C31" s="14" t="s">
        <v>393</v>
      </c>
      <c r="D31" s="14" t="s">
        <v>152</v>
      </c>
      <c r="E31" s="16">
        <v>1407969.5499999989</v>
      </c>
    </row>
    <row r="32" spans="3:5" x14ac:dyDescent="0.45">
      <c r="C32" s="14" t="s">
        <v>146</v>
      </c>
      <c r="D32" s="14" t="s">
        <v>152</v>
      </c>
      <c r="E32" s="16">
        <v>1110434.1399999999</v>
      </c>
    </row>
    <row r="33" spans="3:5" x14ac:dyDescent="0.45">
      <c r="C33" s="14" t="s">
        <v>381</v>
      </c>
      <c r="D33" s="14" t="s">
        <v>152</v>
      </c>
      <c r="E33" s="16">
        <v>783162.94</v>
      </c>
    </row>
    <row r="34" spans="3:5" x14ac:dyDescent="0.45">
      <c r="C34" s="14" t="s">
        <v>145</v>
      </c>
      <c r="D34" s="14" t="s">
        <v>152</v>
      </c>
      <c r="E34" s="16">
        <v>780525.05</v>
      </c>
    </row>
    <row r="35" spans="3:5" x14ac:dyDescent="0.45">
      <c r="C35" s="14" t="s">
        <v>144</v>
      </c>
      <c r="D35" s="14" t="s">
        <v>152</v>
      </c>
      <c r="E35" s="16">
        <v>478014.97</v>
      </c>
    </row>
    <row r="36" spans="3:5" x14ac:dyDescent="0.45">
      <c r="C36" s="14" t="s">
        <v>147</v>
      </c>
      <c r="D36" s="14" t="s">
        <v>152</v>
      </c>
      <c r="E36" s="16">
        <v>459991.56</v>
      </c>
    </row>
    <row r="37" spans="3:5" x14ac:dyDescent="0.45">
      <c r="C37" s="14" t="s">
        <v>570</v>
      </c>
      <c r="D37" s="14" t="s">
        <v>152</v>
      </c>
      <c r="E37" s="16">
        <v>102469.33</v>
      </c>
    </row>
    <row r="38" spans="3:5" x14ac:dyDescent="0.45">
      <c r="C38" s="14" t="s">
        <v>380</v>
      </c>
      <c r="D38" s="14" t="s">
        <v>152</v>
      </c>
      <c r="E38" s="16">
        <v>21880.9</v>
      </c>
    </row>
    <row r="39" spans="3:5" x14ac:dyDescent="0.45">
      <c r="C39" s="14" t="s">
        <v>90</v>
      </c>
      <c r="D39" s="14" t="s">
        <v>92</v>
      </c>
      <c r="E39" s="16">
        <v>2305578.8800000008</v>
      </c>
    </row>
    <row r="40" spans="3:5" x14ac:dyDescent="0.45">
      <c r="C40" s="14" t="s">
        <v>91</v>
      </c>
      <c r="D40" s="14" t="s">
        <v>92</v>
      </c>
      <c r="E40" s="16">
        <v>213972.24</v>
      </c>
    </row>
    <row r="41" spans="3:5" x14ac:dyDescent="0.45">
      <c r="C41" s="102" t="s">
        <v>546</v>
      </c>
      <c r="D41" s="102"/>
      <c r="E41" s="103">
        <f>SUM(E12:E40)</f>
        <v>33732602.449999996</v>
      </c>
    </row>
  </sheetData>
  <sortState xmlns:xlrd2="http://schemas.microsoft.com/office/spreadsheetml/2017/richdata2" ref="C23:E27">
    <sortCondition descending="1" ref="E23:E27"/>
  </sortState>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4"/>
  <dimension ref="B3:C16"/>
  <sheetViews>
    <sheetView workbookViewId="0"/>
  </sheetViews>
  <sheetFormatPr defaultRowHeight="14.25" x14ac:dyDescent="0.45"/>
  <cols>
    <col min="2" max="2" width="57.265625" customWidth="1"/>
    <col min="3" max="3" width="29.796875" bestFit="1" customWidth="1"/>
  </cols>
  <sheetData>
    <row r="3" spans="2:3" x14ac:dyDescent="0.45">
      <c r="B3" s="102" t="s">
        <v>552</v>
      </c>
      <c r="C3" s="102" t="s">
        <v>553</v>
      </c>
    </row>
    <row r="4" spans="2:3" x14ac:dyDescent="0.45">
      <c r="B4" s="14" t="s">
        <v>557</v>
      </c>
      <c r="C4" s="14" t="s">
        <v>548</v>
      </c>
    </row>
    <row r="5" spans="2:3" x14ac:dyDescent="0.45">
      <c r="B5" s="14" t="s">
        <v>566</v>
      </c>
      <c r="C5" s="14" t="s">
        <v>568</v>
      </c>
    </row>
    <row r="6" spans="2:3" x14ac:dyDescent="0.45">
      <c r="B6" s="14" t="s">
        <v>567</v>
      </c>
      <c r="C6" s="14" t="s">
        <v>555</v>
      </c>
    </row>
    <row r="7" spans="2:3" x14ac:dyDescent="0.45">
      <c r="B7" s="14" t="s">
        <v>561</v>
      </c>
      <c r="C7" s="14" t="s">
        <v>549</v>
      </c>
    </row>
    <row r="8" spans="2:3" x14ac:dyDescent="0.45">
      <c r="B8" s="14" t="s">
        <v>554</v>
      </c>
      <c r="C8" s="14" t="s">
        <v>466</v>
      </c>
    </row>
    <row r="9" spans="2:3" x14ac:dyDescent="0.45">
      <c r="B9" s="14" t="s">
        <v>564</v>
      </c>
      <c r="C9" s="14" t="s">
        <v>136</v>
      </c>
    </row>
    <row r="10" spans="2:3" x14ac:dyDescent="0.45">
      <c r="B10" s="14" t="s">
        <v>563</v>
      </c>
      <c r="C10" s="14" t="s">
        <v>562</v>
      </c>
    </row>
    <row r="11" spans="2:3" x14ac:dyDescent="0.45">
      <c r="B11" s="14" t="s">
        <v>550</v>
      </c>
      <c r="C11" s="14" t="s">
        <v>136</v>
      </c>
    </row>
    <row r="12" spans="2:3" x14ac:dyDescent="0.45">
      <c r="B12" s="14" t="s">
        <v>551</v>
      </c>
      <c r="C12" s="14" t="s">
        <v>136</v>
      </c>
    </row>
    <row r="13" spans="2:3" x14ac:dyDescent="0.45">
      <c r="B13" s="14" t="s">
        <v>559</v>
      </c>
      <c r="C13" s="14" t="s">
        <v>560</v>
      </c>
    </row>
    <row r="14" spans="2:3" x14ac:dyDescent="0.45">
      <c r="B14" s="14" t="s">
        <v>558</v>
      </c>
      <c r="C14" s="14" t="s">
        <v>297</v>
      </c>
    </row>
    <row r="15" spans="2:3" x14ac:dyDescent="0.45">
      <c r="B15" s="14" t="s">
        <v>556</v>
      </c>
      <c r="C15" s="14" t="s">
        <v>549</v>
      </c>
    </row>
    <row r="16" spans="2:3" x14ac:dyDescent="0.45">
      <c r="B16" s="14" t="s">
        <v>489</v>
      </c>
      <c r="C16" s="14" t="s">
        <v>549</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5"/>
  <dimension ref="B2:G14"/>
  <sheetViews>
    <sheetView workbookViewId="0"/>
  </sheetViews>
  <sheetFormatPr defaultRowHeight="14.25" x14ac:dyDescent="0.45"/>
  <cols>
    <col min="2" max="2" width="13.59765625" customWidth="1"/>
    <col min="3" max="3" width="16.796875" customWidth="1"/>
    <col min="4" max="4" width="14" customWidth="1"/>
    <col min="5" max="5" width="17.33203125" customWidth="1"/>
    <col min="6" max="6" width="12.73046875" customWidth="1"/>
    <col min="7" max="7" width="15.33203125" customWidth="1"/>
  </cols>
  <sheetData>
    <row r="2" spans="2:7" x14ac:dyDescent="0.45">
      <c r="B2" s="116" t="s">
        <v>634</v>
      </c>
    </row>
    <row r="4" spans="2:7" ht="28.5" x14ac:dyDescent="0.45">
      <c r="C4" s="73" t="s">
        <v>2</v>
      </c>
      <c r="D4" s="73" t="s">
        <v>1</v>
      </c>
      <c r="E4" s="75" t="s">
        <v>416</v>
      </c>
      <c r="F4" s="75" t="s">
        <v>633</v>
      </c>
      <c r="G4" s="75" t="s">
        <v>302</v>
      </c>
    </row>
    <row r="5" spans="2:7" x14ac:dyDescent="0.45">
      <c r="B5" s="14" t="s">
        <v>163</v>
      </c>
      <c r="C5" s="26">
        <v>41934</v>
      </c>
      <c r="D5" s="14" t="s">
        <v>223</v>
      </c>
      <c r="E5" s="17">
        <v>271174.7900000001</v>
      </c>
      <c r="F5" s="17">
        <v>247000.57000000004</v>
      </c>
      <c r="G5" s="17">
        <f>E5-F5</f>
        <v>24174.220000000059</v>
      </c>
    </row>
    <row r="6" spans="2:7" x14ac:dyDescent="0.45">
      <c r="B6" s="14" t="s">
        <v>316</v>
      </c>
      <c r="C6" s="26">
        <v>41934</v>
      </c>
      <c r="D6" s="14" t="s">
        <v>40</v>
      </c>
      <c r="E6" s="17">
        <v>810992.14</v>
      </c>
      <c r="F6" s="17">
        <v>741257.14</v>
      </c>
      <c r="G6" s="17">
        <f t="shared" ref="G6:G13" si="0">E6-F6</f>
        <v>69735</v>
      </c>
    </row>
    <row r="7" spans="2:7" x14ac:dyDescent="0.45">
      <c r="B7" s="14" t="s">
        <v>156</v>
      </c>
      <c r="C7" s="26">
        <v>41936</v>
      </c>
      <c r="D7" s="14" t="s">
        <v>223</v>
      </c>
      <c r="E7" s="17">
        <v>1558794.4099999985</v>
      </c>
      <c r="F7" s="17">
        <v>1420923.89</v>
      </c>
      <c r="G7" s="17">
        <f t="shared" si="0"/>
        <v>137870.51999999862</v>
      </c>
    </row>
    <row r="8" spans="2:7" x14ac:dyDescent="0.45">
      <c r="B8" s="14" t="s">
        <v>162</v>
      </c>
      <c r="C8" s="26">
        <v>41943</v>
      </c>
      <c r="D8" s="14" t="s">
        <v>327</v>
      </c>
      <c r="E8" s="17">
        <v>758289.53</v>
      </c>
      <c r="F8" s="17">
        <v>698816.53</v>
      </c>
      <c r="G8" s="17">
        <f t="shared" si="0"/>
        <v>59473</v>
      </c>
    </row>
    <row r="9" spans="2:7" x14ac:dyDescent="0.45">
      <c r="B9" s="14" t="s">
        <v>159</v>
      </c>
      <c r="C9" s="26">
        <v>41946</v>
      </c>
      <c r="D9" s="23" t="s">
        <v>327</v>
      </c>
      <c r="E9" s="17">
        <v>1653865.99</v>
      </c>
      <c r="F9" s="17">
        <v>1522835.99</v>
      </c>
      <c r="G9" s="17">
        <f t="shared" si="0"/>
        <v>131030</v>
      </c>
    </row>
    <row r="10" spans="2:7" x14ac:dyDescent="0.45">
      <c r="B10" s="14" t="s">
        <v>164</v>
      </c>
      <c r="C10" s="26">
        <v>41948</v>
      </c>
      <c r="D10" s="14" t="s">
        <v>327</v>
      </c>
      <c r="E10" s="17">
        <v>394154.94</v>
      </c>
      <c r="F10" s="17">
        <v>360614.94</v>
      </c>
      <c r="G10" s="17">
        <f t="shared" si="0"/>
        <v>33540</v>
      </c>
    </row>
    <row r="11" spans="2:7" x14ac:dyDescent="0.45">
      <c r="B11" s="14" t="s">
        <v>158</v>
      </c>
      <c r="C11" s="26">
        <v>41949</v>
      </c>
      <c r="D11" s="14" t="s">
        <v>223</v>
      </c>
      <c r="E11" s="17">
        <v>886342.29</v>
      </c>
      <c r="F11" s="17">
        <v>809246.81</v>
      </c>
      <c r="G11" s="17">
        <f t="shared" si="0"/>
        <v>77095.479999999981</v>
      </c>
    </row>
    <row r="12" spans="2:7" x14ac:dyDescent="0.45">
      <c r="B12" s="14" t="s">
        <v>155</v>
      </c>
      <c r="C12" s="26">
        <v>41950</v>
      </c>
      <c r="D12" s="14" t="s">
        <v>327</v>
      </c>
      <c r="E12" s="17">
        <v>2168629.5499999998</v>
      </c>
      <c r="F12" s="17">
        <v>1963782.55</v>
      </c>
      <c r="G12" s="17">
        <f t="shared" si="0"/>
        <v>204846.99999999977</v>
      </c>
    </row>
    <row r="13" spans="2:7" x14ac:dyDescent="0.45">
      <c r="B13" s="14" t="s">
        <v>157</v>
      </c>
      <c r="C13" s="26">
        <v>41953</v>
      </c>
      <c r="D13" s="14" t="s">
        <v>327</v>
      </c>
      <c r="E13" s="17">
        <v>1131584.71</v>
      </c>
      <c r="F13" s="17">
        <v>1030256.71</v>
      </c>
      <c r="G13" s="17">
        <f t="shared" si="0"/>
        <v>101328</v>
      </c>
    </row>
    <row r="14" spans="2:7" x14ac:dyDescent="0.45">
      <c r="B14" s="14" t="s">
        <v>160</v>
      </c>
      <c r="C14" s="26">
        <v>41964</v>
      </c>
      <c r="D14" s="14" t="s">
        <v>40</v>
      </c>
      <c r="E14" s="17">
        <f>F14+G14</f>
        <v>551441</v>
      </c>
      <c r="F14" s="17">
        <v>496746</v>
      </c>
      <c r="G14" s="17">
        <v>54695</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5"/>
  <dimension ref="B1:P19"/>
  <sheetViews>
    <sheetView workbookViewId="0"/>
  </sheetViews>
  <sheetFormatPr defaultRowHeight="14.25" outlineLevelCol="1" x14ac:dyDescent="0.45"/>
  <cols>
    <col min="2" max="2" width="14" bestFit="1" customWidth="1"/>
    <col min="5" max="5" width="18.06640625" customWidth="1"/>
    <col min="6" max="6" width="16" customWidth="1"/>
    <col min="7" max="7" width="15.265625" customWidth="1"/>
    <col min="8" max="8" width="13.265625" customWidth="1"/>
    <col min="9" max="9" width="11.73046875" customWidth="1"/>
    <col min="10" max="10" width="16.06640625" customWidth="1"/>
    <col min="11" max="11" width="9.265625" customWidth="1"/>
    <col min="13" max="13" width="13.265625" customWidth="1" outlineLevel="1"/>
    <col min="14" max="14" width="9.06640625" customWidth="1" outlineLevel="1"/>
    <col min="15" max="15" width="11.59765625" customWidth="1" outlineLevel="1"/>
    <col min="16" max="16" width="9.06640625" customWidth="1" outlineLevel="1"/>
  </cols>
  <sheetData>
    <row r="1" spans="2:16" ht="28.5" x14ac:dyDescent="0.45">
      <c r="E1" s="12" t="s">
        <v>120</v>
      </c>
      <c r="F1" s="13" t="s">
        <v>296</v>
      </c>
      <c r="G1" s="52" t="s">
        <v>299</v>
      </c>
      <c r="H1" s="54" t="s">
        <v>303</v>
      </c>
      <c r="I1" s="54" t="s">
        <v>300</v>
      </c>
      <c r="J1" s="54" t="s">
        <v>304</v>
      </c>
      <c r="K1" s="52"/>
      <c r="M1" s="52" t="s">
        <v>301</v>
      </c>
      <c r="O1" s="52" t="s">
        <v>302</v>
      </c>
    </row>
    <row r="2" spans="2:16" x14ac:dyDescent="0.45">
      <c r="B2" s="14" t="s">
        <v>39</v>
      </c>
      <c r="C2" s="14" t="s">
        <v>21</v>
      </c>
      <c r="D2" s="14" t="s">
        <v>133</v>
      </c>
      <c r="E2" s="16">
        <v>15982163.210000001</v>
      </c>
      <c r="F2" s="50">
        <v>5744295</v>
      </c>
      <c r="G2" s="10"/>
      <c r="H2" s="57">
        <v>4333770.9400000004</v>
      </c>
      <c r="I2" s="10"/>
      <c r="J2" s="57">
        <v>617112</v>
      </c>
      <c r="K2" s="51">
        <f>J2/H2</f>
        <v>0.14239608150586749</v>
      </c>
      <c r="M2" s="55">
        <f>H2</f>
        <v>4333770.9400000004</v>
      </c>
      <c r="N2" s="51">
        <f>M2/F2</f>
        <v>0.75444783737604015</v>
      </c>
      <c r="O2" s="55">
        <f>J2</f>
        <v>617112</v>
      </c>
      <c r="P2" s="51">
        <f>O2/M2</f>
        <v>0.14239608150586749</v>
      </c>
    </row>
    <row r="3" spans="2:16" x14ac:dyDescent="0.45">
      <c r="B3" s="14" t="s">
        <v>273</v>
      </c>
      <c r="C3" s="14" t="s">
        <v>21</v>
      </c>
      <c r="D3" s="14" t="s">
        <v>133</v>
      </c>
      <c r="E3" s="16">
        <v>4203359.1900000069</v>
      </c>
      <c r="F3" s="17">
        <v>1133528</v>
      </c>
      <c r="G3" s="10">
        <f>F3</f>
        <v>1133528</v>
      </c>
      <c r="H3" s="10">
        <v>908940.31</v>
      </c>
      <c r="I3" s="51">
        <f>H3/G3</f>
        <v>0.80186842318848772</v>
      </c>
      <c r="J3" s="10">
        <v>124095.69</v>
      </c>
      <c r="K3" s="51">
        <f>J3/H3</f>
        <v>0.13652787607142211</v>
      </c>
      <c r="M3" s="55">
        <f>H3</f>
        <v>908940.31</v>
      </c>
      <c r="N3" s="51">
        <f t="shared" ref="N3:N10" si="0">M3/F3</f>
        <v>0.80186842318848772</v>
      </c>
      <c r="O3" s="55">
        <v>124095.69</v>
      </c>
      <c r="P3" s="51">
        <f>O3/M3</f>
        <v>0.13652787607142211</v>
      </c>
    </row>
    <row r="4" spans="2:16" x14ac:dyDescent="0.45">
      <c r="B4" s="14" t="s">
        <v>199</v>
      </c>
      <c r="C4" s="14" t="s">
        <v>21</v>
      </c>
      <c r="D4" s="14" t="s">
        <v>133</v>
      </c>
      <c r="E4" s="16">
        <v>7935924.0099999812</v>
      </c>
      <c r="F4" s="17">
        <v>2332570</v>
      </c>
      <c r="G4" s="10">
        <v>906000</v>
      </c>
      <c r="H4" s="56">
        <v>1766900</v>
      </c>
      <c r="I4" s="10"/>
      <c r="J4" s="56">
        <f>2053953-H4</f>
        <v>287053</v>
      </c>
      <c r="M4" s="33">
        <f>H4</f>
        <v>1766900</v>
      </c>
      <c r="N4" s="51">
        <f t="shared" si="0"/>
        <v>0.75749066480319993</v>
      </c>
      <c r="O4" s="33">
        <f>J4</f>
        <v>287053</v>
      </c>
      <c r="P4" s="51">
        <f>O4/M4</f>
        <v>0.16246137302620409</v>
      </c>
    </row>
    <row r="5" spans="2:16" x14ac:dyDescent="0.45">
      <c r="B5" s="14" t="s">
        <v>54</v>
      </c>
      <c r="C5" s="14" t="s">
        <v>21</v>
      </c>
      <c r="D5" s="14" t="s">
        <v>134</v>
      </c>
      <c r="E5" s="32">
        <v>4658416</v>
      </c>
      <c r="F5" s="50">
        <v>2467731</v>
      </c>
      <c r="G5" s="10">
        <v>2467731</v>
      </c>
      <c r="H5" s="10">
        <v>1105329.6100000001</v>
      </c>
      <c r="I5" s="51">
        <f>H5/G5</f>
        <v>0.44791333009959355</v>
      </c>
      <c r="J5" s="10">
        <v>168600</v>
      </c>
      <c r="K5" s="51">
        <f t="shared" ref="K5:K10" si="1">J5/H5</f>
        <v>0.15253368630919059</v>
      </c>
      <c r="M5" s="55">
        <f>H5</f>
        <v>1105329.6100000001</v>
      </c>
      <c r="N5" s="51">
        <f t="shared" si="0"/>
        <v>0.44791333009959355</v>
      </c>
      <c r="O5" s="55">
        <f>J5</f>
        <v>168600</v>
      </c>
      <c r="P5" s="51">
        <f t="shared" ref="P5:P10" si="2">O5/M5</f>
        <v>0.15253368630919059</v>
      </c>
    </row>
    <row r="6" spans="2:16" x14ac:dyDescent="0.45">
      <c r="B6" s="14" t="s">
        <v>14</v>
      </c>
      <c r="C6" s="14" t="s">
        <v>21</v>
      </c>
      <c r="D6" s="14" t="s">
        <v>133</v>
      </c>
      <c r="E6" s="16">
        <v>6126082.5999999996</v>
      </c>
      <c r="F6" s="17">
        <v>2119752</v>
      </c>
      <c r="G6" s="10"/>
      <c r="H6" s="57">
        <v>1886579</v>
      </c>
      <c r="I6" s="10"/>
      <c r="J6" s="57">
        <v>268667</v>
      </c>
      <c r="K6" s="51">
        <f t="shared" si="1"/>
        <v>0.14240962080040115</v>
      </c>
      <c r="M6" s="55">
        <v>1886579</v>
      </c>
      <c r="N6" s="51">
        <f t="shared" si="0"/>
        <v>0.88999986790907615</v>
      </c>
      <c r="O6" s="55">
        <v>268667</v>
      </c>
      <c r="P6" s="51">
        <f t="shared" si="2"/>
        <v>0.14240962080040115</v>
      </c>
    </row>
    <row r="7" spans="2:16" x14ac:dyDescent="0.45">
      <c r="B7" s="14" t="s">
        <v>15</v>
      </c>
      <c r="C7" s="14" t="s">
        <v>21</v>
      </c>
      <c r="D7" s="14" t="s">
        <v>135</v>
      </c>
      <c r="E7" s="16">
        <v>5887984.7599999998</v>
      </c>
      <c r="F7" s="17">
        <v>1495112</v>
      </c>
      <c r="G7" s="10">
        <f>H7/89%</f>
        <v>1515528.966292135</v>
      </c>
      <c r="H7" s="10">
        <v>1348820.78</v>
      </c>
      <c r="I7" s="51">
        <f>H7/G7</f>
        <v>0.8899999999999999</v>
      </c>
      <c r="J7" s="10">
        <v>192085</v>
      </c>
      <c r="K7" s="51">
        <f t="shared" si="1"/>
        <v>0.14240957942537036</v>
      </c>
      <c r="M7" s="55">
        <v>1348820.78</v>
      </c>
      <c r="N7" s="51">
        <f t="shared" si="0"/>
        <v>0.9021536714306353</v>
      </c>
      <c r="O7" s="55">
        <v>192085</v>
      </c>
      <c r="P7" s="51">
        <f t="shared" si="2"/>
        <v>0.14240957942537036</v>
      </c>
    </row>
    <row r="8" spans="2:16" x14ac:dyDescent="0.45">
      <c r="B8" s="14" t="s">
        <v>16</v>
      </c>
      <c r="C8" s="14" t="s">
        <v>21</v>
      </c>
      <c r="D8" s="14" t="s">
        <v>136</v>
      </c>
      <c r="E8" s="16">
        <v>3505032.8599999985</v>
      </c>
      <c r="F8" s="50">
        <v>1460036</v>
      </c>
      <c r="G8" s="10"/>
      <c r="H8" s="10">
        <v>1075872.56</v>
      </c>
      <c r="I8" s="51">
        <f>H8/F8</f>
        <v>0.7368808440339828</v>
      </c>
      <c r="J8" s="10">
        <v>149595</v>
      </c>
      <c r="K8" s="51">
        <f t="shared" si="1"/>
        <v>0.13904527874565367</v>
      </c>
      <c r="M8" s="55">
        <v>1075872.56</v>
      </c>
      <c r="N8" s="51">
        <f t="shared" si="0"/>
        <v>0.7368808440339828</v>
      </c>
      <c r="O8" s="55">
        <v>149595</v>
      </c>
      <c r="P8" s="51">
        <f t="shared" si="2"/>
        <v>0.13904527874565367</v>
      </c>
    </row>
    <row r="9" spans="2:16" x14ac:dyDescent="0.45">
      <c r="B9" s="14" t="s">
        <v>17</v>
      </c>
      <c r="C9" s="14" t="s">
        <v>21</v>
      </c>
      <c r="D9" s="14" t="s">
        <v>298</v>
      </c>
      <c r="E9" s="32">
        <v>3551436.93</v>
      </c>
      <c r="F9" s="50">
        <v>1458827</v>
      </c>
      <c r="G9" s="10"/>
      <c r="H9" s="10">
        <v>1095829.57</v>
      </c>
      <c r="I9" s="10"/>
      <c r="J9" s="10">
        <v>147505.04999999999</v>
      </c>
      <c r="K9" s="51">
        <f t="shared" si="1"/>
        <v>0.13460583108740165</v>
      </c>
      <c r="M9" s="55">
        <v>1095829.57</v>
      </c>
      <c r="N9" s="51">
        <f t="shared" si="0"/>
        <v>0.75117170850279025</v>
      </c>
      <c r="O9" s="55">
        <v>147505.04999999999</v>
      </c>
      <c r="P9" s="51">
        <f t="shared" si="2"/>
        <v>0.13460583108740165</v>
      </c>
    </row>
    <row r="10" spans="2:16" x14ac:dyDescent="0.45">
      <c r="B10" s="14" t="s">
        <v>18</v>
      </c>
      <c r="C10" s="14" t="s">
        <v>21</v>
      </c>
      <c r="D10" s="14" t="s">
        <v>297</v>
      </c>
      <c r="E10" s="16">
        <v>2294242.1799999815</v>
      </c>
      <c r="F10" s="17">
        <v>423899</v>
      </c>
      <c r="G10" s="10">
        <f>F10</f>
        <v>423899</v>
      </c>
      <c r="H10" s="62">
        <v>403078.47</v>
      </c>
      <c r="I10" s="51">
        <f>H10/G10</f>
        <v>0.95088327644085024</v>
      </c>
      <c r="J10" s="62">
        <v>40650</v>
      </c>
      <c r="K10" s="51">
        <f t="shared" si="1"/>
        <v>0.10084884960489207</v>
      </c>
      <c r="M10" s="63">
        <f>H10</f>
        <v>403078.47</v>
      </c>
      <c r="N10" s="51">
        <f t="shared" si="0"/>
        <v>0.95088327644085024</v>
      </c>
      <c r="O10" s="63">
        <f>J10</f>
        <v>40650</v>
      </c>
      <c r="P10" s="51">
        <f t="shared" si="2"/>
        <v>0.10084884960489207</v>
      </c>
    </row>
    <row r="11" spans="2:16" x14ac:dyDescent="0.45">
      <c r="H11" s="53">
        <f>SUM(H2:H10)</f>
        <v>13925121.24</v>
      </c>
      <c r="J11" s="53">
        <f>SUM(J2:J10)</f>
        <v>1995362.74</v>
      </c>
      <c r="M11" s="33">
        <f>SUM(M2:M10)</f>
        <v>13925121.24</v>
      </c>
      <c r="O11" s="33">
        <f>SUM(O2:O10)</f>
        <v>1995362.74</v>
      </c>
    </row>
    <row r="12" spans="2:16" x14ac:dyDescent="0.45">
      <c r="O12" s="33">
        <f>M11+O11</f>
        <v>15920483.98</v>
      </c>
    </row>
    <row r="13" spans="2:16" x14ac:dyDescent="0.45">
      <c r="H13" t="s">
        <v>305</v>
      </c>
      <c r="I13" s="53"/>
      <c r="J13" s="53">
        <f>J11+H11</f>
        <v>15920483.98</v>
      </c>
    </row>
    <row r="14" spans="2:16" x14ac:dyDescent="0.45">
      <c r="G14" s="33"/>
    </row>
    <row r="15" spans="2:16" x14ac:dyDescent="0.45">
      <c r="H15" s="53"/>
      <c r="J15" s="53"/>
    </row>
    <row r="16" spans="2:16" x14ac:dyDescent="0.45">
      <c r="H16" s="59"/>
      <c r="J16" s="60"/>
    </row>
    <row r="17" spans="8:10" x14ac:dyDescent="0.45">
      <c r="H17" s="61"/>
      <c r="J17" s="60"/>
    </row>
    <row r="19" spans="8:10" x14ac:dyDescent="0.45">
      <c r="H19" s="58"/>
    </row>
  </sheetData>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0000"/>
  </sheetPr>
  <dimension ref="A1:CB13"/>
  <sheetViews>
    <sheetView workbookViewId="0">
      <selection activeCell="K28" sqref="J28:K28"/>
    </sheetView>
  </sheetViews>
  <sheetFormatPr defaultRowHeight="14.25" outlineLevelCol="1" x14ac:dyDescent="0.45"/>
  <cols>
    <col min="1" max="1" width="45" bestFit="1" customWidth="1"/>
    <col min="2" max="2" width="13.265625" customWidth="1"/>
    <col min="3" max="3" width="24.06640625" bestFit="1" customWidth="1"/>
    <col min="4" max="5" width="11" customWidth="1"/>
    <col min="6" max="6" width="11.33203125" bestFit="1" customWidth="1"/>
    <col min="7" max="9" width="11.33203125" customWidth="1"/>
    <col min="10" max="10" width="9.33203125" customWidth="1"/>
    <col min="11" max="12" width="11" customWidth="1"/>
    <col min="13" max="13" width="9.73046875" customWidth="1"/>
    <col min="14" max="14" width="9.265625" customWidth="1"/>
    <col min="15" max="15" width="9.73046875" hidden="1" customWidth="1" outlineLevel="1"/>
    <col min="16" max="16" width="9.265625" hidden="1" customWidth="1" outlineLevel="1"/>
    <col min="17" max="17" width="8.265625" hidden="1" customWidth="1" outlineLevel="1"/>
    <col min="18" max="18" width="9" hidden="1" customWidth="1" outlineLevel="1"/>
    <col min="19" max="19" width="8.73046875" hidden="1" customWidth="1" outlineLevel="1"/>
    <col min="20" max="20" width="16.33203125" hidden="1" customWidth="1" outlineLevel="1"/>
    <col min="21" max="21" width="26.59765625" hidden="1" customWidth="1" outlineLevel="1"/>
    <col min="22" max="22" width="19.73046875" hidden="1" customWidth="1" outlineLevel="1"/>
    <col min="23" max="23" width="17.33203125" hidden="1" customWidth="1" outlineLevel="1"/>
    <col min="24" max="24" width="14.59765625" hidden="1" customWidth="1" outlineLevel="1"/>
    <col min="25" max="25" width="20.796875" hidden="1" customWidth="1" outlineLevel="1"/>
    <col min="26" max="26" width="18.73046875" hidden="1" customWidth="1" outlineLevel="1"/>
    <col min="27" max="27" width="25.265625" hidden="1" customWidth="1" outlineLevel="1"/>
    <col min="28" max="28" width="11.265625" customWidth="1" collapsed="1"/>
    <col min="29" max="29" width="14.265625" bestFit="1" customWidth="1"/>
    <col min="30" max="30" width="12.59765625" bestFit="1" customWidth="1"/>
    <col min="31" max="31" width="14.33203125" bestFit="1" customWidth="1"/>
    <col min="32" max="32" width="15.265625" bestFit="1" customWidth="1"/>
    <col min="33" max="33" width="14.33203125" customWidth="1"/>
    <col min="34" max="34" width="12.06640625" hidden="1" customWidth="1" outlineLevel="1"/>
    <col min="35" max="35" width="10.73046875" hidden="1" customWidth="1" outlineLevel="1"/>
    <col min="36" max="36" width="12.06640625" hidden="1" customWidth="1" outlineLevel="1"/>
    <col min="37" max="37" width="10.73046875" hidden="1" customWidth="1" outlineLevel="1"/>
    <col min="38" max="38" width="12.59765625" hidden="1" customWidth="1" outlineLevel="1"/>
    <col min="39" max="39" width="11.06640625" hidden="1" customWidth="1" outlineLevel="1"/>
    <col min="40" max="41" width="12.59765625" hidden="1" customWidth="1" outlineLevel="1"/>
    <col min="42" max="42" width="13.265625" hidden="1" customWidth="1" outlineLevel="1"/>
    <col min="43" max="44" width="12.59765625" hidden="1" customWidth="1" outlineLevel="1"/>
    <col min="45" max="45" width="14.06640625" hidden="1" customWidth="1" outlineLevel="1"/>
    <col min="46" max="46" width="15.796875" hidden="1" customWidth="1" outlineLevel="1"/>
    <col min="47" max="47" width="20.33203125" bestFit="1" customWidth="1" collapsed="1"/>
    <col min="48" max="48" width="15.33203125" customWidth="1"/>
    <col min="49" max="49" width="16.33203125" bestFit="1" customWidth="1"/>
    <col min="50" max="50" width="15.59765625" bestFit="1" customWidth="1"/>
    <col min="51" max="51" width="17.59765625" bestFit="1" customWidth="1"/>
    <col min="52" max="52" width="13.59765625" bestFit="1" customWidth="1"/>
    <col min="53" max="53" width="26.796875" bestFit="1" customWidth="1"/>
    <col min="54" max="54" width="13.265625" bestFit="1" customWidth="1"/>
    <col min="55" max="55" width="52.796875" bestFit="1" customWidth="1"/>
    <col min="56" max="56" width="17" bestFit="1" customWidth="1"/>
    <col min="57" max="57" width="39.265625" bestFit="1" customWidth="1"/>
    <col min="58" max="58" width="17.59765625" bestFit="1" customWidth="1"/>
    <col min="59" max="59" width="16.73046875" bestFit="1" customWidth="1"/>
    <col min="60" max="60" width="17.59765625" bestFit="1" customWidth="1"/>
    <col min="61" max="61" width="18" bestFit="1" customWidth="1"/>
    <col min="62" max="62" width="26" bestFit="1" customWidth="1"/>
    <col min="63" max="63" width="35.33203125" bestFit="1" customWidth="1"/>
    <col min="64" max="64" width="9.59765625" bestFit="1" customWidth="1"/>
    <col min="65" max="65" width="10.59765625" bestFit="1" customWidth="1"/>
    <col min="66" max="66" width="24.06640625" bestFit="1" customWidth="1"/>
    <col min="67" max="67" width="48.59765625" bestFit="1" customWidth="1"/>
    <col min="68" max="68" width="35.796875" bestFit="1" customWidth="1"/>
    <col min="69" max="69" width="35.59765625" bestFit="1" customWidth="1"/>
    <col min="70" max="70" width="33.59765625" bestFit="1" customWidth="1"/>
    <col min="71" max="71" width="10.59765625" bestFit="1" customWidth="1"/>
    <col min="72" max="72" width="9.33203125" bestFit="1" customWidth="1"/>
    <col min="73" max="73" width="10.33203125" bestFit="1" customWidth="1"/>
    <col min="74" max="74" width="11.33203125" bestFit="1" customWidth="1"/>
    <col min="75" max="75" width="35.265625" bestFit="1" customWidth="1"/>
    <col min="76" max="76" width="18.06640625" bestFit="1" customWidth="1"/>
    <col min="77" max="77" width="17.59765625" bestFit="1" customWidth="1"/>
    <col min="78" max="78" width="13.796875" bestFit="1" customWidth="1"/>
    <col min="79" max="79" width="19.33203125" bestFit="1" customWidth="1"/>
    <col min="80" max="80" width="12.33203125" bestFit="1" customWidth="1"/>
  </cols>
  <sheetData>
    <row r="1" spans="1:80" ht="47.25" customHeight="1" x14ac:dyDescent="0.45">
      <c r="A1" t="s">
        <v>3740</v>
      </c>
      <c r="B1" t="s">
        <v>3070</v>
      </c>
      <c r="C1" s="465" t="s">
        <v>0</v>
      </c>
      <c r="D1" s="664" t="s">
        <v>11</v>
      </c>
      <c r="E1" s="465" t="s">
        <v>4078</v>
      </c>
      <c r="F1" s="465" t="s">
        <v>4079</v>
      </c>
      <c r="G1" s="465" t="s">
        <v>4082</v>
      </c>
      <c r="H1" s="465" t="s">
        <v>4083</v>
      </c>
      <c r="I1" s="465" t="s">
        <v>4084</v>
      </c>
      <c r="J1" s="465" t="s">
        <v>4136</v>
      </c>
      <c r="K1" s="465" t="s">
        <v>4135</v>
      </c>
      <c r="L1" s="465" t="s">
        <v>4077</v>
      </c>
      <c r="M1" s="465" t="s">
        <v>4132</v>
      </c>
      <c r="N1" s="465" t="s">
        <v>4072</v>
      </c>
      <c r="O1" s="465" t="s">
        <v>3728</v>
      </c>
      <c r="P1" s="465" t="s">
        <v>3786</v>
      </c>
      <c r="Q1" s="465" t="s">
        <v>3195</v>
      </c>
      <c r="R1" s="465" t="s">
        <v>2403</v>
      </c>
      <c r="S1" s="465" t="s">
        <v>388</v>
      </c>
      <c r="T1" s="465" t="s">
        <v>3372</v>
      </c>
      <c r="U1" s="465" t="s">
        <v>2404</v>
      </c>
      <c r="V1" s="465" t="s">
        <v>2511</v>
      </c>
      <c r="W1" s="465" t="s">
        <v>2510</v>
      </c>
      <c r="X1" s="465" t="s">
        <v>2512</v>
      </c>
      <c r="Y1" s="465" t="s">
        <v>2509</v>
      </c>
      <c r="Z1" s="465" t="s">
        <v>2522</v>
      </c>
      <c r="AA1" s="664" t="s">
        <v>2402</v>
      </c>
      <c r="AB1" s="663" t="s">
        <v>2</v>
      </c>
      <c r="AC1" s="465" t="s">
        <v>12</v>
      </c>
      <c r="AD1" s="465" t="s">
        <v>1</v>
      </c>
      <c r="AE1" s="465" t="s">
        <v>13</v>
      </c>
      <c r="AF1" s="465" t="s">
        <v>4133</v>
      </c>
      <c r="AG1" s="465" t="s">
        <v>4134</v>
      </c>
      <c r="AH1" s="465" t="s">
        <v>4074</v>
      </c>
      <c r="AI1" s="465" t="s">
        <v>4075</v>
      </c>
      <c r="AJ1" s="465" t="s">
        <v>3818</v>
      </c>
      <c r="AK1" s="465" t="s">
        <v>3819</v>
      </c>
      <c r="AL1" s="466" t="s">
        <v>3248</v>
      </c>
      <c r="AM1" s="466" t="s">
        <v>3428</v>
      </c>
      <c r="AN1" s="466" t="s">
        <v>2455</v>
      </c>
      <c r="AO1" s="467" t="s">
        <v>2456</v>
      </c>
      <c r="AP1" s="467" t="s">
        <v>2542</v>
      </c>
      <c r="AQ1" s="466" t="s">
        <v>120</v>
      </c>
      <c r="AR1" s="467" t="s">
        <v>123</v>
      </c>
      <c r="AS1" s="467" t="s">
        <v>296</v>
      </c>
      <c r="AT1" s="467" t="s">
        <v>416</v>
      </c>
      <c r="AU1" s="468" t="s">
        <v>3</v>
      </c>
      <c r="AV1" s="468" t="s">
        <v>384</v>
      </c>
      <c r="AW1" s="468" t="s">
        <v>4</v>
      </c>
      <c r="AX1" s="465" t="s">
        <v>5</v>
      </c>
      <c r="AY1" s="465" t="s">
        <v>3430</v>
      </c>
      <c r="AZ1" s="465" t="s">
        <v>387</v>
      </c>
      <c r="BA1" s="468" t="s">
        <v>6</v>
      </c>
      <c r="BB1" s="468" t="s">
        <v>2483</v>
      </c>
      <c r="BC1" s="465" t="s">
        <v>7</v>
      </c>
      <c r="BD1" s="468" t="s">
        <v>8</v>
      </c>
      <c r="BE1" s="465" t="s">
        <v>9</v>
      </c>
      <c r="BF1" s="465" t="s">
        <v>229</v>
      </c>
      <c r="BG1" s="465" t="s">
        <v>230</v>
      </c>
      <c r="BH1" s="465" t="s">
        <v>231</v>
      </c>
      <c r="BI1" s="465" t="s">
        <v>255</v>
      </c>
      <c r="BJ1" s="465" t="s">
        <v>256</v>
      </c>
      <c r="BK1" s="465" t="s">
        <v>274</v>
      </c>
      <c r="BL1" s="465" t="s">
        <v>275</v>
      </c>
      <c r="BM1" s="465" t="s">
        <v>53</v>
      </c>
      <c r="BN1" s="465" t="s">
        <v>10</v>
      </c>
      <c r="BO1" s="470" t="s">
        <v>2464</v>
      </c>
      <c r="BP1" s="470" t="s">
        <v>2461</v>
      </c>
      <c r="BQ1" s="470" t="s">
        <v>2463</v>
      </c>
      <c r="BR1" s="470" t="s">
        <v>2462</v>
      </c>
      <c r="BS1" s="471" t="s">
        <v>2472</v>
      </c>
      <c r="BT1" s="471" t="s">
        <v>2466</v>
      </c>
      <c r="BU1" s="471" t="s">
        <v>2467</v>
      </c>
      <c r="BV1" s="471" t="s">
        <v>2468</v>
      </c>
      <c r="BW1" s="471" t="s">
        <v>2469</v>
      </c>
      <c r="BX1" s="471" t="s">
        <v>2470</v>
      </c>
      <c r="BY1" s="471" t="s">
        <v>2478</v>
      </c>
      <c r="BZ1" s="471" t="s">
        <v>2535</v>
      </c>
      <c r="CA1" s="471" t="s">
        <v>2536</v>
      </c>
      <c r="CB1" s="471" t="s">
        <v>2471</v>
      </c>
    </row>
    <row r="2" spans="1:80" x14ac:dyDescent="0.45">
      <c r="A2" s="4" t="s">
        <v>2453</v>
      </c>
      <c r="B2" t="s">
        <v>4148</v>
      </c>
      <c r="C2" s="48" t="s">
        <v>2339</v>
      </c>
      <c r="D2" s="665" t="s">
        <v>21</v>
      </c>
      <c r="E2" s="14"/>
      <c r="F2" s="14"/>
      <c r="G2" s="14"/>
      <c r="H2" s="14"/>
      <c r="I2" s="14"/>
      <c r="J2" s="14" t="s">
        <v>40</v>
      </c>
      <c r="K2" s="14" t="s">
        <v>459</v>
      </c>
      <c r="L2" s="14" t="s">
        <v>40</v>
      </c>
      <c r="M2" s="14" t="s">
        <v>94</v>
      </c>
      <c r="N2" s="14" t="s">
        <v>459</v>
      </c>
      <c r="O2" s="14" t="s">
        <v>94</v>
      </c>
      <c r="P2" s="14" t="s">
        <v>459</v>
      </c>
      <c r="Q2" s="14" t="s">
        <v>94</v>
      </c>
      <c r="R2" s="14" t="s">
        <v>94</v>
      </c>
      <c r="S2" s="14" t="s">
        <v>94</v>
      </c>
      <c r="T2" s="14" t="s">
        <v>430</v>
      </c>
      <c r="U2" s="14" t="s">
        <v>2495</v>
      </c>
      <c r="V2" s="14"/>
      <c r="W2" s="14"/>
      <c r="X2" s="14"/>
      <c r="Y2" s="14"/>
      <c r="Z2" s="14"/>
      <c r="AA2" s="593" t="s">
        <v>133</v>
      </c>
      <c r="AB2" s="667">
        <v>43703</v>
      </c>
      <c r="AC2" s="684"/>
      <c r="AD2" s="666" t="s">
        <v>40</v>
      </c>
      <c r="AE2" s="666" t="s">
        <v>4066</v>
      </c>
      <c r="AF2" s="669"/>
      <c r="AG2" s="670"/>
      <c r="AH2" s="14"/>
      <c r="AI2" s="14"/>
      <c r="AJ2" s="14"/>
      <c r="AK2" s="14"/>
      <c r="AL2" s="430">
        <v>15812941.079999957</v>
      </c>
      <c r="AM2" s="431">
        <v>12895</v>
      </c>
      <c r="AN2" s="430">
        <v>16011464</v>
      </c>
      <c r="AO2" s="431">
        <v>13225</v>
      </c>
      <c r="AP2" s="430">
        <v>5817199.4600000065</v>
      </c>
      <c r="AQ2" s="430">
        <v>15982163.210000001</v>
      </c>
      <c r="AR2" s="431">
        <v>13476</v>
      </c>
      <c r="AS2" s="430">
        <v>5744295</v>
      </c>
      <c r="AT2" s="14"/>
      <c r="AU2" s="666"/>
      <c r="AV2" s="666"/>
      <c r="AW2" s="666"/>
      <c r="AX2" s="666"/>
      <c r="AY2" s="666"/>
      <c r="AZ2" s="666"/>
      <c r="BA2" s="666"/>
      <c r="BB2" s="666"/>
      <c r="BC2" s="666"/>
      <c r="BD2" s="681"/>
      <c r="BE2" s="681"/>
      <c r="BF2" s="681"/>
      <c r="BG2" s="14"/>
      <c r="BH2" s="14"/>
      <c r="BI2" s="14"/>
      <c r="BJ2" s="14"/>
      <c r="BK2" s="14"/>
      <c r="BL2" s="14"/>
      <c r="BM2" s="14"/>
      <c r="BN2" s="14"/>
      <c r="BO2" s="14"/>
      <c r="BP2" s="14"/>
      <c r="BQ2" s="14"/>
      <c r="BR2" s="14"/>
      <c r="BS2" s="14"/>
      <c r="BT2" s="14"/>
      <c r="BU2" s="14"/>
      <c r="BV2" s="14"/>
      <c r="BW2" s="14"/>
      <c r="BX2" s="14"/>
      <c r="BY2" s="14"/>
      <c r="BZ2" s="14"/>
      <c r="CA2" s="14"/>
      <c r="CB2" s="14"/>
    </row>
    <row r="3" spans="1:80" x14ac:dyDescent="0.45">
      <c r="B3" t="s">
        <v>4138</v>
      </c>
      <c r="C3" s="48" t="s">
        <v>3403</v>
      </c>
      <c r="D3" s="665" t="s">
        <v>21</v>
      </c>
      <c r="E3" s="48"/>
      <c r="F3" s="48"/>
      <c r="G3" s="48"/>
      <c r="H3" s="48"/>
      <c r="I3" s="48"/>
      <c r="J3" s="14" t="s">
        <v>93</v>
      </c>
      <c r="K3" s="48"/>
      <c r="L3" s="14" t="s">
        <v>93</v>
      </c>
      <c r="M3" s="14" t="s">
        <v>94</v>
      </c>
      <c r="N3" s="14"/>
      <c r="O3" s="14" t="s">
        <v>94</v>
      </c>
      <c r="P3" s="14"/>
      <c r="Q3" s="14" t="s">
        <v>94</v>
      </c>
      <c r="R3" s="14" t="s">
        <v>94</v>
      </c>
      <c r="S3" s="14" t="s">
        <v>94</v>
      </c>
      <c r="T3" s="14" t="s">
        <v>430</v>
      </c>
      <c r="U3" s="14" t="s">
        <v>2494</v>
      </c>
      <c r="V3" s="14"/>
      <c r="W3" s="14"/>
      <c r="X3" s="14"/>
      <c r="Y3" s="14"/>
      <c r="Z3" s="14"/>
      <c r="AA3" s="593" t="s">
        <v>133</v>
      </c>
      <c r="AB3" s="667">
        <v>43703</v>
      </c>
      <c r="AC3" s="683">
        <v>0.35416666666666669</v>
      </c>
      <c r="AD3" s="666" t="s">
        <v>93</v>
      </c>
      <c r="AE3" s="666" t="s">
        <v>47</v>
      </c>
      <c r="AF3" s="669"/>
      <c r="AG3" s="670"/>
      <c r="AH3" s="14"/>
      <c r="AI3" s="14"/>
      <c r="AJ3" s="14"/>
      <c r="AK3" s="14"/>
      <c r="AL3" s="48">
        <v>6618346.0800000196</v>
      </c>
      <c r="AM3" s="437"/>
      <c r="AN3" s="430">
        <v>6499846.0700000003</v>
      </c>
      <c r="AO3" s="431">
        <v>7832</v>
      </c>
      <c r="AP3" s="430">
        <v>2749940.0700000008</v>
      </c>
      <c r="AQ3" s="430">
        <v>7935924.0099999812</v>
      </c>
      <c r="AR3" s="431">
        <v>9405</v>
      </c>
      <c r="AS3" s="430">
        <v>2332570</v>
      </c>
      <c r="AT3" s="14"/>
      <c r="AU3" s="666"/>
      <c r="AV3" s="666"/>
      <c r="AW3" s="666"/>
      <c r="AX3" s="666"/>
      <c r="AY3" s="666"/>
      <c r="AZ3" s="666"/>
      <c r="BA3" s="666"/>
      <c r="BB3" s="666"/>
      <c r="BC3" s="666"/>
      <c r="BD3" s="682"/>
      <c r="BE3" s="681"/>
      <c r="BF3" s="677"/>
      <c r="BG3" s="14"/>
      <c r="BH3" s="14"/>
      <c r="BI3" s="14"/>
      <c r="BJ3" s="14"/>
      <c r="BK3" s="14"/>
      <c r="BL3" s="14"/>
      <c r="BM3" s="14"/>
      <c r="BN3" s="14"/>
      <c r="BO3" s="14"/>
      <c r="BP3" s="14"/>
      <c r="BQ3" s="14"/>
      <c r="BR3" s="14"/>
      <c r="BS3" s="14"/>
      <c r="BT3" s="14"/>
      <c r="BU3" s="14"/>
      <c r="BV3" s="14"/>
      <c r="BW3" s="14"/>
      <c r="BX3" s="14"/>
      <c r="BY3" s="14"/>
      <c r="BZ3" s="14"/>
      <c r="CA3" s="14"/>
      <c r="CB3" s="14"/>
    </row>
    <row r="4" spans="1:80" x14ac:dyDescent="0.45">
      <c r="B4" t="s">
        <v>4139</v>
      </c>
      <c r="C4" s="48" t="s">
        <v>14</v>
      </c>
      <c r="D4" s="665" t="s">
        <v>21</v>
      </c>
      <c r="E4" s="48"/>
      <c r="F4" s="48"/>
      <c r="G4" s="48"/>
      <c r="H4" s="48"/>
      <c r="I4" s="48"/>
      <c r="J4" s="14" t="s">
        <v>93</v>
      </c>
      <c r="K4" s="48"/>
      <c r="L4" s="14" t="s">
        <v>93</v>
      </c>
      <c r="M4" s="14" t="s">
        <v>94</v>
      </c>
      <c r="N4" s="14"/>
      <c r="O4" s="14" t="s">
        <v>94</v>
      </c>
      <c r="P4" s="14"/>
      <c r="Q4" s="14" t="s">
        <v>94</v>
      </c>
      <c r="R4" s="14" t="s">
        <v>94</v>
      </c>
      <c r="S4" s="14" t="s">
        <v>94</v>
      </c>
      <c r="T4" s="14" t="s">
        <v>430</v>
      </c>
      <c r="U4" s="14" t="s">
        <v>2493</v>
      </c>
      <c r="V4" s="14"/>
      <c r="W4" s="14"/>
      <c r="X4" s="14"/>
      <c r="Y4" s="14"/>
      <c r="Z4" s="14"/>
      <c r="AA4" s="593" t="s">
        <v>133</v>
      </c>
      <c r="AB4" s="667">
        <v>43703</v>
      </c>
      <c r="AC4" s="683">
        <v>0.35416666666666669</v>
      </c>
      <c r="AD4" s="666" t="s">
        <v>93</v>
      </c>
      <c r="AE4" s="666" t="s">
        <v>47</v>
      </c>
      <c r="AF4" s="669"/>
      <c r="AG4" s="670"/>
      <c r="AH4" s="14"/>
      <c r="AI4" s="14"/>
      <c r="AJ4" s="14"/>
      <c r="AK4" s="14"/>
      <c r="AL4" s="430">
        <v>5525858.4599999944</v>
      </c>
      <c r="AM4" s="431">
        <v>8117</v>
      </c>
      <c r="AN4" s="430">
        <v>5636269.9900000002</v>
      </c>
      <c r="AO4" s="431">
        <v>7916</v>
      </c>
      <c r="AP4" s="430">
        <v>2047942.9199999992</v>
      </c>
      <c r="AQ4" s="430">
        <v>6126082.5999999996</v>
      </c>
      <c r="AR4" s="431">
        <v>8953</v>
      </c>
      <c r="AS4" s="430">
        <v>2119752</v>
      </c>
      <c r="AT4" s="14"/>
      <c r="AU4" s="666"/>
      <c r="AV4" s="666"/>
      <c r="AW4" s="666"/>
      <c r="AX4" s="666"/>
      <c r="AY4" s="666"/>
      <c r="AZ4" s="666"/>
      <c r="BA4" s="666"/>
      <c r="BB4" s="666"/>
      <c r="BC4" s="666"/>
      <c r="BD4" s="682"/>
      <c r="BE4" s="681"/>
      <c r="BF4" s="677"/>
      <c r="BG4" s="14"/>
      <c r="BH4" s="14"/>
      <c r="BI4" s="14"/>
      <c r="BJ4" s="14"/>
      <c r="BK4" s="14"/>
      <c r="BL4" s="14"/>
      <c r="BM4" s="14"/>
      <c r="BN4" s="14"/>
      <c r="BO4" s="14"/>
      <c r="BP4" s="14"/>
      <c r="BQ4" s="14"/>
      <c r="BR4" s="14"/>
      <c r="BS4" s="14"/>
      <c r="BT4" s="14"/>
      <c r="BU4" s="14"/>
      <c r="BV4" s="14"/>
      <c r="BW4" s="14"/>
      <c r="BX4" s="14"/>
      <c r="BY4" s="14"/>
      <c r="BZ4" s="14"/>
      <c r="CA4" s="14"/>
      <c r="CB4" s="14"/>
    </row>
    <row r="5" spans="1:80" x14ac:dyDescent="0.45">
      <c r="B5" t="s">
        <v>4137</v>
      </c>
      <c r="C5" s="48" t="s">
        <v>15</v>
      </c>
      <c r="D5" s="665" t="s">
        <v>21</v>
      </c>
      <c r="E5" s="48"/>
      <c r="F5" s="48"/>
      <c r="G5" s="48"/>
      <c r="H5" s="48"/>
      <c r="I5" s="48"/>
      <c r="J5" s="14" t="s">
        <v>93</v>
      </c>
      <c r="K5" s="48"/>
      <c r="L5" s="14" t="s">
        <v>93</v>
      </c>
      <c r="M5" s="14" t="s">
        <v>94</v>
      </c>
      <c r="N5" s="14"/>
      <c r="O5" s="14" t="s">
        <v>94</v>
      </c>
      <c r="P5" s="14"/>
      <c r="Q5" s="14" t="s">
        <v>94</v>
      </c>
      <c r="R5" s="14" t="s">
        <v>94</v>
      </c>
      <c r="S5" s="14" t="s">
        <v>94</v>
      </c>
      <c r="T5" s="14" t="s">
        <v>3439</v>
      </c>
      <c r="U5" s="14" t="s">
        <v>2538</v>
      </c>
      <c r="V5" s="14"/>
      <c r="W5" s="14"/>
      <c r="X5" s="14"/>
      <c r="Y5" s="14"/>
      <c r="Z5" s="14"/>
      <c r="AA5" s="593" t="s">
        <v>135</v>
      </c>
      <c r="AB5" s="667">
        <v>43703</v>
      </c>
      <c r="AC5" s="683">
        <v>0.35416666666666669</v>
      </c>
      <c r="AD5" s="666" t="s">
        <v>93</v>
      </c>
      <c r="AE5" s="666" t="s">
        <v>47</v>
      </c>
      <c r="AF5" s="669"/>
      <c r="AG5" s="670"/>
      <c r="AH5" s="14"/>
      <c r="AI5" s="14"/>
      <c r="AJ5" s="14"/>
      <c r="AK5" s="14"/>
      <c r="AL5" s="430">
        <v>3814917.7200000086</v>
      </c>
      <c r="AM5" s="431">
        <v>3556</v>
      </c>
      <c r="AN5" s="430">
        <v>3725876.77</v>
      </c>
      <c r="AO5" s="431">
        <v>3783</v>
      </c>
      <c r="AP5" s="430">
        <v>1397591.080000001</v>
      </c>
      <c r="AQ5" s="430">
        <v>5887984.7599999998</v>
      </c>
      <c r="AR5" s="431">
        <v>4071</v>
      </c>
      <c r="AS5" s="430">
        <v>1495112</v>
      </c>
      <c r="AT5" s="14"/>
      <c r="AU5" s="666"/>
      <c r="AV5" s="666"/>
      <c r="AW5" s="666"/>
      <c r="AX5" s="666"/>
      <c r="AY5" s="666"/>
      <c r="AZ5" s="666"/>
      <c r="BA5" s="666"/>
      <c r="BB5" s="666"/>
      <c r="BC5" s="666"/>
      <c r="BD5" s="682"/>
      <c r="BE5" s="681"/>
      <c r="BF5" s="677"/>
      <c r="BG5" s="14"/>
      <c r="BH5" s="14"/>
      <c r="BI5" s="14"/>
      <c r="BJ5" s="14"/>
      <c r="BK5" s="14"/>
      <c r="BL5" s="14"/>
      <c r="BM5" s="14"/>
      <c r="BN5" s="14"/>
      <c r="BO5" s="14"/>
      <c r="BP5" s="14"/>
      <c r="BQ5" s="14"/>
      <c r="BR5" s="14"/>
      <c r="BS5" s="14"/>
      <c r="BT5" s="14"/>
      <c r="BU5" s="14"/>
      <c r="BV5" s="14"/>
      <c r="BW5" s="14"/>
      <c r="BX5" s="14"/>
      <c r="BY5" s="14"/>
      <c r="BZ5" s="14"/>
      <c r="CA5" s="14"/>
      <c r="CB5" s="14"/>
    </row>
    <row r="6" spans="1:80" x14ac:dyDescent="0.45">
      <c r="B6" t="s">
        <v>4138</v>
      </c>
      <c r="C6" s="48" t="s">
        <v>3404</v>
      </c>
      <c r="D6" s="665" t="s">
        <v>21</v>
      </c>
      <c r="E6" s="48"/>
      <c r="F6" s="48"/>
      <c r="G6" s="48"/>
      <c r="H6" s="48"/>
      <c r="I6" s="48"/>
      <c r="J6" s="14" t="s">
        <v>93</v>
      </c>
      <c r="K6" s="48"/>
      <c r="L6" s="14" t="s">
        <v>93</v>
      </c>
      <c r="M6" s="14" t="s">
        <v>94</v>
      </c>
      <c r="N6" s="14"/>
      <c r="O6" s="14" t="s">
        <v>94</v>
      </c>
      <c r="P6" s="14"/>
      <c r="Q6" s="14" t="s">
        <v>94</v>
      </c>
      <c r="R6" s="14" t="s">
        <v>94</v>
      </c>
      <c r="S6" s="14" t="s">
        <v>94</v>
      </c>
      <c r="T6" s="14" t="s">
        <v>430</v>
      </c>
      <c r="U6" s="14" t="s">
        <v>2492</v>
      </c>
      <c r="V6" s="14"/>
      <c r="W6" s="14"/>
      <c r="X6" s="14"/>
      <c r="Y6" s="14"/>
      <c r="Z6" s="14"/>
      <c r="AA6" s="593" t="s">
        <v>133</v>
      </c>
      <c r="AB6" s="667">
        <v>43703</v>
      </c>
      <c r="AC6" s="683">
        <v>0.35416666666666669</v>
      </c>
      <c r="AD6" s="666" t="s">
        <v>93</v>
      </c>
      <c r="AE6" s="666" t="s">
        <v>47</v>
      </c>
      <c r="AF6" s="669"/>
      <c r="AG6" s="670"/>
      <c r="AH6" s="14"/>
      <c r="AI6" s="14"/>
      <c r="AJ6" s="14"/>
      <c r="AK6" s="14"/>
      <c r="AL6" s="430">
        <v>2475815.0200000014</v>
      </c>
      <c r="AM6" s="437"/>
      <c r="AN6" s="430">
        <v>2692084.1</v>
      </c>
      <c r="AO6" s="431">
        <v>1765</v>
      </c>
      <c r="AP6" s="430">
        <v>932192.85999999894</v>
      </c>
      <c r="AQ6" s="430">
        <v>4203359.1900000069</v>
      </c>
      <c r="AR6" s="431">
        <v>2153</v>
      </c>
      <c r="AS6" s="430">
        <v>1133528</v>
      </c>
      <c r="AT6" s="14"/>
      <c r="AU6" s="666"/>
      <c r="AV6" s="666"/>
      <c r="AW6" s="666"/>
      <c r="AX6" s="666"/>
      <c r="AY6" s="666"/>
      <c r="AZ6" s="666"/>
      <c r="BA6" s="666"/>
      <c r="BB6" s="666"/>
      <c r="BC6" s="666"/>
      <c r="BD6" s="682"/>
      <c r="BE6" s="681"/>
      <c r="BF6" s="677"/>
      <c r="BG6" s="14"/>
      <c r="BH6" s="14"/>
      <c r="BI6" s="14"/>
      <c r="BJ6" s="14"/>
      <c r="BK6" s="14"/>
      <c r="BL6" s="14"/>
      <c r="BM6" s="14"/>
      <c r="BN6" s="14"/>
      <c r="BO6" s="14"/>
      <c r="BP6" s="14"/>
      <c r="BQ6" s="14"/>
      <c r="BR6" s="14"/>
      <c r="BS6" s="14"/>
      <c r="BT6" s="14"/>
      <c r="BU6" s="14"/>
      <c r="BV6" s="14"/>
      <c r="BW6" s="14"/>
      <c r="BX6" s="14"/>
      <c r="BY6" s="14"/>
      <c r="BZ6" s="14"/>
      <c r="CA6" s="14"/>
      <c r="CB6" s="14"/>
    </row>
    <row r="7" spans="1:80" x14ac:dyDescent="0.45">
      <c r="B7" t="s">
        <v>4140</v>
      </c>
      <c r="C7" s="128" t="s">
        <v>54</v>
      </c>
      <c r="D7" s="665" t="s">
        <v>21</v>
      </c>
      <c r="E7" s="48"/>
      <c r="F7" s="48"/>
      <c r="G7" s="48"/>
      <c r="H7" s="48"/>
      <c r="I7" s="48"/>
      <c r="J7" s="14" t="s">
        <v>93</v>
      </c>
      <c r="K7" s="48"/>
      <c r="L7" s="14" t="s">
        <v>93</v>
      </c>
      <c r="M7" s="14" t="s">
        <v>94</v>
      </c>
      <c r="N7" s="14"/>
      <c r="O7" s="14" t="s">
        <v>94</v>
      </c>
      <c r="P7" s="14"/>
      <c r="Q7" s="14" t="s">
        <v>94</v>
      </c>
      <c r="R7" s="14" t="s">
        <v>94</v>
      </c>
      <c r="S7" s="14" t="s">
        <v>94</v>
      </c>
      <c r="T7" s="14" t="s">
        <v>3440</v>
      </c>
      <c r="U7" s="14" t="s">
        <v>2475</v>
      </c>
      <c r="V7" s="14"/>
      <c r="W7" s="14"/>
      <c r="X7" s="14"/>
      <c r="Y7" s="14"/>
      <c r="Z7" s="14"/>
      <c r="AA7" s="593" t="s">
        <v>134</v>
      </c>
      <c r="AB7" s="667">
        <v>43703</v>
      </c>
      <c r="AC7" s="683">
        <v>0.35416666666666669</v>
      </c>
      <c r="AD7" s="666" t="s">
        <v>93</v>
      </c>
      <c r="AE7" s="666" t="s">
        <v>47</v>
      </c>
      <c r="AF7" s="669"/>
      <c r="AG7" s="670"/>
      <c r="AH7" s="14"/>
      <c r="AI7" s="14"/>
      <c r="AJ7" s="14"/>
      <c r="AK7" s="14"/>
      <c r="AL7" s="430">
        <v>3826360.68</v>
      </c>
      <c r="AM7" s="431">
        <v>2761</v>
      </c>
      <c r="AN7" s="430">
        <v>4341396.74</v>
      </c>
      <c r="AO7" s="431">
        <v>3182</v>
      </c>
      <c r="AP7" s="430">
        <v>1794611.92</v>
      </c>
      <c r="AQ7" s="430">
        <v>4658416</v>
      </c>
      <c r="AR7" s="431">
        <v>3686</v>
      </c>
      <c r="AS7" s="430">
        <v>2467731</v>
      </c>
      <c r="AT7" s="14"/>
      <c r="AU7" s="666"/>
      <c r="AV7" s="666"/>
      <c r="AW7" s="666"/>
      <c r="AX7" s="666"/>
      <c r="AY7" s="666"/>
      <c r="AZ7" s="666"/>
      <c r="BA7" s="666"/>
      <c r="BB7" s="666"/>
      <c r="BC7" s="666"/>
      <c r="BD7" s="682"/>
      <c r="BE7" s="681"/>
      <c r="BF7" s="677"/>
      <c r="BG7" s="14"/>
      <c r="BH7" s="14"/>
      <c r="BI7" s="14"/>
      <c r="BJ7" s="14"/>
      <c r="BK7" s="14"/>
      <c r="BL7" s="14"/>
      <c r="BM7" s="14"/>
      <c r="BN7" s="14"/>
      <c r="BO7" s="14"/>
      <c r="BP7" s="14"/>
      <c r="BQ7" s="14"/>
      <c r="BR7" s="14"/>
      <c r="BS7" s="14"/>
      <c r="BT7" s="14"/>
      <c r="BU7" s="14"/>
      <c r="BV7" s="14"/>
      <c r="BW7" s="14"/>
      <c r="BX7" s="14"/>
      <c r="BY7" s="14"/>
      <c r="BZ7" s="14"/>
      <c r="CA7" s="14"/>
      <c r="CB7" s="14"/>
    </row>
    <row r="8" spans="1:80" x14ac:dyDescent="0.45">
      <c r="B8" t="s">
        <v>4141</v>
      </c>
      <c r="C8" s="128" t="s">
        <v>16</v>
      </c>
      <c r="D8" s="665" t="s">
        <v>21</v>
      </c>
      <c r="E8" s="48"/>
      <c r="F8" s="48"/>
      <c r="G8" s="48"/>
      <c r="H8" s="48"/>
      <c r="I8" s="48"/>
      <c r="J8" s="14" t="s">
        <v>93</v>
      </c>
      <c r="K8" s="48"/>
      <c r="L8" s="14" t="s">
        <v>93</v>
      </c>
      <c r="M8" s="14" t="s">
        <v>94</v>
      </c>
      <c r="N8" s="14"/>
      <c r="O8" s="14" t="s">
        <v>94</v>
      </c>
      <c r="P8" s="14"/>
      <c r="Q8" s="14" t="s">
        <v>94</v>
      </c>
      <c r="R8" s="14" t="s">
        <v>94</v>
      </c>
      <c r="S8" s="14" t="s">
        <v>94</v>
      </c>
      <c r="T8" s="14" t="s">
        <v>3438</v>
      </c>
      <c r="U8" s="14" t="s">
        <v>2476</v>
      </c>
      <c r="V8" s="14"/>
      <c r="W8" s="14"/>
      <c r="X8" s="14"/>
      <c r="Y8" s="14"/>
      <c r="Z8" s="14"/>
      <c r="AA8" s="593" t="s">
        <v>136</v>
      </c>
      <c r="AB8" s="667">
        <v>43703</v>
      </c>
      <c r="AC8" s="683">
        <v>0.35416666666666669</v>
      </c>
      <c r="AD8" s="666" t="s">
        <v>93</v>
      </c>
      <c r="AE8" s="666" t="s">
        <v>47</v>
      </c>
      <c r="AF8" s="669"/>
      <c r="AG8" s="670"/>
      <c r="AH8" s="14"/>
      <c r="AI8" s="14"/>
      <c r="AJ8" s="14"/>
      <c r="AK8" s="14"/>
      <c r="AL8" s="430">
        <v>4867182.1800000034</v>
      </c>
      <c r="AM8" s="431">
        <v>3664</v>
      </c>
      <c r="AN8" s="430">
        <v>3144065.1</v>
      </c>
      <c r="AO8" s="431">
        <v>2723</v>
      </c>
      <c r="AP8" s="430">
        <v>1109132.17</v>
      </c>
      <c r="AQ8" s="430">
        <v>3505032.8599999985</v>
      </c>
      <c r="AR8" s="431">
        <v>3390</v>
      </c>
      <c r="AS8" s="430">
        <v>1460036</v>
      </c>
      <c r="AT8" s="14"/>
      <c r="AU8" s="666"/>
      <c r="AV8" s="666"/>
      <c r="AW8" s="666"/>
      <c r="AX8" s="666"/>
      <c r="AY8" s="666"/>
      <c r="AZ8" s="666"/>
      <c r="BA8" s="666"/>
      <c r="BB8" s="666"/>
      <c r="BC8" s="666"/>
      <c r="BD8" s="682"/>
      <c r="BE8" s="681"/>
      <c r="BF8" s="677"/>
      <c r="BG8" s="14"/>
      <c r="BH8" s="14"/>
      <c r="BI8" s="14"/>
      <c r="BJ8" s="14"/>
      <c r="BK8" s="14"/>
      <c r="BL8" s="14"/>
      <c r="BM8" s="14"/>
      <c r="BN8" s="14"/>
      <c r="BO8" s="14"/>
      <c r="BP8" s="14"/>
      <c r="BQ8" s="14"/>
      <c r="BR8" s="14"/>
      <c r="BS8" s="14"/>
      <c r="BT8" s="14"/>
      <c r="BU8" s="14"/>
      <c r="BV8" s="14"/>
      <c r="BW8" s="14"/>
      <c r="BX8" s="14"/>
      <c r="BY8" s="14"/>
      <c r="BZ8" s="14"/>
      <c r="CA8" s="14"/>
      <c r="CB8" s="14"/>
    </row>
    <row r="9" spans="1:80" x14ac:dyDescent="0.45">
      <c r="B9" t="s">
        <v>4142</v>
      </c>
      <c r="C9" s="128" t="s">
        <v>2361</v>
      </c>
      <c r="D9" s="665" t="s">
        <v>21</v>
      </c>
      <c r="E9" s="48"/>
      <c r="F9" s="48"/>
      <c r="G9" s="48"/>
      <c r="H9" s="48"/>
      <c r="I9" s="48"/>
      <c r="J9" s="14" t="s">
        <v>93</v>
      </c>
      <c r="K9" s="48"/>
      <c r="L9" s="14" t="s">
        <v>93</v>
      </c>
      <c r="M9" s="14" t="s">
        <v>94</v>
      </c>
      <c r="N9" s="14"/>
      <c r="O9" s="14" t="s">
        <v>94</v>
      </c>
      <c r="P9" s="14"/>
      <c r="Q9" s="14" t="s">
        <v>94</v>
      </c>
      <c r="R9" s="14" t="s">
        <v>94</v>
      </c>
      <c r="S9" s="14" t="s">
        <v>95</v>
      </c>
      <c r="T9" s="14" t="s">
        <v>430</v>
      </c>
      <c r="U9" s="14" t="s">
        <v>2477</v>
      </c>
      <c r="V9" s="14"/>
      <c r="W9" s="14"/>
      <c r="X9" s="14"/>
      <c r="Y9" s="14"/>
      <c r="Z9" s="14"/>
      <c r="AA9" s="593"/>
      <c r="AB9" s="667">
        <v>43703</v>
      </c>
      <c r="AC9" s="683">
        <v>0.35416666666666669</v>
      </c>
      <c r="AD9" s="666" t="s">
        <v>93</v>
      </c>
      <c r="AE9" s="666" t="s">
        <v>47</v>
      </c>
      <c r="AF9" s="669"/>
      <c r="AG9" s="670"/>
      <c r="AH9" s="14"/>
      <c r="AI9" s="14"/>
      <c r="AJ9" s="14"/>
      <c r="AK9" s="14"/>
      <c r="AL9" s="430">
        <v>3327064.1199999969</v>
      </c>
      <c r="AM9" s="431">
        <v>4336</v>
      </c>
      <c r="AN9" s="430">
        <v>3536574.81</v>
      </c>
      <c r="AO9" s="431">
        <v>4153</v>
      </c>
      <c r="AP9" s="430">
        <v>1679244.2899999977</v>
      </c>
      <c r="AQ9" s="430">
        <v>3843531.23</v>
      </c>
      <c r="AR9" s="431">
        <v>3724</v>
      </c>
      <c r="AS9" s="430" t="s">
        <v>2543</v>
      </c>
      <c r="AT9" s="14"/>
      <c r="AU9" s="666"/>
      <c r="AV9" s="666"/>
      <c r="AW9" s="666"/>
      <c r="AX9" s="666"/>
      <c r="AY9" s="666"/>
      <c r="AZ9" s="666"/>
      <c r="BA9" s="666"/>
      <c r="BB9" s="666"/>
      <c r="BC9" s="666"/>
      <c r="BD9" s="682"/>
      <c r="BE9" s="681"/>
      <c r="BF9" s="677"/>
      <c r="BG9" s="14"/>
      <c r="BH9" s="14"/>
      <c r="BI9" s="14"/>
      <c r="BJ9" s="14"/>
      <c r="BK9" s="14"/>
      <c r="BL9" s="14"/>
      <c r="BM9" s="14"/>
      <c r="BN9" s="14"/>
      <c r="BO9" s="14"/>
      <c r="BP9" s="14"/>
      <c r="BQ9" s="14"/>
      <c r="BR9" s="14"/>
      <c r="BS9" s="14"/>
      <c r="BT9" s="14"/>
      <c r="BU9" s="14"/>
      <c r="BV9" s="14"/>
      <c r="BW9" s="14"/>
      <c r="BX9" s="14"/>
      <c r="BY9" s="14"/>
      <c r="BZ9" s="14"/>
      <c r="CA9" s="14"/>
      <c r="CB9" s="14"/>
    </row>
    <row r="10" spans="1:80" x14ac:dyDescent="0.45">
      <c r="B10" t="s">
        <v>4143</v>
      </c>
      <c r="C10" s="128" t="s">
        <v>17</v>
      </c>
      <c r="D10" s="665" t="s">
        <v>21</v>
      </c>
      <c r="E10" s="48"/>
      <c r="F10" s="48"/>
      <c r="G10" s="48"/>
      <c r="H10" s="48"/>
      <c r="I10" s="48"/>
      <c r="J10" s="14" t="s">
        <v>93</v>
      </c>
      <c r="K10" s="48"/>
      <c r="L10" s="14" t="s">
        <v>93</v>
      </c>
      <c r="M10" s="14" t="s">
        <v>94</v>
      </c>
      <c r="N10" s="14"/>
      <c r="O10" s="14" t="s">
        <v>94</v>
      </c>
      <c r="P10" s="14" t="s">
        <v>4063</v>
      </c>
      <c r="Q10" s="14" t="s">
        <v>94</v>
      </c>
      <c r="R10" s="14" t="s">
        <v>94</v>
      </c>
      <c r="S10" s="14" t="s">
        <v>94</v>
      </c>
      <c r="T10" s="14" t="s">
        <v>430</v>
      </c>
      <c r="U10" s="14" t="s">
        <v>2458</v>
      </c>
      <c r="V10" s="14"/>
      <c r="W10" s="14"/>
      <c r="X10" s="14"/>
      <c r="Y10" s="14"/>
      <c r="Z10" s="14"/>
      <c r="AA10" s="593" t="s">
        <v>298</v>
      </c>
      <c r="AB10" s="667">
        <v>43703</v>
      </c>
      <c r="AC10" s="683">
        <v>0.35416666666666669</v>
      </c>
      <c r="AD10" s="666" t="s">
        <v>93</v>
      </c>
      <c r="AE10" s="666" t="s">
        <v>47</v>
      </c>
      <c r="AF10" s="669"/>
      <c r="AG10" s="670"/>
      <c r="AH10" s="14"/>
      <c r="AI10" s="14"/>
      <c r="AJ10" s="14"/>
      <c r="AK10" s="14"/>
      <c r="AL10" s="430">
        <v>3888244.450000009</v>
      </c>
      <c r="AM10" s="437"/>
      <c r="AN10" s="430">
        <v>4063629.93</v>
      </c>
      <c r="AO10" s="431">
        <v>4621</v>
      </c>
      <c r="AP10" s="430">
        <v>1463097.1499999997</v>
      </c>
      <c r="AQ10" s="430">
        <v>3551436.93</v>
      </c>
      <c r="AR10" s="431">
        <v>4524</v>
      </c>
      <c r="AS10" s="430">
        <v>1458827</v>
      </c>
      <c r="AT10" s="14"/>
      <c r="AU10" s="666"/>
      <c r="AV10" s="666"/>
      <c r="AW10" s="666"/>
      <c r="AX10" s="666"/>
      <c r="AY10" s="666"/>
      <c r="AZ10" s="666"/>
      <c r="BA10" s="666"/>
      <c r="BB10" s="666"/>
      <c r="BC10" s="666"/>
      <c r="BD10" s="682"/>
      <c r="BE10" s="681"/>
      <c r="BF10" s="677"/>
      <c r="BG10" s="14"/>
      <c r="BH10" s="14"/>
      <c r="BI10" s="14"/>
      <c r="BJ10" s="14"/>
      <c r="BK10" s="14"/>
      <c r="BL10" s="14"/>
      <c r="BM10" s="14"/>
      <c r="BN10" s="14"/>
      <c r="BO10" s="14"/>
      <c r="BP10" s="14"/>
      <c r="BQ10" s="14"/>
      <c r="BR10" s="14"/>
      <c r="BS10" s="14"/>
      <c r="BT10" s="14"/>
      <c r="BU10" s="14"/>
      <c r="BV10" s="14"/>
      <c r="BW10" s="14"/>
      <c r="BX10" s="14"/>
      <c r="BY10" s="14"/>
      <c r="BZ10" s="14"/>
      <c r="CA10" s="14"/>
      <c r="CB10" s="14"/>
    </row>
    <row r="11" spans="1:80" x14ac:dyDescent="0.45">
      <c r="B11" t="s">
        <v>4144</v>
      </c>
      <c r="C11" s="128" t="s">
        <v>1865</v>
      </c>
      <c r="D11" s="665" t="s">
        <v>21</v>
      </c>
      <c r="E11" s="48"/>
      <c r="F11" s="48"/>
      <c r="G11" s="48"/>
      <c r="H11" s="48"/>
      <c r="I11" s="48"/>
      <c r="J11" s="14" t="s">
        <v>93</v>
      </c>
      <c r="K11" s="48"/>
      <c r="L11" s="14" t="s">
        <v>93</v>
      </c>
      <c r="M11" s="14" t="s">
        <v>94</v>
      </c>
      <c r="N11" s="14"/>
      <c r="O11" s="14" t="s">
        <v>94</v>
      </c>
      <c r="P11" s="14"/>
      <c r="Q11" s="14" t="s">
        <v>94</v>
      </c>
      <c r="R11" s="14" t="s">
        <v>94</v>
      </c>
      <c r="S11" s="14" t="s">
        <v>95</v>
      </c>
      <c r="T11" s="14" t="s">
        <v>3438</v>
      </c>
      <c r="U11" s="14" t="s">
        <v>135</v>
      </c>
      <c r="V11" s="14"/>
      <c r="W11" s="14"/>
      <c r="X11" s="14"/>
      <c r="Y11" s="14"/>
      <c r="Z11" s="14"/>
      <c r="AA11" s="593"/>
      <c r="AB11" s="667">
        <v>43703</v>
      </c>
      <c r="AC11" s="683">
        <v>0.35416666666666669</v>
      </c>
      <c r="AD11" s="666" t="s">
        <v>93</v>
      </c>
      <c r="AE11" s="666" t="s">
        <v>47</v>
      </c>
      <c r="AF11" s="669"/>
      <c r="AG11" s="670"/>
      <c r="AH11" s="14"/>
      <c r="AI11" s="14"/>
      <c r="AJ11" s="14"/>
      <c r="AK11" s="14"/>
      <c r="AL11" s="430">
        <v>3703027.0799999954</v>
      </c>
      <c r="AM11" s="431">
        <v>3349</v>
      </c>
      <c r="AN11" s="430">
        <v>3162431.11</v>
      </c>
      <c r="AO11" s="431">
        <v>3003</v>
      </c>
      <c r="AP11" s="430">
        <v>1187988.3799999999</v>
      </c>
      <c r="AQ11" s="430">
        <v>3361049.99</v>
      </c>
      <c r="AR11" s="431">
        <v>3300</v>
      </c>
      <c r="AS11" s="430"/>
      <c r="AT11" s="14"/>
      <c r="AU11" s="666"/>
      <c r="AV11" s="666"/>
      <c r="AW11" s="666"/>
      <c r="AX11" s="666"/>
      <c r="AY11" s="666"/>
      <c r="AZ11" s="666"/>
      <c r="BA11" s="666"/>
      <c r="BB11" s="666"/>
      <c r="BC11" s="666"/>
      <c r="BD11" s="682"/>
      <c r="BE11" s="681"/>
      <c r="BF11" s="677"/>
      <c r="BG11" s="14"/>
      <c r="BH11" s="14"/>
      <c r="BI11" s="14"/>
      <c r="BJ11" s="14"/>
      <c r="BK11" s="14"/>
      <c r="BL11" s="14"/>
      <c r="BM11" s="14"/>
      <c r="BN11" s="14"/>
      <c r="BO11" s="14"/>
      <c r="BP11" s="14"/>
      <c r="BQ11" s="14"/>
      <c r="BR11" s="14"/>
      <c r="BS11" s="14"/>
      <c r="BT11" s="14"/>
      <c r="BU11" s="14"/>
      <c r="BV11" s="14"/>
      <c r="BW11" s="14"/>
      <c r="BX11" s="14"/>
      <c r="BY11" s="14"/>
      <c r="BZ11" s="14"/>
      <c r="CA11" s="14"/>
      <c r="CB11" s="14"/>
    </row>
    <row r="12" spans="1:80" x14ac:dyDescent="0.45">
      <c r="A12" s="4" t="s">
        <v>4146</v>
      </c>
      <c r="B12" t="s">
        <v>4147</v>
      </c>
      <c r="C12" s="128" t="s">
        <v>18</v>
      </c>
      <c r="D12" s="665" t="s">
        <v>21</v>
      </c>
      <c r="E12" s="14"/>
      <c r="F12" s="14"/>
      <c r="G12" s="14"/>
      <c r="H12" s="14"/>
      <c r="I12" s="14"/>
      <c r="J12" s="14" t="s">
        <v>40</v>
      </c>
      <c r="K12" s="14" t="s">
        <v>4149</v>
      </c>
      <c r="L12" s="14" t="s">
        <v>40</v>
      </c>
      <c r="M12" s="14" t="s">
        <v>94</v>
      </c>
      <c r="N12" s="14" t="s">
        <v>4063</v>
      </c>
      <c r="O12" s="14" t="s">
        <v>94</v>
      </c>
      <c r="P12" s="14" t="s">
        <v>3803</v>
      </c>
      <c r="Q12" s="14" t="s">
        <v>94</v>
      </c>
      <c r="R12" s="14" t="s">
        <v>94</v>
      </c>
      <c r="S12" s="14" t="s">
        <v>94</v>
      </c>
      <c r="T12" s="14" t="s">
        <v>3441</v>
      </c>
      <c r="U12" s="14" t="s">
        <v>297</v>
      </c>
      <c r="V12" s="14"/>
      <c r="W12" s="14"/>
      <c r="X12" s="14"/>
      <c r="Y12" s="14"/>
      <c r="Z12" s="14"/>
      <c r="AA12" s="593" t="s">
        <v>297</v>
      </c>
      <c r="AB12" s="667">
        <v>43703</v>
      </c>
      <c r="AC12" s="683">
        <v>0.35416666666666669</v>
      </c>
      <c r="AD12" s="666" t="s">
        <v>40</v>
      </c>
      <c r="AE12" s="666" t="s">
        <v>4065</v>
      </c>
      <c r="AF12" s="669"/>
      <c r="AG12" s="670"/>
      <c r="AH12" s="14"/>
      <c r="AI12" s="14"/>
      <c r="AJ12" s="14"/>
      <c r="AK12" s="14"/>
      <c r="AL12" s="430">
        <v>2240725.31</v>
      </c>
      <c r="AM12" s="431">
        <v>3804</v>
      </c>
      <c r="AN12" s="430">
        <v>2297464.9300000002</v>
      </c>
      <c r="AO12" s="431">
        <v>3784</v>
      </c>
      <c r="AP12" s="430">
        <v>599386.01000000036</v>
      </c>
      <c r="AQ12" s="430">
        <v>2294242.1799999815</v>
      </c>
      <c r="AR12" s="431">
        <v>4235</v>
      </c>
      <c r="AS12" s="430">
        <v>423899</v>
      </c>
      <c r="AT12" s="14"/>
      <c r="AU12" s="668"/>
      <c r="AV12" s="666"/>
      <c r="AW12" s="666"/>
      <c r="AX12" s="666"/>
      <c r="AY12" s="666"/>
      <c r="AZ12" s="666"/>
      <c r="BA12" s="666" t="s">
        <v>4068</v>
      </c>
      <c r="BB12" s="666"/>
      <c r="BC12" s="666" t="s">
        <v>4069</v>
      </c>
      <c r="BD12" s="682"/>
      <c r="BE12" s="681" t="s">
        <v>4150</v>
      </c>
      <c r="BF12" s="681"/>
      <c r="BG12" s="14"/>
      <c r="BH12" s="14"/>
      <c r="BI12" s="14"/>
      <c r="BJ12" s="14"/>
      <c r="BK12" s="14"/>
      <c r="BL12" s="14"/>
      <c r="BM12" s="14"/>
      <c r="BN12" s="14"/>
      <c r="BO12" s="14"/>
      <c r="BP12" s="14"/>
      <c r="BQ12" s="14"/>
      <c r="BR12" s="14"/>
      <c r="BS12" s="14"/>
      <c r="BT12" s="14"/>
      <c r="BU12" s="14"/>
      <c r="BV12" s="14"/>
      <c r="BW12" s="14"/>
      <c r="BX12" s="14"/>
      <c r="BY12" s="14"/>
      <c r="BZ12" s="14"/>
      <c r="CA12" s="14"/>
      <c r="CB12" s="14"/>
    </row>
    <row r="13" spans="1:80" x14ac:dyDescent="0.45">
      <c r="B13" t="s">
        <v>4145</v>
      </c>
      <c r="C13" s="128" t="s">
        <v>2370</v>
      </c>
      <c r="D13" s="665" t="s">
        <v>21</v>
      </c>
      <c r="E13" s="48"/>
      <c r="F13" s="48"/>
      <c r="G13" s="48"/>
      <c r="H13" s="48"/>
      <c r="I13" s="48"/>
      <c r="J13" s="14" t="s">
        <v>93</v>
      </c>
      <c r="K13" s="48"/>
      <c r="L13" s="14" t="s">
        <v>93</v>
      </c>
      <c r="M13" s="14" t="s">
        <v>94</v>
      </c>
      <c r="N13" s="14"/>
      <c r="O13" s="14" t="s">
        <v>94</v>
      </c>
      <c r="P13" s="14" t="s">
        <v>4064</v>
      </c>
      <c r="Q13" s="14" t="s">
        <v>94</v>
      </c>
      <c r="R13" s="14" t="s">
        <v>94</v>
      </c>
      <c r="S13" s="14" t="s">
        <v>95</v>
      </c>
      <c r="T13" s="14" t="s">
        <v>430</v>
      </c>
      <c r="U13" s="14" t="s">
        <v>466</v>
      </c>
      <c r="V13" s="14"/>
      <c r="W13" s="14"/>
      <c r="X13" s="14"/>
      <c r="Y13" s="14"/>
      <c r="Z13" s="14"/>
      <c r="AA13" s="593"/>
      <c r="AB13" s="667">
        <v>43703</v>
      </c>
      <c r="AC13" s="683">
        <v>0.35416666666666669</v>
      </c>
      <c r="AD13" s="666" t="s">
        <v>93</v>
      </c>
      <c r="AE13" s="666" t="s">
        <v>47</v>
      </c>
      <c r="AF13" s="669"/>
      <c r="AG13" s="670"/>
      <c r="AH13" s="14"/>
      <c r="AI13" s="14"/>
      <c r="AJ13" s="14"/>
      <c r="AK13" s="14"/>
      <c r="AL13" s="430">
        <v>2190176.79</v>
      </c>
      <c r="AM13" s="431">
        <v>2815</v>
      </c>
      <c r="AN13" s="430">
        <v>1861799.2</v>
      </c>
      <c r="AO13" s="431">
        <v>2504</v>
      </c>
      <c r="AP13" s="430">
        <v>1043639.9199999998</v>
      </c>
      <c r="AQ13" s="430">
        <v>1900000</v>
      </c>
      <c r="AR13" s="431">
        <v>4200</v>
      </c>
      <c r="AS13" s="430"/>
      <c r="AT13" s="14"/>
      <c r="AU13" s="666"/>
      <c r="AV13" s="666"/>
      <c r="AW13" s="666"/>
      <c r="AX13" s="666"/>
      <c r="AY13" s="666"/>
      <c r="AZ13" s="666"/>
      <c r="BA13" s="666"/>
      <c r="BB13" s="666"/>
      <c r="BC13" s="666"/>
      <c r="BD13" s="682"/>
      <c r="BE13" s="681"/>
      <c r="BF13" s="677"/>
      <c r="BG13" s="14"/>
      <c r="BH13" s="14"/>
      <c r="BI13" s="14"/>
      <c r="BJ13" s="14"/>
      <c r="BK13" s="14"/>
      <c r="BL13" s="14"/>
      <c r="BM13" s="14"/>
      <c r="BN13" s="14"/>
      <c r="BO13" s="14"/>
      <c r="BP13" s="14"/>
      <c r="BQ13" s="14"/>
      <c r="BR13" s="14"/>
      <c r="BS13" s="14"/>
      <c r="BT13" s="14"/>
      <c r="BU13" s="14"/>
      <c r="BV13" s="14"/>
      <c r="BW13" s="14"/>
      <c r="BX13" s="14"/>
      <c r="BY13" s="14"/>
      <c r="BZ13" s="14"/>
      <c r="CA13" s="14"/>
      <c r="CB13" s="14"/>
    </row>
  </sheetData>
  <hyperlinks>
    <hyperlink ref="A2" r:id="rId1" xr:uid="{00000000-0004-0000-1A00-000000000000}"/>
    <hyperlink ref="A12" r:id="rId2" xr:uid="{00000000-0004-0000-1A00-000001000000}"/>
  </hyperlinks>
  <pageMargins left="0.7" right="0.7" top="0.75" bottom="0.75" header="0.3" footer="0.3"/>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BU13"/>
  <sheetViews>
    <sheetView workbookViewId="0">
      <pane xSplit="1" ySplit="1" topLeftCell="AQ2" activePane="bottomRight" state="frozen"/>
      <selection pane="topRight" activeCell="B1" sqref="B1"/>
      <selection pane="bottomLeft" activeCell="A2" sqref="A2"/>
      <selection pane="bottomRight" activeCell="AT12" sqref="AT12:AV12"/>
    </sheetView>
  </sheetViews>
  <sheetFormatPr defaultRowHeight="14.25" outlineLevelCol="1" x14ac:dyDescent="0.45"/>
  <cols>
    <col min="1" max="1" width="24.06640625" bestFit="1" customWidth="1"/>
    <col min="2" max="3" width="11" customWidth="1"/>
    <col min="4" max="4" width="11.33203125" bestFit="1" customWidth="1"/>
    <col min="5" max="7" width="11.33203125" customWidth="1"/>
    <col min="8" max="9" width="11" customWidth="1"/>
    <col min="10" max="10" width="9.73046875" customWidth="1"/>
    <col min="11" max="11" width="9.265625" customWidth="1"/>
    <col min="12" max="12" width="8.265625" hidden="1" customWidth="1" outlineLevel="1"/>
    <col min="13" max="13" width="9" hidden="1" customWidth="1" outlineLevel="1"/>
    <col min="14" max="14" width="8.73046875" hidden="1" customWidth="1" outlineLevel="1"/>
    <col min="15" max="15" width="16.33203125" hidden="1" customWidth="1" outlineLevel="1"/>
    <col min="16" max="16" width="26.59765625" hidden="1" customWidth="1" outlineLevel="1"/>
    <col min="17" max="17" width="19.73046875" hidden="1" customWidth="1" outlineLevel="1"/>
    <col min="18" max="18" width="17.33203125" hidden="1" customWidth="1" outlineLevel="1"/>
    <col min="19" max="19" width="14.59765625" hidden="1" customWidth="1" outlineLevel="1"/>
    <col min="20" max="20" width="20.796875" hidden="1" customWidth="1" outlineLevel="1"/>
    <col min="21" max="21" width="18.73046875" hidden="1" customWidth="1" outlineLevel="1"/>
    <col min="22" max="22" width="25.265625" hidden="1" customWidth="1" outlineLevel="1"/>
    <col min="23" max="23" width="11.265625" customWidth="1" collapsed="1"/>
    <col min="24" max="24" width="14.265625" bestFit="1" customWidth="1"/>
    <col min="25" max="25" width="12.59765625" bestFit="1" customWidth="1"/>
    <col min="26" max="26" width="14.33203125" bestFit="1" customWidth="1"/>
    <col min="27" max="27" width="15.265625" bestFit="1" customWidth="1"/>
    <col min="28" max="28" width="14.33203125" customWidth="1"/>
    <col min="29" max="29" width="12.06640625" bestFit="1" customWidth="1"/>
    <col min="30" max="30" width="10.73046875" bestFit="1" customWidth="1"/>
    <col min="31" max="31" width="12.59765625" bestFit="1" customWidth="1"/>
    <col min="32" max="32" width="11.06640625" bestFit="1" customWidth="1"/>
    <col min="33" max="34" width="12.59765625" bestFit="1" customWidth="1"/>
    <col min="35" max="35" width="13.265625" bestFit="1" customWidth="1"/>
    <col min="36" max="37" width="12.59765625" bestFit="1" customWidth="1"/>
    <col min="38" max="38" width="14.06640625" bestFit="1" customWidth="1"/>
    <col min="39" max="39" width="15.796875" customWidth="1"/>
    <col min="40" max="40" width="20.33203125" bestFit="1" customWidth="1"/>
    <col min="41" max="41" width="15.33203125" customWidth="1"/>
    <col min="42" max="42" width="16.33203125" bestFit="1" customWidth="1"/>
    <col min="43" max="43" width="15.59765625" bestFit="1" customWidth="1"/>
    <col min="44" max="44" width="17.59765625" bestFit="1" customWidth="1"/>
    <col min="45" max="45" width="13.59765625" bestFit="1" customWidth="1"/>
    <col min="46" max="46" width="26.796875" bestFit="1" customWidth="1"/>
    <col min="47" max="47" width="13.265625" bestFit="1" customWidth="1"/>
    <col min="48" max="48" width="16.59765625" bestFit="1" customWidth="1"/>
    <col min="49" max="49" width="17" bestFit="1" customWidth="1"/>
    <col min="50" max="50" width="39.265625" bestFit="1" customWidth="1"/>
    <col min="51" max="51" width="17.59765625" bestFit="1" customWidth="1"/>
    <col min="52" max="52" width="16.73046875" bestFit="1" customWidth="1"/>
    <col min="53" max="53" width="17.59765625" bestFit="1" customWidth="1"/>
    <col min="54" max="54" width="18" bestFit="1" customWidth="1"/>
    <col min="55" max="55" width="26" bestFit="1" customWidth="1"/>
    <col min="56" max="56" width="35.33203125" bestFit="1" customWidth="1"/>
    <col min="57" max="57" width="9.59765625" bestFit="1" customWidth="1"/>
    <col min="58" max="58" width="10.59765625" bestFit="1" customWidth="1"/>
    <col min="59" max="59" width="24.06640625" bestFit="1" customWidth="1"/>
    <col min="60" max="60" width="48.59765625" bestFit="1" customWidth="1"/>
    <col min="61" max="61" width="35.796875" bestFit="1" customWidth="1"/>
    <col min="62" max="62" width="35.59765625" bestFit="1" customWidth="1"/>
    <col min="63" max="63" width="33.59765625" bestFit="1" customWidth="1"/>
    <col min="64" max="64" width="10.59765625" bestFit="1" customWidth="1"/>
    <col min="65" max="65" width="9.33203125" bestFit="1" customWidth="1"/>
    <col min="66" max="66" width="10.33203125" bestFit="1" customWidth="1"/>
    <col min="67" max="67" width="11.33203125" bestFit="1" customWidth="1"/>
    <col min="68" max="68" width="35.265625" bestFit="1" customWidth="1"/>
    <col min="69" max="69" width="18.06640625" bestFit="1" customWidth="1"/>
    <col min="70" max="70" width="17.59765625" bestFit="1" customWidth="1"/>
    <col min="71" max="71" width="13.796875" bestFit="1" customWidth="1"/>
    <col min="72" max="72" width="19.33203125" bestFit="1" customWidth="1"/>
    <col min="73" max="73" width="12.33203125" bestFit="1" customWidth="1"/>
  </cols>
  <sheetData>
    <row r="1" spans="1:73" ht="47.25" customHeight="1" x14ac:dyDescent="0.45">
      <c r="A1" s="465" t="s">
        <v>0</v>
      </c>
      <c r="B1" s="664" t="s">
        <v>11</v>
      </c>
      <c r="C1" s="671" t="s">
        <v>4078</v>
      </c>
      <c r="D1" s="671" t="s">
        <v>4079</v>
      </c>
      <c r="E1" s="671" t="s">
        <v>4082</v>
      </c>
      <c r="F1" s="671" t="s">
        <v>4083</v>
      </c>
      <c r="G1" s="671" t="s">
        <v>4084</v>
      </c>
      <c r="H1" s="465" t="s">
        <v>4072</v>
      </c>
      <c r="I1" s="465" t="s">
        <v>4077</v>
      </c>
      <c r="J1" s="465" t="s">
        <v>3728</v>
      </c>
      <c r="K1" s="465" t="s">
        <v>3786</v>
      </c>
      <c r="L1" s="465" t="s">
        <v>3195</v>
      </c>
      <c r="M1" s="465" t="s">
        <v>2403</v>
      </c>
      <c r="N1" s="465" t="s">
        <v>388</v>
      </c>
      <c r="O1" s="465" t="s">
        <v>3372</v>
      </c>
      <c r="P1" s="465" t="s">
        <v>2404</v>
      </c>
      <c r="Q1" s="465" t="s">
        <v>2511</v>
      </c>
      <c r="R1" s="465" t="s">
        <v>2510</v>
      </c>
      <c r="S1" s="465" t="s">
        <v>2512</v>
      </c>
      <c r="T1" s="465" t="s">
        <v>2509</v>
      </c>
      <c r="U1" s="465" t="s">
        <v>2522</v>
      </c>
      <c r="V1" s="664" t="s">
        <v>2402</v>
      </c>
      <c r="W1" s="663" t="s">
        <v>2</v>
      </c>
      <c r="X1" s="465" t="s">
        <v>12</v>
      </c>
      <c r="Y1" s="465" t="s">
        <v>1</v>
      </c>
      <c r="Z1" s="465" t="s">
        <v>13</v>
      </c>
      <c r="AA1" s="465" t="s">
        <v>4074</v>
      </c>
      <c r="AB1" s="465" t="s">
        <v>4075</v>
      </c>
      <c r="AC1" s="465" t="s">
        <v>3818</v>
      </c>
      <c r="AD1" s="465" t="s">
        <v>3819</v>
      </c>
      <c r="AE1" s="466" t="s">
        <v>3248</v>
      </c>
      <c r="AF1" s="466" t="s">
        <v>3428</v>
      </c>
      <c r="AG1" s="466" t="s">
        <v>2455</v>
      </c>
      <c r="AH1" s="467" t="s">
        <v>2456</v>
      </c>
      <c r="AI1" s="467" t="s">
        <v>2542</v>
      </c>
      <c r="AJ1" s="466" t="s">
        <v>120</v>
      </c>
      <c r="AK1" s="467" t="s">
        <v>123</v>
      </c>
      <c r="AL1" s="467" t="s">
        <v>296</v>
      </c>
      <c r="AM1" s="467" t="s">
        <v>416</v>
      </c>
      <c r="AN1" s="468" t="s">
        <v>3</v>
      </c>
      <c r="AO1" s="468" t="s">
        <v>384</v>
      </c>
      <c r="AP1" s="468" t="s">
        <v>4</v>
      </c>
      <c r="AQ1" s="465" t="s">
        <v>5</v>
      </c>
      <c r="AR1" s="465" t="s">
        <v>3430</v>
      </c>
      <c r="AS1" s="465" t="s">
        <v>387</v>
      </c>
      <c r="AT1" s="468" t="s">
        <v>6</v>
      </c>
      <c r="AU1" s="468" t="s">
        <v>2483</v>
      </c>
      <c r="AV1" s="465" t="s">
        <v>7</v>
      </c>
      <c r="AW1" s="468" t="s">
        <v>8</v>
      </c>
      <c r="AX1" s="465" t="s">
        <v>9</v>
      </c>
      <c r="AY1" s="465" t="s">
        <v>229</v>
      </c>
      <c r="AZ1" s="465" t="s">
        <v>230</v>
      </c>
      <c r="BA1" s="465" t="s">
        <v>231</v>
      </c>
      <c r="BB1" s="465" t="s">
        <v>255</v>
      </c>
      <c r="BC1" s="465" t="s">
        <v>256</v>
      </c>
      <c r="BD1" s="465" t="s">
        <v>274</v>
      </c>
      <c r="BE1" s="465" t="s">
        <v>275</v>
      </c>
      <c r="BF1" s="465" t="s">
        <v>53</v>
      </c>
      <c r="BG1" s="465" t="s">
        <v>10</v>
      </c>
      <c r="BH1" s="470" t="s">
        <v>2464</v>
      </c>
      <c r="BI1" s="470" t="s">
        <v>2461</v>
      </c>
      <c r="BJ1" s="470" t="s">
        <v>2463</v>
      </c>
      <c r="BK1" s="470" t="s">
        <v>2462</v>
      </c>
      <c r="BL1" s="471" t="s">
        <v>2472</v>
      </c>
      <c r="BM1" s="471" t="s">
        <v>2466</v>
      </c>
      <c r="BN1" s="471" t="s">
        <v>2467</v>
      </c>
      <c r="BO1" s="471" t="s">
        <v>2468</v>
      </c>
      <c r="BP1" s="471" t="s">
        <v>2469</v>
      </c>
      <c r="BQ1" s="471" t="s">
        <v>2470</v>
      </c>
      <c r="BR1" s="471" t="s">
        <v>2478</v>
      </c>
      <c r="BS1" s="471" t="s">
        <v>2535</v>
      </c>
      <c r="BT1" s="471" t="s">
        <v>2536</v>
      </c>
      <c r="BU1" s="471" t="s">
        <v>2471</v>
      </c>
    </row>
    <row r="2" spans="1:73" x14ac:dyDescent="0.45">
      <c r="A2" s="48" t="s">
        <v>2339</v>
      </c>
      <c r="B2" s="665" t="s">
        <v>21</v>
      </c>
      <c r="C2" s="672" t="s">
        <v>94</v>
      </c>
      <c r="D2" s="672" t="s">
        <v>4080</v>
      </c>
      <c r="E2" s="674" t="s">
        <v>47</v>
      </c>
      <c r="F2" s="674" t="s">
        <v>47</v>
      </c>
      <c r="G2" s="674" t="s">
        <v>47</v>
      </c>
      <c r="H2" s="14" t="s">
        <v>459</v>
      </c>
      <c r="I2" s="14" t="s">
        <v>40</v>
      </c>
      <c r="J2" s="14" t="s">
        <v>94</v>
      </c>
      <c r="K2" s="14" t="s">
        <v>459</v>
      </c>
      <c r="L2" s="14" t="s">
        <v>94</v>
      </c>
      <c r="M2" s="14" t="s">
        <v>94</v>
      </c>
      <c r="N2" s="14" t="s">
        <v>94</v>
      </c>
      <c r="O2" s="14" t="s">
        <v>430</v>
      </c>
      <c r="P2" s="14" t="s">
        <v>2495</v>
      </c>
      <c r="Q2" s="14"/>
      <c r="R2" s="14"/>
      <c r="S2" s="14"/>
      <c r="T2" s="14"/>
      <c r="U2" s="14"/>
      <c r="V2" s="593" t="s">
        <v>133</v>
      </c>
      <c r="W2" s="667">
        <v>43339</v>
      </c>
      <c r="X2" s="666" t="s">
        <v>4071</v>
      </c>
      <c r="Y2" s="666" t="s">
        <v>40</v>
      </c>
      <c r="Z2" s="666" t="s">
        <v>4066</v>
      </c>
      <c r="AA2" s="669">
        <v>17303493.920000002</v>
      </c>
      <c r="AB2" s="670">
        <v>13831</v>
      </c>
      <c r="AC2" s="14"/>
      <c r="AD2" s="14"/>
      <c r="AE2" s="430">
        <v>15812941.079999957</v>
      </c>
      <c r="AF2" s="431">
        <v>12895</v>
      </c>
      <c r="AG2" s="430">
        <v>16011464</v>
      </c>
      <c r="AH2" s="431">
        <v>13225</v>
      </c>
      <c r="AI2" s="430">
        <v>5817199.4600000065</v>
      </c>
      <c r="AJ2" s="430">
        <v>15982163.210000001</v>
      </c>
      <c r="AK2" s="431">
        <v>13476</v>
      </c>
      <c r="AL2" s="430">
        <v>5744295</v>
      </c>
      <c r="AM2" s="14"/>
      <c r="AN2" s="666"/>
      <c r="AO2" s="666"/>
      <c r="AP2" s="666"/>
      <c r="AQ2" s="666"/>
      <c r="AR2" s="666"/>
      <c r="AS2" s="666"/>
      <c r="AT2" s="666"/>
      <c r="AU2" s="666"/>
      <c r="AV2" s="666"/>
      <c r="AW2" s="93"/>
      <c r="AX2" s="14" t="s">
        <v>4076</v>
      </c>
      <c r="AY2" s="93"/>
      <c r="AZ2" s="14"/>
      <c r="BA2" s="14"/>
      <c r="BB2" s="14"/>
      <c r="BC2" s="14"/>
      <c r="BD2" s="14"/>
      <c r="BE2" s="14"/>
      <c r="BF2" s="14"/>
      <c r="BG2" s="14"/>
      <c r="BH2" s="14"/>
      <c r="BI2" s="14"/>
      <c r="BJ2" s="14"/>
      <c r="BK2" s="14"/>
      <c r="BL2" s="14"/>
      <c r="BM2" s="14"/>
      <c r="BN2" s="14"/>
      <c r="BO2" s="14"/>
      <c r="BP2" s="14"/>
      <c r="BQ2" s="14"/>
      <c r="BR2" s="14"/>
      <c r="BS2" s="14"/>
      <c r="BT2" s="14"/>
      <c r="BU2" s="14"/>
    </row>
    <row r="3" spans="1:73" x14ac:dyDescent="0.45">
      <c r="A3" s="48" t="s">
        <v>3403</v>
      </c>
      <c r="B3" s="665" t="s">
        <v>21</v>
      </c>
      <c r="C3" s="672" t="s">
        <v>94</v>
      </c>
      <c r="D3" s="672" t="s">
        <v>94</v>
      </c>
      <c r="E3" s="675">
        <v>1339</v>
      </c>
      <c r="F3" s="673">
        <v>2519805.2999999998</v>
      </c>
      <c r="G3" s="673">
        <v>530195</v>
      </c>
      <c r="H3" s="48"/>
      <c r="I3" s="14" t="s">
        <v>93</v>
      </c>
      <c r="J3" s="14" t="s">
        <v>94</v>
      </c>
      <c r="K3" s="14"/>
      <c r="L3" s="14" t="s">
        <v>94</v>
      </c>
      <c r="M3" s="14" t="s">
        <v>94</v>
      </c>
      <c r="N3" s="14" t="s">
        <v>94</v>
      </c>
      <c r="O3" s="14" t="s">
        <v>430</v>
      </c>
      <c r="P3" s="14" t="s">
        <v>2494</v>
      </c>
      <c r="Q3" s="14"/>
      <c r="R3" s="14"/>
      <c r="S3" s="14"/>
      <c r="T3" s="14"/>
      <c r="U3" s="14"/>
      <c r="V3" s="593" t="s">
        <v>133</v>
      </c>
      <c r="W3" s="667">
        <v>43339</v>
      </c>
      <c r="X3" s="666" t="s">
        <v>4070</v>
      </c>
      <c r="Y3" s="666" t="s">
        <v>93</v>
      </c>
      <c r="Z3" s="666" t="s">
        <v>47</v>
      </c>
      <c r="AA3" s="669">
        <v>6667474.3600000003</v>
      </c>
      <c r="AB3" s="670">
        <v>6786</v>
      </c>
      <c r="AC3" s="14"/>
      <c r="AD3" s="14"/>
      <c r="AE3" s="48">
        <v>6618346.0800000196</v>
      </c>
      <c r="AF3" s="437"/>
      <c r="AG3" s="430">
        <v>6499846.0700000003</v>
      </c>
      <c r="AH3" s="431">
        <v>7832</v>
      </c>
      <c r="AI3" s="430">
        <v>2749940.0700000008</v>
      </c>
      <c r="AJ3" s="430">
        <v>7935924.0099999812</v>
      </c>
      <c r="AK3" s="431">
        <v>9405</v>
      </c>
      <c r="AL3" s="430">
        <v>2332570</v>
      </c>
      <c r="AM3" s="14"/>
      <c r="AN3" s="666"/>
      <c r="AO3" s="666"/>
      <c r="AP3" s="666"/>
      <c r="AQ3" s="666"/>
      <c r="AR3" s="666"/>
      <c r="AS3" s="666"/>
      <c r="AT3" s="666"/>
      <c r="AU3" s="666"/>
      <c r="AV3" s="666"/>
      <c r="AW3" s="15">
        <v>43326</v>
      </c>
      <c r="AX3" s="14"/>
      <c r="AY3" s="48" t="s">
        <v>4073</v>
      </c>
      <c r="AZ3" s="14"/>
      <c r="BA3" s="14"/>
      <c r="BB3" s="14"/>
      <c r="BC3" s="14"/>
      <c r="BD3" s="14"/>
      <c r="BE3" s="14"/>
      <c r="BF3" s="14"/>
      <c r="BG3" s="14"/>
      <c r="BH3" s="14"/>
      <c r="BI3" s="14"/>
      <c r="BJ3" s="14"/>
      <c r="BK3" s="14"/>
      <c r="BL3" s="14"/>
      <c r="BM3" s="14"/>
      <c r="BN3" s="14"/>
      <c r="BO3" s="14"/>
      <c r="BP3" s="14"/>
      <c r="BQ3" s="14"/>
      <c r="BR3" s="14"/>
      <c r="BS3" s="14"/>
      <c r="BT3" s="14"/>
      <c r="BU3" s="14"/>
    </row>
    <row r="4" spans="1:73" x14ac:dyDescent="0.45">
      <c r="A4" s="48" t="s">
        <v>14</v>
      </c>
      <c r="B4" s="665" t="s">
        <v>21</v>
      </c>
      <c r="C4" s="672" t="s">
        <v>94</v>
      </c>
      <c r="D4" s="672" t="s">
        <v>94</v>
      </c>
      <c r="E4" s="675">
        <v>1342</v>
      </c>
      <c r="F4" s="673">
        <v>2491453.17</v>
      </c>
      <c r="G4" s="673">
        <v>524705</v>
      </c>
      <c r="H4" s="48"/>
      <c r="I4" s="14" t="s">
        <v>93</v>
      </c>
      <c r="J4" s="14" t="s">
        <v>94</v>
      </c>
      <c r="K4" s="14"/>
      <c r="L4" s="14" t="s">
        <v>94</v>
      </c>
      <c r="M4" s="14" t="s">
        <v>94</v>
      </c>
      <c r="N4" s="14" t="s">
        <v>94</v>
      </c>
      <c r="O4" s="14" t="s">
        <v>430</v>
      </c>
      <c r="P4" s="14" t="s">
        <v>2493</v>
      </c>
      <c r="Q4" s="14"/>
      <c r="R4" s="14"/>
      <c r="S4" s="14"/>
      <c r="T4" s="14"/>
      <c r="U4" s="14"/>
      <c r="V4" s="593" t="s">
        <v>133</v>
      </c>
      <c r="W4" s="667">
        <v>43339</v>
      </c>
      <c r="X4" s="666" t="s">
        <v>4070</v>
      </c>
      <c r="Y4" s="666" t="s">
        <v>93</v>
      </c>
      <c r="Z4" s="666" t="s">
        <v>47</v>
      </c>
      <c r="AA4" s="669">
        <v>6353892.9500000002</v>
      </c>
      <c r="AB4" s="670">
        <v>7404</v>
      </c>
      <c r="AC4" s="14"/>
      <c r="AD4" s="14"/>
      <c r="AE4" s="430">
        <v>5525858.4599999944</v>
      </c>
      <c r="AF4" s="431">
        <v>8117</v>
      </c>
      <c r="AG4" s="430">
        <v>5636269.9900000002</v>
      </c>
      <c r="AH4" s="431">
        <v>7916</v>
      </c>
      <c r="AI4" s="430">
        <v>2047942.9199999992</v>
      </c>
      <c r="AJ4" s="430">
        <v>6126082.5999999996</v>
      </c>
      <c r="AK4" s="431">
        <v>8953</v>
      </c>
      <c r="AL4" s="430">
        <v>2119752</v>
      </c>
      <c r="AM4" s="14"/>
      <c r="AN4" s="666"/>
      <c r="AO4" s="666"/>
      <c r="AP4" s="666"/>
      <c r="AQ4" s="666"/>
      <c r="AR4" s="666"/>
      <c r="AS4" s="666"/>
      <c r="AT4" s="666"/>
      <c r="AU4" s="666"/>
      <c r="AV4" s="666"/>
      <c r="AW4" s="15">
        <v>43326</v>
      </c>
      <c r="AX4" s="14"/>
      <c r="AY4" s="48" t="s">
        <v>4073</v>
      </c>
      <c r="AZ4" s="14"/>
      <c r="BA4" s="14"/>
      <c r="BB4" s="14"/>
      <c r="BC4" s="14"/>
      <c r="BD4" s="14"/>
      <c r="BE4" s="14"/>
      <c r="BF4" s="14"/>
      <c r="BG4" s="14"/>
      <c r="BH4" s="14"/>
      <c r="BI4" s="14"/>
      <c r="BJ4" s="14"/>
      <c r="BK4" s="14"/>
      <c r="BL4" s="14"/>
      <c r="BM4" s="14"/>
      <c r="BN4" s="14"/>
      <c r="BO4" s="14"/>
      <c r="BP4" s="14"/>
      <c r="BQ4" s="14"/>
      <c r="BR4" s="14"/>
      <c r="BS4" s="14"/>
      <c r="BT4" s="14"/>
      <c r="BU4" s="14"/>
    </row>
    <row r="5" spans="1:73" x14ac:dyDescent="0.45">
      <c r="A5" s="48" t="s">
        <v>15</v>
      </c>
      <c r="B5" s="665" t="s">
        <v>21</v>
      </c>
      <c r="C5" s="672" t="s">
        <v>94</v>
      </c>
      <c r="D5" s="672" t="s">
        <v>94</v>
      </c>
      <c r="E5" s="675">
        <v>602</v>
      </c>
      <c r="F5" s="673">
        <v>1244306.82</v>
      </c>
      <c r="G5" s="673">
        <v>276375</v>
      </c>
      <c r="H5" s="48"/>
      <c r="I5" s="14" t="s">
        <v>93</v>
      </c>
      <c r="J5" s="14" t="s">
        <v>94</v>
      </c>
      <c r="K5" s="14"/>
      <c r="L5" s="14" t="s">
        <v>94</v>
      </c>
      <c r="M5" s="14" t="s">
        <v>94</v>
      </c>
      <c r="N5" s="14" t="s">
        <v>94</v>
      </c>
      <c r="O5" s="14" t="s">
        <v>3439</v>
      </c>
      <c r="P5" s="14" t="s">
        <v>2538</v>
      </c>
      <c r="Q5" s="14"/>
      <c r="R5" s="14"/>
      <c r="S5" s="14"/>
      <c r="T5" s="14"/>
      <c r="U5" s="14"/>
      <c r="V5" s="593" t="s">
        <v>135</v>
      </c>
      <c r="W5" s="667">
        <v>43339</v>
      </c>
      <c r="X5" s="666" t="s">
        <v>4070</v>
      </c>
      <c r="Y5" s="666" t="s">
        <v>93</v>
      </c>
      <c r="Z5" s="666" t="s">
        <v>47</v>
      </c>
      <c r="AA5" s="669">
        <v>3443471.12</v>
      </c>
      <c r="AB5" s="670">
        <v>3669</v>
      </c>
      <c r="AC5" s="14"/>
      <c r="AD5" s="14"/>
      <c r="AE5" s="430">
        <v>3814917.7200000086</v>
      </c>
      <c r="AF5" s="431">
        <v>3556</v>
      </c>
      <c r="AG5" s="430">
        <v>3725876.77</v>
      </c>
      <c r="AH5" s="431">
        <v>3783</v>
      </c>
      <c r="AI5" s="430">
        <v>1397591.080000001</v>
      </c>
      <c r="AJ5" s="430">
        <v>5887984.7599999998</v>
      </c>
      <c r="AK5" s="431">
        <v>4071</v>
      </c>
      <c r="AL5" s="430">
        <v>1495112</v>
      </c>
      <c r="AM5" s="14"/>
      <c r="AN5" s="666"/>
      <c r="AO5" s="666"/>
      <c r="AP5" s="666"/>
      <c r="AQ5" s="666"/>
      <c r="AR5" s="666"/>
      <c r="AS5" s="666"/>
      <c r="AT5" s="666"/>
      <c r="AU5" s="666"/>
      <c r="AV5" s="666"/>
      <c r="AW5" s="15">
        <v>43326</v>
      </c>
      <c r="AX5" s="14"/>
      <c r="AY5" s="48" t="s">
        <v>4073</v>
      </c>
      <c r="AZ5" s="14"/>
      <c r="BA5" s="14"/>
      <c r="BB5" s="14"/>
      <c r="BC5" s="14"/>
      <c r="BD5" s="14"/>
      <c r="BE5" s="14"/>
      <c r="BF5" s="14"/>
      <c r="BG5" s="14"/>
      <c r="BH5" s="14"/>
      <c r="BI5" s="14"/>
      <c r="BJ5" s="14"/>
      <c r="BK5" s="14"/>
      <c r="BL5" s="14"/>
      <c r="BM5" s="14"/>
      <c r="BN5" s="14"/>
      <c r="BO5" s="14"/>
      <c r="BP5" s="14"/>
      <c r="BQ5" s="14"/>
      <c r="BR5" s="14"/>
      <c r="BS5" s="14"/>
      <c r="BT5" s="14"/>
      <c r="BU5" s="14"/>
    </row>
    <row r="6" spans="1:73" x14ac:dyDescent="0.45">
      <c r="A6" s="48" t="s">
        <v>3404</v>
      </c>
      <c r="B6" s="665" t="s">
        <v>21</v>
      </c>
      <c r="C6" s="672" t="s">
        <v>94</v>
      </c>
      <c r="D6" s="672" t="s">
        <v>94</v>
      </c>
      <c r="E6" s="675">
        <v>539</v>
      </c>
      <c r="F6" s="673">
        <v>1266174.8899999999</v>
      </c>
      <c r="G6" s="673">
        <v>282170</v>
      </c>
      <c r="H6" s="48"/>
      <c r="I6" s="14" t="s">
        <v>93</v>
      </c>
      <c r="J6" s="14" t="s">
        <v>94</v>
      </c>
      <c r="K6" s="14"/>
      <c r="L6" s="14" t="s">
        <v>94</v>
      </c>
      <c r="M6" s="14" t="s">
        <v>94</v>
      </c>
      <c r="N6" s="14" t="s">
        <v>94</v>
      </c>
      <c r="O6" s="14" t="s">
        <v>430</v>
      </c>
      <c r="P6" s="14" t="s">
        <v>2492</v>
      </c>
      <c r="Q6" s="14"/>
      <c r="R6" s="14"/>
      <c r="S6" s="14"/>
      <c r="T6" s="14"/>
      <c r="U6" s="14"/>
      <c r="V6" s="593" t="s">
        <v>133</v>
      </c>
      <c r="W6" s="667">
        <v>43339</v>
      </c>
      <c r="X6" s="666" t="s">
        <v>4070</v>
      </c>
      <c r="Y6" s="666" t="s">
        <v>93</v>
      </c>
      <c r="Z6" s="666" t="s">
        <v>47</v>
      </c>
      <c r="AA6" s="669">
        <v>3203580.1</v>
      </c>
      <c r="AB6" s="670">
        <v>1686</v>
      </c>
      <c r="AC6" s="14"/>
      <c r="AD6" s="14"/>
      <c r="AE6" s="430">
        <v>2475815.0200000014</v>
      </c>
      <c r="AF6" s="437"/>
      <c r="AG6" s="430">
        <v>2692084.1</v>
      </c>
      <c r="AH6" s="431">
        <v>1765</v>
      </c>
      <c r="AI6" s="430">
        <v>932192.85999999894</v>
      </c>
      <c r="AJ6" s="430">
        <v>4203359.1900000069</v>
      </c>
      <c r="AK6" s="431">
        <v>2153</v>
      </c>
      <c r="AL6" s="430">
        <v>1133528</v>
      </c>
      <c r="AM6" s="14"/>
      <c r="AN6" s="666"/>
      <c r="AO6" s="666"/>
      <c r="AP6" s="666"/>
      <c r="AQ6" s="666"/>
      <c r="AR6" s="666"/>
      <c r="AS6" s="666"/>
      <c r="AT6" s="666"/>
      <c r="AU6" s="666"/>
      <c r="AV6" s="666"/>
      <c r="AW6" s="15">
        <v>43326</v>
      </c>
      <c r="AX6" s="14"/>
      <c r="AY6" s="48" t="s">
        <v>4073</v>
      </c>
      <c r="AZ6" s="14"/>
      <c r="BA6" s="14"/>
      <c r="BB6" s="14"/>
      <c r="BC6" s="14"/>
      <c r="BD6" s="14"/>
      <c r="BE6" s="14"/>
      <c r="BF6" s="14"/>
      <c r="BG6" s="14"/>
      <c r="BH6" s="14"/>
      <c r="BI6" s="14"/>
      <c r="BJ6" s="14"/>
      <c r="BK6" s="14"/>
      <c r="BL6" s="14"/>
      <c r="BM6" s="14"/>
      <c r="BN6" s="14"/>
      <c r="BO6" s="14"/>
      <c r="BP6" s="14"/>
      <c r="BQ6" s="14"/>
      <c r="BR6" s="14"/>
      <c r="BS6" s="14"/>
      <c r="BT6" s="14"/>
      <c r="BU6" s="14"/>
    </row>
    <row r="7" spans="1:73" x14ac:dyDescent="0.45">
      <c r="A7" s="128" t="s">
        <v>54</v>
      </c>
      <c r="B7" s="665" t="s">
        <v>21</v>
      </c>
      <c r="C7" s="672" t="s">
        <v>94</v>
      </c>
      <c r="D7" s="672" t="s">
        <v>94</v>
      </c>
      <c r="E7" s="675">
        <v>1137</v>
      </c>
      <c r="F7" s="673">
        <v>2393361.2200000002</v>
      </c>
      <c r="G7" s="673">
        <v>519882</v>
      </c>
      <c r="H7" s="48"/>
      <c r="I7" s="14" t="s">
        <v>93</v>
      </c>
      <c r="J7" s="14" t="s">
        <v>94</v>
      </c>
      <c r="K7" s="14"/>
      <c r="L7" s="14" t="s">
        <v>94</v>
      </c>
      <c r="M7" s="14" t="s">
        <v>94</v>
      </c>
      <c r="N7" s="14" t="s">
        <v>94</v>
      </c>
      <c r="O7" s="14" t="s">
        <v>3440</v>
      </c>
      <c r="P7" s="14" t="s">
        <v>2475</v>
      </c>
      <c r="Q7" s="14"/>
      <c r="R7" s="14"/>
      <c r="S7" s="14"/>
      <c r="T7" s="14"/>
      <c r="U7" s="14"/>
      <c r="V7" s="593" t="s">
        <v>134</v>
      </c>
      <c r="W7" s="667">
        <v>43339</v>
      </c>
      <c r="X7" s="666" t="s">
        <v>4070</v>
      </c>
      <c r="Y7" s="666" t="s">
        <v>93</v>
      </c>
      <c r="Z7" s="666" t="s">
        <v>47</v>
      </c>
      <c r="AA7" s="669">
        <v>4496023.1500000004</v>
      </c>
      <c r="AB7" s="670">
        <v>2861</v>
      </c>
      <c r="AC7" s="14"/>
      <c r="AD7" s="14"/>
      <c r="AE7" s="430">
        <v>3826360.68</v>
      </c>
      <c r="AF7" s="431">
        <v>2761</v>
      </c>
      <c r="AG7" s="430">
        <v>4341396.74</v>
      </c>
      <c r="AH7" s="431">
        <v>3182</v>
      </c>
      <c r="AI7" s="430">
        <v>1794611.92</v>
      </c>
      <c r="AJ7" s="430">
        <v>4658416</v>
      </c>
      <c r="AK7" s="431">
        <v>3686</v>
      </c>
      <c r="AL7" s="430">
        <v>2467731</v>
      </c>
      <c r="AM7" s="14"/>
      <c r="AN7" s="666"/>
      <c r="AO7" s="666"/>
      <c r="AP7" s="666"/>
      <c r="AQ7" s="666"/>
      <c r="AR7" s="666"/>
      <c r="AS7" s="666"/>
      <c r="AT7" s="666"/>
      <c r="AU7" s="666"/>
      <c r="AV7" s="666"/>
      <c r="AW7" s="15">
        <v>43326</v>
      </c>
      <c r="AX7" s="14"/>
      <c r="AY7" s="48" t="s">
        <v>4073</v>
      </c>
      <c r="AZ7" s="14"/>
      <c r="BA7" s="14"/>
      <c r="BB7" s="14"/>
      <c r="BC7" s="14"/>
      <c r="BD7" s="14"/>
      <c r="BE7" s="14"/>
      <c r="BF7" s="14"/>
      <c r="BG7" s="14"/>
      <c r="BH7" s="14"/>
      <c r="BI7" s="14"/>
      <c r="BJ7" s="14"/>
      <c r="BK7" s="14"/>
      <c r="BL7" s="14"/>
      <c r="BM7" s="14"/>
      <c r="BN7" s="14"/>
      <c r="BO7" s="14"/>
      <c r="BP7" s="14"/>
      <c r="BQ7" s="14"/>
      <c r="BR7" s="14"/>
      <c r="BS7" s="14"/>
      <c r="BT7" s="14"/>
      <c r="BU7" s="14"/>
    </row>
    <row r="8" spans="1:73" x14ac:dyDescent="0.45">
      <c r="A8" s="128" t="s">
        <v>16</v>
      </c>
      <c r="B8" s="665" t="s">
        <v>21</v>
      </c>
      <c r="C8" s="672" t="s">
        <v>94</v>
      </c>
      <c r="D8" s="672" t="s">
        <v>94</v>
      </c>
      <c r="E8" s="675">
        <v>484</v>
      </c>
      <c r="F8" s="673">
        <v>1212493.8</v>
      </c>
      <c r="G8" s="673">
        <v>273645</v>
      </c>
      <c r="H8" s="48"/>
      <c r="I8" s="14" t="s">
        <v>93</v>
      </c>
      <c r="J8" s="14" t="s">
        <v>94</v>
      </c>
      <c r="K8" s="14"/>
      <c r="L8" s="14" t="s">
        <v>94</v>
      </c>
      <c r="M8" s="14" t="s">
        <v>94</v>
      </c>
      <c r="N8" s="14" t="s">
        <v>94</v>
      </c>
      <c r="O8" s="14" t="s">
        <v>3438</v>
      </c>
      <c r="P8" s="14" t="s">
        <v>2476</v>
      </c>
      <c r="Q8" s="14"/>
      <c r="R8" s="14"/>
      <c r="S8" s="14"/>
      <c r="T8" s="14"/>
      <c r="U8" s="14"/>
      <c r="V8" s="593" t="s">
        <v>136</v>
      </c>
      <c r="W8" s="667">
        <v>43339</v>
      </c>
      <c r="X8" s="666" t="s">
        <v>4070</v>
      </c>
      <c r="Y8" s="666" t="s">
        <v>93</v>
      </c>
      <c r="Z8" s="666" t="s">
        <v>47</v>
      </c>
      <c r="AA8" s="669">
        <v>4782394.75</v>
      </c>
      <c r="AB8" s="670">
        <v>3016</v>
      </c>
      <c r="AC8" s="14"/>
      <c r="AD8" s="14"/>
      <c r="AE8" s="430">
        <v>4867182.1800000034</v>
      </c>
      <c r="AF8" s="431">
        <v>3664</v>
      </c>
      <c r="AG8" s="430">
        <v>3144065.1</v>
      </c>
      <c r="AH8" s="431">
        <v>2723</v>
      </c>
      <c r="AI8" s="430">
        <v>1109132.17</v>
      </c>
      <c r="AJ8" s="430">
        <v>3505032.8599999985</v>
      </c>
      <c r="AK8" s="431">
        <v>3390</v>
      </c>
      <c r="AL8" s="430">
        <v>1460036</v>
      </c>
      <c r="AM8" s="14"/>
      <c r="AN8" s="666"/>
      <c r="AO8" s="666"/>
      <c r="AP8" s="666"/>
      <c r="AQ8" s="666"/>
      <c r="AR8" s="666"/>
      <c r="AS8" s="666"/>
      <c r="AT8" s="666"/>
      <c r="AU8" s="666"/>
      <c r="AV8" s="666"/>
      <c r="AW8" s="15">
        <v>43326</v>
      </c>
      <c r="AX8" s="14"/>
      <c r="AY8" s="48" t="s">
        <v>4073</v>
      </c>
      <c r="AZ8" s="14"/>
      <c r="BA8" s="14"/>
      <c r="BB8" s="14"/>
      <c r="BC8" s="14"/>
      <c r="BD8" s="14"/>
      <c r="BE8" s="14"/>
      <c r="BF8" s="14"/>
      <c r="BG8" s="14"/>
      <c r="BH8" s="14"/>
      <c r="BI8" s="14"/>
      <c r="BJ8" s="14"/>
      <c r="BK8" s="14"/>
      <c r="BL8" s="14"/>
      <c r="BM8" s="14"/>
      <c r="BN8" s="14"/>
      <c r="BO8" s="14"/>
      <c r="BP8" s="14"/>
      <c r="BQ8" s="14"/>
      <c r="BR8" s="14"/>
      <c r="BS8" s="14"/>
      <c r="BT8" s="14"/>
      <c r="BU8" s="14"/>
    </row>
    <row r="9" spans="1:73" x14ac:dyDescent="0.45">
      <c r="A9" s="128" t="s">
        <v>2361</v>
      </c>
      <c r="B9" s="665" t="s">
        <v>21</v>
      </c>
      <c r="C9" s="672" t="s">
        <v>94</v>
      </c>
      <c r="D9" s="672" t="s">
        <v>94</v>
      </c>
      <c r="E9" s="675">
        <v>564</v>
      </c>
      <c r="F9" s="673">
        <v>1025283.24</v>
      </c>
      <c r="G9" s="673">
        <v>211104</v>
      </c>
      <c r="H9" s="48"/>
      <c r="I9" s="14" t="s">
        <v>93</v>
      </c>
      <c r="J9" s="14" t="s">
        <v>94</v>
      </c>
      <c r="K9" s="14"/>
      <c r="L9" s="14" t="s">
        <v>94</v>
      </c>
      <c r="M9" s="14" t="s">
        <v>94</v>
      </c>
      <c r="N9" s="14" t="s">
        <v>95</v>
      </c>
      <c r="O9" s="14" t="s">
        <v>430</v>
      </c>
      <c r="P9" s="14" t="s">
        <v>2477</v>
      </c>
      <c r="Q9" s="14"/>
      <c r="R9" s="14"/>
      <c r="S9" s="14"/>
      <c r="T9" s="14"/>
      <c r="U9" s="14"/>
      <c r="V9" s="593"/>
      <c r="W9" s="667">
        <v>43339</v>
      </c>
      <c r="X9" s="666" t="s">
        <v>4070</v>
      </c>
      <c r="Y9" s="666" t="s">
        <v>93</v>
      </c>
      <c r="Z9" s="666" t="s">
        <v>47</v>
      </c>
      <c r="AA9" s="669">
        <v>4006784.67</v>
      </c>
      <c r="AB9" s="670">
        <v>4422</v>
      </c>
      <c r="AC9" s="14"/>
      <c r="AD9" s="14"/>
      <c r="AE9" s="430">
        <v>3327064.1199999969</v>
      </c>
      <c r="AF9" s="431">
        <v>4336</v>
      </c>
      <c r="AG9" s="430">
        <v>3536574.81</v>
      </c>
      <c r="AH9" s="431">
        <v>4153</v>
      </c>
      <c r="AI9" s="430">
        <v>1679244.2899999977</v>
      </c>
      <c r="AJ9" s="430">
        <v>3843531.23</v>
      </c>
      <c r="AK9" s="431">
        <v>3724</v>
      </c>
      <c r="AL9" s="430" t="s">
        <v>2543</v>
      </c>
      <c r="AM9" s="14"/>
      <c r="AN9" s="666"/>
      <c r="AO9" s="666"/>
      <c r="AP9" s="666"/>
      <c r="AQ9" s="666"/>
      <c r="AR9" s="666"/>
      <c r="AS9" s="666"/>
      <c r="AT9" s="666"/>
      <c r="AU9" s="666"/>
      <c r="AV9" s="666"/>
      <c r="AW9" s="15">
        <v>43326</v>
      </c>
      <c r="AX9" s="14"/>
      <c r="AY9" s="48" t="s">
        <v>4073</v>
      </c>
      <c r="AZ9" s="14"/>
      <c r="BA9" s="14"/>
      <c r="BB9" s="14"/>
      <c r="BC9" s="14"/>
      <c r="BD9" s="14"/>
      <c r="BE9" s="14"/>
      <c r="BF9" s="14"/>
      <c r="BG9" s="14"/>
      <c r="BH9" s="14"/>
      <c r="BI9" s="14"/>
      <c r="BJ9" s="14"/>
      <c r="BK9" s="14"/>
      <c r="BL9" s="14"/>
      <c r="BM9" s="14"/>
      <c r="BN9" s="14"/>
      <c r="BO9" s="14"/>
      <c r="BP9" s="14"/>
      <c r="BQ9" s="14"/>
      <c r="BR9" s="14"/>
      <c r="BS9" s="14"/>
      <c r="BT9" s="14"/>
      <c r="BU9" s="14"/>
    </row>
    <row r="10" spans="1:73" x14ac:dyDescent="0.45">
      <c r="A10" s="128" t="s">
        <v>17</v>
      </c>
      <c r="B10" s="665" t="s">
        <v>21</v>
      </c>
      <c r="C10" s="672" t="s">
        <v>94</v>
      </c>
      <c r="D10" s="672" t="s">
        <v>94</v>
      </c>
      <c r="E10" s="675">
        <v>591</v>
      </c>
      <c r="F10" s="673">
        <v>1470754.16</v>
      </c>
      <c r="G10" s="673">
        <v>276695</v>
      </c>
      <c r="H10" s="48"/>
      <c r="I10" s="14" t="s">
        <v>93</v>
      </c>
      <c r="J10" s="14" t="s">
        <v>94</v>
      </c>
      <c r="K10" s="14" t="s">
        <v>4063</v>
      </c>
      <c r="L10" s="14" t="s">
        <v>94</v>
      </c>
      <c r="M10" s="14" t="s">
        <v>94</v>
      </c>
      <c r="N10" s="14" t="s">
        <v>94</v>
      </c>
      <c r="O10" s="14" t="s">
        <v>430</v>
      </c>
      <c r="P10" s="14" t="s">
        <v>2458</v>
      </c>
      <c r="Q10" s="14"/>
      <c r="R10" s="14"/>
      <c r="S10" s="14"/>
      <c r="T10" s="14"/>
      <c r="U10" s="14"/>
      <c r="V10" s="593" t="s">
        <v>298</v>
      </c>
      <c r="W10" s="667">
        <v>43339</v>
      </c>
      <c r="X10" s="666" t="s">
        <v>4070</v>
      </c>
      <c r="Y10" s="93" t="s">
        <v>93</v>
      </c>
      <c r="Z10" s="666" t="s">
        <v>4065</v>
      </c>
      <c r="AA10" s="669">
        <v>4195682.95</v>
      </c>
      <c r="AB10" s="670">
        <v>4253</v>
      </c>
      <c r="AC10" s="14"/>
      <c r="AD10" s="14"/>
      <c r="AE10" s="430">
        <v>3888244.450000009</v>
      </c>
      <c r="AF10" s="437"/>
      <c r="AG10" s="430">
        <v>4063629.93</v>
      </c>
      <c r="AH10" s="431">
        <v>4621</v>
      </c>
      <c r="AI10" s="430">
        <v>1463097.1499999997</v>
      </c>
      <c r="AJ10" s="430">
        <v>3551436.93</v>
      </c>
      <c r="AK10" s="431">
        <v>4524</v>
      </c>
      <c r="AL10" s="430">
        <v>1458827</v>
      </c>
      <c r="AM10" s="14"/>
      <c r="AN10" s="666"/>
      <c r="AO10" s="666"/>
      <c r="AP10" s="666"/>
      <c r="AQ10" s="666"/>
      <c r="AR10" s="666"/>
      <c r="AS10" s="666"/>
      <c r="AT10" s="666"/>
      <c r="AU10" s="666"/>
      <c r="AV10" s="666"/>
      <c r="AW10" s="15">
        <v>43326</v>
      </c>
      <c r="AX10" s="14"/>
      <c r="AY10" s="48" t="s">
        <v>4073</v>
      </c>
      <c r="AZ10" s="14"/>
      <c r="BA10" s="14"/>
      <c r="BB10" s="14"/>
      <c r="BC10" s="14"/>
      <c r="BD10" s="14"/>
      <c r="BE10" s="14"/>
      <c r="BF10" s="14"/>
      <c r="BG10" s="14"/>
      <c r="BH10" s="14"/>
      <c r="BI10" s="14"/>
      <c r="BJ10" s="14"/>
      <c r="BK10" s="14"/>
      <c r="BL10" s="14"/>
      <c r="BM10" s="14"/>
      <c r="BN10" s="14"/>
      <c r="BO10" s="14"/>
      <c r="BP10" s="14"/>
      <c r="BQ10" s="14"/>
      <c r="BR10" s="14"/>
      <c r="BS10" s="14"/>
      <c r="BT10" s="14"/>
      <c r="BU10" s="14"/>
    </row>
    <row r="11" spans="1:73" x14ac:dyDescent="0.45">
      <c r="A11" s="128" t="s">
        <v>1865</v>
      </c>
      <c r="B11" s="665" t="s">
        <v>21</v>
      </c>
      <c r="C11" s="672" t="s">
        <v>94</v>
      </c>
      <c r="D11" s="672" t="s">
        <v>94</v>
      </c>
      <c r="E11" s="675">
        <v>806</v>
      </c>
      <c r="F11" s="673">
        <v>1849028.51</v>
      </c>
      <c r="G11" s="673">
        <v>385410</v>
      </c>
      <c r="H11" s="48"/>
      <c r="I11" s="14" t="s">
        <v>93</v>
      </c>
      <c r="J11" s="14" t="s">
        <v>94</v>
      </c>
      <c r="K11" s="14"/>
      <c r="L11" s="14" t="s">
        <v>94</v>
      </c>
      <c r="M11" s="14" t="s">
        <v>94</v>
      </c>
      <c r="N11" s="14" t="s">
        <v>95</v>
      </c>
      <c r="O11" s="14" t="s">
        <v>3438</v>
      </c>
      <c r="P11" s="14" t="s">
        <v>135</v>
      </c>
      <c r="Q11" s="14"/>
      <c r="R11" s="14"/>
      <c r="S11" s="14"/>
      <c r="T11" s="14"/>
      <c r="U11" s="14"/>
      <c r="V11" s="593"/>
      <c r="W11" s="667">
        <v>43339</v>
      </c>
      <c r="X11" s="666" t="s">
        <v>4070</v>
      </c>
      <c r="Y11" s="666" t="s">
        <v>93</v>
      </c>
      <c r="Z11" s="666" t="s">
        <v>47</v>
      </c>
      <c r="AA11" s="669">
        <v>3722838.44</v>
      </c>
      <c r="AB11" s="670">
        <v>3335</v>
      </c>
      <c r="AC11" s="14"/>
      <c r="AD11" s="14"/>
      <c r="AE11" s="430">
        <v>3703027.0799999954</v>
      </c>
      <c r="AF11" s="431">
        <v>3349</v>
      </c>
      <c r="AG11" s="430">
        <v>3162431.11</v>
      </c>
      <c r="AH11" s="431">
        <v>3003</v>
      </c>
      <c r="AI11" s="430">
        <v>1187988.3799999999</v>
      </c>
      <c r="AJ11" s="430">
        <v>3361049.99</v>
      </c>
      <c r="AK11" s="431">
        <v>3300</v>
      </c>
      <c r="AL11" s="430"/>
      <c r="AM11" s="14"/>
      <c r="AN11" s="666"/>
      <c r="AO11" s="666"/>
      <c r="AP11" s="666"/>
      <c r="AQ11" s="666"/>
      <c r="AR11" s="666"/>
      <c r="AS11" s="666"/>
      <c r="AT11" s="666"/>
      <c r="AU11" s="666"/>
      <c r="AV11" s="666"/>
      <c r="AW11" s="15">
        <v>43326</v>
      </c>
      <c r="AX11" s="14"/>
      <c r="AY11" s="48" t="s">
        <v>4073</v>
      </c>
      <c r="AZ11" s="14"/>
      <c r="BA11" s="14"/>
      <c r="BB11" s="14"/>
      <c r="BC11" s="14"/>
      <c r="BD11" s="14"/>
      <c r="BE11" s="14"/>
      <c r="BF11" s="14"/>
      <c r="BG11" s="14"/>
      <c r="BH11" s="14"/>
      <c r="BI11" s="14"/>
      <c r="BJ11" s="14"/>
      <c r="BK11" s="14"/>
      <c r="BL11" s="14"/>
      <c r="BM11" s="14"/>
      <c r="BN11" s="14"/>
      <c r="BO11" s="14"/>
      <c r="BP11" s="14"/>
      <c r="BQ11" s="14"/>
      <c r="BR11" s="14"/>
      <c r="BS11" s="14"/>
      <c r="BT11" s="14"/>
      <c r="BU11" s="14"/>
    </row>
    <row r="12" spans="1:73" x14ac:dyDescent="0.45">
      <c r="A12" s="128" t="s">
        <v>18</v>
      </c>
      <c r="B12" s="665" t="s">
        <v>21</v>
      </c>
      <c r="C12" s="672" t="s">
        <v>94</v>
      </c>
      <c r="D12" s="672" t="s">
        <v>4081</v>
      </c>
      <c r="E12" s="675" t="s">
        <v>47</v>
      </c>
      <c r="F12" s="674" t="s">
        <v>47</v>
      </c>
      <c r="G12" s="674" t="s">
        <v>47</v>
      </c>
      <c r="H12" s="14" t="s">
        <v>4063</v>
      </c>
      <c r="I12" s="14" t="s">
        <v>40</v>
      </c>
      <c r="J12" s="14" t="s">
        <v>94</v>
      </c>
      <c r="K12" s="14" t="s">
        <v>3803</v>
      </c>
      <c r="L12" s="14" t="s">
        <v>94</v>
      </c>
      <c r="M12" s="14" t="s">
        <v>94</v>
      </c>
      <c r="N12" s="14" t="s">
        <v>94</v>
      </c>
      <c r="O12" s="14" t="s">
        <v>3441</v>
      </c>
      <c r="P12" s="14" t="s">
        <v>297</v>
      </c>
      <c r="Q12" s="14"/>
      <c r="R12" s="14"/>
      <c r="S12" s="14"/>
      <c r="T12" s="14"/>
      <c r="U12" s="14"/>
      <c r="V12" s="593" t="s">
        <v>297</v>
      </c>
      <c r="W12" s="667">
        <v>43339</v>
      </c>
      <c r="X12" s="666" t="s">
        <v>4070</v>
      </c>
      <c r="Y12" s="666" t="s">
        <v>40</v>
      </c>
      <c r="Z12" s="666" t="s">
        <v>4065</v>
      </c>
      <c r="AA12" s="669">
        <v>2427196.86</v>
      </c>
      <c r="AB12" s="670">
        <v>3926</v>
      </c>
      <c r="AC12" s="14"/>
      <c r="AD12" s="14"/>
      <c r="AE12" s="430">
        <v>2240725.31</v>
      </c>
      <c r="AF12" s="431">
        <v>3804</v>
      </c>
      <c r="AG12" s="430">
        <v>2297464.9300000002</v>
      </c>
      <c r="AH12" s="431">
        <v>3784</v>
      </c>
      <c r="AI12" s="430">
        <v>599386.01000000036</v>
      </c>
      <c r="AJ12" s="430">
        <v>2294242.1799999815</v>
      </c>
      <c r="AK12" s="431">
        <v>4235</v>
      </c>
      <c r="AL12" s="430">
        <v>423899</v>
      </c>
      <c r="AM12" s="14"/>
      <c r="AN12" s="668">
        <v>43339</v>
      </c>
      <c r="AO12" s="666"/>
      <c r="AP12" s="666"/>
      <c r="AQ12" s="666"/>
      <c r="AR12" s="666"/>
      <c r="AS12" s="666"/>
      <c r="AT12" s="666" t="s">
        <v>4068</v>
      </c>
      <c r="AU12" s="666"/>
      <c r="AV12" s="666" t="s">
        <v>4069</v>
      </c>
      <c r="AW12" s="15">
        <v>43317</v>
      </c>
      <c r="AX12" s="14" t="s">
        <v>4067</v>
      </c>
      <c r="AY12" s="93"/>
      <c r="AZ12" s="14"/>
      <c r="BA12" s="14"/>
      <c r="BB12" s="14"/>
      <c r="BC12" s="14"/>
      <c r="BD12" s="14"/>
      <c r="BE12" s="14"/>
      <c r="BF12" s="14"/>
      <c r="BG12" s="14"/>
      <c r="BH12" s="14"/>
      <c r="BI12" s="14"/>
      <c r="BJ12" s="14"/>
      <c r="BK12" s="14"/>
      <c r="BL12" s="14"/>
      <c r="BM12" s="14"/>
      <c r="BN12" s="14"/>
      <c r="BO12" s="14"/>
      <c r="BP12" s="14"/>
      <c r="BQ12" s="14"/>
      <c r="BR12" s="14"/>
      <c r="BS12" s="14"/>
      <c r="BT12" s="14"/>
      <c r="BU12" s="14"/>
    </row>
    <row r="13" spans="1:73" x14ac:dyDescent="0.45">
      <c r="A13" s="128" t="s">
        <v>2370</v>
      </c>
      <c r="B13" s="665" t="s">
        <v>21</v>
      </c>
      <c r="C13" s="672" t="s">
        <v>94</v>
      </c>
      <c r="D13" s="672" t="s">
        <v>94</v>
      </c>
      <c r="E13" s="675">
        <v>520</v>
      </c>
      <c r="F13" s="673">
        <v>1261709.07</v>
      </c>
      <c r="G13" s="673">
        <v>267485</v>
      </c>
      <c r="H13" s="48"/>
      <c r="I13" s="14" t="s">
        <v>93</v>
      </c>
      <c r="J13" s="14" t="s">
        <v>94</v>
      </c>
      <c r="K13" s="14" t="s">
        <v>4064</v>
      </c>
      <c r="L13" s="14" t="s">
        <v>94</v>
      </c>
      <c r="M13" s="14" t="s">
        <v>94</v>
      </c>
      <c r="N13" s="14" t="s">
        <v>95</v>
      </c>
      <c r="O13" s="14" t="s">
        <v>430</v>
      </c>
      <c r="P13" s="14" t="s">
        <v>466</v>
      </c>
      <c r="Q13" s="14"/>
      <c r="R13" s="14"/>
      <c r="S13" s="14"/>
      <c r="T13" s="14"/>
      <c r="U13" s="14"/>
      <c r="V13" s="593"/>
      <c r="W13" s="667">
        <v>43339</v>
      </c>
      <c r="X13" s="666" t="s">
        <v>4070</v>
      </c>
      <c r="Y13" s="93" t="s">
        <v>93</v>
      </c>
      <c r="Z13" s="666" t="s">
        <v>47</v>
      </c>
      <c r="AA13" s="669">
        <v>2277412.6800000002</v>
      </c>
      <c r="AB13" s="670">
        <v>2765</v>
      </c>
      <c r="AC13" s="14"/>
      <c r="AD13" s="14"/>
      <c r="AE13" s="430">
        <v>2190176.79</v>
      </c>
      <c r="AF13" s="431">
        <v>2815</v>
      </c>
      <c r="AG13" s="430">
        <v>1861799.2</v>
      </c>
      <c r="AH13" s="431">
        <v>2504</v>
      </c>
      <c r="AI13" s="430">
        <v>1043639.9199999998</v>
      </c>
      <c r="AJ13" s="430">
        <v>1900000</v>
      </c>
      <c r="AK13" s="431">
        <v>4200</v>
      </c>
      <c r="AL13" s="430"/>
      <c r="AM13" s="14"/>
      <c r="AN13" s="666"/>
      <c r="AO13" s="666"/>
      <c r="AP13" s="666"/>
      <c r="AQ13" s="666"/>
      <c r="AR13" s="666"/>
      <c r="AS13" s="666"/>
      <c r="AT13" s="666"/>
      <c r="AU13" s="666"/>
      <c r="AV13" s="666"/>
      <c r="AW13" s="15">
        <v>43326</v>
      </c>
      <c r="AX13" s="14"/>
      <c r="AY13" s="48" t="s">
        <v>4073</v>
      </c>
      <c r="AZ13" s="14"/>
      <c r="BA13" s="14"/>
      <c r="BB13" s="14"/>
      <c r="BC13" s="14"/>
      <c r="BD13" s="14"/>
      <c r="BE13" s="14"/>
      <c r="BF13" s="14"/>
      <c r="BG13" s="14"/>
      <c r="BH13" s="14"/>
      <c r="BI13" s="14"/>
      <c r="BJ13" s="14"/>
      <c r="BK13" s="14"/>
      <c r="BL13" s="14"/>
      <c r="BM13" s="14"/>
      <c r="BN13" s="14"/>
      <c r="BO13" s="14"/>
      <c r="BP13" s="14"/>
      <c r="BQ13" s="14"/>
      <c r="BR13" s="14"/>
      <c r="BS13" s="14"/>
      <c r="BT13" s="14"/>
      <c r="BU13" s="14"/>
    </row>
  </sheetData>
  <pageMargins left="0.7" right="0.7" top="0.75" bottom="0.75" header="0.3" footer="0.3"/>
  <pageSetup paperSize="178" orientation="portrait"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7"/>
  <dimension ref="A1:W25"/>
  <sheetViews>
    <sheetView workbookViewId="0"/>
  </sheetViews>
  <sheetFormatPr defaultRowHeight="14.25" outlineLevelCol="2" x14ac:dyDescent="0.45"/>
  <cols>
    <col min="1" max="1" width="14.06640625" customWidth="1"/>
    <col min="2" max="3" width="13" customWidth="1" outlineLevel="1"/>
    <col min="4" max="4" width="11.59765625" customWidth="1" outlineLevel="2"/>
    <col min="5" max="7" width="11.59765625" customWidth="1" outlineLevel="1"/>
    <col min="8" max="8" width="12.59765625" customWidth="1" outlineLevel="1"/>
    <col min="9" max="9" width="11.59765625" customWidth="1" outlineLevel="1"/>
    <col min="10" max="10" width="10" bestFit="1" customWidth="1" outlineLevel="1"/>
    <col min="11" max="11" width="12.59765625" bestFit="1" customWidth="1"/>
    <col min="12" max="12" width="2.33203125" customWidth="1"/>
    <col min="13" max="15" width="12.59765625" hidden="1" customWidth="1" outlineLevel="1"/>
    <col min="16" max="16" width="4" hidden="1" customWidth="1" outlineLevel="1"/>
    <col min="17" max="17" width="12.59765625" bestFit="1" customWidth="1" collapsed="1"/>
    <col min="18" max="18" width="12.265625" bestFit="1" customWidth="1"/>
    <col min="19" max="19" width="3.265625" customWidth="1"/>
    <col min="20" max="20" width="16.265625" bestFit="1" customWidth="1"/>
    <col min="21" max="21" width="12.59765625" bestFit="1" customWidth="1"/>
    <col min="23" max="23" width="12.59765625" bestFit="1" customWidth="1"/>
  </cols>
  <sheetData>
    <row r="1" spans="1:23" x14ac:dyDescent="0.45">
      <c r="A1" s="101" t="s">
        <v>2578</v>
      </c>
    </row>
    <row r="2" spans="1:23" x14ac:dyDescent="0.45">
      <c r="A2" s="195" t="s">
        <v>0</v>
      </c>
      <c r="B2" s="195" t="s">
        <v>498</v>
      </c>
      <c r="C2" s="195" t="s">
        <v>2546</v>
      </c>
      <c r="D2" s="195" t="s">
        <v>2563</v>
      </c>
      <c r="E2" s="195" t="s">
        <v>2564</v>
      </c>
      <c r="F2" s="195" t="s">
        <v>2565</v>
      </c>
      <c r="G2" s="195" t="s">
        <v>2566</v>
      </c>
      <c r="H2" s="195" t="s">
        <v>2567</v>
      </c>
      <c r="I2" s="195" t="s">
        <v>2568</v>
      </c>
      <c r="J2" s="195" t="s">
        <v>2607</v>
      </c>
      <c r="K2" s="195" t="s">
        <v>546</v>
      </c>
      <c r="L2" s="204"/>
      <c r="M2" s="195" t="s">
        <v>633</v>
      </c>
      <c r="N2" s="195" t="s">
        <v>302</v>
      </c>
      <c r="O2" s="195" t="s">
        <v>305</v>
      </c>
      <c r="P2" s="204"/>
      <c r="Q2" s="195" t="s">
        <v>2575</v>
      </c>
      <c r="R2" s="195" t="s">
        <v>2577</v>
      </c>
      <c r="T2" s="195" t="s">
        <v>2579</v>
      </c>
      <c r="U2" s="195" t="s">
        <v>2576</v>
      </c>
    </row>
    <row r="3" spans="1:23" x14ac:dyDescent="0.45">
      <c r="A3" s="196" t="s">
        <v>2339</v>
      </c>
      <c r="B3" s="196" t="s">
        <v>459</v>
      </c>
      <c r="C3" s="198">
        <f>MS!X3</f>
        <v>16011464</v>
      </c>
      <c r="D3" s="197" t="s">
        <v>2543</v>
      </c>
      <c r="E3" s="198">
        <f>251639.17-20</f>
        <v>251619.17</v>
      </c>
      <c r="F3" s="198">
        <f>261248.08-20</f>
        <v>261228.08</v>
      </c>
      <c r="G3" s="198">
        <f>657327-20</f>
        <v>657307</v>
      </c>
      <c r="H3" s="198">
        <f>985936.52-20</f>
        <v>985916.52</v>
      </c>
      <c r="I3" s="198">
        <f>637302.16-20</f>
        <v>637282.16</v>
      </c>
      <c r="J3" s="198">
        <v>0</v>
      </c>
      <c r="K3" s="198">
        <f>SUM(E3:J3)</f>
        <v>2793352.93</v>
      </c>
      <c r="L3" s="10"/>
      <c r="M3" s="198"/>
      <c r="N3" s="198"/>
      <c r="O3" s="198"/>
      <c r="P3" s="10"/>
      <c r="Q3" s="198">
        <f>'New States'!E12</f>
        <v>4950882.9399999995</v>
      </c>
      <c r="R3" s="198">
        <f>K3-Q3</f>
        <v>-2157530.0099999993</v>
      </c>
      <c r="T3" s="198">
        <f t="shared" ref="T3:T14" si="0">C3*0.28</f>
        <v>4483209.9200000009</v>
      </c>
      <c r="U3" s="198">
        <f>K3-T3</f>
        <v>-1689856.9900000007</v>
      </c>
      <c r="V3" s="207"/>
      <c r="W3" s="58"/>
    </row>
    <row r="4" spans="1:23" x14ac:dyDescent="0.45">
      <c r="A4" s="196" t="s">
        <v>199</v>
      </c>
      <c r="B4" s="196" t="s">
        <v>430</v>
      </c>
      <c r="C4" s="198">
        <f>MS!X4</f>
        <v>6499846.0700000003</v>
      </c>
      <c r="D4" s="202">
        <f>'MS Deposits'!N4-26731+400000</f>
        <v>3073269</v>
      </c>
      <c r="E4" s="202" t="s">
        <v>2606</v>
      </c>
      <c r="F4" s="202" t="s">
        <v>2606</v>
      </c>
      <c r="G4" s="211">
        <v>1916661</v>
      </c>
      <c r="H4" s="211">
        <f>2161795-G4</f>
        <v>245134</v>
      </c>
      <c r="I4" s="198">
        <v>0</v>
      </c>
      <c r="J4" s="198">
        <v>0</v>
      </c>
      <c r="K4" s="198">
        <f t="shared" ref="K4:K14" si="1">SUM(E4:J4)</f>
        <v>2161795</v>
      </c>
      <c r="L4" s="10"/>
      <c r="M4" s="198"/>
      <c r="N4" s="198"/>
      <c r="O4" s="198"/>
      <c r="P4" s="10"/>
      <c r="Q4" s="198">
        <f>'New States'!E14</f>
        <v>2055131</v>
      </c>
      <c r="R4" s="198">
        <f t="shared" ref="R4:R13" si="2">K4-Q4</f>
        <v>106664</v>
      </c>
      <c r="T4" s="198">
        <f t="shared" si="0"/>
        <v>1819956.8996000004</v>
      </c>
      <c r="U4" s="198">
        <f>K4-T4</f>
        <v>341838.10039999965</v>
      </c>
      <c r="W4" s="206"/>
    </row>
    <row r="5" spans="1:23" x14ac:dyDescent="0.45">
      <c r="A5" s="196" t="s">
        <v>14</v>
      </c>
      <c r="B5" s="196" t="s">
        <v>2574</v>
      </c>
      <c r="C5" s="198">
        <f>MS!AA5</f>
        <v>6126082.5999999996</v>
      </c>
      <c r="D5" s="202">
        <f>'MS Deposits'!N7</f>
        <v>2200000</v>
      </c>
      <c r="E5" s="198">
        <v>185195.99999999994</v>
      </c>
      <c r="F5" s="198">
        <v>297648.35000000003</v>
      </c>
      <c r="G5" s="198">
        <f>773409-F5-E5</f>
        <v>290564.65000000002</v>
      </c>
      <c r="H5" s="198">
        <f>992272.4-G5-F5-E5</f>
        <v>218863.40000000002</v>
      </c>
      <c r="I5" s="198">
        <v>550436.99999999953</v>
      </c>
      <c r="J5" s="198">
        <f>1646660.41-I5-H5-G5-F5-E5</f>
        <v>103951.01000000036</v>
      </c>
      <c r="K5" s="198">
        <f t="shared" si="1"/>
        <v>1646660.4099999997</v>
      </c>
      <c r="L5" s="10"/>
      <c r="M5" s="212"/>
      <c r="N5" s="212"/>
      <c r="O5" s="212"/>
      <c r="P5" s="10"/>
      <c r="Q5" s="198">
        <f>'New States'!E13</f>
        <v>2113191.58</v>
      </c>
      <c r="R5" s="198">
        <f t="shared" si="2"/>
        <v>-466531.17000000039</v>
      </c>
      <c r="T5" s="198">
        <f t="shared" si="0"/>
        <v>1715303.128</v>
      </c>
      <c r="U5" s="198">
        <f t="shared" ref="U5:U12" si="3">K5-T5</f>
        <v>-68642.718000000343</v>
      </c>
    </row>
    <row r="6" spans="1:23" x14ac:dyDescent="0.45">
      <c r="A6" s="196" t="s">
        <v>54</v>
      </c>
      <c r="B6" s="196" t="s">
        <v>2573</v>
      </c>
      <c r="C6" s="198">
        <f>MS!X8</f>
        <v>4341396.74</v>
      </c>
      <c r="D6" s="202">
        <f>'MS Deposits'!N6</f>
        <v>1800000</v>
      </c>
      <c r="E6" s="198">
        <f>524510.1+74800</f>
        <v>599310.1</v>
      </c>
      <c r="F6" s="198">
        <f>659868.55-E6</f>
        <v>60558.45000000007</v>
      </c>
      <c r="G6" s="198">
        <v>0</v>
      </c>
      <c r="H6" s="198">
        <v>0</v>
      </c>
      <c r="I6" s="198">
        <v>0</v>
      </c>
      <c r="J6" s="198">
        <v>0</v>
      </c>
      <c r="K6" s="198">
        <f t="shared" si="1"/>
        <v>659868.55000000005</v>
      </c>
      <c r="L6" s="10"/>
      <c r="M6" s="198"/>
      <c r="N6" s="198"/>
      <c r="O6" s="198"/>
      <c r="P6" s="10"/>
      <c r="Q6" s="198">
        <f>'New States'!E16</f>
        <v>1273929.6599999999</v>
      </c>
      <c r="R6" s="198">
        <f t="shared" si="2"/>
        <v>-614061.10999999987</v>
      </c>
      <c r="T6" s="198">
        <f t="shared" si="0"/>
        <v>1215591.0872000002</v>
      </c>
      <c r="U6" s="198">
        <f t="shared" si="3"/>
        <v>-555722.53720000014</v>
      </c>
      <c r="V6" s="207"/>
    </row>
    <row r="7" spans="1:23" x14ac:dyDescent="0.45">
      <c r="A7" s="196" t="s">
        <v>17</v>
      </c>
      <c r="B7" s="196" t="s">
        <v>2458</v>
      </c>
      <c r="C7" s="198">
        <f>MS!X11</f>
        <v>4063629.93</v>
      </c>
      <c r="D7" s="197" t="s">
        <v>2543</v>
      </c>
      <c r="E7" s="198">
        <v>210695.00000000003</v>
      </c>
      <c r="F7" s="198">
        <f>1126260.48-E7</f>
        <v>915565.48</v>
      </c>
      <c r="G7" s="198">
        <f>1216294-F7-E7</f>
        <v>90033.51999999999</v>
      </c>
      <c r="H7" s="198">
        <v>0</v>
      </c>
      <c r="I7" s="198">
        <v>0</v>
      </c>
      <c r="J7" s="198">
        <v>0</v>
      </c>
      <c r="K7" s="198">
        <f t="shared" si="1"/>
        <v>1216294</v>
      </c>
      <c r="L7" s="10"/>
      <c r="M7" s="198"/>
      <c r="N7" s="198"/>
      <c r="O7" s="198"/>
      <c r="P7" s="10"/>
      <c r="Q7" s="198">
        <f>'New States'!E17</f>
        <v>1249905.8400000001</v>
      </c>
      <c r="R7" s="198">
        <f t="shared" si="2"/>
        <v>-33611.840000000084</v>
      </c>
      <c r="T7" s="198">
        <f t="shared" si="0"/>
        <v>1137816.3804000001</v>
      </c>
      <c r="U7" s="198">
        <f t="shared" si="3"/>
        <v>78477.61959999986</v>
      </c>
    </row>
    <row r="8" spans="1:23" x14ac:dyDescent="0.45">
      <c r="A8" s="196" t="s">
        <v>15</v>
      </c>
      <c r="B8" s="196" t="s">
        <v>2569</v>
      </c>
      <c r="C8" s="198">
        <f>MS!X6</f>
        <v>3725876.77</v>
      </c>
      <c r="D8" s="197" t="s">
        <v>2543</v>
      </c>
      <c r="E8" s="198">
        <f>241866+31000</f>
        <v>272866</v>
      </c>
      <c r="F8" s="198">
        <f>737152.45-E8</f>
        <v>464286.44999999995</v>
      </c>
      <c r="G8" s="198">
        <f>1155467.57-F8-E8</f>
        <v>418315.12000000011</v>
      </c>
      <c r="H8" s="198">
        <v>0</v>
      </c>
      <c r="I8" s="198">
        <v>0</v>
      </c>
      <c r="J8" s="198">
        <v>0</v>
      </c>
      <c r="K8" s="198">
        <f t="shared" si="1"/>
        <v>1155467.57</v>
      </c>
      <c r="L8" s="10"/>
      <c r="M8" s="198">
        <f>O8-N8</f>
        <v>1006297.5700000005</v>
      </c>
      <c r="N8" s="198">
        <v>149170</v>
      </c>
      <c r="O8" s="198">
        <v>1155467.5700000005</v>
      </c>
      <c r="P8" s="10"/>
      <c r="Q8" s="198">
        <f>'New States'!E15</f>
        <v>1537539.4900000009</v>
      </c>
      <c r="R8" s="198">
        <f t="shared" si="2"/>
        <v>-382071.92000000086</v>
      </c>
      <c r="T8" s="198">
        <f t="shared" si="0"/>
        <v>1043245.4956000001</v>
      </c>
      <c r="U8" s="202">
        <f t="shared" si="3"/>
        <v>112222.07439999992</v>
      </c>
    </row>
    <row r="9" spans="1:23" x14ac:dyDescent="0.45">
      <c r="A9" s="196" t="s">
        <v>2361</v>
      </c>
      <c r="B9" s="196" t="s">
        <v>2571</v>
      </c>
      <c r="C9" s="198">
        <f>MS!X10</f>
        <v>3536574.81</v>
      </c>
      <c r="D9" s="197" t="s">
        <v>2543</v>
      </c>
      <c r="E9" s="198">
        <v>139285</v>
      </c>
      <c r="F9" s="198">
        <f>439280-E9</f>
        <v>299995</v>
      </c>
      <c r="G9" s="198">
        <f>730215-F9-E9</f>
        <v>290935</v>
      </c>
      <c r="H9" s="198">
        <f>1190860-G9-F9-E9</f>
        <v>460645</v>
      </c>
      <c r="I9" s="198">
        <f>1434130-H9-G9-F9-E9</f>
        <v>243270</v>
      </c>
      <c r="J9" s="198">
        <v>0</v>
      </c>
      <c r="K9" s="198">
        <f t="shared" si="1"/>
        <v>1434130</v>
      </c>
      <c r="L9" s="10"/>
      <c r="M9" s="198">
        <f>O9-N9</f>
        <v>1236460.23</v>
      </c>
      <c r="N9" s="198">
        <v>197669.77</v>
      </c>
      <c r="O9" s="198">
        <v>1434130</v>
      </c>
      <c r="P9" s="10"/>
      <c r="Q9" s="202" t="s">
        <v>2543</v>
      </c>
      <c r="R9" s="202">
        <f>K9</f>
        <v>1434130</v>
      </c>
      <c r="T9" s="202">
        <f t="shared" si="0"/>
        <v>990240.94680000015</v>
      </c>
      <c r="U9" s="202">
        <f t="shared" si="3"/>
        <v>443889.05319999985</v>
      </c>
    </row>
    <row r="10" spans="1:23" x14ac:dyDescent="0.45">
      <c r="A10" s="196" t="s">
        <v>1865</v>
      </c>
      <c r="B10" s="196" t="s">
        <v>135</v>
      </c>
      <c r="C10" s="198">
        <f>MS!X12</f>
        <v>3162431.11</v>
      </c>
      <c r="D10" s="197" t="s">
        <v>2543</v>
      </c>
      <c r="E10" s="198">
        <v>466737.05999999994</v>
      </c>
      <c r="F10" s="198">
        <f>901569.64-E10</f>
        <v>434832.58000000007</v>
      </c>
      <c r="G10" s="202">
        <v>0</v>
      </c>
      <c r="H10" s="202">
        <v>0</v>
      </c>
      <c r="I10" s="202">
        <v>0</v>
      </c>
      <c r="J10" s="202">
        <v>0</v>
      </c>
      <c r="K10" s="198">
        <f t="shared" si="1"/>
        <v>901569.64</v>
      </c>
      <c r="L10" s="10"/>
      <c r="M10" s="198">
        <v>777264.63999999978</v>
      </c>
      <c r="N10" s="198">
        <v>124305</v>
      </c>
      <c r="O10" s="198">
        <f>N10+M10</f>
        <v>901569.63999999978</v>
      </c>
      <c r="P10" s="10"/>
      <c r="Q10" s="202" t="s">
        <v>2543</v>
      </c>
      <c r="R10" s="202">
        <f>K10</f>
        <v>901569.64</v>
      </c>
      <c r="T10" s="202">
        <f t="shared" si="0"/>
        <v>885480.7108</v>
      </c>
      <c r="U10" s="202">
        <f t="shared" si="3"/>
        <v>16088.929200000013</v>
      </c>
    </row>
    <row r="11" spans="1:23" x14ac:dyDescent="0.45">
      <c r="A11" s="196" t="s">
        <v>16</v>
      </c>
      <c r="B11" s="196" t="s">
        <v>2570</v>
      </c>
      <c r="C11" s="198">
        <f>MS!X9</f>
        <v>3144065.1</v>
      </c>
      <c r="D11" s="197" t="s">
        <v>2543</v>
      </c>
      <c r="E11" s="198">
        <v>157122.57999999999</v>
      </c>
      <c r="F11" s="198">
        <f>444168.15-E11</f>
        <v>287045.57000000007</v>
      </c>
      <c r="G11" s="198">
        <f>850973.77-F11-E11</f>
        <v>406805.62</v>
      </c>
      <c r="H11" s="198">
        <v>0</v>
      </c>
      <c r="I11" s="198">
        <v>0</v>
      </c>
      <c r="J11" s="198">
        <v>0</v>
      </c>
      <c r="K11" s="198">
        <f t="shared" si="1"/>
        <v>850973.77</v>
      </c>
      <c r="L11" s="10"/>
      <c r="M11" s="198"/>
      <c r="N11" s="198"/>
      <c r="O11" s="198"/>
      <c r="P11" s="10"/>
      <c r="Q11" s="198">
        <f>'New States'!E18</f>
        <v>1225987.56</v>
      </c>
      <c r="R11" s="198">
        <f t="shared" si="2"/>
        <v>-375013.79000000004</v>
      </c>
      <c r="T11" s="198">
        <f t="shared" si="0"/>
        <v>880338.22800000012</v>
      </c>
      <c r="U11" s="198">
        <f t="shared" si="3"/>
        <v>-29364.458000000101</v>
      </c>
    </row>
    <row r="12" spans="1:23" x14ac:dyDescent="0.45">
      <c r="A12" s="196" t="s">
        <v>273</v>
      </c>
      <c r="B12" s="196" t="s">
        <v>2572</v>
      </c>
      <c r="C12" s="198">
        <f>MS!X7</f>
        <v>2692084.1</v>
      </c>
      <c r="D12" s="202">
        <f>'MS Deposits'!N5+26731</f>
        <v>926731</v>
      </c>
      <c r="E12" s="198">
        <f>D12</f>
        <v>926731</v>
      </c>
      <c r="F12" s="198">
        <v>0</v>
      </c>
      <c r="G12" s="198">
        <v>0</v>
      </c>
      <c r="H12" s="198">
        <v>0</v>
      </c>
      <c r="I12" s="198">
        <v>0</v>
      </c>
      <c r="J12" s="198">
        <v>0</v>
      </c>
      <c r="K12" s="198">
        <f t="shared" si="1"/>
        <v>926731</v>
      </c>
      <c r="L12" s="10"/>
      <c r="M12" s="198"/>
      <c r="N12" s="198"/>
      <c r="O12" s="198"/>
      <c r="P12" s="10"/>
      <c r="Q12" s="198">
        <f>'New States'!E19</f>
        <v>1033036</v>
      </c>
      <c r="R12" s="198">
        <f t="shared" si="2"/>
        <v>-106305</v>
      </c>
      <c r="T12" s="198">
        <f t="shared" si="0"/>
        <v>753783.54800000007</v>
      </c>
      <c r="U12" s="198">
        <f t="shared" si="3"/>
        <v>172947.45199999993</v>
      </c>
    </row>
    <row r="13" spans="1:23" x14ac:dyDescent="0.45">
      <c r="A13" s="196" t="s">
        <v>18</v>
      </c>
      <c r="B13" s="196" t="s">
        <v>297</v>
      </c>
      <c r="C13" s="198">
        <f>MS!X13</f>
        <v>2297464.9300000002</v>
      </c>
      <c r="D13" s="197" t="s">
        <v>2543</v>
      </c>
      <c r="E13" s="198">
        <v>331463.90999999997</v>
      </c>
      <c r="F13" s="198">
        <f>508702.15-E13</f>
        <v>177238.24000000005</v>
      </c>
      <c r="G13" s="202">
        <v>0</v>
      </c>
      <c r="H13" s="202">
        <v>0</v>
      </c>
      <c r="I13" s="202">
        <v>0</v>
      </c>
      <c r="J13" s="202">
        <v>0</v>
      </c>
      <c r="K13" s="198">
        <f t="shared" si="1"/>
        <v>508702.15</v>
      </c>
      <c r="L13" s="10"/>
      <c r="M13" s="198"/>
      <c r="N13" s="198"/>
      <c r="O13" s="198"/>
      <c r="P13" s="10"/>
      <c r="Q13" s="198">
        <f>'New States'!E20</f>
        <v>443728.46999999986</v>
      </c>
      <c r="R13" s="198">
        <f t="shared" si="2"/>
        <v>64973.680000000168</v>
      </c>
      <c r="T13" s="198">
        <f t="shared" si="0"/>
        <v>643290.18040000007</v>
      </c>
      <c r="U13" s="198">
        <f>K13-T13</f>
        <v>-134588.03040000005</v>
      </c>
    </row>
    <row r="14" spans="1:23" x14ac:dyDescent="0.45">
      <c r="A14" s="199" t="s">
        <v>2370</v>
      </c>
      <c r="B14" s="199" t="s">
        <v>466</v>
      </c>
      <c r="C14" s="201">
        <f>MS!X16</f>
        <v>1861799.2</v>
      </c>
      <c r="D14" s="200" t="s">
        <v>2543</v>
      </c>
      <c r="E14" s="201">
        <v>465550</v>
      </c>
      <c r="F14" s="201">
        <f>934890-E14</f>
        <v>469340</v>
      </c>
      <c r="G14" s="203">
        <v>0</v>
      </c>
      <c r="H14" s="203">
        <v>0</v>
      </c>
      <c r="I14" s="203">
        <v>0</v>
      </c>
      <c r="J14" s="203">
        <v>0</v>
      </c>
      <c r="K14" s="201">
        <f t="shared" si="1"/>
        <v>934890</v>
      </c>
      <c r="L14" s="10"/>
      <c r="M14" s="201"/>
      <c r="N14" s="201"/>
      <c r="O14" s="201"/>
      <c r="P14" s="10"/>
      <c r="Q14" s="203" t="s">
        <v>2543</v>
      </c>
      <c r="R14" s="203">
        <f>K14</f>
        <v>934890</v>
      </c>
      <c r="T14" s="203">
        <f t="shared" si="0"/>
        <v>521303.77600000001</v>
      </c>
      <c r="U14" s="203">
        <f>K14-T14</f>
        <v>413586.22399999999</v>
      </c>
    </row>
    <row r="15" spans="1:23" s="36" customFormat="1" x14ac:dyDescent="0.45">
      <c r="A15" s="36" t="s">
        <v>305</v>
      </c>
      <c r="E15" s="205">
        <f>SUM(E3:E14)</f>
        <v>4006575.8200000003</v>
      </c>
      <c r="F15" s="205">
        <f t="shared" ref="F15:O15" si="4">SUM(F3:F14)</f>
        <v>3667738.2</v>
      </c>
      <c r="G15" s="205">
        <f t="shared" si="4"/>
        <v>4070621.91</v>
      </c>
      <c r="H15" s="205">
        <f t="shared" si="4"/>
        <v>1910558.92</v>
      </c>
      <c r="I15" s="205">
        <f t="shared" si="4"/>
        <v>1430989.1599999997</v>
      </c>
      <c r="J15" s="205">
        <f t="shared" si="4"/>
        <v>103951.01000000036</v>
      </c>
      <c r="K15" s="205">
        <f t="shared" si="4"/>
        <v>15190435.020000001</v>
      </c>
      <c r="L15" s="205"/>
      <c r="M15" s="205">
        <f t="shared" si="4"/>
        <v>3020022.4400000004</v>
      </c>
      <c r="N15" s="205">
        <f t="shared" si="4"/>
        <v>471144.77</v>
      </c>
      <c r="O15" s="205">
        <f t="shared" si="4"/>
        <v>3491167.21</v>
      </c>
      <c r="P15" s="205"/>
      <c r="Q15" s="205">
        <f>SUM(Q3:Q14)</f>
        <v>15883332.540000001</v>
      </c>
      <c r="R15" s="205">
        <f>SUM(R3:R14)</f>
        <v>-692897.52000000048</v>
      </c>
      <c r="T15" s="205">
        <f>SUM(T3:T14)</f>
        <v>16089560.300800005</v>
      </c>
      <c r="U15" s="205">
        <f>SUM(U3:U14)</f>
        <v>-899125.2808000017</v>
      </c>
    </row>
    <row r="16" spans="1:23" x14ac:dyDescent="0.45">
      <c r="R16" s="53"/>
      <c r="U16" s="53"/>
    </row>
    <row r="17" spans="1:20" x14ac:dyDescent="0.45">
      <c r="A17" s="213" t="s">
        <v>2608</v>
      </c>
    </row>
    <row r="18" spans="1:20" x14ac:dyDescent="0.45">
      <c r="F18" s="53"/>
      <c r="G18" s="61"/>
      <c r="K18" s="53"/>
      <c r="L18" s="53"/>
      <c r="M18" s="53"/>
      <c r="N18" s="53"/>
      <c r="O18" s="53"/>
      <c r="T18" s="51"/>
    </row>
    <row r="19" spans="1:20" x14ac:dyDescent="0.45">
      <c r="F19" s="53"/>
      <c r="G19" s="61"/>
      <c r="K19" s="53"/>
      <c r="L19" s="53"/>
      <c r="M19" s="53"/>
      <c r="N19" s="53"/>
      <c r="O19" s="53"/>
      <c r="T19" s="8"/>
    </row>
    <row r="20" spans="1:20" x14ac:dyDescent="0.45">
      <c r="H20" s="19"/>
      <c r="K20" s="53"/>
      <c r="L20" s="53"/>
      <c r="M20" s="53"/>
      <c r="N20" s="53"/>
      <c r="O20" s="53"/>
      <c r="Q20" s="53"/>
    </row>
    <row r="21" spans="1:20" x14ac:dyDescent="0.45">
      <c r="H21" s="19"/>
      <c r="K21" s="53"/>
      <c r="L21" s="53"/>
      <c r="M21" s="53"/>
      <c r="N21" s="53"/>
      <c r="O21" s="53"/>
    </row>
    <row r="22" spans="1:20" x14ac:dyDescent="0.45">
      <c r="H22" s="19"/>
      <c r="K22" s="53"/>
      <c r="L22" s="53"/>
      <c r="M22" s="53"/>
      <c r="N22" s="53"/>
      <c r="O22" s="53"/>
    </row>
    <row r="23" spans="1:20" x14ac:dyDescent="0.45">
      <c r="H23" s="19"/>
      <c r="K23" s="53"/>
      <c r="L23" s="53"/>
      <c r="M23" s="53"/>
      <c r="N23" s="53"/>
      <c r="O23" s="53"/>
    </row>
    <row r="24" spans="1:20" x14ac:dyDescent="0.45">
      <c r="H24" s="19"/>
      <c r="K24" s="53"/>
      <c r="L24" s="53"/>
      <c r="M24" s="53"/>
      <c r="N24" s="53"/>
      <c r="O24" s="53"/>
    </row>
    <row r="25" spans="1:20" x14ac:dyDescent="0.45">
      <c r="H25" s="19"/>
      <c r="K25" s="10"/>
      <c r="L25" s="10"/>
      <c r="M25" s="10"/>
      <c r="N25" s="10"/>
      <c r="O25" s="1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BH96"/>
  <sheetViews>
    <sheetView zoomScale="70" zoomScaleNormal="70" workbookViewId="0">
      <pane ySplit="3" topLeftCell="A4" activePane="bottomLeft" state="frozen"/>
      <selection pane="bottomLeft" activeCell="G12" sqref="G12"/>
    </sheetView>
  </sheetViews>
  <sheetFormatPr defaultRowHeight="14.25" outlineLevelCol="2" x14ac:dyDescent="0.45"/>
  <cols>
    <col min="1" max="1" width="14.59765625" bestFit="1" customWidth="1"/>
    <col min="2" max="3" width="14.73046875" customWidth="1"/>
    <col min="4" max="4" width="19.265625" customWidth="1" outlineLevel="1"/>
    <col min="5" max="6" width="14.73046875" customWidth="1"/>
    <col min="7" max="7" width="17.265625" style="64" customWidth="1"/>
    <col min="8" max="8" width="11.796875" bestFit="1" customWidth="1"/>
    <col min="9" max="9" width="24.265625" customWidth="1"/>
    <col min="10" max="10" width="22.59765625" bestFit="1" customWidth="1"/>
    <col min="11" max="11" width="12.73046875" customWidth="1"/>
    <col min="12" max="12" width="11.33203125" customWidth="1"/>
    <col min="13" max="13" width="18.265625" style="64" customWidth="1"/>
    <col min="14" max="14" width="14.73046875" style="64" customWidth="1"/>
    <col min="15" max="15" width="36.796875" bestFit="1" customWidth="1"/>
    <col min="16" max="16" width="11.265625" customWidth="1"/>
    <col min="17" max="17" width="34.73046875" bestFit="1" customWidth="1"/>
    <col min="18" max="18" width="20.59765625" bestFit="1" customWidth="1"/>
    <col min="19" max="20" width="17.265625" customWidth="1"/>
    <col min="21" max="21" width="20" customWidth="1"/>
    <col min="22" max="22" width="24.796875" customWidth="1" outlineLevel="1"/>
    <col min="23" max="23" width="14.06640625" customWidth="1" outlineLevel="2"/>
    <col min="24" max="24" width="14.33203125" customWidth="1"/>
    <col min="25" max="25" width="23.265625" customWidth="1" outlineLevel="1" collapsed="1"/>
    <col min="26" max="26" width="12.33203125" customWidth="1" outlineLevel="2"/>
    <col min="27" max="27" width="11.33203125" customWidth="1"/>
    <col min="28" max="28" width="14.59765625" customWidth="1"/>
    <col min="29" max="29" width="13.265625" customWidth="1"/>
    <col min="30" max="30" width="12.33203125" customWidth="1" outlineLevel="1"/>
    <col min="31" max="31" width="14.73046875" customWidth="1" outlineLevel="1"/>
    <col min="32" max="32" width="12.73046875" customWidth="1" outlineLevel="1"/>
    <col min="33" max="33" width="14.73046875" customWidth="1" outlineLevel="2"/>
    <col min="34" max="34" width="13.33203125" customWidth="1" outlineLevel="2"/>
    <col min="35" max="35" width="78" customWidth="1"/>
    <col min="36" max="36" width="116.33203125" customWidth="1"/>
    <col min="37" max="37" width="9.06640625" customWidth="1"/>
    <col min="38" max="38" width="12.06640625" customWidth="1" outlineLevel="1"/>
    <col min="39" max="39" width="9.06640625" customWidth="1" outlineLevel="1"/>
    <col min="40" max="41" width="38.265625" customWidth="1" outlineLevel="1"/>
    <col min="42" max="43" width="9.06640625" customWidth="1" outlineLevel="1"/>
    <col min="44" max="44" width="11.265625" customWidth="1" outlineLevel="1"/>
    <col min="45" max="45" width="11.06640625" customWidth="1" outlineLevel="1"/>
    <col min="46" max="46" width="16.33203125" style="64" customWidth="1" outlineLevel="1"/>
    <col min="47" max="47" width="10.33203125" customWidth="1" outlineLevel="1"/>
    <col min="48" max="49" width="9.06640625" customWidth="1" outlineLevel="1"/>
    <col min="50" max="50" width="9.06640625" customWidth="1" outlineLevel="1" collapsed="1"/>
    <col min="51" max="51" width="11.59765625" customWidth="1" outlineLevel="1"/>
    <col min="52" max="52" width="14.73046875" style="10" customWidth="1" outlineLevel="1"/>
    <col min="53" max="53" width="9.06640625" style="8" customWidth="1" outlineLevel="1"/>
    <col min="54" max="54" width="12.265625" style="10" customWidth="1" outlineLevel="1"/>
    <col min="55" max="55" width="9.06640625" style="8" customWidth="1" outlineLevel="1"/>
    <col min="56" max="56" width="15.265625" style="10" customWidth="1" outlineLevel="1"/>
    <col min="57" max="57" width="9.06640625" style="8" customWidth="1" outlineLevel="1"/>
    <col min="58" max="58" width="13.265625" customWidth="1" outlineLevel="1"/>
    <col min="59" max="59" width="9.06640625" customWidth="1" outlineLevel="1"/>
    <col min="60" max="60" width="13.33203125" customWidth="1"/>
  </cols>
  <sheetData>
    <row r="1" spans="1:60" x14ac:dyDescent="0.45">
      <c r="J1" s="662" t="s">
        <v>4053</v>
      </c>
      <c r="M1" s="655" t="s">
        <v>4025</v>
      </c>
      <c r="N1" s="655"/>
      <c r="O1" s="656"/>
    </row>
    <row r="2" spans="1:60" x14ac:dyDescent="0.45">
      <c r="A2" s="653" t="s">
        <v>3990</v>
      </c>
      <c r="B2" s="653"/>
      <c r="C2" s="653"/>
      <c r="D2" s="653"/>
      <c r="E2" s="653"/>
      <c r="F2" s="653"/>
      <c r="G2" s="653"/>
      <c r="H2" s="653"/>
      <c r="I2" s="653"/>
      <c r="J2" s="653"/>
      <c r="K2" s="653"/>
      <c r="L2" s="653"/>
      <c r="M2" s="653"/>
      <c r="N2" s="653"/>
      <c r="O2" s="653"/>
      <c r="P2" s="653"/>
      <c r="Q2" s="653"/>
      <c r="R2" s="653"/>
      <c r="S2" s="653"/>
      <c r="T2" s="653"/>
      <c r="U2" s="653"/>
      <c r="V2" s="653"/>
      <c r="W2" s="653"/>
      <c r="X2" s="653"/>
      <c r="Y2" s="653"/>
      <c r="Z2" s="653"/>
      <c r="AA2" s="653"/>
      <c r="AB2" s="653"/>
      <c r="AC2" s="653"/>
      <c r="AD2" s="653"/>
      <c r="AE2" s="653"/>
      <c r="AF2" s="653"/>
      <c r="AG2" s="653"/>
      <c r="AH2" s="653"/>
      <c r="AI2" s="653"/>
      <c r="AJ2" s="654"/>
      <c r="AL2" s="709" t="s">
        <v>1718</v>
      </c>
      <c r="AM2" s="709"/>
      <c r="AN2" s="709"/>
      <c r="AO2" s="709"/>
      <c r="AP2" s="709"/>
      <c r="AQ2" s="709"/>
      <c r="AR2" s="709"/>
      <c r="AS2" s="709"/>
      <c r="AT2" s="709"/>
      <c r="AU2" s="709"/>
      <c r="AV2" s="709"/>
      <c r="AW2" s="709"/>
      <c r="AZ2" s="709" t="s">
        <v>3300</v>
      </c>
      <c r="BA2" s="709"/>
      <c r="BB2" s="709"/>
      <c r="BC2" s="709"/>
      <c r="BD2" s="709"/>
      <c r="BE2" s="709"/>
      <c r="BF2" s="709"/>
      <c r="BG2" s="709"/>
    </row>
    <row r="3" spans="1:60" ht="57" x14ac:dyDescent="0.45">
      <c r="A3" s="153" t="s">
        <v>3994</v>
      </c>
      <c r="B3" s="153" t="s">
        <v>0</v>
      </c>
      <c r="C3" s="424" t="s">
        <v>4026</v>
      </c>
      <c r="D3" s="424" t="s">
        <v>4056</v>
      </c>
      <c r="E3" s="424" t="s">
        <v>4023</v>
      </c>
      <c r="F3" s="424" t="s">
        <v>3989</v>
      </c>
      <c r="G3" s="428" t="s">
        <v>4021</v>
      </c>
      <c r="H3" s="424" t="s">
        <v>3268</v>
      </c>
      <c r="I3" s="424" t="s">
        <v>4024</v>
      </c>
      <c r="J3" s="424" t="s">
        <v>1990</v>
      </c>
      <c r="K3" s="424" t="s">
        <v>3875</v>
      </c>
      <c r="L3" s="424" t="s">
        <v>4022</v>
      </c>
      <c r="M3" s="428" t="s">
        <v>3</v>
      </c>
      <c r="N3" s="428" t="s">
        <v>4</v>
      </c>
      <c r="O3" s="424" t="s">
        <v>5</v>
      </c>
      <c r="P3" s="424" t="s">
        <v>6</v>
      </c>
      <c r="Q3" s="424" t="s">
        <v>7</v>
      </c>
      <c r="R3" s="424" t="s">
        <v>1994</v>
      </c>
      <c r="S3" s="424" t="s">
        <v>4027</v>
      </c>
      <c r="T3" s="424" t="s">
        <v>3758</v>
      </c>
      <c r="U3" s="424" t="s">
        <v>3753</v>
      </c>
      <c r="V3" s="424" t="s">
        <v>3265</v>
      </c>
      <c r="W3" s="424" t="s">
        <v>3261</v>
      </c>
      <c r="X3" s="424" t="s">
        <v>3752</v>
      </c>
      <c r="Y3" s="424" t="s">
        <v>3267</v>
      </c>
      <c r="Z3" s="424" t="s">
        <v>3266</v>
      </c>
      <c r="AA3" s="424" t="s">
        <v>3874</v>
      </c>
      <c r="AB3" s="424" t="s">
        <v>3876</v>
      </c>
      <c r="AC3" s="424" t="s">
        <v>3756</v>
      </c>
      <c r="AD3" s="424" t="s">
        <v>3755</v>
      </c>
      <c r="AE3" s="424" t="s">
        <v>3263</v>
      </c>
      <c r="AF3" s="424" t="s">
        <v>3757</v>
      </c>
      <c r="AG3" s="424" t="s">
        <v>1995</v>
      </c>
      <c r="AH3" s="424" t="s">
        <v>3264</v>
      </c>
      <c r="AI3" s="424" t="s">
        <v>9</v>
      </c>
      <c r="AJ3" s="424" t="s">
        <v>10</v>
      </c>
      <c r="AK3" s="124"/>
      <c r="AL3" s="423" t="s">
        <v>1734</v>
      </c>
      <c r="AM3" s="423" t="s">
        <v>1735</v>
      </c>
      <c r="AN3" s="423" t="s">
        <v>2051</v>
      </c>
      <c r="AO3" s="423" t="s">
        <v>2050</v>
      </c>
      <c r="AP3" s="423" t="s">
        <v>1729</v>
      </c>
      <c r="AQ3" s="423" t="s">
        <v>1730</v>
      </c>
      <c r="AR3" s="423" t="s">
        <v>1732</v>
      </c>
      <c r="AS3" s="423" t="s">
        <v>1733</v>
      </c>
      <c r="AT3" s="454" t="s">
        <v>2054</v>
      </c>
      <c r="AU3" s="423" t="s">
        <v>1736</v>
      </c>
      <c r="AV3" s="423" t="s">
        <v>2044</v>
      </c>
      <c r="AW3" s="423" t="s">
        <v>2039</v>
      </c>
      <c r="AX3" s="124" t="s">
        <v>423</v>
      </c>
      <c r="AY3" s="124" t="s">
        <v>2065</v>
      </c>
      <c r="AZ3" s="425" t="s">
        <v>3305</v>
      </c>
      <c r="BA3" s="426" t="s">
        <v>3303</v>
      </c>
      <c r="BB3" s="425" t="s">
        <v>3317</v>
      </c>
      <c r="BC3" s="426" t="s">
        <v>3316</v>
      </c>
      <c r="BD3" s="425" t="s">
        <v>3302</v>
      </c>
      <c r="BE3" s="426" t="s">
        <v>3301</v>
      </c>
      <c r="BF3" s="423" t="s">
        <v>1999</v>
      </c>
      <c r="BG3" s="423" t="s">
        <v>2000</v>
      </c>
      <c r="BH3" s="124" t="s">
        <v>3320</v>
      </c>
    </row>
    <row r="4" spans="1:60" x14ac:dyDescent="0.45">
      <c r="A4" s="14" t="s">
        <v>3937</v>
      </c>
      <c r="B4" s="48" t="s">
        <v>1865</v>
      </c>
      <c r="C4" s="48" t="s">
        <v>94</v>
      </c>
      <c r="D4" s="48" t="s">
        <v>1845</v>
      </c>
      <c r="E4" s="48" t="s">
        <v>1845</v>
      </c>
      <c r="F4" s="48" t="s">
        <v>95</v>
      </c>
      <c r="G4" s="23">
        <v>43221</v>
      </c>
      <c r="H4" s="23">
        <v>43221</v>
      </c>
      <c r="I4" s="23">
        <v>43242</v>
      </c>
      <c r="J4" s="23">
        <v>43241</v>
      </c>
      <c r="K4" s="23" t="s">
        <v>2014</v>
      </c>
      <c r="L4" s="48" t="s">
        <v>1747</v>
      </c>
      <c r="M4" s="23">
        <v>43238</v>
      </c>
      <c r="N4" s="23">
        <v>43242</v>
      </c>
      <c r="O4" s="433" t="s">
        <v>3288</v>
      </c>
      <c r="P4" s="23">
        <v>43244</v>
      </c>
      <c r="Q4" s="48" t="s">
        <v>4034</v>
      </c>
      <c r="R4" s="23" t="s">
        <v>47</v>
      </c>
      <c r="S4" s="23" t="s">
        <v>47</v>
      </c>
      <c r="T4" s="23" t="s">
        <v>47</v>
      </c>
      <c r="U4" s="48" t="s">
        <v>94</v>
      </c>
      <c r="V4" s="48" t="s">
        <v>94</v>
      </c>
      <c r="W4" s="48" t="s">
        <v>94</v>
      </c>
      <c r="X4" s="48" t="s">
        <v>3764</v>
      </c>
      <c r="Y4" s="48" t="s">
        <v>1753</v>
      </c>
      <c r="Z4" s="48" t="s">
        <v>1753</v>
      </c>
      <c r="AA4" s="48" t="s">
        <v>2014</v>
      </c>
      <c r="AB4" s="473">
        <v>40221667.720000871</v>
      </c>
      <c r="AC4" s="48" t="s">
        <v>1747</v>
      </c>
      <c r="AD4" s="48" t="s">
        <v>1747</v>
      </c>
      <c r="AE4" s="430">
        <v>39309298.9999988</v>
      </c>
      <c r="AF4" s="474">
        <v>38043</v>
      </c>
      <c r="AG4" s="430">
        <v>39147480.670000628</v>
      </c>
      <c r="AH4" s="431">
        <v>40717</v>
      </c>
      <c r="AI4" s="432" t="s">
        <v>1868</v>
      </c>
      <c r="AJ4" s="432" t="s">
        <v>1869</v>
      </c>
      <c r="AK4" s="48"/>
      <c r="AL4" s="14"/>
      <c r="AM4" s="14"/>
      <c r="AN4" s="14"/>
      <c r="AO4" s="14"/>
      <c r="AP4" s="14"/>
      <c r="AQ4" s="14"/>
      <c r="AR4" s="14"/>
      <c r="AS4" s="14"/>
      <c r="AT4" s="15"/>
      <c r="AU4" s="14"/>
      <c r="AV4" s="14"/>
      <c r="AW4" s="14"/>
      <c r="AX4" s="14"/>
      <c r="AY4" s="15"/>
      <c r="AZ4" s="16">
        <v>40221667.720000871</v>
      </c>
      <c r="BA4" s="17"/>
      <c r="BB4" s="16"/>
      <c r="BC4" s="17"/>
      <c r="BD4" s="16"/>
      <c r="BE4" s="17"/>
      <c r="BF4" s="226"/>
      <c r="BG4" s="14"/>
      <c r="BH4" s="543" t="s">
        <v>95</v>
      </c>
    </row>
    <row r="5" spans="1:60" x14ac:dyDescent="0.45">
      <c r="A5" s="14" t="s">
        <v>3938</v>
      </c>
      <c r="B5" s="48" t="s">
        <v>1928</v>
      </c>
      <c r="C5" s="48" t="s">
        <v>94</v>
      </c>
      <c r="D5" s="48" t="s">
        <v>1753</v>
      </c>
      <c r="E5" s="48" t="s">
        <v>1753</v>
      </c>
      <c r="F5" s="48" t="s">
        <v>94</v>
      </c>
      <c r="G5" s="23">
        <v>43231</v>
      </c>
      <c r="H5" s="23">
        <v>43231</v>
      </c>
      <c r="I5" s="23">
        <v>43250</v>
      </c>
      <c r="J5" s="23">
        <v>43249</v>
      </c>
      <c r="K5" s="23" t="s">
        <v>2014</v>
      </c>
      <c r="L5" s="48" t="s">
        <v>1740</v>
      </c>
      <c r="M5" s="23">
        <v>43249</v>
      </c>
      <c r="N5" s="23">
        <v>43249</v>
      </c>
      <c r="O5" s="48" t="s">
        <v>4039</v>
      </c>
      <c r="P5" s="23">
        <v>43252</v>
      </c>
      <c r="Q5" s="48" t="s">
        <v>4061</v>
      </c>
      <c r="R5" s="23" t="s">
        <v>47</v>
      </c>
      <c r="S5" s="434" t="s">
        <v>47</v>
      </c>
      <c r="T5" s="23">
        <v>43266</v>
      </c>
      <c r="U5" s="48" t="s">
        <v>94</v>
      </c>
      <c r="V5" s="48" t="s">
        <v>94</v>
      </c>
      <c r="W5" s="48" t="s">
        <v>94</v>
      </c>
      <c r="X5" s="48" t="s">
        <v>1738</v>
      </c>
      <c r="Y5" s="48" t="s">
        <v>1738</v>
      </c>
      <c r="Z5" s="48" t="s">
        <v>1738</v>
      </c>
      <c r="AA5" s="48" t="s">
        <v>2014</v>
      </c>
      <c r="AB5" s="568">
        <v>58087347.529999867</v>
      </c>
      <c r="AC5" s="48" t="s">
        <v>1740</v>
      </c>
      <c r="AD5" s="48" t="s">
        <v>1740</v>
      </c>
      <c r="AE5" s="430">
        <v>59230366.590001345</v>
      </c>
      <c r="AF5" s="474">
        <v>35416</v>
      </c>
      <c r="AG5" s="430">
        <v>61732193.210000448</v>
      </c>
      <c r="AH5" s="431">
        <v>38971</v>
      </c>
      <c r="AI5" s="432" t="s">
        <v>1931</v>
      </c>
      <c r="AJ5" s="432" t="s">
        <v>1932</v>
      </c>
      <c r="AK5" s="48"/>
      <c r="AL5" s="14"/>
      <c r="AM5" s="14"/>
      <c r="AN5" s="14"/>
      <c r="AO5" s="14"/>
      <c r="AP5" s="14"/>
      <c r="AQ5" s="14"/>
      <c r="AR5" s="14"/>
      <c r="AS5" s="14"/>
      <c r="AT5" s="15"/>
      <c r="AU5" s="14"/>
      <c r="AV5" s="14"/>
      <c r="AW5" s="14"/>
      <c r="AX5" s="14"/>
      <c r="AY5" s="15"/>
      <c r="AZ5" s="16">
        <v>58087347.529999867</v>
      </c>
      <c r="BA5" s="17"/>
      <c r="BB5" s="16"/>
      <c r="BC5" s="17"/>
      <c r="BD5" s="16"/>
      <c r="BE5" s="17"/>
      <c r="BF5" s="14"/>
      <c r="BG5" s="14"/>
      <c r="BH5" s="543" t="s">
        <v>95</v>
      </c>
    </row>
    <row r="6" spans="1:60" x14ac:dyDescent="0.45">
      <c r="A6" s="14" t="s">
        <v>3939</v>
      </c>
      <c r="B6" s="48" t="s">
        <v>1821</v>
      </c>
      <c r="C6" s="48" t="s">
        <v>94</v>
      </c>
      <c r="D6" s="48" t="s">
        <v>1738</v>
      </c>
      <c r="E6" s="48" t="s">
        <v>1738</v>
      </c>
      <c r="F6" s="48" t="s">
        <v>95</v>
      </c>
      <c r="G6" s="23">
        <v>43222</v>
      </c>
      <c r="H6" s="23">
        <v>43222</v>
      </c>
      <c r="I6" s="23">
        <v>43243</v>
      </c>
      <c r="J6" s="23">
        <v>43242</v>
      </c>
      <c r="K6" s="23" t="s">
        <v>2001</v>
      </c>
      <c r="L6" s="48" t="s">
        <v>1747</v>
      </c>
      <c r="M6" s="652">
        <v>43243</v>
      </c>
      <c r="N6" s="652">
        <v>43243</v>
      </c>
      <c r="O6" s="48" t="s">
        <v>4038</v>
      </c>
      <c r="P6" s="23">
        <v>43245</v>
      </c>
      <c r="Q6" s="48" t="s">
        <v>335</v>
      </c>
      <c r="R6" s="23">
        <f>I6-3</f>
        <v>43240</v>
      </c>
      <c r="S6" s="23">
        <v>43245</v>
      </c>
      <c r="T6" s="23">
        <v>43259</v>
      </c>
      <c r="U6" s="48" t="s">
        <v>94</v>
      </c>
      <c r="V6" s="48" t="s">
        <v>94</v>
      </c>
      <c r="W6" s="48" t="s">
        <v>94</v>
      </c>
      <c r="X6" s="48" t="s">
        <v>1738</v>
      </c>
      <c r="Y6" s="48" t="s">
        <v>1738</v>
      </c>
      <c r="Z6" s="48" t="s">
        <v>1738</v>
      </c>
      <c r="AA6" s="48" t="s">
        <v>2001</v>
      </c>
      <c r="AB6" s="568">
        <v>3727466.799999998</v>
      </c>
      <c r="AC6" s="48" t="s">
        <v>1747</v>
      </c>
      <c r="AD6" s="48" t="s">
        <v>1747</v>
      </c>
      <c r="AE6" s="430">
        <v>3497885.1600000006</v>
      </c>
      <c r="AF6" s="474">
        <v>2844</v>
      </c>
      <c r="AG6" s="430">
        <v>3650088.7200000174</v>
      </c>
      <c r="AH6" s="431">
        <v>2872</v>
      </c>
      <c r="AI6" s="432" t="s">
        <v>1822</v>
      </c>
      <c r="AJ6" s="432" t="s">
        <v>1823</v>
      </c>
      <c r="AK6" s="48"/>
      <c r="AL6" s="14"/>
      <c r="AM6" s="14"/>
      <c r="AN6" s="14"/>
      <c r="AO6" s="14"/>
      <c r="AP6" s="14"/>
      <c r="AQ6" s="14"/>
      <c r="AR6" s="14"/>
      <c r="AS6" s="14"/>
      <c r="AT6" s="15"/>
      <c r="AU6" s="14"/>
      <c r="AV6" s="14"/>
      <c r="AW6" s="14"/>
      <c r="AX6" s="14"/>
      <c r="AY6" s="15"/>
      <c r="AZ6" s="16">
        <v>3727466.799999998</v>
      </c>
      <c r="BA6" s="17"/>
      <c r="BB6" s="16"/>
      <c r="BC6" s="17"/>
      <c r="BD6" s="16"/>
      <c r="BE6" s="17"/>
      <c r="BF6" s="226"/>
      <c r="BG6" s="14"/>
      <c r="BH6" s="543" t="s">
        <v>95</v>
      </c>
    </row>
    <row r="7" spans="1:60" x14ac:dyDescent="0.45">
      <c r="A7" s="14" t="s">
        <v>3940</v>
      </c>
      <c r="B7" s="48" t="s">
        <v>16</v>
      </c>
      <c r="C7" s="48" t="s">
        <v>94</v>
      </c>
      <c r="D7" s="48" t="s">
        <v>3775</v>
      </c>
      <c r="E7" s="48" t="s">
        <v>3775</v>
      </c>
      <c r="F7" s="48" t="s">
        <v>94</v>
      </c>
      <c r="G7" s="23">
        <v>43223</v>
      </c>
      <c r="H7" s="23">
        <v>43223</v>
      </c>
      <c r="I7" s="23">
        <v>43251</v>
      </c>
      <c r="J7" s="23">
        <v>43249</v>
      </c>
      <c r="K7" s="23" t="s">
        <v>1757</v>
      </c>
      <c r="L7" s="48" t="s">
        <v>1747</v>
      </c>
      <c r="M7" s="23">
        <v>43249</v>
      </c>
      <c r="N7" s="23" t="s">
        <v>4046</v>
      </c>
      <c r="O7" s="48" t="s">
        <v>1788</v>
      </c>
      <c r="P7" s="23">
        <v>43255</v>
      </c>
      <c r="Q7" s="48" t="s">
        <v>485</v>
      </c>
      <c r="R7" s="23" t="s">
        <v>47</v>
      </c>
      <c r="S7" s="23" t="s">
        <v>47</v>
      </c>
      <c r="T7" s="147"/>
      <c r="U7" s="48" t="s">
        <v>94</v>
      </c>
      <c r="V7" s="48" t="s">
        <v>94</v>
      </c>
      <c r="W7" s="48" t="s">
        <v>94</v>
      </c>
      <c r="X7" s="48" t="s">
        <v>3775</v>
      </c>
      <c r="Y7" s="48" t="s">
        <v>1753</v>
      </c>
      <c r="Z7" s="48" t="s">
        <v>1753</v>
      </c>
      <c r="AA7" s="48" t="s">
        <v>1757</v>
      </c>
      <c r="AB7" s="568">
        <v>807452</v>
      </c>
      <c r="AC7" s="48" t="s">
        <v>1747</v>
      </c>
      <c r="AD7" s="48" t="s">
        <v>1747</v>
      </c>
      <c r="AE7" s="430">
        <v>881531.4300000004</v>
      </c>
      <c r="AF7" s="474">
        <v>1455</v>
      </c>
      <c r="AG7" s="430">
        <v>951458.82000000041</v>
      </c>
      <c r="AH7" s="431">
        <v>1449</v>
      </c>
      <c r="AI7" s="432" t="s">
        <v>1764</v>
      </c>
      <c r="AJ7" s="432" t="s">
        <v>1765</v>
      </c>
      <c r="AK7" s="48"/>
      <c r="AL7" s="14"/>
      <c r="AM7" s="14"/>
      <c r="AN7" s="14"/>
      <c r="AO7" s="14"/>
      <c r="AP7" s="14"/>
      <c r="AQ7" s="14"/>
      <c r="AR7" s="14"/>
      <c r="AS7" s="14"/>
      <c r="AT7" s="15"/>
      <c r="AU7" s="14"/>
      <c r="AV7" s="14"/>
      <c r="AW7" s="14"/>
      <c r="AX7" s="14"/>
      <c r="AY7" s="15"/>
      <c r="AZ7" s="16">
        <v>807452</v>
      </c>
      <c r="BA7" s="17"/>
      <c r="BB7" s="16"/>
      <c r="BC7" s="17"/>
      <c r="BD7" s="16"/>
      <c r="BE7" s="17"/>
      <c r="BF7" s="14"/>
      <c r="BG7" s="14"/>
      <c r="BH7" s="543" t="s">
        <v>95</v>
      </c>
    </row>
    <row r="8" spans="1:60" x14ac:dyDescent="0.45">
      <c r="A8" s="14" t="s">
        <v>3991</v>
      </c>
      <c r="B8" s="435" t="s">
        <v>1838</v>
      </c>
      <c r="C8" s="48" t="s">
        <v>95</v>
      </c>
      <c r="D8" s="657"/>
      <c r="E8" s="657" t="s">
        <v>40</v>
      </c>
      <c r="F8" s="657"/>
      <c r="G8" s="658"/>
      <c r="H8" s="658"/>
      <c r="I8" s="658"/>
      <c r="J8" s="658"/>
      <c r="K8" s="658"/>
      <c r="L8" s="657"/>
      <c r="M8" s="658"/>
      <c r="N8" s="657"/>
      <c r="O8" s="657"/>
      <c r="P8" s="658"/>
      <c r="Q8" s="657"/>
      <c r="R8" s="658"/>
      <c r="S8" s="658"/>
      <c r="T8" s="658"/>
      <c r="U8" s="48" t="s">
        <v>95</v>
      </c>
      <c r="V8" s="48" t="s">
        <v>94</v>
      </c>
      <c r="W8" s="48" t="s">
        <v>94</v>
      </c>
      <c r="X8" s="48" t="s">
        <v>40</v>
      </c>
      <c r="Y8" s="48" t="s">
        <v>40</v>
      </c>
      <c r="Z8" s="48" t="s">
        <v>40</v>
      </c>
      <c r="AA8" s="48" t="s">
        <v>40</v>
      </c>
      <c r="AB8" s="568">
        <v>0</v>
      </c>
      <c r="AC8" s="48" t="s">
        <v>3771</v>
      </c>
      <c r="AD8" s="48" t="s">
        <v>1740</v>
      </c>
      <c r="AE8" s="430">
        <v>7143506.0499999681</v>
      </c>
      <c r="AF8" s="474">
        <v>5267</v>
      </c>
      <c r="AG8" s="430">
        <v>14579029.319999989</v>
      </c>
      <c r="AH8" s="431">
        <v>4799</v>
      </c>
      <c r="AI8" s="48" t="s">
        <v>1842</v>
      </c>
      <c r="AJ8" s="432" t="s">
        <v>3310</v>
      </c>
      <c r="AK8" s="48"/>
      <c r="AL8" s="14"/>
      <c r="AM8" s="14"/>
      <c r="AN8" s="14"/>
      <c r="AO8" s="14"/>
      <c r="AP8" s="14"/>
      <c r="AQ8" s="14"/>
      <c r="AR8" s="14"/>
      <c r="AS8" s="14"/>
      <c r="AT8" s="15"/>
      <c r="AU8" s="14"/>
      <c r="AV8" s="14"/>
      <c r="AW8" s="14"/>
      <c r="AX8" s="14"/>
      <c r="AY8" s="15"/>
      <c r="AZ8" s="550"/>
      <c r="BA8" s="17"/>
      <c r="BB8" s="16"/>
      <c r="BC8" s="17"/>
      <c r="BD8" s="16"/>
      <c r="BE8" s="17"/>
      <c r="BF8" s="226"/>
      <c r="BG8" s="14"/>
      <c r="BH8" s="543" t="s">
        <v>95</v>
      </c>
    </row>
    <row r="9" spans="1:60" x14ac:dyDescent="0.45">
      <c r="A9" s="14" t="s">
        <v>3941</v>
      </c>
      <c r="B9" s="48" t="s">
        <v>1745</v>
      </c>
      <c r="C9" s="48" t="s">
        <v>94</v>
      </c>
      <c r="D9" s="48" t="s">
        <v>1738</v>
      </c>
      <c r="E9" s="48" t="s">
        <v>1738</v>
      </c>
      <c r="F9" s="48" t="s">
        <v>95</v>
      </c>
      <c r="G9" s="23">
        <v>43226</v>
      </c>
      <c r="H9" s="23">
        <v>43226</v>
      </c>
      <c r="I9" s="23">
        <v>43243</v>
      </c>
      <c r="J9" s="23">
        <v>43242</v>
      </c>
      <c r="K9" s="23" t="s">
        <v>2001</v>
      </c>
      <c r="L9" s="48" t="s">
        <v>1740</v>
      </c>
      <c r="M9" s="652">
        <v>43243</v>
      </c>
      <c r="N9" s="652">
        <v>43243</v>
      </c>
      <c r="O9" s="442" t="s">
        <v>4039</v>
      </c>
      <c r="P9" s="23">
        <v>43249</v>
      </c>
      <c r="Q9" s="48" t="s">
        <v>335</v>
      </c>
      <c r="R9" s="23">
        <f>I9-3</f>
        <v>43240</v>
      </c>
      <c r="S9" s="23">
        <v>43249</v>
      </c>
      <c r="T9" s="23">
        <v>43256</v>
      </c>
      <c r="U9" s="48" t="s">
        <v>94</v>
      </c>
      <c r="V9" s="48" t="s">
        <v>94</v>
      </c>
      <c r="W9" s="48" t="s">
        <v>94</v>
      </c>
      <c r="X9" s="48" t="s">
        <v>1738</v>
      </c>
      <c r="Y9" s="48" t="s">
        <v>1738</v>
      </c>
      <c r="Z9" s="48" t="s">
        <v>1738</v>
      </c>
      <c r="AA9" s="48" t="s">
        <v>2001</v>
      </c>
      <c r="AB9" s="568">
        <v>19669435.220001008</v>
      </c>
      <c r="AC9" s="48" t="s">
        <v>1740</v>
      </c>
      <c r="AD9" s="48" t="s">
        <v>1740</v>
      </c>
      <c r="AE9" s="430">
        <v>18597925.070000891</v>
      </c>
      <c r="AF9" s="474">
        <v>22814</v>
      </c>
      <c r="AG9" s="430">
        <v>17387724.490000021</v>
      </c>
      <c r="AH9" s="431">
        <v>17090</v>
      </c>
      <c r="AI9" s="432" t="s">
        <v>1750</v>
      </c>
      <c r="AJ9" s="432" t="s">
        <v>1751</v>
      </c>
      <c r="AK9" s="48"/>
      <c r="AL9" s="14"/>
      <c r="AM9" s="14"/>
      <c r="AN9" s="14"/>
      <c r="AO9" s="14"/>
      <c r="AP9" s="15"/>
      <c r="AQ9" s="15"/>
      <c r="AR9" s="15"/>
      <c r="AS9" s="15"/>
      <c r="AT9" s="455"/>
      <c r="AU9" s="455"/>
      <c r="AV9" s="14"/>
      <c r="AW9" s="14"/>
      <c r="AX9" s="14"/>
      <c r="AY9" s="15"/>
      <c r="AZ9" s="16">
        <v>19669435.220001008</v>
      </c>
      <c r="BA9" s="17"/>
      <c r="BB9" s="16"/>
      <c r="BC9" s="17"/>
      <c r="BD9" s="16"/>
      <c r="BE9" s="17"/>
      <c r="BF9" s="226"/>
      <c r="BG9" s="14"/>
      <c r="BH9" s="543" t="s">
        <v>95</v>
      </c>
    </row>
    <row r="10" spans="1:60" x14ac:dyDescent="0.45">
      <c r="A10" s="14" t="s">
        <v>3942</v>
      </c>
      <c r="B10" s="48" t="s">
        <v>1917</v>
      </c>
      <c r="C10" s="48" t="s">
        <v>94</v>
      </c>
      <c r="D10" s="48" t="s">
        <v>1738</v>
      </c>
      <c r="E10" s="48" t="s">
        <v>1738</v>
      </c>
      <c r="F10" s="48" t="s">
        <v>95</v>
      </c>
      <c r="G10" s="23">
        <v>43231</v>
      </c>
      <c r="H10" s="23">
        <v>43231</v>
      </c>
      <c r="I10" s="23">
        <v>43244</v>
      </c>
      <c r="J10" s="23">
        <v>43243</v>
      </c>
      <c r="K10" s="23" t="s">
        <v>2014</v>
      </c>
      <c r="L10" s="48" t="s">
        <v>1747</v>
      </c>
      <c r="M10" s="23">
        <v>43244</v>
      </c>
      <c r="N10" s="23">
        <v>43244</v>
      </c>
      <c r="O10" s="48" t="s">
        <v>1788</v>
      </c>
      <c r="P10" s="23">
        <v>43249</v>
      </c>
      <c r="Q10" s="48" t="s">
        <v>335</v>
      </c>
      <c r="R10" s="23">
        <v>43244</v>
      </c>
      <c r="S10" s="434" t="s">
        <v>4062</v>
      </c>
      <c r="T10" s="23">
        <v>43258</v>
      </c>
      <c r="U10" s="48" t="s">
        <v>94</v>
      </c>
      <c r="V10" s="48" t="s">
        <v>94</v>
      </c>
      <c r="W10" s="48" t="s">
        <v>94</v>
      </c>
      <c r="X10" s="48" t="s">
        <v>1738</v>
      </c>
      <c r="Y10" s="48" t="s">
        <v>1738</v>
      </c>
      <c r="Z10" s="48" t="s">
        <v>1738</v>
      </c>
      <c r="AA10" s="48" t="s">
        <v>2014</v>
      </c>
      <c r="AB10" s="568">
        <v>5255748.5699996194</v>
      </c>
      <c r="AC10" s="48" t="s">
        <v>1747</v>
      </c>
      <c r="AD10" s="48" t="s">
        <v>1747</v>
      </c>
      <c r="AE10" s="430">
        <v>5001806.7300002417</v>
      </c>
      <c r="AF10" s="474">
        <v>7480</v>
      </c>
      <c r="AG10" s="430">
        <v>5002385.1300000241</v>
      </c>
      <c r="AH10" s="431">
        <v>7547</v>
      </c>
      <c r="AI10" s="432" t="s">
        <v>1918</v>
      </c>
      <c r="AJ10" s="432" t="s">
        <v>1919</v>
      </c>
      <c r="AK10" s="48"/>
      <c r="AL10" s="14"/>
      <c r="AM10" s="14"/>
      <c r="AN10" s="14"/>
      <c r="AO10" s="14"/>
      <c r="AP10" s="14"/>
      <c r="AQ10" s="14"/>
      <c r="AR10" s="14"/>
      <c r="AS10" s="14"/>
      <c r="AT10" s="15"/>
      <c r="AU10" s="14"/>
      <c r="AV10" s="14"/>
      <c r="AW10" s="14"/>
      <c r="AX10" s="14"/>
      <c r="AY10" s="15"/>
      <c r="AZ10" s="16">
        <v>5255748.5699996194</v>
      </c>
      <c r="BA10" s="17"/>
      <c r="BB10" s="16"/>
      <c r="BC10" s="17"/>
      <c r="BD10" s="16"/>
      <c r="BE10" s="17"/>
      <c r="BF10" s="226"/>
      <c r="BG10" s="14"/>
      <c r="BH10" s="543" t="s">
        <v>95</v>
      </c>
    </row>
    <row r="11" spans="1:60" x14ac:dyDescent="0.45">
      <c r="A11" s="14" t="s">
        <v>3943</v>
      </c>
      <c r="B11" s="48" t="s">
        <v>1752</v>
      </c>
      <c r="C11" s="48" t="s">
        <v>94</v>
      </c>
      <c r="D11" s="48" t="s">
        <v>1753</v>
      </c>
      <c r="E11" s="48" t="s">
        <v>1753</v>
      </c>
      <c r="F11" s="48" t="s">
        <v>94</v>
      </c>
      <c r="G11" s="23">
        <v>43224</v>
      </c>
      <c r="H11" s="23">
        <v>43224</v>
      </c>
      <c r="I11" s="23" t="s">
        <v>4028</v>
      </c>
      <c r="J11" s="23">
        <v>43243</v>
      </c>
      <c r="K11" s="23" t="s">
        <v>2001</v>
      </c>
      <c r="L11" s="48" t="s">
        <v>1747</v>
      </c>
      <c r="M11" s="23">
        <v>43231</v>
      </c>
      <c r="N11" s="23">
        <v>43231</v>
      </c>
      <c r="O11" s="48" t="s">
        <v>4040</v>
      </c>
      <c r="P11" s="23">
        <v>43251</v>
      </c>
      <c r="Q11" s="48" t="s">
        <v>335</v>
      </c>
      <c r="R11" s="23" t="s">
        <v>47</v>
      </c>
      <c r="S11" s="23" t="s">
        <v>47</v>
      </c>
      <c r="T11" s="23">
        <v>43264</v>
      </c>
      <c r="U11" s="48" t="s">
        <v>94</v>
      </c>
      <c r="V11" s="48" t="s">
        <v>94</v>
      </c>
      <c r="W11" s="48" t="s">
        <v>94</v>
      </c>
      <c r="X11" s="128" t="s">
        <v>1855</v>
      </c>
      <c r="Y11" s="48" t="s">
        <v>1753</v>
      </c>
      <c r="Z11" s="48" t="s">
        <v>1753</v>
      </c>
      <c r="AA11" s="48" t="s">
        <v>2001</v>
      </c>
      <c r="AB11" s="568">
        <v>124350442.43999961</v>
      </c>
      <c r="AC11" s="48" t="s">
        <v>1747</v>
      </c>
      <c r="AD11" s="48" t="s">
        <v>1747</v>
      </c>
      <c r="AE11" s="430">
        <v>121847165.4699996</v>
      </c>
      <c r="AF11" s="474">
        <v>33808</v>
      </c>
      <c r="AG11" s="430">
        <v>122572479.07000189</v>
      </c>
      <c r="AH11" s="431">
        <v>36214</v>
      </c>
      <c r="AI11" s="432" t="s">
        <v>1754</v>
      </c>
      <c r="AJ11" s="432" t="s">
        <v>1755</v>
      </c>
      <c r="AK11" s="48"/>
      <c r="AL11" s="14"/>
      <c r="AM11" s="14"/>
      <c r="AN11" s="14"/>
      <c r="AO11" s="14"/>
      <c r="AP11" s="14"/>
      <c r="AQ11" s="14"/>
      <c r="AR11" s="14"/>
      <c r="AS11" s="14"/>
      <c r="AT11" s="15"/>
      <c r="AU11" s="14"/>
      <c r="AV11" s="14"/>
      <c r="AW11" s="14"/>
      <c r="AX11" s="14"/>
      <c r="AY11" s="15"/>
      <c r="AZ11" s="16">
        <v>124350442.43999961</v>
      </c>
      <c r="BA11" s="17"/>
      <c r="BB11" s="16"/>
      <c r="BC11" s="17"/>
      <c r="BD11" s="16"/>
      <c r="BE11" s="17"/>
      <c r="BF11" s="226"/>
      <c r="BG11" s="14"/>
      <c r="BH11" s="543" t="s">
        <v>95</v>
      </c>
    </row>
    <row r="12" spans="1:60" x14ac:dyDescent="0.45">
      <c r="A12" s="14" t="s">
        <v>3944</v>
      </c>
      <c r="B12" s="48" t="s">
        <v>1889</v>
      </c>
      <c r="C12" s="48" t="s">
        <v>94</v>
      </c>
      <c r="D12" s="48" t="s">
        <v>1738</v>
      </c>
      <c r="E12" s="48" t="s">
        <v>1738</v>
      </c>
      <c r="F12" s="48" t="s">
        <v>95</v>
      </c>
      <c r="G12" s="23">
        <v>43229</v>
      </c>
      <c r="H12" s="23">
        <v>43229</v>
      </c>
      <c r="I12" s="23">
        <v>43245</v>
      </c>
      <c r="J12" s="23">
        <v>43244</v>
      </c>
      <c r="K12" s="23" t="s">
        <v>2014</v>
      </c>
      <c r="L12" s="48" t="s">
        <v>1747</v>
      </c>
      <c r="M12" s="23">
        <v>43245</v>
      </c>
      <c r="N12" s="23">
        <v>43245</v>
      </c>
      <c r="O12" s="48" t="s">
        <v>1788</v>
      </c>
      <c r="P12" s="23">
        <v>43251</v>
      </c>
      <c r="Q12" s="48" t="s">
        <v>4029</v>
      </c>
      <c r="R12" s="23">
        <v>43245</v>
      </c>
      <c r="S12" s="23" t="s">
        <v>4037</v>
      </c>
      <c r="T12" s="23">
        <v>43258</v>
      </c>
      <c r="U12" s="48" t="s">
        <v>94</v>
      </c>
      <c r="V12" s="48" t="s">
        <v>94</v>
      </c>
      <c r="W12" s="48" t="s">
        <v>94</v>
      </c>
      <c r="X12" s="48" t="s">
        <v>1738</v>
      </c>
      <c r="Y12" s="48" t="s">
        <v>1738</v>
      </c>
      <c r="Z12" s="48" t="s">
        <v>1738</v>
      </c>
      <c r="AA12" s="48" t="s">
        <v>2014</v>
      </c>
      <c r="AB12" s="568">
        <v>698799.45000000065</v>
      </c>
      <c r="AC12" s="48" t="s">
        <v>1747</v>
      </c>
      <c r="AD12" s="48" t="s">
        <v>1747</v>
      </c>
      <c r="AE12" s="430">
        <v>728851.07999999973</v>
      </c>
      <c r="AF12" s="474">
        <v>1137</v>
      </c>
      <c r="AG12" s="430">
        <v>742509.82000000053</v>
      </c>
      <c r="AH12" s="431">
        <v>1220</v>
      </c>
      <c r="AI12" s="432" t="s">
        <v>1890</v>
      </c>
      <c r="AJ12" s="432" t="s">
        <v>1891</v>
      </c>
      <c r="AK12" s="48"/>
      <c r="AL12" s="14"/>
      <c r="AM12" s="14"/>
      <c r="AN12" s="14"/>
      <c r="AO12" s="14"/>
      <c r="AP12" s="14"/>
      <c r="AQ12" s="14"/>
      <c r="AR12" s="14"/>
      <c r="AS12" s="14"/>
      <c r="AT12" s="15"/>
      <c r="AU12" s="14"/>
      <c r="AV12" s="14"/>
      <c r="AW12" s="14"/>
      <c r="AX12" s="14"/>
      <c r="AY12" s="15"/>
      <c r="AZ12" s="16">
        <v>698799.45000000065</v>
      </c>
      <c r="BA12" s="17"/>
      <c r="BB12" s="16"/>
      <c r="BC12" s="17"/>
      <c r="BD12" s="16"/>
      <c r="BE12" s="17"/>
      <c r="BF12" s="14"/>
      <c r="BG12" s="14"/>
      <c r="BH12" s="543" t="s">
        <v>95</v>
      </c>
    </row>
    <row r="13" spans="1:60" x14ac:dyDescent="0.45">
      <c r="A13" s="14" t="s">
        <v>3945</v>
      </c>
      <c r="B13" s="48" t="s">
        <v>1827</v>
      </c>
      <c r="C13" s="48" t="s">
        <v>94</v>
      </c>
      <c r="D13" s="48" t="s">
        <v>1738</v>
      </c>
      <c r="E13" s="48" t="s">
        <v>1738</v>
      </c>
      <c r="F13" s="48" t="s">
        <v>95</v>
      </c>
      <c r="G13" s="23">
        <v>43224</v>
      </c>
      <c r="H13" s="23">
        <v>43224</v>
      </c>
      <c r="I13" s="23" t="s">
        <v>4028</v>
      </c>
      <c r="J13" s="23">
        <v>43243</v>
      </c>
      <c r="K13" s="23" t="s">
        <v>2001</v>
      </c>
      <c r="L13" s="48" t="s">
        <v>1747</v>
      </c>
      <c r="M13" s="652">
        <v>43244</v>
      </c>
      <c r="N13" s="652">
        <v>43244</v>
      </c>
      <c r="O13" s="442" t="s">
        <v>4039</v>
      </c>
      <c r="P13" s="23">
        <v>43252</v>
      </c>
      <c r="Q13" s="48" t="s">
        <v>335</v>
      </c>
      <c r="R13" s="23">
        <v>43241</v>
      </c>
      <c r="S13" s="23">
        <v>43252</v>
      </c>
      <c r="T13" s="23">
        <v>43262</v>
      </c>
      <c r="U13" s="48" t="s">
        <v>94</v>
      </c>
      <c r="V13" s="48" t="s">
        <v>94</v>
      </c>
      <c r="W13" s="48" t="s">
        <v>94</v>
      </c>
      <c r="X13" s="48" t="s">
        <v>1738</v>
      </c>
      <c r="Y13" s="48" t="s">
        <v>1738</v>
      </c>
      <c r="Z13" s="48" t="s">
        <v>1738</v>
      </c>
      <c r="AA13" s="48" t="s">
        <v>2001</v>
      </c>
      <c r="AB13" s="568">
        <v>20400130.399999872</v>
      </c>
      <c r="AC13" s="48" t="s">
        <v>1747</v>
      </c>
      <c r="AD13" s="48" t="s">
        <v>1747</v>
      </c>
      <c r="AE13" s="430">
        <v>18387174.749999944</v>
      </c>
      <c r="AF13" s="474">
        <v>11005</v>
      </c>
      <c r="AG13" s="430">
        <v>21347900.099999961</v>
      </c>
      <c r="AH13" s="431">
        <v>10863</v>
      </c>
      <c r="AI13" s="432" t="s">
        <v>1828</v>
      </c>
      <c r="AJ13" s="432" t="s">
        <v>1829</v>
      </c>
      <c r="AK13" s="48"/>
      <c r="AL13" s="14"/>
      <c r="AM13" s="14"/>
      <c r="AN13" s="14"/>
      <c r="AO13" s="14"/>
      <c r="AP13" s="14"/>
      <c r="AQ13" s="14"/>
      <c r="AR13" s="14"/>
      <c r="AS13" s="14"/>
      <c r="AT13" s="15"/>
      <c r="AU13" s="14"/>
      <c r="AV13" s="14"/>
      <c r="AW13" s="14"/>
      <c r="AX13" s="14"/>
      <c r="AY13" s="15"/>
      <c r="AZ13" s="16">
        <v>20400130.399999872</v>
      </c>
      <c r="BA13" s="17"/>
      <c r="BB13" s="16"/>
      <c r="BC13" s="17"/>
      <c r="BD13" s="16"/>
      <c r="BE13" s="17"/>
      <c r="BF13" s="14"/>
      <c r="BG13" s="14"/>
      <c r="BH13" s="543" t="s">
        <v>95</v>
      </c>
    </row>
    <row r="14" spans="1:60" x14ac:dyDescent="0.45">
      <c r="A14" s="14" t="s">
        <v>3946</v>
      </c>
      <c r="B14" s="48" t="s">
        <v>1886</v>
      </c>
      <c r="C14" s="48" t="s">
        <v>94</v>
      </c>
      <c r="D14" s="48" t="s">
        <v>1738</v>
      </c>
      <c r="E14" s="48" t="s">
        <v>1738</v>
      </c>
      <c r="F14" s="48" t="s">
        <v>95</v>
      </c>
      <c r="G14" s="23">
        <v>43234</v>
      </c>
      <c r="H14" s="23">
        <v>43234</v>
      </c>
      <c r="I14" s="23">
        <v>43251</v>
      </c>
      <c r="J14" s="23">
        <v>43250</v>
      </c>
      <c r="K14" s="23" t="s">
        <v>2001</v>
      </c>
      <c r="L14" s="48" t="s">
        <v>1747</v>
      </c>
      <c r="M14" s="652">
        <v>43251</v>
      </c>
      <c r="N14" s="652">
        <v>43251</v>
      </c>
      <c r="O14" s="48" t="s">
        <v>4041</v>
      </c>
      <c r="P14" s="23">
        <v>43255</v>
      </c>
      <c r="Q14" s="48" t="s">
        <v>335</v>
      </c>
      <c r="R14" s="23">
        <f t="shared" ref="R14:R16" si="0">I14-3</f>
        <v>43248</v>
      </c>
      <c r="S14" s="23">
        <v>43255</v>
      </c>
      <c r="T14" s="23">
        <v>43265</v>
      </c>
      <c r="U14" s="48" t="s">
        <v>94</v>
      </c>
      <c r="V14" s="48" t="s">
        <v>94</v>
      </c>
      <c r="W14" s="48" t="s">
        <v>94</v>
      </c>
      <c r="X14" s="48" t="s">
        <v>1738</v>
      </c>
      <c r="Y14" s="48" t="s">
        <v>1738</v>
      </c>
      <c r="Z14" s="48" t="s">
        <v>1738</v>
      </c>
      <c r="AA14" s="48" t="s">
        <v>2001</v>
      </c>
      <c r="AB14" s="568">
        <v>23783712.360000443</v>
      </c>
      <c r="AC14" s="48" t="s">
        <v>1747</v>
      </c>
      <c r="AD14" s="48" t="s">
        <v>1747</v>
      </c>
      <c r="AE14" s="430">
        <v>27100632.210000545</v>
      </c>
      <c r="AF14" s="474">
        <v>19698</v>
      </c>
      <c r="AG14" s="430">
        <v>26843388.460000135</v>
      </c>
      <c r="AH14" s="431">
        <v>19980</v>
      </c>
      <c r="AI14" s="432" t="s">
        <v>1887</v>
      </c>
      <c r="AJ14" s="432" t="s">
        <v>1888</v>
      </c>
      <c r="AK14" s="48"/>
      <c r="AL14" s="14"/>
      <c r="AM14" s="14"/>
      <c r="AN14" s="14"/>
      <c r="AO14" s="14"/>
      <c r="AP14" s="14"/>
      <c r="AQ14" s="14"/>
      <c r="AR14" s="14"/>
      <c r="AS14" s="14"/>
      <c r="AT14" s="15"/>
      <c r="AU14" s="14"/>
      <c r="AV14" s="14"/>
      <c r="AW14" s="14"/>
      <c r="AX14" s="14"/>
      <c r="AY14" s="15"/>
      <c r="AZ14" s="16">
        <v>23783712.360000443</v>
      </c>
      <c r="BA14" s="17"/>
      <c r="BB14" s="16"/>
      <c r="BC14" s="17"/>
      <c r="BD14" s="16"/>
      <c r="BE14" s="17"/>
      <c r="BF14" s="14"/>
      <c r="BG14" s="14"/>
      <c r="BH14" s="544" t="s">
        <v>3325</v>
      </c>
    </row>
    <row r="15" spans="1:60" x14ac:dyDescent="0.45">
      <c r="A15" s="14" t="s">
        <v>3947</v>
      </c>
      <c r="B15" s="48" t="s">
        <v>90</v>
      </c>
      <c r="C15" s="48" t="s">
        <v>94</v>
      </c>
      <c r="D15" s="48" t="s">
        <v>1738</v>
      </c>
      <c r="E15" s="48" t="s">
        <v>1738</v>
      </c>
      <c r="F15" s="48" t="s">
        <v>95</v>
      </c>
      <c r="G15" s="23">
        <v>43230</v>
      </c>
      <c r="H15" s="23">
        <v>43230</v>
      </c>
      <c r="I15" s="23">
        <v>43246</v>
      </c>
      <c r="J15" s="23">
        <v>43245</v>
      </c>
      <c r="K15" s="23" t="s">
        <v>2001</v>
      </c>
      <c r="L15" s="48" t="s">
        <v>1747</v>
      </c>
      <c r="M15" s="652">
        <v>43246</v>
      </c>
      <c r="N15" s="652">
        <v>43246</v>
      </c>
      <c r="O15" s="48" t="s">
        <v>4041</v>
      </c>
      <c r="P15" s="23">
        <v>43250</v>
      </c>
      <c r="Q15" s="48" t="s">
        <v>335</v>
      </c>
      <c r="R15" s="23">
        <f t="shared" si="0"/>
        <v>43243</v>
      </c>
      <c r="S15" s="23">
        <v>43250</v>
      </c>
      <c r="T15" s="23">
        <v>43258</v>
      </c>
      <c r="U15" s="48" t="s">
        <v>94</v>
      </c>
      <c r="V15" s="48" t="s">
        <v>94</v>
      </c>
      <c r="W15" s="48" t="s">
        <v>94</v>
      </c>
      <c r="X15" s="48" t="s">
        <v>1738</v>
      </c>
      <c r="Y15" s="48" t="s">
        <v>1738</v>
      </c>
      <c r="Z15" s="48" t="s">
        <v>1738</v>
      </c>
      <c r="AA15" s="48" t="s">
        <v>2001</v>
      </c>
      <c r="AB15" s="568">
        <v>11697829</v>
      </c>
      <c r="AC15" s="48" t="s">
        <v>1747</v>
      </c>
      <c r="AD15" s="48" t="s">
        <v>1747</v>
      </c>
      <c r="AE15" s="430">
        <v>12265289.209999945</v>
      </c>
      <c r="AF15" s="474">
        <v>9250</v>
      </c>
      <c r="AG15" s="430">
        <v>12534866.250000024</v>
      </c>
      <c r="AH15" s="431">
        <v>9293</v>
      </c>
      <c r="AI15" s="432" t="s">
        <v>1833</v>
      </c>
      <c r="AJ15" s="432" t="s">
        <v>1834</v>
      </c>
      <c r="AK15" s="48"/>
      <c r="AL15" s="14"/>
      <c r="AM15" s="14"/>
      <c r="AN15" s="14"/>
      <c r="AO15" s="14"/>
      <c r="AP15" s="14"/>
      <c r="AQ15" s="14"/>
      <c r="AR15" s="14"/>
      <c r="AS15" s="14"/>
      <c r="AT15" s="15"/>
      <c r="AU15" s="14"/>
      <c r="AV15" s="14"/>
      <c r="AW15" s="14"/>
      <c r="AX15" s="14"/>
      <c r="AY15" s="15"/>
      <c r="AZ15" s="16">
        <v>11697829</v>
      </c>
      <c r="BA15" s="17"/>
      <c r="BB15" s="16"/>
      <c r="BC15" s="17"/>
      <c r="BD15" s="16"/>
      <c r="BE15" s="17"/>
      <c r="BF15" s="14"/>
      <c r="BG15" s="14"/>
      <c r="BH15" s="543" t="s">
        <v>95</v>
      </c>
    </row>
    <row r="16" spans="1:60" x14ac:dyDescent="0.45">
      <c r="A16" s="14" t="s">
        <v>3948</v>
      </c>
      <c r="B16" s="48" t="s">
        <v>1784</v>
      </c>
      <c r="C16" s="48" t="s">
        <v>94</v>
      </c>
      <c r="D16" s="48" t="s">
        <v>1738</v>
      </c>
      <c r="E16" s="48" t="s">
        <v>1738</v>
      </c>
      <c r="F16" s="48" t="s">
        <v>95</v>
      </c>
      <c r="G16" s="23">
        <v>43227</v>
      </c>
      <c r="H16" s="23">
        <v>43227</v>
      </c>
      <c r="I16" s="23">
        <v>43246</v>
      </c>
      <c r="J16" s="23">
        <v>43245</v>
      </c>
      <c r="K16" s="23" t="s">
        <v>2001</v>
      </c>
      <c r="L16" s="48" t="s">
        <v>1740</v>
      </c>
      <c r="M16" s="23">
        <v>43242</v>
      </c>
      <c r="N16" s="23">
        <v>43242</v>
      </c>
      <c r="O16" s="442" t="s">
        <v>4039</v>
      </c>
      <c r="P16" s="23">
        <v>43251</v>
      </c>
      <c r="Q16" s="48" t="s">
        <v>335</v>
      </c>
      <c r="R16" s="23">
        <f t="shared" si="0"/>
        <v>43243</v>
      </c>
      <c r="S16" s="23">
        <v>43251</v>
      </c>
      <c r="T16" s="23">
        <v>43259</v>
      </c>
      <c r="U16" s="48" t="s">
        <v>94</v>
      </c>
      <c r="V16" s="128" t="s">
        <v>94</v>
      </c>
      <c r="W16" s="48" t="s">
        <v>94</v>
      </c>
      <c r="X16" s="48" t="s">
        <v>1738</v>
      </c>
      <c r="Y16" s="48" t="s">
        <v>1738</v>
      </c>
      <c r="Z16" s="48" t="s">
        <v>1738</v>
      </c>
      <c r="AA16" s="48" t="s">
        <v>2001</v>
      </c>
      <c r="AB16" s="568">
        <v>56245314.160000898</v>
      </c>
      <c r="AC16" s="48" t="s">
        <v>1740</v>
      </c>
      <c r="AD16" s="48" t="s">
        <v>1740</v>
      </c>
      <c r="AE16" s="430">
        <v>61768871.990000442</v>
      </c>
      <c r="AF16" s="474">
        <v>30227</v>
      </c>
      <c r="AG16" s="430">
        <v>60989552.110000059</v>
      </c>
      <c r="AH16" s="431">
        <v>30289</v>
      </c>
      <c r="AI16" s="432" t="s">
        <v>1785</v>
      </c>
      <c r="AJ16" s="432" t="s">
        <v>1786</v>
      </c>
      <c r="AK16" s="48"/>
      <c r="AL16" s="14"/>
      <c r="AM16" s="14"/>
      <c r="AN16" s="14"/>
      <c r="AO16" s="14"/>
      <c r="AP16" s="14"/>
      <c r="AQ16" s="14"/>
      <c r="AR16" s="14"/>
      <c r="AS16" s="14"/>
      <c r="AT16" s="15"/>
      <c r="AU16" s="14"/>
      <c r="AV16" s="14"/>
      <c r="AW16" s="14"/>
      <c r="AX16" s="14"/>
      <c r="AY16" s="15"/>
      <c r="AZ16" s="16">
        <v>56245314.160000898</v>
      </c>
      <c r="BA16" s="17"/>
      <c r="BB16" s="16"/>
      <c r="BC16" s="17"/>
      <c r="BD16" s="16"/>
      <c r="BE16" s="17"/>
      <c r="BF16" s="14"/>
      <c r="BG16" s="14"/>
      <c r="BH16" s="543" t="s">
        <v>95</v>
      </c>
    </row>
    <row r="17" spans="1:60" x14ac:dyDescent="0.45">
      <c r="A17" s="14" t="s">
        <v>3949</v>
      </c>
      <c r="B17" s="48" t="s">
        <v>1844</v>
      </c>
      <c r="C17" s="48" t="s">
        <v>94</v>
      </c>
      <c r="D17" s="48" t="s">
        <v>1845</v>
      </c>
      <c r="E17" s="48" t="s">
        <v>1845</v>
      </c>
      <c r="F17" s="48" t="s">
        <v>95</v>
      </c>
      <c r="G17" s="23">
        <v>43230</v>
      </c>
      <c r="H17" s="23">
        <v>43230</v>
      </c>
      <c r="I17" s="23">
        <v>43251</v>
      </c>
      <c r="J17" s="23">
        <v>43250</v>
      </c>
      <c r="K17" s="23" t="s">
        <v>2014</v>
      </c>
      <c r="L17" s="48" t="s">
        <v>1747</v>
      </c>
      <c r="M17" s="23">
        <v>43251</v>
      </c>
      <c r="N17" s="23">
        <v>43251</v>
      </c>
      <c r="O17" s="48" t="s">
        <v>1788</v>
      </c>
      <c r="P17" s="23">
        <v>43255</v>
      </c>
      <c r="Q17" s="48" t="s">
        <v>4029</v>
      </c>
      <c r="R17" s="23" t="s">
        <v>47</v>
      </c>
      <c r="S17" s="23" t="s">
        <v>47</v>
      </c>
      <c r="T17" s="23">
        <v>43259</v>
      </c>
      <c r="U17" s="48" t="s">
        <v>94</v>
      </c>
      <c r="V17" s="48" t="s">
        <v>94</v>
      </c>
      <c r="W17" s="48" t="s">
        <v>94</v>
      </c>
      <c r="X17" s="48" t="s">
        <v>1845</v>
      </c>
      <c r="Y17" s="48" t="s">
        <v>1845</v>
      </c>
      <c r="Z17" s="48" t="s">
        <v>1845</v>
      </c>
      <c r="AA17" s="48" t="s">
        <v>2014</v>
      </c>
      <c r="AB17" s="568">
        <v>887340.50999999791</v>
      </c>
      <c r="AC17" s="48" t="s">
        <v>1747</v>
      </c>
      <c r="AD17" s="48" t="s">
        <v>1747</v>
      </c>
      <c r="AE17" s="430">
        <v>914325.10999998858</v>
      </c>
      <c r="AF17" s="474">
        <v>1880</v>
      </c>
      <c r="AG17" s="430">
        <v>936235.20000000088</v>
      </c>
      <c r="AH17" s="431">
        <v>1876</v>
      </c>
      <c r="AI17" s="432" t="s">
        <v>1846</v>
      </c>
      <c r="AJ17" s="432" t="s">
        <v>1847</v>
      </c>
      <c r="AK17" s="48"/>
      <c r="AL17" s="14"/>
      <c r="AM17" s="14"/>
      <c r="AN17" s="14"/>
      <c r="AO17" s="14"/>
      <c r="AP17" s="14"/>
      <c r="AQ17" s="14"/>
      <c r="AR17" s="14"/>
      <c r="AS17" s="14"/>
      <c r="AT17" s="15"/>
      <c r="AU17" s="14"/>
      <c r="AV17" s="14"/>
      <c r="AW17" s="14"/>
      <c r="AX17" s="14"/>
      <c r="AY17" s="15"/>
      <c r="AZ17" s="16">
        <v>887340.50999999791</v>
      </c>
      <c r="BA17" s="17"/>
      <c r="BB17" s="16"/>
      <c r="BC17" s="17"/>
      <c r="BD17" s="16"/>
      <c r="BE17" s="17"/>
      <c r="BF17" s="14"/>
      <c r="BG17" s="14"/>
      <c r="BH17" s="543" t="s">
        <v>95</v>
      </c>
    </row>
    <row r="18" spans="1:60" x14ac:dyDescent="0.45">
      <c r="A18" s="14" t="s">
        <v>3950</v>
      </c>
      <c r="B18" s="48" t="s">
        <v>1801</v>
      </c>
      <c r="C18" s="48" t="s">
        <v>94</v>
      </c>
      <c r="D18" s="48" t="s">
        <v>3775</v>
      </c>
      <c r="E18" s="48" t="s">
        <v>3775</v>
      </c>
      <c r="F18" s="48" t="s">
        <v>94</v>
      </c>
      <c r="G18" s="23">
        <v>43223</v>
      </c>
      <c r="H18" s="23">
        <v>43223</v>
      </c>
      <c r="I18" s="23">
        <v>43251</v>
      </c>
      <c r="J18" s="23">
        <v>43249</v>
      </c>
      <c r="K18" s="23" t="s">
        <v>1757</v>
      </c>
      <c r="L18" s="48" t="s">
        <v>1747</v>
      </c>
      <c r="M18" s="23">
        <v>43249</v>
      </c>
      <c r="N18" s="23" t="s">
        <v>4046</v>
      </c>
      <c r="O18" s="48" t="s">
        <v>1788</v>
      </c>
      <c r="P18" s="23">
        <v>43255</v>
      </c>
      <c r="Q18" s="48" t="s">
        <v>4045</v>
      </c>
      <c r="R18" s="23" t="s">
        <v>47</v>
      </c>
      <c r="S18" s="23" t="s">
        <v>47</v>
      </c>
      <c r="T18" s="147"/>
      <c r="U18" s="48" t="s">
        <v>94</v>
      </c>
      <c r="V18" s="48" t="s">
        <v>94</v>
      </c>
      <c r="W18" s="48" t="s">
        <v>94</v>
      </c>
      <c r="X18" s="48" t="s">
        <v>3775</v>
      </c>
      <c r="Y18" s="48" t="s">
        <v>1753</v>
      </c>
      <c r="Z18" s="48" t="s">
        <v>1753</v>
      </c>
      <c r="AA18" s="48" t="s">
        <v>1757</v>
      </c>
      <c r="AB18" s="568">
        <v>1025265</v>
      </c>
      <c r="AC18" s="48" t="s">
        <v>1747</v>
      </c>
      <c r="AD18" s="48" t="s">
        <v>1747</v>
      </c>
      <c r="AE18" s="430">
        <v>906279.26</v>
      </c>
      <c r="AF18" s="474">
        <v>1092</v>
      </c>
      <c r="AG18" s="430">
        <v>1013527.050000002</v>
      </c>
      <c r="AH18" s="431">
        <v>1272</v>
      </c>
      <c r="AI18" s="432" t="s">
        <v>1802</v>
      </c>
      <c r="AJ18" s="432" t="s">
        <v>1803</v>
      </c>
      <c r="AK18" s="48"/>
      <c r="AL18" s="14"/>
      <c r="AM18" s="14"/>
      <c r="AN18" s="14"/>
      <c r="AO18" s="14"/>
      <c r="AP18" s="14"/>
      <c r="AQ18" s="14"/>
      <c r="AR18" s="14"/>
      <c r="AS18" s="14"/>
      <c r="AT18" s="15"/>
      <c r="AU18" s="14"/>
      <c r="AV18" s="14"/>
      <c r="AW18" s="14"/>
      <c r="AX18" s="14"/>
      <c r="AY18" s="15"/>
      <c r="AZ18" s="16">
        <v>1025265</v>
      </c>
      <c r="BA18" s="17"/>
      <c r="BB18" s="16"/>
      <c r="BC18" s="17"/>
      <c r="BD18" s="547"/>
      <c r="BE18" s="17"/>
      <c r="BF18" s="14"/>
      <c r="BG18" s="14"/>
      <c r="BH18" s="543" t="s">
        <v>95</v>
      </c>
    </row>
    <row r="19" spans="1:60" x14ac:dyDescent="0.45">
      <c r="A19" s="14" t="s">
        <v>3951</v>
      </c>
      <c r="B19" s="48" t="s">
        <v>1810</v>
      </c>
      <c r="C19" s="48" t="s">
        <v>94</v>
      </c>
      <c r="D19" s="48" t="s">
        <v>3775</v>
      </c>
      <c r="E19" s="48" t="s">
        <v>3775</v>
      </c>
      <c r="F19" s="48" t="s">
        <v>94</v>
      </c>
      <c r="G19" s="23">
        <v>43223</v>
      </c>
      <c r="H19" s="23">
        <v>43223</v>
      </c>
      <c r="I19" s="23">
        <v>43251</v>
      </c>
      <c r="J19" s="23">
        <v>43249</v>
      </c>
      <c r="K19" s="23" t="s">
        <v>1757</v>
      </c>
      <c r="L19" s="48" t="s">
        <v>1747</v>
      </c>
      <c r="M19" s="23">
        <v>43249</v>
      </c>
      <c r="N19" s="23" t="s">
        <v>4046</v>
      </c>
      <c r="O19" s="48" t="s">
        <v>1788</v>
      </c>
      <c r="P19" s="23">
        <v>43255</v>
      </c>
      <c r="Q19" s="48" t="s">
        <v>4045</v>
      </c>
      <c r="R19" s="23" t="s">
        <v>47</v>
      </c>
      <c r="S19" s="23" t="s">
        <v>47</v>
      </c>
      <c r="T19" s="147"/>
      <c r="U19" s="48" t="s">
        <v>94</v>
      </c>
      <c r="V19" s="48" t="s">
        <v>94</v>
      </c>
      <c r="W19" s="48" t="s">
        <v>94</v>
      </c>
      <c r="X19" s="48" t="s">
        <v>3775</v>
      </c>
      <c r="Y19" s="48" t="s">
        <v>1753</v>
      </c>
      <c r="Z19" s="48" t="s">
        <v>1753</v>
      </c>
      <c r="AA19" s="48" t="s">
        <v>1757</v>
      </c>
      <c r="AB19" s="568">
        <v>502107.50999999937</v>
      </c>
      <c r="AC19" s="48" t="s">
        <v>1747</v>
      </c>
      <c r="AD19" s="48" t="s">
        <v>1747</v>
      </c>
      <c r="AE19" s="430">
        <v>452852.07</v>
      </c>
      <c r="AF19" s="474">
        <v>918</v>
      </c>
      <c r="AG19" s="430">
        <v>430864.22999999963</v>
      </c>
      <c r="AH19" s="431">
        <v>918</v>
      </c>
      <c r="AI19" s="432" t="s">
        <v>1811</v>
      </c>
      <c r="AJ19" s="432" t="s">
        <v>1812</v>
      </c>
      <c r="AK19" s="48"/>
      <c r="AL19" s="14"/>
      <c r="AM19" s="14"/>
      <c r="AN19" s="14"/>
      <c r="AO19" s="14"/>
      <c r="AP19" s="14"/>
      <c r="AQ19" s="14"/>
      <c r="AR19" s="14"/>
      <c r="AS19" s="14"/>
      <c r="AT19" s="15"/>
      <c r="AU19" s="14"/>
      <c r="AV19" s="14"/>
      <c r="AW19" s="14"/>
      <c r="AX19" s="14"/>
      <c r="AY19" s="15"/>
      <c r="AZ19" s="164">
        <v>502107.50999999937</v>
      </c>
      <c r="BA19" s="17"/>
      <c r="BB19" s="16"/>
      <c r="BC19" s="17"/>
      <c r="BD19" s="16"/>
      <c r="BE19" s="17"/>
      <c r="BF19" s="14"/>
      <c r="BG19" s="14"/>
      <c r="BH19" s="543" t="s">
        <v>95</v>
      </c>
    </row>
    <row r="20" spans="1:60" x14ac:dyDescent="0.45">
      <c r="A20" s="14" t="s">
        <v>3952</v>
      </c>
      <c r="B20" s="48" t="s">
        <v>1910</v>
      </c>
      <c r="C20" s="48" t="s">
        <v>94</v>
      </c>
      <c r="D20" s="48" t="s">
        <v>1738</v>
      </c>
      <c r="E20" s="48" t="s">
        <v>1738</v>
      </c>
      <c r="F20" s="48" t="s">
        <v>95</v>
      </c>
      <c r="G20" s="23">
        <v>43230</v>
      </c>
      <c r="H20" s="23">
        <v>43230</v>
      </c>
      <c r="I20" s="23" t="s">
        <v>4033</v>
      </c>
      <c r="J20" s="23">
        <v>43249</v>
      </c>
      <c r="K20" s="23" t="s">
        <v>2001</v>
      </c>
      <c r="L20" s="48" t="s">
        <v>1740</v>
      </c>
      <c r="M20" s="652">
        <v>43250</v>
      </c>
      <c r="N20" s="652">
        <v>43250</v>
      </c>
      <c r="O20" s="442" t="s">
        <v>4039</v>
      </c>
      <c r="P20" s="23">
        <v>43255</v>
      </c>
      <c r="Q20" s="48" t="s">
        <v>335</v>
      </c>
      <c r="R20" s="23">
        <v>43247</v>
      </c>
      <c r="S20" s="23">
        <v>43255</v>
      </c>
      <c r="T20" s="23">
        <v>43265</v>
      </c>
      <c r="U20" s="48" t="s">
        <v>94</v>
      </c>
      <c r="V20" s="48" t="s">
        <v>94</v>
      </c>
      <c r="W20" s="48" t="s">
        <v>94</v>
      </c>
      <c r="X20" s="48" t="s">
        <v>1738</v>
      </c>
      <c r="Y20" s="48" t="s">
        <v>1738</v>
      </c>
      <c r="Z20" s="48" t="s">
        <v>1738</v>
      </c>
      <c r="AA20" s="48" t="s">
        <v>2001</v>
      </c>
      <c r="AB20" s="568">
        <v>20721763.110000417</v>
      </c>
      <c r="AC20" s="48" t="s">
        <v>1740</v>
      </c>
      <c r="AD20" s="48" t="s">
        <v>1740</v>
      </c>
      <c r="AE20" s="430">
        <v>22171845.629999593</v>
      </c>
      <c r="AF20" s="474">
        <v>17462</v>
      </c>
      <c r="AG20" s="430">
        <v>21151113.029999904</v>
      </c>
      <c r="AH20" s="431">
        <v>17557</v>
      </c>
      <c r="AI20" s="432" t="s">
        <v>1911</v>
      </c>
      <c r="AJ20" s="432" t="s">
        <v>1912</v>
      </c>
      <c r="AK20" s="48"/>
      <c r="AL20" s="14"/>
      <c r="AM20" s="14"/>
      <c r="AN20" s="14"/>
      <c r="AO20" s="14"/>
      <c r="AP20" s="14"/>
      <c r="AQ20" s="14"/>
      <c r="AR20" s="14"/>
      <c r="AS20" s="14"/>
      <c r="AT20" s="15"/>
      <c r="AU20" s="14"/>
      <c r="AV20" s="14"/>
      <c r="AW20" s="14"/>
      <c r="AX20" s="14"/>
      <c r="AY20" s="15"/>
      <c r="AZ20" s="16">
        <v>20721763.110000417</v>
      </c>
      <c r="BA20" s="17"/>
      <c r="BB20" s="16"/>
      <c r="BC20" s="17"/>
      <c r="BD20" s="16"/>
      <c r="BE20" s="17"/>
      <c r="BF20" s="14"/>
      <c r="BG20" s="14"/>
      <c r="BH20" s="543" t="s">
        <v>95</v>
      </c>
    </row>
    <row r="21" spans="1:60" x14ac:dyDescent="0.45">
      <c r="A21" s="14" t="s">
        <v>3953</v>
      </c>
      <c r="B21" s="48" t="s">
        <v>1830</v>
      </c>
      <c r="C21" s="48" t="s">
        <v>94</v>
      </c>
      <c r="D21" s="498" t="s">
        <v>1738</v>
      </c>
      <c r="E21" s="48" t="s">
        <v>1738</v>
      </c>
      <c r="F21" s="48" t="s">
        <v>95</v>
      </c>
      <c r="G21" s="23">
        <v>43223</v>
      </c>
      <c r="H21" s="23">
        <v>43223</v>
      </c>
      <c r="I21" s="23">
        <v>43251</v>
      </c>
      <c r="J21" s="23">
        <v>43250</v>
      </c>
      <c r="K21" s="23" t="s">
        <v>2001</v>
      </c>
      <c r="L21" s="48" t="s">
        <v>1747</v>
      </c>
      <c r="M21" s="652">
        <v>43251</v>
      </c>
      <c r="N21" s="652">
        <v>43251</v>
      </c>
      <c r="O21" s="442" t="s">
        <v>4039</v>
      </c>
      <c r="P21" s="23">
        <v>43255</v>
      </c>
      <c r="Q21" s="48" t="s">
        <v>335</v>
      </c>
      <c r="R21" s="23">
        <f>I21-3</f>
        <v>43248</v>
      </c>
      <c r="S21" s="23" t="s">
        <v>55</v>
      </c>
      <c r="T21" s="23">
        <v>43266</v>
      </c>
      <c r="U21" s="48" t="s">
        <v>94</v>
      </c>
      <c r="V21" s="48" t="s">
        <v>94</v>
      </c>
      <c r="W21" s="48" t="s">
        <v>94</v>
      </c>
      <c r="X21" s="48" t="s">
        <v>1738</v>
      </c>
      <c r="Y21" s="48" t="s">
        <v>1738</v>
      </c>
      <c r="Z21" s="48" t="s">
        <v>1738</v>
      </c>
      <c r="AA21" s="48" t="s">
        <v>2001</v>
      </c>
      <c r="AB21" s="568">
        <v>5721349.330000001</v>
      </c>
      <c r="AC21" s="48" t="s">
        <v>1747</v>
      </c>
      <c r="AD21" s="48" t="s">
        <v>1747</v>
      </c>
      <c r="AE21" s="430">
        <v>6364702.3599999733</v>
      </c>
      <c r="AF21" s="474">
        <v>5514</v>
      </c>
      <c r="AG21" s="430">
        <v>6174983.4499999108</v>
      </c>
      <c r="AH21" s="431">
        <v>5531</v>
      </c>
      <c r="AI21" s="432" t="s">
        <v>1831</v>
      </c>
      <c r="AJ21" s="432" t="s">
        <v>1832</v>
      </c>
      <c r="AK21" s="48"/>
      <c r="AL21" s="14"/>
      <c r="AM21" s="14"/>
      <c r="AN21" s="14"/>
      <c r="AO21" s="14"/>
      <c r="AP21" s="14"/>
      <c r="AQ21" s="14"/>
      <c r="AR21" s="14"/>
      <c r="AS21" s="14"/>
      <c r="AT21" s="15"/>
      <c r="AU21" s="14"/>
      <c r="AV21" s="14"/>
      <c r="AW21" s="14"/>
      <c r="AX21" s="14"/>
      <c r="AY21" s="15"/>
      <c r="AZ21" s="16">
        <v>5721349.330000001</v>
      </c>
      <c r="BA21" s="17"/>
      <c r="BB21" s="16"/>
      <c r="BC21" s="17"/>
      <c r="BD21" s="16"/>
      <c r="BE21" s="17"/>
      <c r="BF21" s="14"/>
      <c r="BG21" s="14"/>
      <c r="BH21" s="543" t="s">
        <v>95</v>
      </c>
    </row>
    <row r="22" spans="1:60" x14ac:dyDescent="0.45">
      <c r="A22" s="14" t="s">
        <v>3992</v>
      </c>
      <c r="B22" s="551" t="s">
        <v>1870</v>
      </c>
      <c r="C22" s="48" t="s">
        <v>95</v>
      </c>
      <c r="D22" s="498" t="s">
        <v>1738</v>
      </c>
      <c r="E22" s="48" t="s">
        <v>1738</v>
      </c>
      <c r="F22" s="48" t="s">
        <v>95</v>
      </c>
      <c r="G22" s="23">
        <v>43231</v>
      </c>
      <c r="H22" s="23">
        <v>43231</v>
      </c>
      <c r="I22" s="23">
        <v>43251</v>
      </c>
      <c r="J22" s="23">
        <v>43250</v>
      </c>
      <c r="K22" s="23" t="s">
        <v>3784</v>
      </c>
      <c r="L22" s="48" t="s">
        <v>1740</v>
      </c>
      <c r="M22" s="23">
        <v>43250</v>
      </c>
      <c r="N22" s="23" t="s">
        <v>47</v>
      </c>
      <c r="O22" s="48" t="s">
        <v>3130</v>
      </c>
      <c r="P22" s="23">
        <v>43256</v>
      </c>
      <c r="Q22" s="23" t="s">
        <v>335</v>
      </c>
      <c r="R22" s="23">
        <v>43250</v>
      </c>
      <c r="S22" s="23" t="s">
        <v>4037</v>
      </c>
      <c r="T22" s="23" t="s">
        <v>47</v>
      </c>
      <c r="U22" s="48" t="s">
        <v>95</v>
      </c>
      <c r="V22" s="48" t="s">
        <v>94</v>
      </c>
      <c r="W22" s="48" t="s">
        <v>94</v>
      </c>
      <c r="X22" s="48" t="s">
        <v>1738</v>
      </c>
      <c r="Y22" s="48" t="s">
        <v>1738</v>
      </c>
      <c r="Z22" s="48" t="s">
        <v>1738</v>
      </c>
      <c r="AA22" s="48" t="s">
        <v>3784</v>
      </c>
      <c r="AB22" s="568">
        <v>10033920</v>
      </c>
      <c r="AC22" s="48" t="s">
        <v>1740</v>
      </c>
      <c r="AD22" s="48" t="s">
        <v>1740</v>
      </c>
      <c r="AE22" s="430">
        <v>12138558.679999933</v>
      </c>
      <c r="AF22" s="474">
        <v>5480</v>
      </c>
      <c r="AG22" s="430">
        <v>12417754.660000037</v>
      </c>
      <c r="AH22" s="431">
        <v>5499</v>
      </c>
      <c r="AI22" s="432" t="s">
        <v>1874</v>
      </c>
      <c r="AJ22" s="432" t="s">
        <v>1875</v>
      </c>
      <c r="AK22" s="48"/>
      <c r="AL22" s="14"/>
      <c r="AM22" s="14"/>
      <c r="AN22" s="14"/>
      <c r="AO22" s="14"/>
      <c r="AP22" s="14"/>
      <c r="AQ22" s="14"/>
      <c r="AR22" s="14"/>
      <c r="AS22" s="14"/>
      <c r="AT22" s="15"/>
      <c r="AU22" s="14"/>
      <c r="AV22" s="14"/>
      <c r="AW22" s="14"/>
      <c r="AX22" s="14"/>
      <c r="AY22" s="15"/>
      <c r="AZ22" s="16">
        <v>10033920</v>
      </c>
      <c r="BA22" s="17"/>
      <c r="BB22" s="16"/>
      <c r="BC22" s="17"/>
      <c r="BD22" s="16"/>
      <c r="BE22" s="17"/>
      <c r="BF22" s="14"/>
      <c r="BG22" s="14"/>
      <c r="BH22" s="543" t="s">
        <v>95</v>
      </c>
    </row>
    <row r="23" spans="1:60" x14ac:dyDescent="0.45">
      <c r="A23" s="14" t="s">
        <v>3954</v>
      </c>
      <c r="B23" s="48" t="s">
        <v>1770</v>
      </c>
      <c r="C23" s="48" t="s">
        <v>94</v>
      </c>
      <c r="D23" s="498" t="s">
        <v>3775</v>
      </c>
      <c r="E23" s="48" t="s">
        <v>3775</v>
      </c>
      <c r="F23" s="48" t="s">
        <v>94</v>
      </c>
      <c r="G23" s="23">
        <v>43223</v>
      </c>
      <c r="H23" s="23">
        <v>43223</v>
      </c>
      <c r="I23" s="23">
        <v>43251</v>
      </c>
      <c r="J23" s="23">
        <v>43249</v>
      </c>
      <c r="K23" s="23" t="s">
        <v>1757</v>
      </c>
      <c r="L23" s="48" t="s">
        <v>1747</v>
      </c>
      <c r="M23" s="23">
        <v>43249</v>
      </c>
      <c r="N23" s="23" t="s">
        <v>4046</v>
      </c>
      <c r="O23" s="48" t="s">
        <v>1788</v>
      </c>
      <c r="P23" s="23">
        <v>43255</v>
      </c>
      <c r="Q23" s="48" t="s">
        <v>4045</v>
      </c>
      <c r="R23" s="23" t="s">
        <v>47</v>
      </c>
      <c r="S23" s="23" t="s">
        <v>47</v>
      </c>
      <c r="T23" s="147"/>
      <c r="U23" s="48" t="s">
        <v>94</v>
      </c>
      <c r="V23" s="48" t="s">
        <v>94</v>
      </c>
      <c r="W23" s="48" t="s">
        <v>94</v>
      </c>
      <c r="X23" s="48" t="s">
        <v>3775</v>
      </c>
      <c r="Y23" s="48" t="s">
        <v>1753</v>
      </c>
      <c r="Z23" s="48" t="s">
        <v>1753</v>
      </c>
      <c r="AA23" s="48" t="s">
        <v>1757</v>
      </c>
      <c r="AB23" s="568">
        <v>1075212</v>
      </c>
      <c r="AC23" s="48" t="s">
        <v>1747</v>
      </c>
      <c r="AD23" s="48" t="s">
        <v>1747</v>
      </c>
      <c r="AE23" s="430">
        <v>1093608.5699999949</v>
      </c>
      <c r="AF23" s="474">
        <v>2053</v>
      </c>
      <c r="AG23" s="430">
        <v>1171903.0400000077</v>
      </c>
      <c r="AH23" s="431">
        <v>2095</v>
      </c>
      <c r="AI23" s="432" t="s">
        <v>1772</v>
      </c>
      <c r="AJ23" s="432" t="s">
        <v>1773</v>
      </c>
      <c r="AK23" s="48"/>
      <c r="AL23" s="14"/>
      <c r="AM23" s="14"/>
      <c r="AN23" s="14"/>
      <c r="AO23" s="14"/>
      <c r="AP23" s="14"/>
      <c r="AQ23" s="14"/>
      <c r="AR23" s="14"/>
      <c r="AS23" s="14"/>
      <c r="AT23" s="15"/>
      <c r="AU23" s="14"/>
      <c r="AV23" s="14"/>
      <c r="AW23" s="14"/>
      <c r="AX23" s="14"/>
      <c r="AY23" s="15"/>
      <c r="AZ23" s="16">
        <v>1075212</v>
      </c>
      <c r="BA23" s="17"/>
      <c r="BB23" s="16"/>
      <c r="BC23" s="17"/>
      <c r="BD23" s="16"/>
      <c r="BE23" s="17"/>
      <c r="BF23" s="14"/>
      <c r="BG23" s="14"/>
      <c r="BH23" s="543" t="s">
        <v>95</v>
      </c>
    </row>
    <row r="24" spans="1:60" x14ac:dyDescent="0.45">
      <c r="A24" s="14" t="s">
        <v>3955</v>
      </c>
      <c r="B24" s="48" t="s">
        <v>1781</v>
      </c>
      <c r="C24" s="48" t="s">
        <v>94</v>
      </c>
      <c r="D24" s="498" t="s">
        <v>1738</v>
      </c>
      <c r="E24" s="48" t="s">
        <v>1738</v>
      </c>
      <c r="F24" s="48" t="s">
        <v>95</v>
      </c>
      <c r="G24" s="23">
        <v>43231</v>
      </c>
      <c r="H24" s="23">
        <v>43231</v>
      </c>
      <c r="I24" s="23">
        <v>43251</v>
      </c>
      <c r="J24" s="23">
        <v>43250</v>
      </c>
      <c r="K24" s="23" t="s">
        <v>2014</v>
      </c>
      <c r="L24" s="48" t="s">
        <v>1747</v>
      </c>
      <c r="M24" s="23">
        <v>43251</v>
      </c>
      <c r="N24" s="23">
        <v>43251</v>
      </c>
      <c r="O24" s="433" t="s">
        <v>3288</v>
      </c>
      <c r="P24" s="23">
        <v>43255</v>
      </c>
      <c r="Q24" s="48" t="s">
        <v>532</v>
      </c>
      <c r="R24" s="23">
        <v>43251</v>
      </c>
      <c r="S24" s="23" t="s">
        <v>4037</v>
      </c>
      <c r="T24" s="147"/>
      <c r="U24" s="48" t="s">
        <v>94</v>
      </c>
      <c r="V24" s="48" t="s">
        <v>94</v>
      </c>
      <c r="W24" s="48" t="s">
        <v>94</v>
      </c>
      <c r="X24" s="48" t="s">
        <v>1738</v>
      </c>
      <c r="Y24" s="48" t="s">
        <v>1738</v>
      </c>
      <c r="Z24" s="48" t="s">
        <v>1738</v>
      </c>
      <c r="AA24" s="48" t="s">
        <v>2014</v>
      </c>
      <c r="AB24" s="568">
        <v>1015844.2300000032</v>
      </c>
      <c r="AC24" s="48" t="s">
        <v>1747</v>
      </c>
      <c r="AD24" s="48" t="s">
        <v>1747</v>
      </c>
      <c r="AE24" s="430">
        <v>1089424.6400000025</v>
      </c>
      <c r="AF24" s="474">
        <v>1763</v>
      </c>
      <c r="AG24" s="430">
        <v>1113881.9200000016</v>
      </c>
      <c r="AH24" s="431">
        <v>1797</v>
      </c>
      <c r="AI24" s="432" t="s">
        <v>1782</v>
      </c>
      <c r="AJ24" s="432" t="s">
        <v>1783</v>
      </c>
      <c r="AK24" s="48"/>
      <c r="AL24" s="14"/>
      <c r="AM24" s="14"/>
      <c r="AN24" s="14"/>
      <c r="AO24" s="14"/>
      <c r="AP24" s="14"/>
      <c r="AQ24" s="14"/>
      <c r="AR24" s="14"/>
      <c r="AS24" s="14"/>
      <c r="AT24" s="15"/>
      <c r="AU24" s="14"/>
      <c r="AV24" s="14"/>
      <c r="AW24" s="14"/>
      <c r="AX24" s="14"/>
      <c r="AY24" s="15"/>
      <c r="AZ24" s="16">
        <v>1015844.2300000032</v>
      </c>
      <c r="BA24" s="17"/>
      <c r="BB24" s="16"/>
      <c r="BC24" s="17"/>
      <c r="BD24" s="16"/>
      <c r="BE24" s="17"/>
      <c r="BF24" s="14"/>
      <c r="BG24" s="14"/>
      <c r="BH24" s="543" t="s">
        <v>95</v>
      </c>
    </row>
    <row r="25" spans="1:60" x14ac:dyDescent="0.45">
      <c r="A25" s="14" t="s">
        <v>3956</v>
      </c>
      <c r="B25" s="48" t="s">
        <v>1815</v>
      </c>
      <c r="C25" s="48" t="s">
        <v>94</v>
      </c>
      <c r="D25" s="498" t="s">
        <v>3775</v>
      </c>
      <c r="E25" s="48" t="s">
        <v>3775</v>
      </c>
      <c r="F25" s="48" t="s">
        <v>94</v>
      </c>
      <c r="G25" s="23">
        <v>43223</v>
      </c>
      <c r="H25" s="23">
        <v>43223</v>
      </c>
      <c r="I25" s="23">
        <v>43251</v>
      </c>
      <c r="J25" s="23">
        <v>43249</v>
      </c>
      <c r="K25" s="23" t="s">
        <v>1757</v>
      </c>
      <c r="L25" s="48" t="s">
        <v>1747</v>
      </c>
      <c r="M25" s="23">
        <v>43249</v>
      </c>
      <c r="N25" s="23" t="s">
        <v>4046</v>
      </c>
      <c r="O25" s="48" t="s">
        <v>1788</v>
      </c>
      <c r="P25" s="23">
        <v>43255</v>
      </c>
      <c r="Q25" s="48" t="s">
        <v>4045</v>
      </c>
      <c r="R25" s="23" t="s">
        <v>47</v>
      </c>
      <c r="S25" s="23" t="s">
        <v>47</v>
      </c>
      <c r="T25" s="147"/>
      <c r="U25" s="48" t="s">
        <v>94</v>
      </c>
      <c r="V25" s="48" t="s">
        <v>94</v>
      </c>
      <c r="W25" s="48" t="s">
        <v>94</v>
      </c>
      <c r="X25" s="48" t="s">
        <v>3775</v>
      </c>
      <c r="Y25" s="48" t="s">
        <v>1753</v>
      </c>
      <c r="Z25" s="48" t="s">
        <v>1753</v>
      </c>
      <c r="AA25" s="48" t="s">
        <v>1757</v>
      </c>
      <c r="AB25" s="568">
        <v>1564328</v>
      </c>
      <c r="AC25" s="48" t="s">
        <v>1747</v>
      </c>
      <c r="AD25" s="48" t="s">
        <v>1747</v>
      </c>
      <c r="AE25" s="430">
        <v>1623013.4299997825</v>
      </c>
      <c r="AF25" s="474">
        <v>8806</v>
      </c>
      <c r="AG25" s="430">
        <v>1137672.0799999991</v>
      </c>
      <c r="AH25" s="431">
        <v>4174</v>
      </c>
      <c r="AI25" s="432" t="s">
        <v>1816</v>
      </c>
      <c r="AJ25" s="432" t="s">
        <v>1817</v>
      </c>
      <c r="AK25" s="48"/>
      <c r="AL25" s="14"/>
      <c r="AM25" s="14"/>
      <c r="AN25" s="14"/>
      <c r="AO25" s="14"/>
      <c r="AP25" s="14"/>
      <c r="AQ25" s="14"/>
      <c r="AR25" s="14"/>
      <c r="AS25" s="14"/>
      <c r="AT25" s="15"/>
      <c r="AU25" s="14"/>
      <c r="AV25" s="14"/>
      <c r="AW25" s="14"/>
      <c r="AX25" s="14"/>
      <c r="AY25" s="15"/>
      <c r="AZ25" s="16">
        <v>1564328</v>
      </c>
      <c r="BA25" s="17"/>
      <c r="BB25" s="16"/>
      <c r="BC25" s="17"/>
      <c r="BD25" s="16"/>
      <c r="BE25" s="17"/>
      <c r="BF25" s="14"/>
      <c r="BG25" s="14"/>
      <c r="BH25" s="543" t="s">
        <v>95</v>
      </c>
    </row>
    <row r="26" spans="1:60" x14ac:dyDescent="0.45">
      <c r="A26" s="14" t="s">
        <v>3957</v>
      </c>
      <c r="B26" s="48" t="s">
        <v>1901</v>
      </c>
      <c r="C26" s="48" t="s">
        <v>94</v>
      </c>
      <c r="D26" s="498" t="s">
        <v>1753</v>
      </c>
      <c r="E26" s="48" t="s">
        <v>1753</v>
      </c>
      <c r="F26" s="48" t="s">
        <v>95</v>
      </c>
      <c r="G26" s="23">
        <v>43230</v>
      </c>
      <c r="H26" s="23">
        <v>43230</v>
      </c>
      <c r="I26" s="23">
        <v>43251</v>
      </c>
      <c r="J26" s="23">
        <v>43250</v>
      </c>
      <c r="K26" s="23" t="s">
        <v>2001</v>
      </c>
      <c r="L26" s="48" t="s">
        <v>1747</v>
      </c>
      <c r="M26" s="23">
        <v>43250</v>
      </c>
      <c r="N26" s="23">
        <v>43250</v>
      </c>
      <c r="O26" s="48" t="s">
        <v>3130</v>
      </c>
      <c r="P26" s="23">
        <v>43255</v>
      </c>
      <c r="Q26" s="48" t="s">
        <v>335</v>
      </c>
      <c r="R26" s="23" t="s">
        <v>47</v>
      </c>
      <c r="S26" s="23" t="s">
        <v>47</v>
      </c>
      <c r="T26" s="23">
        <v>43280</v>
      </c>
      <c r="U26" s="48" t="s">
        <v>94</v>
      </c>
      <c r="V26" s="48" t="s">
        <v>94</v>
      </c>
      <c r="W26" s="48" t="s">
        <v>94</v>
      </c>
      <c r="X26" s="48" t="s">
        <v>1753</v>
      </c>
      <c r="Y26" s="48" t="s">
        <v>1753</v>
      </c>
      <c r="Z26" s="48" t="s">
        <v>1753</v>
      </c>
      <c r="AA26" s="48" t="s">
        <v>2001</v>
      </c>
      <c r="AB26" s="568">
        <v>14586126.320000017</v>
      </c>
      <c r="AC26" s="48" t="s">
        <v>1747</v>
      </c>
      <c r="AD26" s="48" t="s">
        <v>1747</v>
      </c>
      <c r="AE26" s="430">
        <v>15005959.889999952</v>
      </c>
      <c r="AF26" s="474">
        <v>19190</v>
      </c>
      <c r="AG26" s="430">
        <v>13582210.31000011</v>
      </c>
      <c r="AH26" s="431">
        <v>18932</v>
      </c>
      <c r="AI26" s="432" t="s">
        <v>1902</v>
      </c>
      <c r="AJ26" s="432" t="s">
        <v>1903</v>
      </c>
      <c r="AK26" s="48"/>
      <c r="AL26" s="14"/>
      <c r="AM26" s="14"/>
      <c r="AN26" s="14"/>
      <c r="AO26" s="14"/>
      <c r="AP26" s="14"/>
      <c r="AQ26" s="14"/>
      <c r="AR26" s="14"/>
      <c r="AS26" s="14"/>
      <c r="AT26" s="15"/>
      <c r="AU26" s="14"/>
      <c r="AV26" s="14"/>
      <c r="AW26" s="14"/>
      <c r="AX26" s="14"/>
      <c r="AY26" s="15"/>
      <c r="AZ26" s="16">
        <v>14586126.320000017</v>
      </c>
      <c r="BA26" s="17"/>
      <c r="BB26" s="16"/>
      <c r="BC26" s="17"/>
      <c r="BD26" s="16"/>
      <c r="BE26" s="17"/>
      <c r="BF26" s="14"/>
      <c r="BG26" s="14"/>
      <c r="BH26" s="543" t="s">
        <v>95</v>
      </c>
    </row>
    <row r="27" spans="1:60" x14ac:dyDescent="0.45">
      <c r="A27" s="14" t="s">
        <v>3958</v>
      </c>
      <c r="B27" s="48" t="s">
        <v>1940</v>
      </c>
      <c r="C27" s="48" t="s">
        <v>94</v>
      </c>
      <c r="D27" s="498" t="s">
        <v>1738</v>
      </c>
      <c r="E27" s="48" t="s">
        <v>1738</v>
      </c>
      <c r="F27" s="128" t="s">
        <v>95</v>
      </c>
      <c r="G27" s="23">
        <v>43228</v>
      </c>
      <c r="H27" s="23">
        <v>43228</v>
      </c>
      <c r="I27" s="23">
        <v>43251</v>
      </c>
      <c r="J27" s="23">
        <v>43250</v>
      </c>
      <c r="K27" s="23" t="s">
        <v>2014</v>
      </c>
      <c r="L27" s="48" t="s">
        <v>1740</v>
      </c>
      <c r="M27" s="23">
        <v>43251</v>
      </c>
      <c r="N27" s="23">
        <v>43251</v>
      </c>
      <c r="O27" s="48" t="s">
        <v>1788</v>
      </c>
      <c r="P27" s="661">
        <v>43253</v>
      </c>
      <c r="Q27" s="48" t="s">
        <v>4030</v>
      </c>
      <c r="R27" s="23">
        <v>43251</v>
      </c>
      <c r="S27" s="23" t="s">
        <v>4037</v>
      </c>
      <c r="T27" s="23">
        <v>43265</v>
      </c>
      <c r="U27" s="48" t="s">
        <v>94</v>
      </c>
      <c r="V27" s="48" t="s">
        <v>94</v>
      </c>
      <c r="W27" s="48" t="s">
        <v>94</v>
      </c>
      <c r="X27" s="48" t="s">
        <v>1738</v>
      </c>
      <c r="Y27" s="48" t="s">
        <v>1738</v>
      </c>
      <c r="Z27" s="48" t="s">
        <v>1738</v>
      </c>
      <c r="AA27" s="48" t="s">
        <v>2014</v>
      </c>
      <c r="AB27" s="568">
        <v>2193136.4099999801</v>
      </c>
      <c r="AC27" s="48" t="s">
        <v>1740</v>
      </c>
      <c r="AD27" s="48" t="s">
        <v>1740</v>
      </c>
      <c r="AE27" s="430">
        <v>2267073.6299999882</v>
      </c>
      <c r="AF27" s="474">
        <v>3747</v>
      </c>
      <c r="AG27" s="430">
        <v>2170512.2800000045</v>
      </c>
      <c r="AH27" s="431">
        <v>3646</v>
      </c>
      <c r="AI27" s="432" t="s">
        <v>1941</v>
      </c>
      <c r="AJ27" s="432" t="s">
        <v>1942</v>
      </c>
      <c r="AK27" s="48"/>
      <c r="AL27" s="14"/>
      <c r="AM27" s="14"/>
      <c r="AN27" s="14"/>
      <c r="AO27" s="14"/>
      <c r="AP27" s="14"/>
      <c r="AQ27" s="14"/>
      <c r="AR27" s="14"/>
      <c r="AS27" s="14"/>
      <c r="AT27" s="15"/>
      <c r="AU27" s="14"/>
      <c r="AV27" s="14"/>
      <c r="AW27" s="14"/>
      <c r="AX27" s="14"/>
      <c r="AY27" s="15"/>
      <c r="AZ27" s="16">
        <v>2193136.4099999801</v>
      </c>
      <c r="BA27" s="17"/>
      <c r="BB27" s="16"/>
      <c r="BC27" s="17"/>
      <c r="BD27" s="16"/>
      <c r="BE27" s="17"/>
      <c r="BF27" s="14"/>
      <c r="BG27" s="14"/>
      <c r="BH27" s="543" t="s">
        <v>95</v>
      </c>
    </row>
    <row r="28" spans="1:60" x14ac:dyDescent="0.45">
      <c r="A28" s="14" t="s">
        <v>3959</v>
      </c>
      <c r="B28" s="48" t="s">
        <v>14</v>
      </c>
      <c r="C28" s="48" t="s">
        <v>94</v>
      </c>
      <c r="D28" s="498" t="s">
        <v>3775</v>
      </c>
      <c r="E28" s="48" t="s">
        <v>3775</v>
      </c>
      <c r="F28" s="48" t="s">
        <v>94</v>
      </c>
      <c r="G28" s="23">
        <v>43223</v>
      </c>
      <c r="H28" s="23">
        <v>43223</v>
      </c>
      <c r="I28" s="23">
        <v>43252</v>
      </c>
      <c r="J28" s="23">
        <v>43250</v>
      </c>
      <c r="K28" s="23" t="s">
        <v>1757</v>
      </c>
      <c r="L28" s="48" t="s">
        <v>1747</v>
      </c>
      <c r="M28" s="23">
        <v>43250</v>
      </c>
      <c r="N28" s="23" t="s">
        <v>4047</v>
      </c>
      <c r="O28" s="48" t="s">
        <v>1788</v>
      </c>
      <c r="P28" s="23">
        <v>43256</v>
      </c>
      <c r="Q28" s="48" t="s">
        <v>4045</v>
      </c>
      <c r="R28" s="23" t="s">
        <v>47</v>
      </c>
      <c r="S28" s="23" t="s">
        <v>47</v>
      </c>
      <c r="T28" s="147"/>
      <c r="U28" s="48" t="s">
        <v>94</v>
      </c>
      <c r="V28" s="48" t="s">
        <v>94</v>
      </c>
      <c r="W28" s="48" t="s">
        <v>94</v>
      </c>
      <c r="X28" s="48" t="s">
        <v>3775</v>
      </c>
      <c r="Y28" s="48" t="s">
        <v>1753</v>
      </c>
      <c r="Z28" s="48" t="s">
        <v>1753</v>
      </c>
      <c r="AA28" s="48" t="s">
        <v>1757</v>
      </c>
      <c r="AB28" s="568">
        <v>1317730</v>
      </c>
      <c r="AC28" s="48" t="s">
        <v>1747</v>
      </c>
      <c r="AD28" s="48" t="s">
        <v>1747</v>
      </c>
      <c r="AE28" s="430">
        <v>1342163.1499999999</v>
      </c>
      <c r="AF28" s="474">
        <v>3608</v>
      </c>
      <c r="AG28" s="430">
        <v>1437216.0399999982</v>
      </c>
      <c r="AH28" s="431">
        <v>3661</v>
      </c>
      <c r="AI28" s="432" t="s">
        <v>1813</v>
      </c>
      <c r="AJ28" s="432" t="s">
        <v>1814</v>
      </c>
      <c r="AK28" s="48"/>
      <c r="AL28" s="14"/>
      <c r="AM28" s="14"/>
      <c r="AN28" s="14"/>
      <c r="AO28" s="14"/>
      <c r="AP28" s="14"/>
      <c r="AQ28" s="14"/>
      <c r="AR28" s="14"/>
      <c r="AS28" s="14"/>
      <c r="AT28" s="15"/>
      <c r="AU28" s="14"/>
      <c r="AV28" s="14"/>
      <c r="AW28" s="14"/>
      <c r="AX28" s="14"/>
      <c r="AY28" s="15"/>
      <c r="AZ28" s="16">
        <v>1317730</v>
      </c>
      <c r="BA28" s="17"/>
      <c r="BB28" s="16"/>
      <c r="BC28" s="17"/>
      <c r="BD28" s="16"/>
      <c r="BE28" s="17"/>
      <c r="BF28" s="14"/>
      <c r="BG28" s="14"/>
      <c r="BH28" s="543" t="s">
        <v>95</v>
      </c>
    </row>
    <row r="29" spans="1:60" x14ac:dyDescent="0.45">
      <c r="A29" s="14" t="s">
        <v>3960</v>
      </c>
      <c r="B29" s="48" t="s">
        <v>1737</v>
      </c>
      <c r="C29" s="48" t="s">
        <v>94</v>
      </c>
      <c r="D29" s="498" t="s">
        <v>1738</v>
      </c>
      <c r="E29" s="48" t="s">
        <v>1738</v>
      </c>
      <c r="F29" s="48" t="s">
        <v>95</v>
      </c>
      <c r="G29" s="23">
        <v>43230</v>
      </c>
      <c r="H29" s="23">
        <v>43230</v>
      </c>
      <c r="I29" s="23">
        <v>43251</v>
      </c>
      <c r="J29" s="23">
        <v>43250</v>
      </c>
      <c r="K29" s="23" t="s">
        <v>2014</v>
      </c>
      <c r="L29" s="48" t="s">
        <v>1740</v>
      </c>
      <c r="M29" s="23">
        <v>43251</v>
      </c>
      <c r="N29" s="23">
        <v>43251</v>
      </c>
      <c r="O29" s="433" t="s">
        <v>3288</v>
      </c>
      <c r="P29" s="661">
        <v>43253</v>
      </c>
      <c r="Q29" s="48" t="s">
        <v>4030</v>
      </c>
      <c r="R29" s="23">
        <v>43251</v>
      </c>
      <c r="S29" s="23" t="s">
        <v>4037</v>
      </c>
      <c r="T29" s="23" t="s">
        <v>47</v>
      </c>
      <c r="U29" s="48" t="s">
        <v>94</v>
      </c>
      <c r="V29" s="48" t="s">
        <v>94</v>
      </c>
      <c r="W29" s="48" t="s">
        <v>94</v>
      </c>
      <c r="X29" s="48" t="s">
        <v>1738</v>
      </c>
      <c r="Y29" s="48" t="s">
        <v>1738</v>
      </c>
      <c r="Z29" s="48" t="s">
        <v>1738</v>
      </c>
      <c r="AA29" s="48" t="s">
        <v>2014</v>
      </c>
      <c r="AB29" s="568">
        <v>3676320.4400000148</v>
      </c>
      <c r="AC29" s="48" t="s">
        <v>1740</v>
      </c>
      <c r="AD29" s="48" t="s">
        <v>1740</v>
      </c>
      <c r="AE29" s="430">
        <v>3840508.0100000082</v>
      </c>
      <c r="AF29" s="474">
        <v>4065</v>
      </c>
      <c r="AG29" s="430">
        <v>4024873.6500000078</v>
      </c>
      <c r="AH29" s="431">
        <v>4217</v>
      </c>
      <c r="AI29" s="432" t="s">
        <v>1743</v>
      </c>
      <c r="AJ29" s="432" t="s">
        <v>1744</v>
      </c>
      <c r="AK29" s="48"/>
      <c r="AL29" s="14"/>
      <c r="AM29" s="14"/>
      <c r="AN29" s="14"/>
      <c r="AO29" s="14"/>
      <c r="AP29" s="14"/>
      <c r="AQ29" s="14"/>
      <c r="AR29" s="14"/>
      <c r="AS29" s="14"/>
      <c r="AT29" s="15"/>
      <c r="AU29" s="14"/>
      <c r="AV29" s="14"/>
      <c r="AW29" s="14"/>
      <c r="AX29" s="14"/>
      <c r="AY29" s="15"/>
      <c r="AZ29" s="16">
        <v>3676320.4400000148</v>
      </c>
      <c r="BA29" s="17"/>
      <c r="BB29" s="16"/>
      <c r="BC29" s="17"/>
      <c r="BD29" s="16"/>
      <c r="BE29" s="548"/>
      <c r="BF29" s="14"/>
      <c r="BG29" s="14"/>
      <c r="BH29" s="543" t="s">
        <v>95</v>
      </c>
    </row>
    <row r="30" spans="1:60" x14ac:dyDescent="0.45">
      <c r="A30" s="14" t="s">
        <v>3961</v>
      </c>
      <c r="B30" s="48" t="s">
        <v>1913</v>
      </c>
      <c r="C30" s="48" t="s">
        <v>94</v>
      </c>
      <c r="D30" s="48" t="s">
        <v>3775</v>
      </c>
      <c r="E30" s="48" t="s">
        <v>3775</v>
      </c>
      <c r="F30" s="48" t="s">
        <v>95</v>
      </c>
      <c r="G30" s="23">
        <v>43230</v>
      </c>
      <c r="H30" s="23">
        <v>43230</v>
      </c>
      <c r="I30" s="23">
        <v>43251</v>
      </c>
      <c r="J30" s="23">
        <v>43250</v>
      </c>
      <c r="K30" s="23" t="s">
        <v>2014</v>
      </c>
      <c r="L30" s="48" t="s">
        <v>1747</v>
      </c>
      <c r="M30" s="23">
        <v>43251</v>
      </c>
      <c r="N30" s="23">
        <v>43251</v>
      </c>
      <c r="O30" s="48" t="s">
        <v>4031</v>
      </c>
      <c r="P30" s="23">
        <v>43255</v>
      </c>
      <c r="Q30" s="48" t="s">
        <v>335</v>
      </c>
      <c r="R30" s="23" t="s">
        <v>47</v>
      </c>
      <c r="S30" s="23" t="s">
        <v>47</v>
      </c>
      <c r="T30" s="23">
        <v>43265</v>
      </c>
      <c r="U30" s="48" t="s">
        <v>94</v>
      </c>
      <c r="V30" s="48" t="s">
        <v>3328</v>
      </c>
      <c r="W30" s="48" t="s">
        <v>94</v>
      </c>
      <c r="X30" s="48" t="s">
        <v>1845</v>
      </c>
      <c r="Y30" s="48" t="s">
        <v>1753</v>
      </c>
      <c r="Z30" s="48" t="s">
        <v>1753</v>
      </c>
      <c r="AA30" s="48" t="s">
        <v>2014</v>
      </c>
      <c r="AB30" s="568">
        <v>55876957.979999632</v>
      </c>
      <c r="AC30" s="48" t="s">
        <v>1747</v>
      </c>
      <c r="AD30" s="48" t="s">
        <v>1747</v>
      </c>
      <c r="AE30" s="430">
        <v>57703801.010000736</v>
      </c>
      <c r="AF30" s="474">
        <v>22215</v>
      </c>
      <c r="AG30" s="430">
        <v>55471014.179999523</v>
      </c>
      <c r="AH30" s="431">
        <v>23174</v>
      </c>
      <c r="AI30" s="432" t="s">
        <v>1915</v>
      </c>
      <c r="AJ30" s="432" t="s">
        <v>1916</v>
      </c>
      <c r="AK30" s="48"/>
      <c r="AL30" s="14"/>
      <c r="AM30" s="14"/>
      <c r="AN30" s="14"/>
      <c r="AO30" s="14"/>
      <c r="AP30" s="14"/>
      <c r="AQ30" s="14"/>
      <c r="AR30" s="14"/>
      <c r="AS30" s="14"/>
      <c r="AT30" s="15"/>
      <c r="AU30" s="14"/>
      <c r="AV30" s="14"/>
      <c r="AW30" s="14"/>
      <c r="AX30" s="14"/>
      <c r="AY30" s="15"/>
      <c r="AZ30" s="16">
        <v>55876957.979999632</v>
      </c>
      <c r="BA30" s="17"/>
      <c r="BB30" s="16"/>
      <c r="BC30" s="17"/>
      <c r="BD30" s="16"/>
      <c r="BE30" s="17"/>
      <c r="BF30" s="14"/>
      <c r="BG30" s="14"/>
      <c r="BH30" s="544" t="s">
        <v>3325</v>
      </c>
    </row>
    <row r="31" spans="1:60" x14ac:dyDescent="0.45">
      <c r="A31" s="14" t="s">
        <v>3962</v>
      </c>
      <c r="B31" s="48" t="s">
        <v>1835</v>
      </c>
      <c r="C31" s="48" t="s">
        <v>94</v>
      </c>
      <c r="D31" s="498" t="s">
        <v>1738</v>
      </c>
      <c r="E31" s="48" t="s">
        <v>1738</v>
      </c>
      <c r="F31" s="48" t="s">
        <v>95</v>
      </c>
      <c r="G31" s="23">
        <v>43228</v>
      </c>
      <c r="H31" s="23">
        <v>43228</v>
      </c>
      <c r="I31" s="23">
        <v>43251</v>
      </c>
      <c r="J31" s="23">
        <v>43250</v>
      </c>
      <c r="K31" s="23" t="s">
        <v>2001</v>
      </c>
      <c r="L31" s="48" t="s">
        <v>1747</v>
      </c>
      <c r="M31" s="23">
        <v>43244</v>
      </c>
      <c r="N31" s="23">
        <v>43244</v>
      </c>
      <c r="O31" s="48" t="s">
        <v>4041</v>
      </c>
      <c r="P31" s="23">
        <v>43255</v>
      </c>
      <c r="Q31" s="48" t="s">
        <v>335</v>
      </c>
      <c r="R31" s="23">
        <f>I31-3</f>
        <v>43248</v>
      </c>
      <c r="S31" s="23">
        <v>43255</v>
      </c>
      <c r="T31" s="23">
        <v>43263</v>
      </c>
      <c r="U31" s="48" t="s">
        <v>94</v>
      </c>
      <c r="V31" s="48" t="s">
        <v>94</v>
      </c>
      <c r="W31" s="48" t="s">
        <v>94</v>
      </c>
      <c r="X31" s="48" t="s">
        <v>1738</v>
      </c>
      <c r="Y31" s="48" t="s">
        <v>1753</v>
      </c>
      <c r="Z31" s="48" t="s">
        <v>1753</v>
      </c>
      <c r="AA31" s="48" t="s">
        <v>2001</v>
      </c>
      <c r="AB31" s="568">
        <v>4959102.7500000186</v>
      </c>
      <c r="AC31" s="48" t="s">
        <v>1747</v>
      </c>
      <c r="AD31" s="48" t="s">
        <v>1747</v>
      </c>
      <c r="AE31" s="430">
        <v>7578824.869999988</v>
      </c>
      <c r="AF31" s="474">
        <v>7206</v>
      </c>
      <c r="AG31" s="430">
        <v>9001171.7100000456</v>
      </c>
      <c r="AH31" s="431">
        <v>7557</v>
      </c>
      <c r="AI31" s="432" t="s">
        <v>1836</v>
      </c>
      <c r="AJ31" s="432" t="s">
        <v>1837</v>
      </c>
      <c r="AK31" s="48"/>
      <c r="AL31" s="14"/>
      <c r="AM31" s="14"/>
      <c r="AN31" s="14"/>
      <c r="AO31" s="14"/>
      <c r="AP31" s="14"/>
      <c r="AQ31" s="14"/>
      <c r="AR31" s="14"/>
      <c r="AS31" s="14"/>
      <c r="AT31" s="15"/>
      <c r="AU31" s="14"/>
      <c r="AV31" s="14"/>
      <c r="AW31" s="14"/>
      <c r="AX31" s="14"/>
      <c r="AY31" s="15"/>
      <c r="AZ31" s="16">
        <v>4959102.7500000186</v>
      </c>
      <c r="BA31" s="17"/>
      <c r="BB31" s="16"/>
      <c r="BC31" s="17"/>
      <c r="BD31" s="16"/>
      <c r="BE31" s="17"/>
      <c r="BF31" s="14"/>
      <c r="BG31" s="14"/>
      <c r="BH31" s="543" t="s">
        <v>95</v>
      </c>
    </row>
    <row r="32" spans="1:60" x14ac:dyDescent="0.45">
      <c r="A32" s="14" t="s">
        <v>3963</v>
      </c>
      <c r="B32" s="48" t="s">
        <v>1851</v>
      </c>
      <c r="C32" s="48" t="s">
        <v>94</v>
      </c>
      <c r="D32" s="498" t="s">
        <v>1738</v>
      </c>
      <c r="E32" s="48" t="s">
        <v>1738</v>
      </c>
      <c r="F32" s="128" t="s">
        <v>95</v>
      </c>
      <c r="G32" s="23">
        <v>43224</v>
      </c>
      <c r="H32" s="23">
        <v>43224</v>
      </c>
      <c r="I32" s="23">
        <v>43251</v>
      </c>
      <c r="J32" s="23">
        <v>43250</v>
      </c>
      <c r="K32" s="23" t="s">
        <v>2014</v>
      </c>
      <c r="L32" s="48" t="s">
        <v>1740</v>
      </c>
      <c r="M32" s="23">
        <v>43242</v>
      </c>
      <c r="N32" s="23">
        <v>43242</v>
      </c>
      <c r="O32" s="48" t="s">
        <v>1788</v>
      </c>
      <c r="P32" s="23">
        <v>43255</v>
      </c>
      <c r="Q32" s="48" t="s">
        <v>4032</v>
      </c>
      <c r="R32" s="23">
        <v>43242</v>
      </c>
      <c r="S32" s="23" t="s">
        <v>4037</v>
      </c>
      <c r="T32" s="23">
        <v>43265</v>
      </c>
      <c r="U32" s="48" t="s">
        <v>94</v>
      </c>
      <c r="V32" s="48" t="s">
        <v>94</v>
      </c>
      <c r="W32" s="48" t="s">
        <v>94</v>
      </c>
      <c r="X32" s="48" t="s">
        <v>1738</v>
      </c>
      <c r="Y32" s="48" t="s">
        <v>1738</v>
      </c>
      <c r="Z32" s="48" t="s">
        <v>1738</v>
      </c>
      <c r="AA32" s="48" t="s">
        <v>2014</v>
      </c>
      <c r="AB32" s="568">
        <v>7390872.4799999893</v>
      </c>
      <c r="AC32" s="48" t="s">
        <v>1740</v>
      </c>
      <c r="AD32" s="48" t="s">
        <v>1740</v>
      </c>
      <c r="AE32" s="430">
        <v>8430005.9000000246</v>
      </c>
      <c r="AF32" s="474">
        <v>8601</v>
      </c>
      <c r="AG32" s="430">
        <v>7796155.8499999335</v>
      </c>
      <c r="AH32" s="431">
        <v>8337</v>
      </c>
      <c r="AI32" s="432" t="s">
        <v>1852</v>
      </c>
      <c r="AJ32" s="432" t="s">
        <v>1853</v>
      </c>
      <c r="AK32" s="48"/>
      <c r="AL32" s="14"/>
      <c r="AM32" s="14"/>
      <c r="AN32" s="14"/>
      <c r="AO32" s="14"/>
      <c r="AP32" s="14"/>
      <c r="AQ32" s="14"/>
      <c r="AR32" s="14"/>
      <c r="AS32" s="14"/>
      <c r="AT32" s="15"/>
      <c r="AU32" s="14"/>
      <c r="AV32" s="14"/>
      <c r="AW32" s="14"/>
      <c r="AX32" s="14"/>
      <c r="AY32" s="15"/>
      <c r="AZ32" s="16">
        <v>7390872.4799999893</v>
      </c>
      <c r="BA32" s="17"/>
      <c r="BB32" s="16"/>
      <c r="BC32" s="17"/>
      <c r="BD32" s="16"/>
      <c r="BE32" s="17"/>
      <c r="BF32" s="14"/>
      <c r="BG32" s="14"/>
      <c r="BH32" s="543" t="s">
        <v>95</v>
      </c>
    </row>
    <row r="33" spans="1:60" x14ac:dyDescent="0.45">
      <c r="A33" s="14" t="s">
        <v>3964</v>
      </c>
      <c r="B33" s="48" t="s">
        <v>1862</v>
      </c>
      <c r="C33" s="48" t="s">
        <v>94</v>
      </c>
      <c r="D33" s="48" t="s">
        <v>1738</v>
      </c>
      <c r="E33" s="48" t="s">
        <v>1738</v>
      </c>
      <c r="F33" s="48" t="s">
        <v>95</v>
      </c>
      <c r="G33" s="23">
        <v>43232</v>
      </c>
      <c r="H33" s="23">
        <v>43232</v>
      </c>
      <c r="I33" s="23">
        <v>43251</v>
      </c>
      <c r="J33" s="23">
        <v>43250</v>
      </c>
      <c r="K33" s="23" t="s">
        <v>2001</v>
      </c>
      <c r="L33" s="48" t="s">
        <v>1747</v>
      </c>
      <c r="M33" s="652">
        <v>43251</v>
      </c>
      <c r="N33" s="652">
        <v>43251</v>
      </c>
      <c r="O33" s="48" t="s">
        <v>4041</v>
      </c>
      <c r="P33" s="23">
        <v>43255</v>
      </c>
      <c r="Q33" s="48" t="s">
        <v>335</v>
      </c>
      <c r="R33" s="23">
        <f>I33-3</f>
        <v>43248</v>
      </c>
      <c r="S33" s="23">
        <v>43255</v>
      </c>
      <c r="T33" s="23">
        <v>43266</v>
      </c>
      <c r="U33" s="48" t="s">
        <v>94</v>
      </c>
      <c r="V33" s="48" t="s">
        <v>94</v>
      </c>
      <c r="W33" s="48" t="s">
        <v>94</v>
      </c>
      <c r="X33" s="48" t="s">
        <v>1738</v>
      </c>
      <c r="Y33" s="48" t="s">
        <v>1738</v>
      </c>
      <c r="Z33" s="48" t="s">
        <v>1738</v>
      </c>
      <c r="AA33" s="48" t="s">
        <v>2001</v>
      </c>
      <c r="AB33" s="568">
        <v>15593260.849999459</v>
      </c>
      <c r="AC33" s="48" t="s">
        <v>1747</v>
      </c>
      <c r="AD33" s="48" t="s">
        <v>1747</v>
      </c>
      <c r="AE33" s="430">
        <v>16438492.749999769</v>
      </c>
      <c r="AF33" s="474">
        <v>9284</v>
      </c>
      <c r="AG33" s="430">
        <v>16782827.980000079</v>
      </c>
      <c r="AH33" s="431">
        <v>9495</v>
      </c>
      <c r="AI33" s="432" t="s">
        <v>1863</v>
      </c>
      <c r="AJ33" s="432" t="s">
        <v>1864</v>
      </c>
      <c r="AK33" s="48"/>
      <c r="AL33" s="14"/>
      <c r="AM33" s="14"/>
      <c r="AN33" s="14"/>
      <c r="AO33" s="14"/>
      <c r="AP33" s="14"/>
      <c r="AQ33" s="14"/>
      <c r="AR33" s="14"/>
      <c r="AS33" s="14"/>
      <c r="AT33" s="15"/>
      <c r="AU33" s="14"/>
      <c r="AV33" s="14"/>
      <c r="AW33" s="14"/>
      <c r="AX33" s="14"/>
      <c r="AY33" s="15"/>
      <c r="AZ33" s="16">
        <v>15593260.849999459</v>
      </c>
      <c r="BA33" s="17"/>
      <c r="BB33" s="16"/>
      <c r="BC33" s="17"/>
      <c r="BE33" s="17"/>
      <c r="BF33" s="14"/>
      <c r="BG33" s="14"/>
      <c r="BH33" s="543" t="s">
        <v>95</v>
      </c>
    </row>
    <row r="34" spans="1:60" x14ac:dyDescent="0.45">
      <c r="A34" s="14" t="s">
        <v>3993</v>
      </c>
      <c r="B34" s="48" t="s">
        <v>1892</v>
      </c>
      <c r="C34" s="48" t="s">
        <v>94</v>
      </c>
      <c r="D34" s="498" t="s">
        <v>3775</v>
      </c>
      <c r="E34" s="48" t="s">
        <v>3775</v>
      </c>
      <c r="F34" s="48" t="s">
        <v>94</v>
      </c>
      <c r="G34" s="23">
        <v>43230</v>
      </c>
      <c r="H34" s="23">
        <v>43230</v>
      </c>
      <c r="I34" s="23">
        <v>43251</v>
      </c>
      <c r="J34" s="23">
        <v>43248</v>
      </c>
      <c r="K34" s="23" t="s">
        <v>1921</v>
      </c>
      <c r="L34" s="48" t="s">
        <v>1740</v>
      </c>
      <c r="M34" s="147">
        <v>43248</v>
      </c>
      <c r="N34" s="23">
        <v>43248</v>
      </c>
      <c r="O34" s="48" t="s">
        <v>3288</v>
      </c>
      <c r="P34" s="661">
        <v>43253</v>
      </c>
      <c r="Q34" s="48" t="s">
        <v>335</v>
      </c>
      <c r="R34" s="23" t="s">
        <v>47</v>
      </c>
      <c r="S34" s="23" t="s">
        <v>47</v>
      </c>
      <c r="T34" s="23">
        <v>43263</v>
      </c>
      <c r="U34" s="48" t="s">
        <v>94</v>
      </c>
      <c r="V34" s="48" t="s">
        <v>95</v>
      </c>
      <c r="W34" s="48" t="s">
        <v>94</v>
      </c>
      <c r="X34" s="48" t="s">
        <v>3775</v>
      </c>
      <c r="Y34" s="48" t="s">
        <v>1753</v>
      </c>
      <c r="Z34" s="48" t="s">
        <v>1753</v>
      </c>
      <c r="AA34" s="48" t="s">
        <v>1921</v>
      </c>
      <c r="AB34" s="568">
        <v>2854589</v>
      </c>
      <c r="AC34" s="48" t="s">
        <v>1740</v>
      </c>
      <c r="AD34" s="48" t="s">
        <v>1740</v>
      </c>
      <c r="AE34" s="430">
        <v>2851287.3099999782</v>
      </c>
      <c r="AF34" s="474">
        <v>6559</v>
      </c>
      <c r="AG34" s="430">
        <v>2750836.4900000021</v>
      </c>
      <c r="AH34" s="431">
        <v>5581</v>
      </c>
      <c r="AI34" s="432" t="s">
        <v>3308</v>
      </c>
      <c r="AJ34" s="432" t="s">
        <v>1894</v>
      </c>
      <c r="AK34" s="48"/>
      <c r="AL34" s="14"/>
      <c r="AM34" s="14"/>
      <c r="AN34" s="14"/>
      <c r="AO34" s="14"/>
      <c r="AP34" s="14"/>
      <c r="AQ34" s="14"/>
      <c r="AR34" s="14"/>
      <c r="AS34" s="14"/>
      <c r="AT34" s="15"/>
      <c r="AU34" s="14"/>
      <c r="AV34" s="14"/>
      <c r="AW34" s="14"/>
      <c r="AX34" s="14"/>
      <c r="AY34" s="15"/>
      <c r="AZ34" s="16">
        <v>2854589</v>
      </c>
      <c r="BA34" s="17"/>
      <c r="BB34" s="16"/>
      <c r="BC34" s="16"/>
      <c r="BD34" s="16"/>
      <c r="BE34" s="16"/>
      <c r="BF34" s="16"/>
      <c r="BG34" s="16"/>
      <c r="BH34" s="543" t="s">
        <v>95</v>
      </c>
    </row>
    <row r="35" spans="1:60" x14ac:dyDescent="0.45">
      <c r="A35" s="14" t="s">
        <v>3995</v>
      </c>
      <c r="B35" s="48" t="s">
        <v>1791</v>
      </c>
      <c r="C35" s="48" t="s">
        <v>94</v>
      </c>
      <c r="D35" s="498" t="s">
        <v>3775</v>
      </c>
      <c r="E35" s="48" t="s">
        <v>3775</v>
      </c>
      <c r="F35" s="48" t="s">
        <v>94</v>
      </c>
      <c r="G35" s="23">
        <v>43223</v>
      </c>
      <c r="H35" s="23">
        <v>43223</v>
      </c>
      <c r="I35" s="23">
        <v>43252</v>
      </c>
      <c r="J35" s="23">
        <v>43250</v>
      </c>
      <c r="K35" s="23" t="s">
        <v>1757</v>
      </c>
      <c r="L35" s="48" t="s">
        <v>1747</v>
      </c>
      <c r="M35" s="23">
        <v>43250</v>
      </c>
      <c r="N35" s="23" t="s">
        <v>4047</v>
      </c>
      <c r="O35" s="48" t="s">
        <v>1788</v>
      </c>
      <c r="P35" s="23">
        <v>43256</v>
      </c>
      <c r="Q35" s="48" t="s">
        <v>4045</v>
      </c>
      <c r="R35" s="23" t="s">
        <v>47</v>
      </c>
      <c r="S35" s="23" t="s">
        <v>47</v>
      </c>
      <c r="T35" s="147"/>
      <c r="U35" s="48" t="s">
        <v>94</v>
      </c>
      <c r="V35" s="48" t="s">
        <v>94</v>
      </c>
      <c r="W35" s="48" t="s">
        <v>94</v>
      </c>
      <c r="X35" s="48" t="s">
        <v>3775</v>
      </c>
      <c r="Y35" s="48" t="s">
        <v>1753</v>
      </c>
      <c r="Z35" s="48" t="s">
        <v>1753</v>
      </c>
      <c r="AA35" s="48" t="s">
        <v>1757</v>
      </c>
      <c r="AB35" s="568">
        <v>1037950.8499999969</v>
      </c>
      <c r="AC35" s="48" t="s">
        <v>1747</v>
      </c>
      <c r="AD35" s="48" t="s">
        <v>1747</v>
      </c>
      <c r="AE35" s="430">
        <v>1036426.98</v>
      </c>
      <c r="AF35" s="474">
        <v>1425</v>
      </c>
      <c r="AG35" s="430">
        <v>1104728.2000000009</v>
      </c>
      <c r="AH35" s="431">
        <v>1500</v>
      </c>
      <c r="AI35" s="432" t="s">
        <v>1793</v>
      </c>
      <c r="AJ35" s="432" t="s">
        <v>1794</v>
      </c>
      <c r="AK35" s="48"/>
      <c r="AL35" s="14"/>
      <c r="AM35" s="14"/>
      <c r="AN35" s="14"/>
      <c r="AO35" s="14"/>
      <c r="AP35" s="14"/>
      <c r="AQ35" s="14"/>
      <c r="AR35" s="14"/>
      <c r="AS35" s="14"/>
      <c r="AT35" s="15"/>
      <c r="AU35" s="14"/>
      <c r="AV35" s="14"/>
      <c r="AW35" s="14"/>
      <c r="AX35" s="14"/>
      <c r="AY35" s="15"/>
      <c r="AZ35" s="16">
        <v>1037950.8499999969</v>
      </c>
      <c r="BA35" s="17"/>
      <c r="BB35" s="16"/>
      <c r="BC35" s="17"/>
      <c r="BD35" s="16"/>
      <c r="BE35" s="17"/>
      <c r="BF35" s="14"/>
      <c r="BG35" s="14"/>
      <c r="BH35" s="543" t="s">
        <v>95</v>
      </c>
    </row>
    <row r="36" spans="1:60" x14ac:dyDescent="0.45">
      <c r="A36" s="14" t="s">
        <v>3996</v>
      </c>
      <c r="B36" s="48" t="s">
        <v>1795</v>
      </c>
      <c r="C36" s="48" t="s">
        <v>94</v>
      </c>
      <c r="D36" s="498" t="s">
        <v>3775</v>
      </c>
      <c r="E36" s="48" t="s">
        <v>3775</v>
      </c>
      <c r="F36" s="48" t="s">
        <v>94</v>
      </c>
      <c r="G36" s="23">
        <v>43221</v>
      </c>
      <c r="H36" s="23">
        <v>43221</v>
      </c>
      <c r="I36" s="23">
        <v>43251</v>
      </c>
      <c r="J36" s="23">
        <v>43249</v>
      </c>
      <c r="K36" s="23" t="s">
        <v>1757</v>
      </c>
      <c r="L36" s="48" t="s">
        <v>1747</v>
      </c>
      <c r="M36" s="23">
        <v>43245</v>
      </c>
      <c r="N36" s="23" t="s">
        <v>4048</v>
      </c>
      <c r="O36" s="48" t="s">
        <v>1788</v>
      </c>
      <c r="P36" s="23">
        <v>43255</v>
      </c>
      <c r="Q36" s="48" t="s">
        <v>4045</v>
      </c>
      <c r="R36" s="23" t="s">
        <v>47</v>
      </c>
      <c r="S36" s="23" t="s">
        <v>47</v>
      </c>
      <c r="T36" s="147"/>
      <c r="U36" s="48" t="s">
        <v>94</v>
      </c>
      <c r="V36" s="48" t="s">
        <v>94</v>
      </c>
      <c r="W36" s="48" t="s">
        <v>94</v>
      </c>
      <c r="X36" s="48" t="s">
        <v>3775</v>
      </c>
      <c r="Y36" s="48" t="s">
        <v>1753</v>
      </c>
      <c r="Z36" s="48" t="s">
        <v>1753</v>
      </c>
      <c r="AA36" s="48" t="s">
        <v>1757</v>
      </c>
      <c r="AB36" s="568">
        <v>1560603.8900000041</v>
      </c>
      <c r="AC36" s="48" t="s">
        <v>1747</v>
      </c>
      <c r="AD36" s="48" t="s">
        <v>1747</v>
      </c>
      <c r="AE36" s="430">
        <v>1642696.81</v>
      </c>
      <c r="AF36" s="474">
        <v>1848</v>
      </c>
      <c r="AG36" s="430">
        <v>1460947.3399999994</v>
      </c>
      <c r="AH36" s="431">
        <v>1789</v>
      </c>
      <c r="AI36" s="432" t="s">
        <v>1796</v>
      </c>
      <c r="AJ36" s="432" t="s">
        <v>1797</v>
      </c>
      <c r="AK36" s="48"/>
      <c r="AL36" s="14"/>
      <c r="AM36" s="14"/>
      <c r="AN36" s="14"/>
      <c r="AO36" s="14"/>
      <c r="AP36" s="14"/>
      <c r="AQ36" s="14"/>
      <c r="AR36" s="14"/>
      <c r="AS36" s="14"/>
      <c r="AT36" s="15"/>
      <c r="AU36" s="14"/>
      <c r="AV36" s="14"/>
      <c r="AW36" s="14"/>
      <c r="AX36" s="14"/>
      <c r="AY36" s="15"/>
      <c r="AZ36" s="16">
        <v>1560603.8900000041</v>
      </c>
      <c r="BA36" s="17"/>
      <c r="BB36" s="16"/>
      <c r="BC36" s="17"/>
      <c r="BD36" s="16"/>
      <c r="BF36" s="14"/>
      <c r="BG36" s="14"/>
      <c r="BH36" s="543" t="s">
        <v>95</v>
      </c>
    </row>
    <row r="37" spans="1:60" x14ac:dyDescent="0.45">
      <c r="A37" s="14" t="s">
        <v>3997</v>
      </c>
      <c r="B37" s="48" t="s">
        <v>1804</v>
      </c>
      <c r="C37" s="48" t="s">
        <v>94</v>
      </c>
      <c r="D37" s="498" t="s">
        <v>3775</v>
      </c>
      <c r="E37" s="48" t="s">
        <v>3775</v>
      </c>
      <c r="F37" s="48" t="s">
        <v>94</v>
      </c>
      <c r="G37" s="23">
        <v>43223</v>
      </c>
      <c r="H37" s="23">
        <v>43223</v>
      </c>
      <c r="I37" s="23">
        <v>43252</v>
      </c>
      <c r="J37" s="23">
        <v>43250</v>
      </c>
      <c r="K37" s="23" t="s">
        <v>1757</v>
      </c>
      <c r="L37" s="48" t="s">
        <v>1747</v>
      </c>
      <c r="M37" s="23">
        <v>43250</v>
      </c>
      <c r="N37" s="23" t="s">
        <v>4047</v>
      </c>
      <c r="O37" s="48" t="s">
        <v>1788</v>
      </c>
      <c r="P37" s="23">
        <v>43256</v>
      </c>
      <c r="Q37" s="48" t="s">
        <v>4045</v>
      </c>
      <c r="R37" s="23" t="s">
        <v>47</v>
      </c>
      <c r="S37" s="23" t="s">
        <v>47</v>
      </c>
      <c r="T37" s="147"/>
      <c r="U37" s="48" t="s">
        <v>94</v>
      </c>
      <c r="V37" s="48" t="s">
        <v>94</v>
      </c>
      <c r="W37" s="48" t="s">
        <v>94</v>
      </c>
      <c r="X37" s="48" t="s">
        <v>3775</v>
      </c>
      <c r="Y37" s="48" t="s">
        <v>1753</v>
      </c>
      <c r="Z37" s="48" t="s">
        <v>1753</v>
      </c>
      <c r="AA37" s="48" t="s">
        <v>1757</v>
      </c>
      <c r="AB37" s="568">
        <v>557806</v>
      </c>
      <c r="AC37" s="48" t="s">
        <v>1747</v>
      </c>
      <c r="AD37" s="48" t="s">
        <v>1747</v>
      </c>
      <c r="AE37" s="430">
        <v>468014.86</v>
      </c>
      <c r="AF37" s="474">
        <v>1114</v>
      </c>
      <c r="AG37" s="430">
        <v>596428.35000000068</v>
      </c>
      <c r="AH37" s="431">
        <v>1238</v>
      </c>
      <c r="AI37" s="432" t="s">
        <v>1805</v>
      </c>
      <c r="AJ37" s="432" t="s">
        <v>1806</v>
      </c>
      <c r="AK37" s="48"/>
      <c r="AL37" s="14"/>
      <c r="AM37" s="14"/>
      <c r="AN37" s="14"/>
      <c r="AO37" s="14"/>
      <c r="AP37" s="14"/>
      <c r="AQ37" s="14"/>
      <c r="AR37" s="14"/>
      <c r="AS37" s="14"/>
      <c r="AT37" s="15"/>
      <c r="AU37" s="14"/>
      <c r="AV37" s="14"/>
      <c r="AW37" s="14"/>
      <c r="AX37" s="14"/>
      <c r="AY37" s="15"/>
      <c r="AZ37" s="16">
        <v>557806</v>
      </c>
      <c r="BA37" s="17"/>
      <c r="BB37" s="16"/>
      <c r="BC37" s="17"/>
      <c r="BD37" s="16"/>
      <c r="BE37" s="17"/>
      <c r="BF37" s="14"/>
      <c r="BG37" s="14"/>
      <c r="BH37" s="543" t="s">
        <v>95</v>
      </c>
    </row>
    <row r="38" spans="1:60" x14ac:dyDescent="0.45">
      <c r="A38" s="14" t="s">
        <v>3998</v>
      </c>
      <c r="B38" s="48" t="s">
        <v>1807</v>
      </c>
      <c r="C38" s="48" t="s">
        <v>94</v>
      </c>
      <c r="D38" s="498" t="s">
        <v>3775</v>
      </c>
      <c r="E38" s="48" t="s">
        <v>3775</v>
      </c>
      <c r="F38" s="48" t="s">
        <v>94</v>
      </c>
      <c r="G38" s="23">
        <v>43223</v>
      </c>
      <c r="H38" s="23">
        <v>43223</v>
      </c>
      <c r="I38" s="23">
        <v>43252</v>
      </c>
      <c r="J38" s="23">
        <v>43250</v>
      </c>
      <c r="K38" s="23" t="s">
        <v>1757</v>
      </c>
      <c r="L38" s="48" t="s">
        <v>1747</v>
      </c>
      <c r="M38" s="23">
        <v>43250</v>
      </c>
      <c r="N38" s="23" t="s">
        <v>4047</v>
      </c>
      <c r="O38" s="48" t="s">
        <v>1788</v>
      </c>
      <c r="P38" s="23">
        <v>43256</v>
      </c>
      <c r="Q38" s="48" t="s">
        <v>4045</v>
      </c>
      <c r="R38" s="23" t="s">
        <v>47</v>
      </c>
      <c r="S38" s="23" t="s">
        <v>47</v>
      </c>
      <c r="T38" s="147"/>
      <c r="U38" s="48" t="s">
        <v>94</v>
      </c>
      <c r="V38" s="48" t="s">
        <v>94</v>
      </c>
      <c r="W38" s="48" t="s">
        <v>94</v>
      </c>
      <c r="X38" s="48" t="s">
        <v>3775</v>
      </c>
      <c r="Y38" s="48" t="s">
        <v>1753</v>
      </c>
      <c r="Z38" s="48" t="s">
        <v>1753</v>
      </c>
      <c r="AA38" s="48" t="s">
        <v>1757</v>
      </c>
      <c r="AB38" s="568">
        <v>1148827</v>
      </c>
      <c r="AC38" s="48" t="s">
        <v>1747</v>
      </c>
      <c r="AD38" s="48" t="s">
        <v>1747</v>
      </c>
      <c r="AE38" s="430">
        <v>1130429.2200000016</v>
      </c>
      <c r="AF38" s="474">
        <v>1223</v>
      </c>
      <c r="AG38" s="430">
        <v>1105079.0399999998</v>
      </c>
      <c r="AH38" s="431">
        <v>1246</v>
      </c>
      <c r="AI38" s="432" t="s">
        <v>1808</v>
      </c>
      <c r="AJ38" s="432" t="s">
        <v>1809</v>
      </c>
      <c r="AK38" s="48"/>
      <c r="AL38" s="14"/>
      <c r="AM38" s="14"/>
      <c r="AN38" s="14"/>
      <c r="AO38" s="14"/>
      <c r="AP38" s="14"/>
      <c r="AQ38" s="14"/>
      <c r="AR38" s="14"/>
      <c r="AS38" s="14"/>
      <c r="AT38" s="15"/>
      <c r="AU38" s="14"/>
      <c r="AV38" s="14"/>
      <c r="AW38" s="14"/>
      <c r="AX38" s="14"/>
      <c r="AY38" s="15"/>
      <c r="AZ38" s="16">
        <v>1148827</v>
      </c>
      <c r="BA38" s="17"/>
      <c r="BB38" s="16"/>
      <c r="BC38" s="17"/>
      <c r="BD38" s="16"/>
      <c r="BE38" s="17"/>
      <c r="BF38" s="14"/>
      <c r="BG38" s="14"/>
      <c r="BH38" s="543" t="s">
        <v>95</v>
      </c>
    </row>
    <row r="39" spans="1:60" x14ac:dyDescent="0.45">
      <c r="A39" s="14" t="s">
        <v>3999</v>
      </c>
      <c r="B39" s="48" t="s">
        <v>1766</v>
      </c>
      <c r="C39" s="48" t="s">
        <v>94</v>
      </c>
      <c r="D39" s="498" t="s">
        <v>3775</v>
      </c>
      <c r="E39" s="48" t="s">
        <v>3775</v>
      </c>
      <c r="F39" s="48" t="s">
        <v>94</v>
      </c>
      <c r="G39" s="23">
        <v>43223</v>
      </c>
      <c r="H39" s="23">
        <v>43223</v>
      </c>
      <c r="I39" s="23">
        <v>43252</v>
      </c>
      <c r="J39" s="23">
        <v>43250</v>
      </c>
      <c r="K39" s="23" t="s">
        <v>1757</v>
      </c>
      <c r="L39" s="48" t="s">
        <v>1747</v>
      </c>
      <c r="M39" s="23">
        <v>43250</v>
      </c>
      <c r="N39" s="23" t="s">
        <v>4047</v>
      </c>
      <c r="O39" s="48" t="s">
        <v>1788</v>
      </c>
      <c r="P39" s="23">
        <v>43256</v>
      </c>
      <c r="Q39" s="48" t="s">
        <v>4045</v>
      </c>
      <c r="R39" s="23" t="s">
        <v>47</v>
      </c>
      <c r="S39" s="23" t="s">
        <v>47</v>
      </c>
      <c r="T39" s="147"/>
      <c r="U39" s="48" t="s">
        <v>94</v>
      </c>
      <c r="V39" s="48" t="s">
        <v>94</v>
      </c>
      <c r="W39" s="48" t="s">
        <v>94</v>
      </c>
      <c r="X39" s="48" t="s">
        <v>3775</v>
      </c>
      <c r="Y39" s="48" t="s">
        <v>1753</v>
      </c>
      <c r="Z39" s="48" t="s">
        <v>1753</v>
      </c>
      <c r="AA39" s="48" t="s">
        <v>1757</v>
      </c>
      <c r="AB39" s="568">
        <v>2882871</v>
      </c>
      <c r="AC39" s="48" t="s">
        <v>1747</v>
      </c>
      <c r="AD39" s="48" t="s">
        <v>1747</v>
      </c>
      <c r="AE39" s="430">
        <v>2610378.77</v>
      </c>
      <c r="AF39" s="474">
        <v>3726</v>
      </c>
      <c r="AG39" s="430">
        <v>2679679.9000000223</v>
      </c>
      <c r="AH39" s="431">
        <v>3892</v>
      </c>
      <c r="AI39" s="432" t="s">
        <v>1768</v>
      </c>
      <c r="AJ39" s="432" t="s">
        <v>1769</v>
      </c>
      <c r="AK39" s="48"/>
      <c r="AL39" s="14"/>
      <c r="AM39" s="14"/>
      <c r="AN39" s="14"/>
      <c r="AO39" s="14"/>
      <c r="AP39" s="14"/>
      <c r="AQ39" s="14"/>
      <c r="AR39" s="14"/>
      <c r="AS39" s="14"/>
      <c r="AT39" s="15"/>
      <c r="AU39" s="14"/>
      <c r="AV39" s="14"/>
      <c r="AW39" s="14"/>
      <c r="AX39" s="14"/>
      <c r="AY39" s="15"/>
      <c r="AZ39" s="16">
        <v>2882871</v>
      </c>
      <c r="BA39" s="17"/>
      <c r="BB39" s="16"/>
      <c r="BC39" s="17"/>
      <c r="BD39" s="16"/>
      <c r="BE39" s="17"/>
      <c r="BF39" s="14"/>
      <c r="BG39" s="14"/>
      <c r="BH39" s="543" t="s">
        <v>95</v>
      </c>
    </row>
    <row r="40" spans="1:60" x14ac:dyDescent="0.45">
      <c r="A40" s="14" t="s">
        <v>4000</v>
      </c>
      <c r="B40" s="435" t="s">
        <v>1925</v>
      </c>
      <c r="C40" s="48" t="s">
        <v>95</v>
      </c>
      <c r="D40" s="48" t="s">
        <v>40</v>
      </c>
      <c r="E40" s="48" t="s">
        <v>40</v>
      </c>
      <c r="F40" s="657"/>
      <c r="G40" s="658"/>
      <c r="H40" s="658"/>
      <c r="I40" s="658"/>
      <c r="J40" s="658"/>
      <c r="K40" s="658"/>
      <c r="L40" s="657"/>
      <c r="M40" s="658"/>
      <c r="N40" s="658"/>
      <c r="O40" s="659"/>
      <c r="P40" s="657"/>
      <c r="Q40" s="657"/>
      <c r="R40" s="660"/>
      <c r="S40" s="660"/>
      <c r="T40" s="658"/>
      <c r="U40" s="48" t="s">
        <v>95</v>
      </c>
      <c r="V40" s="48" t="s">
        <v>94</v>
      </c>
      <c r="W40" s="48" t="s">
        <v>94</v>
      </c>
      <c r="X40" s="435" t="s">
        <v>2011</v>
      </c>
      <c r="Y40" s="48" t="s">
        <v>2011</v>
      </c>
      <c r="Z40" s="48" t="s">
        <v>2011</v>
      </c>
      <c r="AA40" s="48" t="s">
        <v>40</v>
      </c>
      <c r="AB40" s="568">
        <v>0</v>
      </c>
      <c r="AC40" s="48" t="s">
        <v>3771</v>
      </c>
      <c r="AD40" s="48" t="s">
        <v>1740</v>
      </c>
      <c r="AE40" s="430">
        <v>11554297</v>
      </c>
      <c r="AF40" s="474">
        <v>5980</v>
      </c>
      <c r="AG40" s="430">
        <v>11880036.070000047</v>
      </c>
      <c r="AH40" s="431">
        <v>6319</v>
      </c>
      <c r="AI40" s="48" t="s">
        <v>1926</v>
      </c>
      <c r="AJ40" s="432" t="s">
        <v>1927</v>
      </c>
      <c r="AK40" s="48"/>
      <c r="AL40" s="14"/>
      <c r="AM40" s="14"/>
      <c r="AN40" s="14"/>
      <c r="AO40" s="14"/>
      <c r="AP40" s="14"/>
      <c r="AQ40" s="14"/>
      <c r="AR40" s="14"/>
      <c r="AS40" s="14"/>
      <c r="AT40" s="15"/>
      <c r="AU40" s="14"/>
      <c r="AV40" s="14"/>
      <c r="AW40" s="14"/>
      <c r="AX40" s="14"/>
      <c r="AY40" s="15"/>
      <c r="AZ40" s="164"/>
      <c r="BA40" s="17"/>
      <c r="BB40" s="16"/>
      <c r="BC40" s="17"/>
      <c r="BD40" s="16"/>
      <c r="BE40" s="17"/>
      <c r="BF40" s="14"/>
      <c r="BG40" s="14"/>
      <c r="BH40" s="543" t="s">
        <v>95</v>
      </c>
    </row>
    <row r="41" spans="1:60" x14ac:dyDescent="0.45">
      <c r="A41" s="14" t="s">
        <v>4001</v>
      </c>
      <c r="B41" s="48" t="s">
        <v>1895</v>
      </c>
      <c r="C41" s="48" t="s">
        <v>94</v>
      </c>
      <c r="D41" s="48" t="s">
        <v>3775</v>
      </c>
      <c r="E41" s="48" t="s">
        <v>3775</v>
      </c>
      <c r="F41" s="48" t="s">
        <v>94</v>
      </c>
      <c r="G41" s="23">
        <v>43229</v>
      </c>
      <c r="H41" s="23">
        <v>43229</v>
      </c>
      <c r="I41" s="23">
        <v>43250</v>
      </c>
      <c r="J41" s="23">
        <v>43249</v>
      </c>
      <c r="K41" s="23" t="s">
        <v>2014</v>
      </c>
      <c r="L41" s="48" t="s">
        <v>1747</v>
      </c>
      <c r="M41" s="23">
        <v>43242</v>
      </c>
      <c r="N41" s="23">
        <v>43242</v>
      </c>
      <c r="O41" s="48" t="s">
        <v>4060</v>
      </c>
      <c r="P41" s="23">
        <v>43252</v>
      </c>
      <c r="Q41" s="48" t="s">
        <v>531</v>
      </c>
      <c r="R41" s="147" t="s">
        <v>47</v>
      </c>
      <c r="S41" s="147" t="s">
        <v>47</v>
      </c>
      <c r="T41" s="23">
        <v>43264</v>
      </c>
      <c r="U41" s="48" t="s">
        <v>94</v>
      </c>
      <c r="V41" s="48" t="s">
        <v>94</v>
      </c>
      <c r="W41" s="48" t="s">
        <v>94</v>
      </c>
      <c r="X41" s="48" t="s">
        <v>1855</v>
      </c>
      <c r="Y41" s="48" t="s">
        <v>1753</v>
      </c>
      <c r="Z41" s="48" t="s">
        <v>1753</v>
      </c>
      <c r="AA41" s="48" t="s">
        <v>2014</v>
      </c>
      <c r="AB41" s="568">
        <v>99620902.139999926</v>
      </c>
      <c r="AC41" s="48" t="s">
        <v>1747</v>
      </c>
      <c r="AD41" s="48" t="s">
        <v>1747</v>
      </c>
      <c r="AE41" s="430">
        <v>97403804.470000014</v>
      </c>
      <c r="AF41" s="474">
        <v>26155</v>
      </c>
      <c r="AG41" s="430">
        <v>85416384.499999255</v>
      </c>
      <c r="AH41" s="431">
        <v>24958</v>
      </c>
      <c r="AI41" s="432" t="s">
        <v>1896</v>
      </c>
      <c r="AJ41" s="432" t="s">
        <v>1897</v>
      </c>
      <c r="AK41" s="48"/>
      <c r="AL41" s="14"/>
      <c r="AM41" s="14"/>
      <c r="AN41" s="14"/>
      <c r="AO41" s="14"/>
      <c r="AP41" s="14"/>
      <c r="AQ41" s="14"/>
      <c r="AR41" s="14"/>
      <c r="AS41" s="14"/>
      <c r="AT41" s="15"/>
      <c r="AU41" s="14"/>
      <c r="AV41" s="14"/>
      <c r="AW41" s="14"/>
      <c r="AX41" s="14"/>
      <c r="AY41" s="15"/>
      <c r="AZ41" s="16">
        <v>99620902.139999926</v>
      </c>
      <c r="BA41" s="17"/>
      <c r="BB41" s="16"/>
      <c r="BC41" s="17"/>
      <c r="BD41" s="16"/>
      <c r="BE41" s="17"/>
      <c r="BF41" s="14"/>
      <c r="BG41" s="14"/>
      <c r="BH41" s="543" t="s">
        <v>95</v>
      </c>
    </row>
    <row r="42" spans="1:60" x14ac:dyDescent="0.45">
      <c r="A42" s="14" t="s">
        <v>4002</v>
      </c>
      <c r="B42" s="48" t="s">
        <v>1777</v>
      </c>
      <c r="C42" s="48" t="s">
        <v>94</v>
      </c>
      <c r="D42" s="48" t="s">
        <v>1738</v>
      </c>
      <c r="E42" s="48" t="s">
        <v>1738</v>
      </c>
      <c r="F42" s="48" t="s">
        <v>95</v>
      </c>
      <c r="G42" s="23">
        <v>43224</v>
      </c>
      <c r="H42" s="23">
        <v>43224</v>
      </c>
      <c r="I42" s="23">
        <v>43252</v>
      </c>
      <c r="J42" s="23">
        <v>43251</v>
      </c>
      <c r="K42" s="23" t="s">
        <v>2014</v>
      </c>
      <c r="L42" s="48" t="s">
        <v>1747</v>
      </c>
      <c r="M42" s="23">
        <v>43252</v>
      </c>
      <c r="N42" s="23">
        <v>43252</v>
      </c>
      <c r="O42" s="433" t="s">
        <v>3288</v>
      </c>
      <c r="P42" s="23">
        <v>43256</v>
      </c>
      <c r="Q42" s="48" t="s">
        <v>4034</v>
      </c>
      <c r="R42" s="23">
        <v>43252</v>
      </c>
      <c r="S42" s="23" t="s">
        <v>4037</v>
      </c>
      <c r="T42" s="23" t="s">
        <v>47</v>
      </c>
      <c r="U42" s="48" t="s">
        <v>94</v>
      </c>
      <c r="V42" s="48" t="s">
        <v>94</v>
      </c>
      <c r="W42" s="48" t="s">
        <v>94</v>
      </c>
      <c r="X42" s="48" t="s">
        <v>1738</v>
      </c>
      <c r="Y42" s="48" t="s">
        <v>1738</v>
      </c>
      <c r="Z42" s="48" t="s">
        <v>1738</v>
      </c>
      <c r="AA42" s="48" t="s">
        <v>2014</v>
      </c>
      <c r="AB42" s="568">
        <v>6781156</v>
      </c>
      <c r="AC42" s="48" t="s">
        <v>1747</v>
      </c>
      <c r="AD42" s="48" t="s">
        <v>1747</v>
      </c>
      <c r="AE42" s="430">
        <v>6418816.2299999604</v>
      </c>
      <c r="AF42" s="474">
        <v>21565</v>
      </c>
      <c r="AG42" s="430">
        <v>7060082.8700001724</v>
      </c>
      <c r="AH42" s="431">
        <v>21912</v>
      </c>
      <c r="AI42" s="432" t="s">
        <v>1779</v>
      </c>
      <c r="AJ42" s="432" t="s">
        <v>1780</v>
      </c>
      <c r="AK42" s="48"/>
      <c r="AL42" s="14"/>
      <c r="AM42" s="14"/>
      <c r="AN42" s="14"/>
      <c r="AO42" s="14"/>
      <c r="AP42" s="14"/>
      <c r="AQ42" s="14"/>
      <c r="AR42" s="14"/>
      <c r="AS42" s="14"/>
      <c r="AT42" s="15"/>
      <c r="AU42" s="14"/>
      <c r="AV42" s="14"/>
      <c r="AW42" s="14"/>
      <c r="AX42" s="14"/>
      <c r="AY42" s="15"/>
      <c r="AZ42" s="16">
        <v>6781156</v>
      </c>
      <c r="BA42" s="17"/>
      <c r="BB42" s="16"/>
      <c r="BC42" s="17"/>
      <c r="BD42" s="16"/>
      <c r="BE42" s="17"/>
      <c r="BF42" s="14"/>
      <c r="BG42" s="14"/>
      <c r="BH42" s="543" t="s">
        <v>95</v>
      </c>
    </row>
    <row r="43" spans="1:60" x14ac:dyDescent="0.45">
      <c r="A43" s="14" t="s">
        <v>4003</v>
      </c>
      <c r="B43" s="48" t="s">
        <v>1848</v>
      </c>
      <c r="C43" s="48" t="s">
        <v>94</v>
      </c>
      <c r="D43" s="498" t="s">
        <v>1738</v>
      </c>
      <c r="E43" s="48" t="s">
        <v>1738</v>
      </c>
      <c r="F43" s="48" t="s">
        <v>95</v>
      </c>
      <c r="G43" s="23">
        <v>43231</v>
      </c>
      <c r="H43" s="23">
        <v>43231</v>
      </c>
      <c r="I43" s="23">
        <v>43252</v>
      </c>
      <c r="J43" s="23">
        <v>43251</v>
      </c>
      <c r="K43" s="23" t="s">
        <v>2001</v>
      </c>
      <c r="L43" s="48" t="s">
        <v>1747</v>
      </c>
      <c r="M43" s="23">
        <v>43252</v>
      </c>
      <c r="N43" s="23">
        <v>43252</v>
      </c>
      <c r="O43" s="48" t="s">
        <v>4041</v>
      </c>
      <c r="P43" s="23">
        <v>43256</v>
      </c>
      <c r="Q43" s="48" t="s">
        <v>335</v>
      </c>
      <c r="R43" s="23">
        <f>I43-3</f>
        <v>43249</v>
      </c>
      <c r="S43" s="23">
        <v>43256</v>
      </c>
      <c r="T43" s="23">
        <v>43266</v>
      </c>
      <c r="U43" s="48" t="s">
        <v>94</v>
      </c>
      <c r="V43" s="48" t="s">
        <v>94</v>
      </c>
      <c r="W43" s="48" t="s">
        <v>94</v>
      </c>
      <c r="X43" s="48" t="s">
        <v>1738</v>
      </c>
      <c r="Y43" s="48" t="s">
        <v>1738</v>
      </c>
      <c r="Z43" s="48" t="s">
        <v>1738</v>
      </c>
      <c r="AA43" s="48" t="s">
        <v>2001</v>
      </c>
      <c r="AB43" s="568">
        <v>2101436.6399999945</v>
      </c>
      <c r="AC43" s="48" t="s">
        <v>1747</v>
      </c>
      <c r="AD43" s="48" t="s">
        <v>1747</v>
      </c>
      <c r="AE43" s="430">
        <v>1846063.9299999976</v>
      </c>
      <c r="AF43" s="474">
        <v>2612</v>
      </c>
      <c r="AG43" s="430">
        <v>2123987.7699999935</v>
      </c>
      <c r="AH43" s="431">
        <v>2745</v>
      </c>
      <c r="AI43" s="432" t="s">
        <v>1849</v>
      </c>
      <c r="AJ43" s="432" t="s">
        <v>1850</v>
      </c>
      <c r="AK43" s="48"/>
      <c r="AL43" s="14"/>
      <c r="AM43" s="14"/>
      <c r="AN43" s="14"/>
      <c r="AO43" s="14"/>
      <c r="AP43" s="14"/>
      <c r="AQ43" s="14"/>
      <c r="AR43" s="14"/>
      <c r="AS43" s="14"/>
      <c r="AT43" s="15"/>
      <c r="AU43" s="14"/>
      <c r="AV43" s="14"/>
      <c r="AW43" s="14"/>
      <c r="AX43" s="14"/>
      <c r="AY43" s="15"/>
      <c r="AZ43" s="16">
        <v>2101436.6399999945</v>
      </c>
      <c r="BA43" s="17"/>
      <c r="BB43" s="16"/>
      <c r="BC43" s="17"/>
      <c r="BD43" s="16"/>
      <c r="BE43" s="17"/>
      <c r="BF43" s="14"/>
      <c r="BG43" s="14"/>
      <c r="BH43" s="543" t="s">
        <v>95</v>
      </c>
    </row>
    <row r="44" spans="1:60" x14ac:dyDescent="0.45">
      <c r="A44" s="14" t="s">
        <v>4004</v>
      </c>
      <c r="B44" s="48" t="s">
        <v>1920</v>
      </c>
      <c r="C44" s="48" t="s">
        <v>94</v>
      </c>
      <c r="D44" s="498" t="s">
        <v>3775</v>
      </c>
      <c r="E44" s="48" t="s">
        <v>3775</v>
      </c>
      <c r="F44" s="48" t="s">
        <v>94</v>
      </c>
      <c r="G44" s="23">
        <v>43223</v>
      </c>
      <c r="H44" s="23">
        <v>43223</v>
      </c>
      <c r="I44" s="23">
        <v>43252</v>
      </c>
      <c r="J44" s="23">
        <v>43249</v>
      </c>
      <c r="K44" s="23" t="s">
        <v>1921</v>
      </c>
      <c r="L44" s="48" t="s">
        <v>1747</v>
      </c>
      <c r="M44" s="23">
        <v>43249</v>
      </c>
      <c r="N44" s="23">
        <v>43249</v>
      </c>
      <c r="O44" s="48" t="s">
        <v>3288</v>
      </c>
      <c r="P44" s="23">
        <v>43256</v>
      </c>
      <c r="Q44" s="48" t="s">
        <v>335</v>
      </c>
      <c r="R44" s="23" t="s">
        <v>47</v>
      </c>
      <c r="S44" s="23" t="s">
        <v>47</v>
      </c>
      <c r="T44" s="23">
        <v>43265</v>
      </c>
      <c r="U44" s="48" t="s">
        <v>94</v>
      </c>
      <c r="V44" s="48" t="s">
        <v>3327</v>
      </c>
      <c r="W44" s="48" t="s">
        <v>94</v>
      </c>
      <c r="X44" s="48" t="s">
        <v>3775</v>
      </c>
      <c r="Y44" s="48" t="s">
        <v>1753</v>
      </c>
      <c r="Z44" s="48" t="s">
        <v>1753</v>
      </c>
      <c r="AA44" s="48" t="s">
        <v>1921</v>
      </c>
      <c r="AB44" s="568">
        <v>9288648</v>
      </c>
      <c r="AC44" s="48" t="s">
        <v>1747</v>
      </c>
      <c r="AD44" s="48" t="s">
        <v>1747</v>
      </c>
      <c r="AE44" s="430">
        <v>9336535.7399998959</v>
      </c>
      <c r="AF44" s="474">
        <v>6808</v>
      </c>
      <c r="AG44" s="430">
        <v>9731539.0499999486</v>
      </c>
      <c r="AH44" s="431">
        <v>7119</v>
      </c>
      <c r="AI44" s="432" t="s">
        <v>1923</v>
      </c>
      <c r="AJ44" s="432" t="s">
        <v>1924</v>
      </c>
      <c r="AK44" s="48"/>
      <c r="AL44" s="14"/>
      <c r="AM44" s="14"/>
      <c r="AN44" s="14"/>
      <c r="AO44" s="14"/>
      <c r="AP44" s="14"/>
      <c r="AQ44" s="14"/>
      <c r="AR44" s="14"/>
      <c r="AS44" s="14"/>
      <c r="AT44" s="15"/>
      <c r="AU44" s="14"/>
      <c r="AV44" s="14"/>
      <c r="AW44" s="14"/>
      <c r="AX44" s="14"/>
      <c r="AY44" s="15"/>
      <c r="AZ44" s="16">
        <v>9288648</v>
      </c>
      <c r="BA44" s="17"/>
      <c r="BB44" s="16"/>
      <c r="BC44" s="17"/>
      <c r="BD44" s="16"/>
      <c r="BE44" s="17"/>
      <c r="BF44" s="14"/>
      <c r="BG44" s="14"/>
      <c r="BH44" s="544" t="s">
        <v>3326</v>
      </c>
    </row>
    <row r="45" spans="1:60" x14ac:dyDescent="0.45">
      <c r="A45" s="14" t="s">
        <v>4005</v>
      </c>
      <c r="B45" s="48" t="s">
        <v>1943</v>
      </c>
      <c r="C45" s="48" t="s">
        <v>94</v>
      </c>
      <c r="D45" s="498" t="s">
        <v>3775</v>
      </c>
      <c r="E45" s="48" t="s">
        <v>3775</v>
      </c>
      <c r="F45" s="48" t="s">
        <v>94</v>
      </c>
      <c r="G45" s="23">
        <v>43229</v>
      </c>
      <c r="H45" s="23">
        <v>43229</v>
      </c>
      <c r="I45" s="23">
        <v>43252</v>
      </c>
      <c r="J45" s="23">
        <v>43249</v>
      </c>
      <c r="K45" s="23" t="s">
        <v>1921</v>
      </c>
      <c r="L45" s="48" t="s">
        <v>1747</v>
      </c>
      <c r="M45" s="23">
        <v>43249</v>
      </c>
      <c r="N45" s="23">
        <v>43249</v>
      </c>
      <c r="O45" s="48" t="s">
        <v>1788</v>
      </c>
      <c r="P45" s="23">
        <v>43256</v>
      </c>
      <c r="Q45" s="48" t="s">
        <v>335</v>
      </c>
      <c r="R45" s="23" t="s">
        <v>47</v>
      </c>
      <c r="S45" s="23" t="s">
        <v>47</v>
      </c>
      <c r="T45" s="23">
        <v>43282</v>
      </c>
      <c r="U45" s="48" t="s">
        <v>94</v>
      </c>
      <c r="V45" s="48" t="s">
        <v>95</v>
      </c>
      <c r="W45" s="48" t="s">
        <v>94</v>
      </c>
      <c r="X45" s="48" t="s">
        <v>3775</v>
      </c>
      <c r="Y45" s="48" t="s">
        <v>1753</v>
      </c>
      <c r="Z45" s="48" t="s">
        <v>1753</v>
      </c>
      <c r="AA45" s="48" t="s">
        <v>1921</v>
      </c>
      <c r="AB45" s="568">
        <v>7729715.2399996612</v>
      </c>
      <c r="AC45" s="48" t="s">
        <v>1747</v>
      </c>
      <c r="AD45" s="48" t="s">
        <v>1747</v>
      </c>
      <c r="AE45" s="430">
        <v>6518936.0099999709</v>
      </c>
      <c r="AF45" s="474">
        <v>3517</v>
      </c>
      <c r="AG45" s="430">
        <v>6858040.6700000139</v>
      </c>
      <c r="AH45" s="431">
        <v>3692</v>
      </c>
      <c r="AI45" s="432" t="s">
        <v>1945</v>
      </c>
      <c r="AJ45" s="432" t="s">
        <v>1946</v>
      </c>
      <c r="AK45" s="48"/>
      <c r="AL45" s="14"/>
      <c r="AM45" s="14"/>
      <c r="AN45" s="14"/>
      <c r="AO45" s="14"/>
      <c r="AP45" s="14"/>
      <c r="AQ45" s="14"/>
      <c r="AR45" s="14"/>
      <c r="AS45" s="14"/>
      <c r="AT45" s="15"/>
      <c r="AU45" s="14"/>
      <c r="AV45" s="14"/>
      <c r="AW45" s="14"/>
      <c r="AX45" s="14"/>
      <c r="AY45" s="15"/>
      <c r="AZ45" s="16">
        <v>7729715.2399996612</v>
      </c>
      <c r="BA45" s="17"/>
      <c r="BB45" s="16"/>
      <c r="BC45" s="16"/>
      <c r="BD45" s="16"/>
      <c r="BE45" s="16"/>
      <c r="BF45" s="16"/>
      <c r="BG45" s="16"/>
      <c r="BH45" s="543" t="s">
        <v>95</v>
      </c>
    </row>
    <row r="46" spans="1:60" x14ac:dyDescent="0.45">
      <c r="A46" s="14" t="s">
        <v>4006</v>
      </c>
      <c r="B46" s="48" t="s">
        <v>1756</v>
      </c>
      <c r="C46" s="48" t="s">
        <v>94</v>
      </c>
      <c r="D46" s="498" t="s">
        <v>1738</v>
      </c>
      <c r="E46" s="48" t="s">
        <v>1738</v>
      </c>
      <c r="F46" s="48" t="s">
        <v>95</v>
      </c>
      <c r="G46" s="23">
        <v>43231</v>
      </c>
      <c r="H46" s="23">
        <v>43231</v>
      </c>
      <c r="I46" s="23">
        <v>43252</v>
      </c>
      <c r="J46" s="23">
        <v>43251</v>
      </c>
      <c r="K46" s="23" t="s">
        <v>2001</v>
      </c>
      <c r="L46" s="48" t="s">
        <v>1747</v>
      </c>
      <c r="M46" s="652">
        <v>43252</v>
      </c>
      <c r="N46" s="652">
        <v>43252</v>
      </c>
      <c r="O46" s="48" t="s">
        <v>4041</v>
      </c>
      <c r="P46" s="23">
        <v>43256</v>
      </c>
      <c r="Q46" s="48" t="s">
        <v>335</v>
      </c>
      <c r="R46" s="23">
        <f t="shared" ref="R46:R50" si="1">I46-3</f>
        <v>43249</v>
      </c>
      <c r="S46" s="23">
        <v>43256</v>
      </c>
      <c r="T46" s="23">
        <v>43263</v>
      </c>
      <c r="U46" s="48" t="s">
        <v>94</v>
      </c>
      <c r="V46" s="48" t="s">
        <v>94</v>
      </c>
      <c r="W46" s="48" t="s">
        <v>94</v>
      </c>
      <c r="X46" s="48" t="s">
        <v>1738</v>
      </c>
      <c r="Y46" s="48" t="s">
        <v>1753</v>
      </c>
      <c r="Z46" s="48" t="s">
        <v>1753</v>
      </c>
      <c r="AA46" s="48" t="s">
        <v>2001</v>
      </c>
      <c r="AB46" s="568">
        <v>8690581.6400000006</v>
      </c>
      <c r="AC46" s="48" t="s">
        <v>1747</v>
      </c>
      <c r="AD46" s="48" t="s">
        <v>1747</v>
      </c>
      <c r="AE46" s="430">
        <v>7728463.7199999727</v>
      </c>
      <c r="AF46" s="474">
        <v>6020</v>
      </c>
      <c r="AG46" s="430">
        <v>8090841.7299999939</v>
      </c>
      <c r="AH46" s="431">
        <v>6292</v>
      </c>
      <c r="AI46" s="432" t="s">
        <v>3782</v>
      </c>
      <c r="AJ46" s="432" t="s">
        <v>1761</v>
      </c>
      <c r="AK46" s="48"/>
      <c r="AL46" s="14"/>
      <c r="AM46" s="14"/>
      <c r="AN46" s="14"/>
      <c r="AO46" s="14"/>
      <c r="AP46" s="14"/>
      <c r="AQ46" s="14"/>
      <c r="AR46" s="14"/>
      <c r="AS46" s="14"/>
      <c r="AT46" s="15"/>
      <c r="AU46" s="14"/>
      <c r="AV46" s="14"/>
      <c r="AW46" s="14"/>
      <c r="AX46" s="14"/>
      <c r="AY46" s="15"/>
      <c r="AZ46" s="16">
        <v>8690581.6400000006</v>
      </c>
      <c r="BA46" s="17"/>
      <c r="BB46" s="16"/>
      <c r="BC46" s="17"/>
      <c r="BD46" s="16"/>
      <c r="BE46" s="17"/>
      <c r="BF46" s="14"/>
      <c r="BG46" s="14"/>
      <c r="BH46" s="543" t="s">
        <v>95</v>
      </c>
    </row>
    <row r="47" spans="1:60" x14ac:dyDescent="0.45">
      <c r="A47" s="14" t="s">
        <v>4007</v>
      </c>
      <c r="B47" s="48" t="s">
        <v>1907</v>
      </c>
      <c r="C47" s="48" t="s">
        <v>94</v>
      </c>
      <c r="D47" s="48" t="s">
        <v>1738</v>
      </c>
      <c r="E47" s="48" t="s">
        <v>1738</v>
      </c>
      <c r="F47" s="48" t="s">
        <v>95</v>
      </c>
      <c r="G47" s="23">
        <v>43236</v>
      </c>
      <c r="H47" s="23">
        <v>43236</v>
      </c>
      <c r="I47" s="23">
        <v>43252</v>
      </c>
      <c r="J47" s="23">
        <v>43251</v>
      </c>
      <c r="K47" s="23" t="s">
        <v>2001</v>
      </c>
      <c r="L47" s="48" t="s">
        <v>1747</v>
      </c>
      <c r="M47" s="652">
        <v>43252</v>
      </c>
      <c r="N47" s="652">
        <v>43252</v>
      </c>
      <c r="O47" s="48" t="s">
        <v>4042</v>
      </c>
      <c r="P47" s="23">
        <v>43256</v>
      </c>
      <c r="Q47" s="48" t="s">
        <v>335</v>
      </c>
      <c r="R47" s="23">
        <f t="shared" si="1"/>
        <v>43249</v>
      </c>
      <c r="S47" s="23">
        <v>43256</v>
      </c>
      <c r="T47" s="23">
        <v>43266</v>
      </c>
      <c r="U47" s="48" t="s">
        <v>94</v>
      </c>
      <c r="V47" s="48" t="s">
        <v>94</v>
      </c>
      <c r="W47" s="48" t="s">
        <v>94</v>
      </c>
      <c r="X47" s="48" t="s">
        <v>1738</v>
      </c>
      <c r="Y47" s="48" t="s">
        <v>1738</v>
      </c>
      <c r="Z47" s="48" t="s">
        <v>1738</v>
      </c>
      <c r="AA47" s="48" t="s">
        <v>2001</v>
      </c>
      <c r="AB47" s="568">
        <v>6669566.0699999798</v>
      </c>
      <c r="AC47" s="48" t="s">
        <v>1747</v>
      </c>
      <c r="AD47" s="48" t="s">
        <v>1747</v>
      </c>
      <c r="AE47" s="430">
        <v>6554581.9399999678</v>
      </c>
      <c r="AF47" s="474">
        <v>4049</v>
      </c>
      <c r="AG47" s="430">
        <v>6346167.0599999474</v>
      </c>
      <c r="AH47" s="431">
        <v>3957</v>
      </c>
      <c r="AI47" s="432" t="s">
        <v>1908</v>
      </c>
      <c r="AJ47" s="432" t="s">
        <v>1909</v>
      </c>
      <c r="AK47" s="48"/>
      <c r="AL47" s="14"/>
      <c r="AM47" s="14"/>
      <c r="AN47" s="14"/>
      <c r="AO47" s="14"/>
      <c r="AP47" s="14"/>
      <c r="AQ47" s="14"/>
      <c r="AR47" s="14"/>
      <c r="AS47" s="14"/>
      <c r="AT47" s="15"/>
      <c r="AU47" s="14"/>
      <c r="AV47" s="14"/>
      <c r="AW47" s="14"/>
      <c r="AX47" s="14"/>
      <c r="AY47" s="15"/>
      <c r="AZ47" s="164"/>
      <c r="BA47" s="17"/>
      <c r="BB47" s="16"/>
      <c r="BC47" s="17"/>
      <c r="BD47" s="549"/>
      <c r="BE47" s="17"/>
      <c r="BF47" s="14"/>
      <c r="BG47" s="14"/>
      <c r="BH47" s="543" t="s">
        <v>95</v>
      </c>
    </row>
    <row r="48" spans="1:60" x14ac:dyDescent="0.45">
      <c r="A48" s="14" t="s">
        <v>4008</v>
      </c>
      <c r="B48" s="48" t="s">
        <v>1933</v>
      </c>
      <c r="C48" s="48" t="s">
        <v>94</v>
      </c>
      <c r="D48" s="216" t="s">
        <v>1738</v>
      </c>
      <c r="E48" s="48" t="s">
        <v>1738</v>
      </c>
      <c r="F48" s="48" t="s">
        <v>95</v>
      </c>
      <c r="G48" s="23">
        <v>43231</v>
      </c>
      <c r="H48" s="23">
        <v>43231</v>
      </c>
      <c r="I48" s="23">
        <v>43252</v>
      </c>
      <c r="J48" s="23">
        <v>43251</v>
      </c>
      <c r="K48" s="23" t="s">
        <v>2001</v>
      </c>
      <c r="L48" s="48" t="s">
        <v>1747</v>
      </c>
      <c r="M48" s="652">
        <v>43252</v>
      </c>
      <c r="N48" s="652">
        <v>43252</v>
      </c>
      <c r="O48" s="48" t="s">
        <v>4040</v>
      </c>
      <c r="P48" s="23">
        <v>43256</v>
      </c>
      <c r="Q48" s="48" t="s">
        <v>335</v>
      </c>
      <c r="R48" s="23">
        <f t="shared" si="1"/>
        <v>43249</v>
      </c>
      <c r="S48" s="23">
        <v>43256</v>
      </c>
      <c r="T48" s="23">
        <v>43264</v>
      </c>
      <c r="U48" s="48" t="s">
        <v>94</v>
      </c>
      <c r="V48" s="48" t="s">
        <v>94</v>
      </c>
      <c r="W48" s="48" t="s">
        <v>94</v>
      </c>
      <c r="X48" s="48" t="s">
        <v>1738</v>
      </c>
      <c r="Y48" s="48" t="s">
        <v>1738</v>
      </c>
      <c r="Z48" s="48" t="s">
        <v>1738</v>
      </c>
      <c r="AA48" s="48" t="s">
        <v>2001</v>
      </c>
      <c r="AB48" s="568">
        <v>44573082</v>
      </c>
      <c r="AC48" s="48" t="s">
        <v>1747</v>
      </c>
      <c r="AD48" s="48" t="s">
        <v>1747</v>
      </c>
      <c r="AE48" s="430">
        <v>44868137.220000111</v>
      </c>
      <c r="AF48" s="474">
        <v>18301</v>
      </c>
      <c r="AG48" s="430">
        <v>42699871.709999837</v>
      </c>
      <c r="AH48" s="431">
        <v>18731</v>
      </c>
      <c r="AI48" s="432" t="s">
        <v>1935</v>
      </c>
      <c r="AJ48" s="432" t="s">
        <v>1936</v>
      </c>
      <c r="AK48" s="48"/>
      <c r="AL48" s="14"/>
      <c r="AM48" s="14"/>
      <c r="AN48" s="14"/>
      <c r="AO48" s="14"/>
      <c r="AP48" s="14"/>
      <c r="AQ48" s="14"/>
      <c r="AR48" s="14"/>
      <c r="AS48" s="14"/>
      <c r="AT48" s="15"/>
      <c r="AU48" s="14"/>
      <c r="AV48" s="14"/>
      <c r="AW48" s="14"/>
      <c r="AX48" s="14"/>
      <c r="AY48" s="15"/>
      <c r="AZ48" s="16">
        <v>44573082</v>
      </c>
      <c r="BA48" s="17"/>
      <c r="BB48" s="16"/>
      <c r="BC48" s="17"/>
      <c r="BE48" s="17"/>
      <c r="BF48" s="14"/>
      <c r="BG48" s="14"/>
      <c r="BH48" s="543" t="s">
        <v>95</v>
      </c>
    </row>
    <row r="49" spans="1:60" x14ac:dyDescent="0.45">
      <c r="A49" s="14" t="s">
        <v>4009</v>
      </c>
      <c r="B49" s="48" t="s">
        <v>1879</v>
      </c>
      <c r="C49" s="48" t="s">
        <v>94</v>
      </c>
      <c r="D49" s="48" t="s">
        <v>1738</v>
      </c>
      <c r="E49" s="48" t="s">
        <v>1738</v>
      </c>
      <c r="F49" s="48" t="s">
        <v>95</v>
      </c>
      <c r="G49" s="23">
        <v>43230</v>
      </c>
      <c r="H49" s="23">
        <v>43230</v>
      </c>
      <c r="I49" s="23">
        <v>43252</v>
      </c>
      <c r="J49" s="23">
        <v>43251</v>
      </c>
      <c r="K49" s="23" t="s">
        <v>2001</v>
      </c>
      <c r="L49" s="48" t="s">
        <v>1747</v>
      </c>
      <c r="M49" s="652">
        <v>43252</v>
      </c>
      <c r="N49" s="652">
        <v>43252</v>
      </c>
      <c r="O49" s="48" t="s">
        <v>3288</v>
      </c>
      <c r="P49" s="23">
        <v>43256</v>
      </c>
      <c r="Q49" s="48" t="s">
        <v>335</v>
      </c>
      <c r="R49" s="23">
        <f t="shared" si="1"/>
        <v>43249</v>
      </c>
      <c r="S49" s="147"/>
      <c r="T49" s="23">
        <v>43266</v>
      </c>
      <c r="U49" s="48" t="s">
        <v>94</v>
      </c>
      <c r="V49" s="48" t="s">
        <v>94</v>
      </c>
      <c r="W49" s="48" t="s">
        <v>94</v>
      </c>
      <c r="X49" s="48" t="s">
        <v>1738</v>
      </c>
      <c r="Y49" s="48" t="s">
        <v>1738</v>
      </c>
      <c r="Z49" s="48" t="s">
        <v>1738</v>
      </c>
      <c r="AA49" s="48" t="s">
        <v>2014</v>
      </c>
      <c r="AB49" s="568">
        <v>3781068.3700000304</v>
      </c>
      <c r="AC49" s="48" t="s">
        <v>1747</v>
      </c>
      <c r="AD49" s="48" t="s">
        <v>1747</v>
      </c>
      <c r="AE49" s="430">
        <v>3809878.5900000064</v>
      </c>
      <c r="AF49" s="474">
        <v>3524</v>
      </c>
      <c r="AG49" s="430">
        <v>4562161.8100000024</v>
      </c>
      <c r="AH49" s="431">
        <v>4081</v>
      </c>
      <c r="AI49" s="432" t="s">
        <v>4058</v>
      </c>
      <c r="AJ49" s="432" t="s">
        <v>1881</v>
      </c>
      <c r="AK49" s="48"/>
      <c r="AL49" s="14"/>
      <c r="AM49" s="14"/>
      <c r="AN49" s="14"/>
      <c r="AO49" s="14"/>
      <c r="AP49" s="14"/>
      <c r="AQ49" s="14"/>
      <c r="AR49" s="14"/>
      <c r="AS49" s="14"/>
      <c r="AT49" s="15"/>
      <c r="AU49" s="14"/>
      <c r="AV49" s="14"/>
      <c r="AW49" s="14"/>
      <c r="AX49" s="14"/>
      <c r="AY49" s="15"/>
      <c r="AZ49" s="16">
        <v>3781068.3700000304</v>
      </c>
      <c r="BA49" s="17"/>
      <c r="BB49" s="16"/>
      <c r="BC49" s="17"/>
      <c r="BD49" s="16"/>
      <c r="BE49" s="17"/>
      <c r="BF49" s="14"/>
      <c r="BG49" s="14"/>
      <c r="BH49" s="543" t="s">
        <v>95</v>
      </c>
    </row>
    <row r="50" spans="1:60" x14ac:dyDescent="0.45">
      <c r="A50" s="14" t="s">
        <v>4010</v>
      </c>
      <c r="B50" s="48" t="s">
        <v>1898</v>
      </c>
      <c r="C50" s="48" t="s">
        <v>94</v>
      </c>
      <c r="D50" s="48" t="s">
        <v>1738</v>
      </c>
      <c r="E50" s="48" t="s">
        <v>1738</v>
      </c>
      <c r="F50" s="48" t="s">
        <v>95</v>
      </c>
      <c r="G50" s="23">
        <v>43229</v>
      </c>
      <c r="H50" s="23">
        <v>43229</v>
      </c>
      <c r="I50" s="23">
        <v>43252</v>
      </c>
      <c r="J50" s="23">
        <v>43251</v>
      </c>
      <c r="K50" s="23" t="s">
        <v>2001</v>
      </c>
      <c r="L50" s="48" t="s">
        <v>1747</v>
      </c>
      <c r="M50" s="23">
        <v>43241</v>
      </c>
      <c r="N50" s="23">
        <v>43241</v>
      </c>
      <c r="O50" s="48" t="s">
        <v>4042</v>
      </c>
      <c r="P50" s="23">
        <v>43256</v>
      </c>
      <c r="Q50" s="48" t="s">
        <v>335</v>
      </c>
      <c r="R50" s="23">
        <f t="shared" si="1"/>
        <v>43249</v>
      </c>
      <c r="S50" s="23">
        <v>43256</v>
      </c>
      <c r="T50" s="23">
        <v>43263</v>
      </c>
      <c r="U50" s="48" t="s">
        <v>94</v>
      </c>
      <c r="V50" s="48" t="s">
        <v>94</v>
      </c>
      <c r="W50" s="48" t="s">
        <v>94</v>
      </c>
      <c r="X50" s="48" t="s">
        <v>1738</v>
      </c>
      <c r="Y50" s="48" t="s">
        <v>1738</v>
      </c>
      <c r="Z50" s="48" t="s">
        <v>1738</v>
      </c>
      <c r="AA50" s="48" t="s">
        <v>2001</v>
      </c>
      <c r="AB50" s="568">
        <v>9184175.5599999893</v>
      </c>
      <c r="AC50" s="48" t="s">
        <v>1747</v>
      </c>
      <c r="AD50" s="48" t="s">
        <v>1747</v>
      </c>
      <c r="AE50" s="430">
        <v>10235596.339999994</v>
      </c>
      <c r="AF50" s="474">
        <v>6918</v>
      </c>
      <c r="AG50" s="430">
        <v>10183205.669999989</v>
      </c>
      <c r="AH50" s="431">
        <v>6767</v>
      </c>
      <c r="AI50" s="432" t="s">
        <v>1899</v>
      </c>
      <c r="AJ50" s="432" t="s">
        <v>1900</v>
      </c>
      <c r="AK50" s="48"/>
      <c r="AL50" s="14"/>
      <c r="AM50" s="14"/>
      <c r="AN50" s="14"/>
      <c r="AO50" s="14"/>
      <c r="AP50" s="14"/>
      <c r="AQ50" s="14"/>
      <c r="AR50" s="14"/>
      <c r="AS50" s="14"/>
      <c r="AT50" s="15"/>
      <c r="AU50" s="14"/>
      <c r="AV50" s="14"/>
      <c r="AW50" s="14"/>
      <c r="AX50" s="14"/>
      <c r="AY50" s="15"/>
      <c r="AZ50" s="16">
        <v>9184175.5599999893</v>
      </c>
      <c r="BA50" s="17"/>
      <c r="BB50" s="16"/>
      <c r="BC50" s="17"/>
      <c r="BD50" s="16"/>
      <c r="BE50" s="17"/>
      <c r="BF50" s="14"/>
      <c r="BG50" s="14"/>
      <c r="BH50" s="543" t="s">
        <v>95</v>
      </c>
    </row>
    <row r="51" spans="1:60" x14ac:dyDescent="0.45">
      <c r="A51" s="14" t="s">
        <v>4011</v>
      </c>
      <c r="B51" s="48" t="s">
        <v>1787</v>
      </c>
      <c r="C51" s="48" t="s">
        <v>94</v>
      </c>
      <c r="D51" s="48" t="s">
        <v>1738</v>
      </c>
      <c r="E51" s="48" t="s">
        <v>1738</v>
      </c>
      <c r="F51" s="48" t="s">
        <v>95</v>
      </c>
      <c r="G51" s="23">
        <v>43221</v>
      </c>
      <c r="H51" s="23">
        <v>43221</v>
      </c>
      <c r="I51" s="23">
        <v>43252</v>
      </c>
      <c r="J51" s="23">
        <v>43251</v>
      </c>
      <c r="K51" s="23" t="s">
        <v>2014</v>
      </c>
      <c r="L51" s="48" t="s">
        <v>1747</v>
      </c>
      <c r="M51" s="23">
        <v>43245</v>
      </c>
      <c r="N51" s="23">
        <v>43245</v>
      </c>
      <c r="O51" s="48" t="s">
        <v>1788</v>
      </c>
      <c r="P51" s="23">
        <v>43256</v>
      </c>
      <c r="Q51" s="48" t="s">
        <v>4034</v>
      </c>
      <c r="R51" s="23">
        <v>43245</v>
      </c>
      <c r="S51" s="23" t="s">
        <v>4037</v>
      </c>
      <c r="T51" s="23">
        <v>43266</v>
      </c>
      <c r="U51" s="48" t="s">
        <v>94</v>
      </c>
      <c r="V51" s="48" t="s">
        <v>94</v>
      </c>
      <c r="W51" s="48" t="s">
        <v>94</v>
      </c>
      <c r="X51" s="48" t="s">
        <v>1738</v>
      </c>
      <c r="Y51" s="48" t="s">
        <v>1738</v>
      </c>
      <c r="Z51" s="48" t="s">
        <v>1738</v>
      </c>
      <c r="AA51" s="48" t="s">
        <v>2014</v>
      </c>
      <c r="AB51" s="568">
        <v>28854558.009998385</v>
      </c>
      <c r="AC51" s="48" t="s">
        <v>1747</v>
      </c>
      <c r="AD51" s="48" t="s">
        <v>1747</v>
      </c>
      <c r="AE51" s="430">
        <v>28555156.649995774</v>
      </c>
      <c r="AF51" s="474">
        <v>33509</v>
      </c>
      <c r="AG51" s="430">
        <v>28754572.149999697</v>
      </c>
      <c r="AH51" s="431">
        <v>35371</v>
      </c>
      <c r="AI51" s="432" t="s">
        <v>1789</v>
      </c>
      <c r="AJ51" s="432" t="s">
        <v>1790</v>
      </c>
      <c r="AK51" s="48"/>
      <c r="AL51" s="14"/>
      <c r="AM51" s="14"/>
      <c r="AN51" s="14"/>
      <c r="AO51" s="14"/>
      <c r="AP51" s="14"/>
      <c r="AQ51" s="14"/>
      <c r="AR51" s="14"/>
      <c r="AS51" s="14"/>
      <c r="AT51" s="15"/>
      <c r="AU51" s="14"/>
      <c r="AV51" s="14"/>
      <c r="AW51" s="14"/>
      <c r="AX51" s="14"/>
      <c r="AY51" s="15"/>
      <c r="AZ51" s="16">
        <v>28854558.009998385</v>
      </c>
      <c r="BA51" s="17"/>
      <c r="BB51" s="16"/>
      <c r="BC51" s="17"/>
      <c r="BD51" s="16"/>
      <c r="BE51" s="17"/>
      <c r="BF51" s="14"/>
      <c r="BG51" s="14"/>
      <c r="BH51" s="543" t="s">
        <v>95</v>
      </c>
    </row>
    <row r="52" spans="1:60" x14ac:dyDescent="0.45">
      <c r="A52" s="14" t="s">
        <v>4012</v>
      </c>
      <c r="B52" s="48" t="s">
        <v>1876</v>
      </c>
      <c r="C52" s="48" t="s">
        <v>94</v>
      </c>
      <c r="D52" s="48" t="s">
        <v>1738</v>
      </c>
      <c r="E52" s="48" t="s">
        <v>1738</v>
      </c>
      <c r="F52" s="48" t="s">
        <v>95</v>
      </c>
      <c r="G52" s="23">
        <v>43224</v>
      </c>
      <c r="H52" s="23">
        <v>43224</v>
      </c>
      <c r="I52" s="23">
        <v>43252</v>
      </c>
      <c r="J52" s="23">
        <v>43251</v>
      </c>
      <c r="K52" s="23" t="s">
        <v>2001</v>
      </c>
      <c r="L52" s="48" t="s">
        <v>1747</v>
      </c>
      <c r="M52" s="652">
        <v>43252</v>
      </c>
      <c r="N52" s="652">
        <v>43252</v>
      </c>
      <c r="O52" s="48" t="s">
        <v>4041</v>
      </c>
      <c r="P52" s="23">
        <v>43256</v>
      </c>
      <c r="Q52" s="48" t="s">
        <v>335</v>
      </c>
      <c r="R52" s="23">
        <f t="shared" ref="R52:R54" si="2">I52-3</f>
        <v>43249</v>
      </c>
      <c r="S52" s="23">
        <v>43256</v>
      </c>
      <c r="T52" s="23">
        <v>43266</v>
      </c>
      <c r="U52" s="48" t="s">
        <v>94</v>
      </c>
      <c r="V52" s="48" t="s">
        <v>94</v>
      </c>
      <c r="W52" s="48" t="s">
        <v>94</v>
      </c>
      <c r="X52" s="48" t="s">
        <v>1738</v>
      </c>
      <c r="Y52" s="48" t="s">
        <v>1738</v>
      </c>
      <c r="Z52" s="48" t="s">
        <v>1845</v>
      </c>
      <c r="AA52" s="48" t="s">
        <v>2001</v>
      </c>
      <c r="AB52" s="568">
        <v>11037477.059999796</v>
      </c>
      <c r="AC52" s="48" t="s">
        <v>1747</v>
      </c>
      <c r="AD52" s="48" t="s">
        <v>1747</v>
      </c>
      <c r="AE52" s="430">
        <v>12512611.360000102</v>
      </c>
      <c r="AF52" s="474">
        <v>12091</v>
      </c>
      <c r="AG52" s="430">
        <v>14753765.930000145</v>
      </c>
      <c r="AH52" s="431">
        <v>12859</v>
      </c>
      <c r="AI52" s="432" t="s">
        <v>3282</v>
      </c>
      <c r="AJ52" s="432" t="s">
        <v>1878</v>
      </c>
      <c r="AK52" s="48"/>
      <c r="AL52" s="14"/>
      <c r="AM52" s="14"/>
      <c r="AN52" s="14"/>
      <c r="AO52" s="14"/>
      <c r="AP52" s="14"/>
      <c r="AQ52" s="14"/>
      <c r="AR52" s="14"/>
      <c r="AS52" s="14"/>
      <c r="AT52" s="15"/>
      <c r="AU52" s="14"/>
      <c r="AV52" s="14"/>
      <c r="AW52" s="14"/>
      <c r="AX52" s="14"/>
      <c r="AY52" s="15"/>
      <c r="AZ52" s="16">
        <v>11037477.059999796</v>
      </c>
      <c r="BA52" s="17"/>
      <c r="BB52" s="16"/>
      <c r="BC52" s="17"/>
      <c r="BD52" s="16"/>
      <c r="BE52" s="17"/>
      <c r="BF52" s="14"/>
      <c r="BG52" s="14"/>
      <c r="BH52" s="543" t="s">
        <v>95</v>
      </c>
    </row>
    <row r="53" spans="1:60" x14ac:dyDescent="0.45">
      <c r="A53" s="14" t="s">
        <v>4013</v>
      </c>
      <c r="B53" s="48" t="s">
        <v>1858</v>
      </c>
      <c r="C53" s="48" t="s">
        <v>94</v>
      </c>
      <c r="D53" s="48" t="s">
        <v>1738</v>
      </c>
      <c r="E53" s="48" t="s">
        <v>1738</v>
      </c>
      <c r="F53" s="48" t="s">
        <v>95</v>
      </c>
      <c r="G53" s="23">
        <v>43229</v>
      </c>
      <c r="H53" s="23">
        <v>43229</v>
      </c>
      <c r="I53" s="23">
        <v>43252</v>
      </c>
      <c r="J53" s="23">
        <v>43251</v>
      </c>
      <c r="K53" s="23" t="s">
        <v>2001</v>
      </c>
      <c r="L53" s="48" t="s">
        <v>1747</v>
      </c>
      <c r="M53" s="652">
        <v>43252</v>
      </c>
      <c r="N53" s="652">
        <v>43252</v>
      </c>
      <c r="O53" s="48" t="s">
        <v>4041</v>
      </c>
      <c r="P53" s="23">
        <v>43256</v>
      </c>
      <c r="Q53" s="48" t="s">
        <v>335</v>
      </c>
      <c r="R53" s="23">
        <f t="shared" si="2"/>
        <v>43249</v>
      </c>
      <c r="S53" s="23">
        <v>43256</v>
      </c>
      <c r="T53" s="23">
        <v>43264</v>
      </c>
      <c r="U53" s="48" t="s">
        <v>94</v>
      </c>
      <c r="V53" s="48" t="s">
        <v>94</v>
      </c>
      <c r="W53" s="48" t="s">
        <v>94</v>
      </c>
      <c r="X53" s="48" t="s">
        <v>1738</v>
      </c>
      <c r="Y53" s="48" t="s">
        <v>1738</v>
      </c>
      <c r="Z53" s="48" t="s">
        <v>1738</v>
      </c>
      <c r="AA53" s="48" t="s">
        <v>2001</v>
      </c>
      <c r="AB53" s="568">
        <v>6646185</v>
      </c>
      <c r="AC53" s="48" t="s">
        <v>1747</v>
      </c>
      <c r="AD53" s="48" t="s">
        <v>1747</v>
      </c>
      <c r="AE53" s="430">
        <v>6950706.329999947</v>
      </c>
      <c r="AF53" s="474">
        <v>4515</v>
      </c>
      <c r="AG53" s="430">
        <v>8327434.8699999927</v>
      </c>
      <c r="AH53" s="431">
        <v>5339</v>
      </c>
      <c r="AI53" s="432" t="s">
        <v>1860</v>
      </c>
      <c r="AJ53" s="432" t="s">
        <v>1861</v>
      </c>
      <c r="AK53" s="48"/>
      <c r="AL53" s="14"/>
      <c r="AM53" s="14"/>
      <c r="AN53" s="14"/>
      <c r="AO53" s="14"/>
      <c r="AP53" s="14"/>
      <c r="AQ53" s="14"/>
      <c r="AR53" s="14"/>
      <c r="AS53" s="14"/>
      <c r="AT53" s="15"/>
      <c r="AU53" s="14"/>
      <c r="AV53" s="14"/>
      <c r="AW53" s="14"/>
      <c r="AX53" s="14"/>
      <c r="AY53" s="15"/>
      <c r="AZ53" s="16">
        <v>6646185</v>
      </c>
      <c r="BA53" s="17"/>
      <c r="BB53" s="16"/>
      <c r="BC53" s="17"/>
      <c r="BD53" s="16"/>
      <c r="BE53" s="17"/>
      <c r="BF53" s="14"/>
      <c r="BG53" s="14"/>
      <c r="BH53" s="543" t="s">
        <v>95</v>
      </c>
    </row>
    <row r="54" spans="1:60" x14ac:dyDescent="0.45">
      <c r="A54" s="14" t="s">
        <v>4014</v>
      </c>
      <c r="B54" s="48" t="s">
        <v>1818</v>
      </c>
      <c r="C54" s="48" t="s">
        <v>94</v>
      </c>
      <c r="D54" s="48" t="s">
        <v>1738</v>
      </c>
      <c r="E54" s="48" t="s">
        <v>1738</v>
      </c>
      <c r="F54" s="48" t="s">
        <v>95</v>
      </c>
      <c r="G54" s="23">
        <v>43229</v>
      </c>
      <c r="H54" s="23">
        <v>43229</v>
      </c>
      <c r="I54" s="23">
        <v>43252</v>
      </c>
      <c r="J54" s="23">
        <v>43251</v>
      </c>
      <c r="K54" s="23" t="s">
        <v>2001</v>
      </c>
      <c r="L54" s="48" t="s">
        <v>1740</v>
      </c>
      <c r="M54" s="23">
        <v>43252</v>
      </c>
      <c r="N54" s="23">
        <v>43252</v>
      </c>
      <c r="O54" s="48" t="s">
        <v>4042</v>
      </c>
      <c r="P54" s="23">
        <v>43255</v>
      </c>
      <c r="Q54" s="48" t="s">
        <v>335</v>
      </c>
      <c r="R54" s="23">
        <f t="shared" si="2"/>
        <v>43249</v>
      </c>
      <c r="S54" s="23">
        <v>43254</v>
      </c>
      <c r="T54" s="23">
        <v>43266</v>
      </c>
      <c r="U54" s="48" t="s">
        <v>94</v>
      </c>
      <c r="V54" s="48" t="s">
        <v>94</v>
      </c>
      <c r="W54" s="48" t="s">
        <v>94</v>
      </c>
      <c r="X54" s="48" t="s">
        <v>1738</v>
      </c>
      <c r="Y54" s="48" t="s">
        <v>1738</v>
      </c>
      <c r="Z54" s="48" t="s">
        <v>1738</v>
      </c>
      <c r="AA54" s="48" t="s">
        <v>2001</v>
      </c>
      <c r="AB54" s="568">
        <v>7875383</v>
      </c>
      <c r="AC54" s="48" t="s">
        <v>1740</v>
      </c>
      <c r="AD54" s="48" t="s">
        <v>1740</v>
      </c>
      <c r="AE54" s="430">
        <v>7672168.4299999671</v>
      </c>
      <c r="AF54" s="474">
        <v>2541</v>
      </c>
      <c r="AG54" s="430">
        <v>7928052.2699999949</v>
      </c>
      <c r="AH54" s="431">
        <v>2639</v>
      </c>
      <c r="AI54" s="432" t="s">
        <v>1819</v>
      </c>
      <c r="AJ54" s="432" t="s">
        <v>1820</v>
      </c>
      <c r="AK54" s="48"/>
      <c r="AL54" s="14"/>
      <c r="AM54" s="14"/>
      <c r="AN54" s="14"/>
      <c r="AO54" s="14"/>
      <c r="AP54" s="14"/>
      <c r="AQ54" s="14"/>
      <c r="AR54" s="14"/>
      <c r="AS54" s="14"/>
      <c r="AT54" s="15"/>
      <c r="AU54" s="14"/>
      <c r="AV54" s="14"/>
      <c r="AW54" s="14"/>
      <c r="AX54" s="14"/>
      <c r="AY54" s="15"/>
      <c r="AZ54" s="16">
        <v>7875383</v>
      </c>
      <c r="BA54" s="17"/>
      <c r="BB54" s="16"/>
      <c r="BC54" s="17"/>
      <c r="BD54" s="16"/>
      <c r="BE54" s="17"/>
      <c r="BF54" s="14"/>
      <c r="BG54" s="14"/>
      <c r="BH54" s="543" t="s">
        <v>95</v>
      </c>
    </row>
    <row r="55" spans="1:60" x14ac:dyDescent="0.45">
      <c r="A55" s="14" t="s">
        <v>4015</v>
      </c>
      <c r="B55" s="48" t="s">
        <v>1882</v>
      </c>
      <c r="C55" s="48" t="s">
        <v>94</v>
      </c>
      <c r="D55" s="216" t="s">
        <v>3775</v>
      </c>
      <c r="E55" s="48" t="s">
        <v>3775</v>
      </c>
      <c r="F55" s="48" t="s">
        <v>94</v>
      </c>
      <c r="G55" s="23">
        <v>43224</v>
      </c>
      <c r="H55" s="23">
        <v>43224</v>
      </c>
      <c r="I55" s="23">
        <v>43252</v>
      </c>
      <c r="J55" s="23">
        <v>43251</v>
      </c>
      <c r="K55" s="23" t="s">
        <v>2014</v>
      </c>
      <c r="L55" s="48" t="s">
        <v>1747</v>
      </c>
      <c r="M55" s="23">
        <v>43242</v>
      </c>
      <c r="N55" s="23">
        <v>43242</v>
      </c>
      <c r="O55" s="433" t="s">
        <v>3288</v>
      </c>
      <c r="P55" s="23">
        <v>43257</v>
      </c>
      <c r="Q55" s="48" t="s">
        <v>4034</v>
      </c>
      <c r="R55" s="23" t="s">
        <v>47</v>
      </c>
      <c r="S55" s="23" t="s">
        <v>47</v>
      </c>
      <c r="T55" s="23" t="s">
        <v>47</v>
      </c>
      <c r="U55" s="48" t="s">
        <v>94</v>
      </c>
      <c r="V55" s="48" t="s">
        <v>94</v>
      </c>
      <c r="W55" s="48" t="s">
        <v>94</v>
      </c>
      <c r="X55" s="48" t="s">
        <v>3764</v>
      </c>
      <c r="Y55" s="48" t="s">
        <v>1753</v>
      </c>
      <c r="Z55" s="48" t="s">
        <v>1753</v>
      </c>
      <c r="AA55" s="48" t="s">
        <v>2014</v>
      </c>
      <c r="AB55" s="568">
        <v>23135047.959999751</v>
      </c>
      <c r="AC55" s="48" t="s">
        <v>1747</v>
      </c>
      <c r="AD55" s="48" t="s">
        <v>1747</v>
      </c>
      <c r="AE55" s="430">
        <v>21821968.410001244</v>
      </c>
      <c r="AF55" s="474">
        <v>13330</v>
      </c>
      <c r="AG55" s="430">
        <v>21983912.530000746</v>
      </c>
      <c r="AH55" s="431">
        <v>13257</v>
      </c>
      <c r="AI55" s="432" t="s">
        <v>1884</v>
      </c>
      <c r="AJ55" s="432" t="s">
        <v>1885</v>
      </c>
      <c r="AK55" s="48"/>
      <c r="AL55" s="14"/>
      <c r="AM55" s="14"/>
      <c r="AN55" s="14"/>
      <c r="AO55" s="14"/>
      <c r="AP55" s="14"/>
      <c r="AQ55" s="14"/>
      <c r="AR55" s="14"/>
      <c r="AS55" s="14"/>
      <c r="AT55" s="15"/>
      <c r="AU55" s="14"/>
      <c r="AV55" s="14"/>
      <c r="AW55" s="14"/>
      <c r="AX55" s="14"/>
      <c r="AY55" s="15"/>
      <c r="AZ55" s="164">
        <v>23135047.959999751</v>
      </c>
      <c r="BA55" s="17"/>
      <c r="BB55" s="16"/>
      <c r="BC55" s="17"/>
      <c r="BD55" s="16"/>
      <c r="BE55" s="17"/>
      <c r="BF55" s="14"/>
      <c r="BG55" s="14"/>
      <c r="BH55" s="543" t="s">
        <v>95</v>
      </c>
    </row>
    <row r="56" spans="1:60" x14ac:dyDescent="0.45">
      <c r="A56" s="14" t="s">
        <v>4016</v>
      </c>
      <c r="B56" s="48" t="s">
        <v>1824</v>
      </c>
      <c r="C56" s="48" t="s">
        <v>94</v>
      </c>
      <c r="D56" s="48" t="s">
        <v>1738</v>
      </c>
      <c r="E56" s="48" t="s">
        <v>1738</v>
      </c>
      <c r="F56" s="48" t="s">
        <v>95</v>
      </c>
      <c r="G56" s="23">
        <v>43227</v>
      </c>
      <c r="H56" s="23">
        <v>43227</v>
      </c>
      <c r="I56" s="23">
        <v>43252</v>
      </c>
      <c r="J56" s="23">
        <v>43251</v>
      </c>
      <c r="K56" s="23" t="s">
        <v>2014</v>
      </c>
      <c r="L56" s="48" t="s">
        <v>1747</v>
      </c>
      <c r="M56" s="23">
        <v>43245</v>
      </c>
      <c r="N56" s="23">
        <v>43245</v>
      </c>
      <c r="O56" s="433" t="s">
        <v>1788</v>
      </c>
      <c r="P56" s="23">
        <v>43255</v>
      </c>
      <c r="Q56" s="48" t="s">
        <v>335</v>
      </c>
      <c r="R56" s="23">
        <v>43251</v>
      </c>
      <c r="S56" s="23" t="s">
        <v>4037</v>
      </c>
      <c r="T56" s="23">
        <v>43266</v>
      </c>
      <c r="U56" s="48" t="s">
        <v>94</v>
      </c>
      <c r="V56" s="48" t="s">
        <v>94</v>
      </c>
      <c r="W56" s="48" t="s">
        <v>94</v>
      </c>
      <c r="X56" s="48" t="s">
        <v>1738</v>
      </c>
      <c r="Y56" s="48" t="s">
        <v>1753</v>
      </c>
      <c r="Z56" s="48" t="s">
        <v>1753</v>
      </c>
      <c r="AA56" s="48" t="s">
        <v>2014</v>
      </c>
      <c r="AB56" s="568">
        <v>15059467.66</v>
      </c>
      <c r="AC56" s="48" t="s">
        <v>1747</v>
      </c>
      <c r="AD56" s="48" t="s">
        <v>1747</v>
      </c>
      <c r="AE56" s="430">
        <v>14918153.099999951</v>
      </c>
      <c r="AF56" s="474">
        <v>7728</v>
      </c>
      <c r="AG56" s="430">
        <v>15596243.369999992</v>
      </c>
      <c r="AH56" s="431">
        <v>7877</v>
      </c>
      <c r="AI56" s="432" t="s">
        <v>1825</v>
      </c>
      <c r="AJ56" s="432" t="s">
        <v>1826</v>
      </c>
      <c r="AK56" s="48"/>
      <c r="AL56" s="14"/>
      <c r="AM56" s="14"/>
      <c r="AN56" s="14"/>
      <c r="AO56" s="14"/>
      <c r="AP56" s="14"/>
      <c r="AQ56" s="14"/>
      <c r="AR56" s="14"/>
      <c r="AS56" s="14"/>
      <c r="AT56" s="15"/>
      <c r="AU56" s="14"/>
      <c r="AV56" s="14"/>
      <c r="AW56" s="14"/>
      <c r="AX56" s="14"/>
      <c r="AY56" s="15"/>
      <c r="AZ56" s="16">
        <v>15059467.66</v>
      </c>
      <c r="BA56" s="17"/>
      <c r="BB56" s="16"/>
      <c r="BC56" s="17"/>
      <c r="BD56" s="16"/>
      <c r="BE56" s="17"/>
      <c r="BF56" s="14"/>
      <c r="BG56" s="14"/>
      <c r="BH56" s="543" t="s">
        <v>95</v>
      </c>
    </row>
    <row r="57" spans="1:60" x14ac:dyDescent="0.45">
      <c r="A57" s="14" t="s">
        <v>4017</v>
      </c>
      <c r="B57" s="48" t="s">
        <v>1937</v>
      </c>
      <c r="C57" s="48" t="s">
        <v>94</v>
      </c>
      <c r="D57" s="48" t="s">
        <v>3775</v>
      </c>
      <c r="E57" s="48" t="s">
        <v>3775</v>
      </c>
      <c r="F57" s="48" t="s">
        <v>94</v>
      </c>
      <c r="G57" s="23">
        <v>43229</v>
      </c>
      <c r="H57" s="23">
        <v>43229</v>
      </c>
      <c r="I57" s="23">
        <v>43252</v>
      </c>
      <c r="J57" s="23">
        <v>43251</v>
      </c>
      <c r="K57" s="23" t="s">
        <v>2001</v>
      </c>
      <c r="L57" s="48" t="s">
        <v>1747</v>
      </c>
      <c r="M57" s="23">
        <v>43245</v>
      </c>
      <c r="N57" s="23">
        <v>43245</v>
      </c>
      <c r="O57" s="48" t="s">
        <v>4043</v>
      </c>
      <c r="P57" s="23">
        <v>43256</v>
      </c>
      <c r="Q57" s="48" t="s">
        <v>335</v>
      </c>
      <c r="R57" s="23" t="s">
        <v>47</v>
      </c>
      <c r="S57" s="23">
        <v>43256</v>
      </c>
      <c r="T57" s="23">
        <v>43262</v>
      </c>
      <c r="U57" s="48" t="s">
        <v>94</v>
      </c>
      <c r="V57" s="48" t="s">
        <v>94</v>
      </c>
      <c r="W57" s="48" t="s">
        <v>94</v>
      </c>
      <c r="X57" s="48" t="s">
        <v>3775</v>
      </c>
      <c r="Y57" s="48" t="s">
        <v>1753</v>
      </c>
      <c r="Z57" s="48" t="s">
        <v>1753</v>
      </c>
      <c r="AA57" s="48" t="s">
        <v>2001</v>
      </c>
      <c r="AB57" s="568">
        <v>5699464.3199999686</v>
      </c>
      <c r="AC57" s="48" t="s">
        <v>1747</v>
      </c>
      <c r="AD57" s="48" t="s">
        <v>1747</v>
      </c>
      <c r="AE57" s="430">
        <v>5152385.3100000033</v>
      </c>
      <c r="AF57" s="474">
        <v>5052</v>
      </c>
      <c r="AG57" s="430">
        <v>5535423.8899999773</v>
      </c>
      <c r="AH57" s="431">
        <v>5463</v>
      </c>
      <c r="AI57" s="432" t="s">
        <v>1938</v>
      </c>
      <c r="AJ57" s="432" t="s">
        <v>1939</v>
      </c>
      <c r="AK57" s="48"/>
      <c r="AL57" s="14"/>
      <c r="AM57" s="14"/>
      <c r="AN57" s="14"/>
      <c r="AO57" s="14"/>
      <c r="AP57" s="14"/>
      <c r="AQ57" s="14"/>
      <c r="AR57" s="14"/>
      <c r="AS57" s="14"/>
      <c r="AT57" s="15"/>
      <c r="AU57" s="14"/>
      <c r="AV57" s="14"/>
      <c r="AW57" s="14"/>
      <c r="AX57" s="14"/>
      <c r="AY57" s="15"/>
      <c r="AZ57" s="16">
        <v>5699464.3199999686</v>
      </c>
      <c r="BA57" s="17"/>
      <c r="BB57" s="16"/>
      <c r="BC57" s="17"/>
      <c r="BD57" s="16"/>
      <c r="BE57" s="17"/>
      <c r="BF57" s="14"/>
      <c r="BG57" s="14"/>
      <c r="BH57" s="543" t="s">
        <v>95</v>
      </c>
    </row>
    <row r="58" spans="1:60" x14ac:dyDescent="0.45">
      <c r="A58" s="14" t="s">
        <v>4018</v>
      </c>
      <c r="B58" s="48" t="s">
        <v>1904</v>
      </c>
      <c r="C58" s="48" t="s">
        <v>94</v>
      </c>
      <c r="D58" s="48" t="s">
        <v>1738</v>
      </c>
      <c r="E58" s="48" t="s">
        <v>1738</v>
      </c>
      <c r="F58" s="48" t="s">
        <v>95</v>
      </c>
      <c r="G58" s="23">
        <v>43229</v>
      </c>
      <c r="H58" s="23">
        <v>43229</v>
      </c>
      <c r="I58" s="23" t="s">
        <v>4052</v>
      </c>
      <c r="J58" s="23">
        <v>43251</v>
      </c>
      <c r="K58" s="23" t="s">
        <v>2014</v>
      </c>
      <c r="L58" s="48" t="s">
        <v>1747</v>
      </c>
      <c r="M58" s="23">
        <v>43252</v>
      </c>
      <c r="N58" s="23">
        <v>43252</v>
      </c>
      <c r="O58" s="48" t="s">
        <v>4035</v>
      </c>
      <c r="P58" s="23">
        <v>43256</v>
      </c>
      <c r="Q58" s="48" t="s">
        <v>4034</v>
      </c>
      <c r="R58" s="23">
        <v>43251</v>
      </c>
      <c r="S58" s="23" t="s">
        <v>4037</v>
      </c>
      <c r="T58" s="23">
        <v>43266</v>
      </c>
      <c r="U58" s="48" t="s">
        <v>94</v>
      </c>
      <c r="V58" s="48" t="s">
        <v>94</v>
      </c>
      <c r="W58" s="48" t="s">
        <v>94</v>
      </c>
      <c r="X58" s="48" t="s">
        <v>1738</v>
      </c>
      <c r="Y58" s="48" t="s">
        <v>1738</v>
      </c>
      <c r="Z58" s="48" t="s">
        <v>1738</v>
      </c>
      <c r="AA58" s="48" t="s">
        <v>2001</v>
      </c>
      <c r="AB58" s="568">
        <v>4637306.1699998975</v>
      </c>
      <c r="AC58" s="48" t="s">
        <v>1747</v>
      </c>
      <c r="AD58" s="48" t="s">
        <v>1747</v>
      </c>
      <c r="AE58" s="430">
        <v>4433742.4399998346</v>
      </c>
      <c r="AF58" s="474">
        <v>15059</v>
      </c>
      <c r="AG58" s="430">
        <v>4477579.4800000712</v>
      </c>
      <c r="AH58" s="431">
        <v>14981</v>
      </c>
      <c r="AI58" s="432" t="s">
        <v>4059</v>
      </c>
      <c r="AJ58" s="432" t="s">
        <v>1906</v>
      </c>
      <c r="AK58" s="48"/>
      <c r="AL58" s="14"/>
      <c r="AM58" s="14"/>
      <c r="AN58" s="14"/>
      <c r="AO58" s="14"/>
      <c r="AP58" s="14"/>
      <c r="AQ58" s="14"/>
      <c r="AR58" s="14"/>
      <c r="AS58" s="14"/>
      <c r="AT58" s="15"/>
      <c r="AU58" s="14"/>
      <c r="AV58" s="14"/>
      <c r="AW58" s="14"/>
      <c r="AX58" s="14"/>
      <c r="AY58" s="15"/>
      <c r="AZ58" s="16">
        <v>4637306.1699998975</v>
      </c>
      <c r="BA58" s="17"/>
      <c r="BB58" s="16"/>
      <c r="BC58" s="17"/>
      <c r="BD58" s="16"/>
      <c r="BE58" s="17"/>
      <c r="BF58" s="14"/>
      <c r="BG58" s="14"/>
      <c r="BH58" s="543" t="s">
        <v>95</v>
      </c>
    </row>
    <row r="59" spans="1:60" x14ac:dyDescent="0.45">
      <c r="A59" s="14" t="s">
        <v>4019</v>
      </c>
      <c r="B59" s="48" t="s">
        <v>1947</v>
      </c>
      <c r="C59" s="48" t="s">
        <v>94</v>
      </c>
      <c r="D59" s="48" t="s">
        <v>3775</v>
      </c>
      <c r="E59" s="48" t="s">
        <v>3775</v>
      </c>
      <c r="F59" s="48" t="s">
        <v>94</v>
      </c>
      <c r="G59" s="23">
        <v>43225</v>
      </c>
      <c r="H59" s="23">
        <v>43225</v>
      </c>
      <c r="I59" s="23" t="s">
        <v>4052</v>
      </c>
      <c r="J59" s="23">
        <v>43249</v>
      </c>
      <c r="K59" s="23" t="s">
        <v>1921</v>
      </c>
      <c r="L59" s="48" t="s">
        <v>1747</v>
      </c>
      <c r="M59" s="23">
        <v>43249</v>
      </c>
      <c r="N59" s="23">
        <v>43249</v>
      </c>
      <c r="O59" s="48" t="s">
        <v>1788</v>
      </c>
      <c r="P59" s="23">
        <v>43255</v>
      </c>
      <c r="Q59" s="48" t="s">
        <v>335</v>
      </c>
      <c r="R59" s="23" t="s">
        <v>47</v>
      </c>
      <c r="S59" s="23" t="s">
        <v>47</v>
      </c>
      <c r="T59" s="23">
        <v>43271</v>
      </c>
      <c r="U59" s="48" t="s">
        <v>94</v>
      </c>
      <c r="V59" s="48" t="s">
        <v>95</v>
      </c>
      <c r="W59" s="48" t="s">
        <v>95</v>
      </c>
      <c r="X59" s="48" t="s">
        <v>3775</v>
      </c>
      <c r="Y59" s="48" t="s">
        <v>1753</v>
      </c>
      <c r="Z59" s="48" t="s">
        <v>1753</v>
      </c>
      <c r="AA59" s="48" t="s">
        <v>1921</v>
      </c>
      <c r="AB59" s="568">
        <v>19643459</v>
      </c>
      <c r="AC59" s="48" t="s">
        <v>1747</v>
      </c>
      <c r="AD59" s="48" t="s">
        <v>1747</v>
      </c>
      <c r="AE59" s="430">
        <v>19600982.429998476</v>
      </c>
      <c r="AF59" s="474">
        <v>32843</v>
      </c>
      <c r="AG59" s="430"/>
      <c r="AH59" s="431"/>
      <c r="AI59" s="432" t="s">
        <v>1948</v>
      </c>
      <c r="AJ59" s="432" t="s">
        <v>3309</v>
      </c>
      <c r="AK59" s="48"/>
      <c r="AL59" s="14"/>
      <c r="AM59" s="14"/>
      <c r="AN59" s="14"/>
      <c r="AO59" s="14"/>
      <c r="AP59" s="14"/>
      <c r="AQ59" s="14"/>
      <c r="AR59" s="14"/>
      <c r="AS59" s="14"/>
      <c r="AT59" s="15"/>
      <c r="AU59" s="14"/>
      <c r="AV59" s="14"/>
      <c r="AW59" s="14"/>
      <c r="AX59" s="14"/>
      <c r="AY59" s="15"/>
      <c r="AZ59" s="16">
        <v>19643459</v>
      </c>
      <c r="BA59" s="17"/>
      <c r="BB59" s="16"/>
      <c r="BC59" s="16"/>
      <c r="BD59" s="16"/>
      <c r="BE59" s="16"/>
      <c r="BF59" s="16"/>
      <c r="BG59" s="16"/>
      <c r="BH59" s="543" t="s">
        <v>95</v>
      </c>
    </row>
    <row r="60" spans="1:60" x14ac:dyDescent="0.45">
      <c r="A60" s="14" t="s">
        <v>4020</v>
      </c>
      <c r="B60" s="48" t="s">
        <v>1774</v>
      </c>
      <c r="C60" s="48" t="s">
        <v>94</v>
      </c>
      <c r="D60" s="216" t="s">
        <v>1738</v>
      </c>
      <c r="E60" s="48" t="s">
        <v>1738</v>
      </c>
      <c r="F60" s="48" t="s">
        <v>95</v>
      </c>
      <c r="G60" s="23">
        <v>43224</v>
      </c>
      <c r="H60" s="23">
        <v>43224</v>
      </c>
      <c r="I60" s="23" t="s">
        <v>4051</v>
      </c>
      <c r="J60" s="651">
        <v>43251</v>
      </c>
      <c r="K60" s="23" t="s">
        <v>2001</v>
      </c>
      <c r="L60" s="48" t="s">
        <v>1747</v>
      </c>
      <c r="M60" s="652">
        <v>43252</v>
      </c>
      <c r="N60" s="652">
        <v>43252</v>
      </c>
      <c r="O60" s="48" t="s">
        <v>4044</v>
      </c>
      <c r="P60" s="23">
        <v>43258</v>
      </c>
      <c r="Q60" s="48" t="s">
        <v>335</v>
      </c>
      <c r="R60" s="23">
        <v>43249</v>
      </c>
      <c r="S60" s="23">
        <v>43258</v>
      </c>
      <c r="T60" s="23">
        <v>43266</v>
      </c>
      <c r="U60" s="48" t="s">
        <v>94</v>
      </c>
      <c r="V60" s="48" t="s">
        <v>94</v>
      </c>
      <c r="W60" s="48" t="s">
        <v>94</v>
      </c>
      <c r="X60" s="48" t="s">
        <v>1738</v>
      </c>
      <c r="Y60" s="48" t="s">
        <v>1738</v>
      </c>
      <c r="Z60" s="48" t="s">
        <v>1738</v>
      </c>
      <c r="AA60" s="48" t="s">
        <v>2001</v>
      </c>
      <c r="AB60" s="568">
        <v>7558591.4100000719</v>
      </c>
      <c r="AC60" s="48" t="s">
        <v>1747</v>
      </c>
      <c r="AD60" s="48" t="s">
        <v>1747</v>
      </c>
      <c r="AE60" s="430">
        <v>7798304.1600000029</v>
      </c>
      <c r="AF60" s="474">
        <v>16274</v>
      </c>
      <c r="AG60" s="430">
        <v>7836088.7500001993</v>
      </c>
      <c r="AH60" s="431">
        <v>15891</v>
      </c>
      <c r="AI60" s="432" t="s">
        <v>1775</v>
      </c>
      <c r="AJ60" s="432" t="s">
        <v>1776</v>
      </c>
      <c r="AK60" s="48"/>
      <c r="AL60" s="14"/>
      <c r="AM60" s="14"/>
      <c r="AN60" s="14"/>
      <c r="AO60" s="14"/>
      <c r="AP60" s="14"/>
      <c r="AQ60" s="14"/>
      <c r="AR60" s="14"/>
      <c r="AS60" s="14"/>
      <c r="AT60" s="15"/>
      <c r="AU60" s="14"/>
      <c r="AV60" s="14"/>
      <c r="AW60" s="14"/>
      <c r="AX60" s="14"/>
      <c r="AY60" s="15"/>
      <c r="AZ60" s="16">
        <v>7558591.4100000719</v>
      </c>
      <c r="BA60" s="17"/>
      <c r="BB60" s="16"/>
      <c r="BC60" s="17"/>
      <c r="BD60" s="16"/>
      <c r="BE60" s="17"/>
      <c r="BF60" s="14"/>
      <c r="BG60" s="14"/>
      <c r="BH60" s="543" t="s">
        <v>95</v>
      </c>
    </row>
    <row r="61" spans="1:60" x14ac:dyDescent="0.45">
      <c r="A61" s="14" t="s">
        <v>4054</v>
      </c>
      <c r="B61" s="48" t="s">
        <v>1854</v>
      </c>
      <c r="C61" s="48" t="s">
        <v>94</v>
      </c>
      <c r="D61" s="216" t="s">
        <v>4057</v>
      </c>
      <c r="E61" s="48" t="s">
        <v>3987</v>
      </c>
      <c r="F61" s="48" t="s">
        <v>95</v>
      </c>
      <c r="G61" s="23">
        <v>43230</v>
      </c>
      <c r="H61" s="23">
        <v>43230</v>
      </c>
      <c r="I61" s="443" t="s">
        <v>4051</v>
      </c>
      <c r="J61" s="23">
        <v>43251</v>
      </c>
      <c r="K61" s="23" t="s">
        <v>2001</v>
      </c>
      <c r="L61" s="48" t="s">
        <v>1747</v>
      </c>
      <c r="M61" s="23">
        <v>43249</v>
      </c>
      <c r="N61" s="23">
        <v>43249</v>
      </c>
      <c r="O61" s="48" t="s">
        <v>3284</v>
      </c>
      <c r="P61" s="23">
        <v>43256</v>
      </c>
      <c r="Q61" s="48" t="s">
        <v>4049</v>
      </c>
      <c r="R61" s="23">
        <v>43249</v>
      </c>
      <c r="S61" s="23">
        <v>43256</v>
      </c>
      <c r="T61" s="23">
        <v>43266</v>
      </c>
      <c r="U61" s="48" t="s">
        <v>94</v>
      </c>
      <c r="V61" s="48" t="s">
        <v>94</v>
      </c>
      <c r="W61" s="48" t="s">
        <v>94</v>
      </c>
      <c r="X61" s="48" t="s">
        <v>1855</v>
      </c>
      <c r="Y61" s="48" t="s">
        <v>1855</v>
      </c>
      <c r="Z61" s="48" t="s">
        <v>1855</v>
      </c>
      <c r="AA61" s="48" t="s">
        <v>2001</v>
      </c>
      <c r="AB61" s="568">
        <v>203515242.89000297</v>
      </c>
      <c r="AC61" s="48" t="s">
        <v>1747</v>
      </c>
      <c r="AD61" s="48" t="s">
        <v>1747</v>
      </c>
      <c r="AE61" s="430">
        <v>201491587.80999902</v>
      </c>
      <c r="AF61" s="474">
        <v>42614</v>
      </c>
      <c r="AG61" s="430">
        <v>205165541.63999707</v>
      </c>
      <c r="AH61" s="431">
        <v>48636</v>
      </c>
      <c r="AI61" s="432" t="s">
        <v>1856</v>
      </c>
      <c r="AJ61" s="432" t="s">
        <v>1857</v>
      </c>
      <c r="AK61" s="48"/>
      <c r="AL61" s="14"/>
      <c r="AM61" s="14"/>
      <c r="AN61" s="14"/>
      <c r="AO61" s="14"/>
      <c r="AP61" s="14"/>
      <c r="AQ61" s="14"/>
      <c r="AR61" s="14"/>
      <c r="AS61" s="14"/>
      <c r="AT61" s="15"/>
      <c r="AU61" s="14"/>
      <c r="AV61" s="14"/>
      <c r="AW61" s="14"/>
      <c r="AX61" s="14"/>
      <c r="AY61" s="15"/>
      <c r="AZ61" s="16">
        <v>203515242.89000297</v>
      </c>
      <c r="BA61" s="17"/>
      <c r="BB61" s="16"/>
      <c r="BC61" s="17"/>
      <c r="BD61" s="16"/>
      <c r="BE61" s="17"/>
      <c r="BF61" s="14"/>
      <c r="BG61" s="14"/>
      <c r="BH61" s="543" t="s">
        <v>95</v>
      </c>
    </row>
    <row r="62" spans="1:60" x14ac:dyDescent="0.45">
      <c r="A62" s="14" t="s">
        <v>3988</v>
      </c>
      <c r="B62" s="48" t="s">
        <v>1798</v>
      </c>
      <c r="C62" s="48" t="s">
        <v>94</v>
      </c>
      <c r="D62" s="216" t="s">
        <v>3775</v>
      </c>
      <c r="E62" s="48" t="s">
        <v>3775</v>
      </c>
      <c r="F62" s="48" t="s">
        <v>94</v>
      </c>
      <c r="G62" s="23">
        <v>43230</v>
      </c>
      <c r="H62" s="23">
        <v>43230</v>
      </c>
      <c r="I62" s="23">
        <v>43250</v>
      </c>
      <c r="J62" s="23">
        <v>43249</v>
      </c>
      <c r="K62" s="23" t="s">
        <v>2014</v>
      </c>
      <c r="L62" s="48" t="s">
        <v>1747</v>
      </c>
      <c r="M62" s="23">
        <v>43243</v>
      </c>
      <c r="N62" s="23">
        <v>43243</v>
      </c>
      <c r="O62" s="48" t="s">
        <v>4036</v>
      </c>
      <c r="P62" s="23">
        <v>43252</v>
      </c>
      <c r="Q62" s="48" t="s">
        <v>4034</v>
      </c>
      <c r="R62" s="23" t="s">
        <v>47</v>
      </c>
      <c r="S62" s="23" t="s">
        <v>47</v>
      </c>
      <c r="T62" s="23">
        <v>43264</v>
      </c>
      <c r="U62" s="48" t="s">
        <v>94</v>
      </c>
      <c r="V62" s="48" t="s">
        <v>94</v>
      </c>
      <c r="W62" s="48" t="s">
        <v>94</v>
      </c>
      <c r="X62" s="48" t="s">
        <v>3764</v>
      </c>
      <c r="Y62" s="48" t="s">
        <v>1753</v>
      </c>
      <c r="Z62" s="48" t="s">
        <v>1753</v>
      </c>
      <c r="AA62" s="48" t="s">
        <v>2014</v>
      </c>
      <c r="AB62" s="568">
        <v>1308749.010000004</v>
      </c>
      <c r="AC62" s="48" t="s">
        <v>1747</v>
      </c>
      <c r="AD62" s="48" t="s">
        <v>1747</v>
      </c>
      <c r="AE62" s="430">
        <v>1368744.7800000075</v>
      </c>
      <c r="AF62" s="474">
        <v>2797</v>
      </c>
      <c r="AG62" s="430">
        <v>1478824.9499999827</v>
      </c>
      <c r="AH62" s="431">
        <v>2987</v>
      </c>
      <c r="AI62" s="432" t="s">
        <v>1799</v>
      </c>
      <c r="AJ62" s="432" t="s">
        <v>1800</v>
      </c>
      <c r="AK62" s="48"/>
      <c r="AL62" s="14"/>
      <c r="AM62" s="14"/>
      <c r="AN62" s="14"/>
      <c r="AO62" s="14"/>
      <c r="AP62" s="14"/>
      <c r="AQ62" s="14"/>
      <c r="AR62" s="14"/>
      <c r="AS62" s="14"/>
      <c r="AT62" s="15"/>
      <c r="AU62" s="14"/>
      <c r="AV62" s="14"/>
      <c r="AW62" s="14"/>
      <c r="AX62" s="14"/>
      <c r="AY62" s="15"/>
      <c r="AZ62" s="164"/>
      <c r="BA62" s="17"/>
      <c r="BB62" s="16"/>
      <c r="BC62" s="17"/>
      <c r="BD62" s="16"/>
      <c r="BE62" s="17"/>
      <c r="BF62" s="14"/>
      <c r="BG62" s="14"/>
      <c r="BH62" s="543" t="s">
        <v>95</v>
      </c>
    </row>
    <row r="64" spans="1:60" x14ac:dyDescent="0.45">
      <c r="J64" s="8"/>
    </row>
    <row r="65" spans="9:30" x14ac:dyDescent="0.45">
      <c r="J65" s="8"/>
    </row>
    <row r="66" spans="9:30" x14ac:dyDescent="0.45">
      <c r="J66" s="8"/>
    </row>
    <row r="67" spans="9:30" x14ac:dyDescent="0.45">
      <c r="I67" s="64"/>
      <c r="J67" s="8"/>
    </row>
    <row r="68" spans="9:30" x14ac:dyDescent="0.45">
      <c r="I68" s="64"/>
      <c r="J68" s="8"/>
    </row>
    <row r="69" spans="9:30" x14ac:dyDescent="0.45">
      <c r="I69" s="64"/>
      <c r="J69" s="8"/>
    </row>
    <row r="70" spans="9:30" x14ac:dyDescent="0.45">
      <c r="I70" s="64"/>
      <c r="J70" s="8"/>
    </row>
    <row r="71" spans="9:30" x14ac:dyDescent="0.45">
      <c r="J71" s="8"/>
    </row>
    <row r="72" spans="9:30" x14ac:dyDescent="0.45">
      <c r="J72" s="8"/>
    </row>
    <row r="73" spans="9:30" x14ac:dyDescent="0.45">
      <c r="J73" s="8"/>
      <c r="AD73" s="64"/>
    </row>
    <row r="74" spans="9:30" x14ac:dyDescent="0.45">
      <c r="J74" s="8"/>
      <c r="M74" s="58"/>
      <c r="AD74" s="64"/>
    </row>
    <row r="75" spans="9:30" x14ac:dyDescent="0.45">
      <c r="J75" s="8"/>
      <c r="M75" s="58"/>
    </row>
    <row r="76" spans="9:30" x14ac:dyDescent="0.45">
      <c r="J76" s="8"/>
      <c r="M76" s="58"/>
    </row>
    <row r="77" spans="9:30" x14ac:dyDescent="0.45">
      <c r="J77" s="8"/>
    </row>
    <row r="78" spans="9:30" x14ac:dyDescent="0.45">
      <c r="J78" s="8"/>
    </row>
    <row r="79" spans="9:30" x14ac:dyDescent="0.45">
      <c r="J79" s="8"/>
      <c r="M79" s="58"/>
    </row>
    <row r="80" spans="9:30" x14ac:dyDescent="0.45">
      <c r="J80" s="8"/>
      <c r="M80" s="58"/>
    </row>
    <row r="81" spans="10:14" x14ac:dyDescent="0.45">
      <c r="J81" s="8"/>
      <c r="M81" s="58"/>
    </row>
    <row r="82" spans="10:14" x14ac:dyDescent="0.45">
      <c r="J82" s="8"/>
      <c r="N82" s="58"/>
    </row>
    <row r="83" spans="10:14" x14ac:dyDescent="0.45">
      <c r="J83" s="8"/>
      <c r="N83" s="58"/>
    </row>
    <row r="84" spans="10:14" x14ac:dyDescent="0.45">
      <c r="J84" s="8"/>
      <c r="N84" s="58"/>
    </row>
    <row r="85" spans="10:14" x14ac:dyDescent="0.45">
      <c r="J85" s="8"/>
    </row>
    <row r="86" spans="10:14" x14ac:dyDescent="0.45">
      <c r="J86" s="8"/>
    </row>
    <row r="87" spans="10:14" x14ac:dyDescent="0.45">
      <c r="J87" s="8"/>
    </row>
    <row r="88" spans="10:14" x14ac:dyDescent="0.45">
      <c r="J88" s="8"/>
    </row>
    <row r="89" spans="10:14" x14ac:dyDescent="0.45">
      <c r="J89" s="8"/>
    </row>
    <row r="90" spans="10:14" x14ac:dyDescent="0.45">
      <c r="J90" s="8"/>
    </row>
    <row r="91" spans="10:14" x14ac:dyDescent="0.45">
      <c r="J91" s="8"/>
    </row>
    <row r="92" spans="10:14" x14ac:dyDescent="0.45">
      <c r="J92" s="8"/>
    </row>
    <row r="93" spans="10:14" x14ac:dyDescent="0.45">
      <c r="J93" s="8"/>
    </row>
    <row r="94" spans="10:14" x14ac:dyDescent="0.45">
      <c r="J94" s="8"/>
    </row>
    <row r="95" spans="10:14" x14ac:dyDescent="0.45">
      <c r="J95" s="8"/>
    </row>
    <row r="96" spans="10:14" x14ac:dyDescent="0.45">
      <c r="J96" s="8"/>
    </row>
  </sheetData>
  <autoFilter ref="A3:AJ62" xr:uid="{00000000-0009-0000-0000-000002000000}"/>
  <mergeCells count="2">
    <mergeCell ref="AL2:AW2"/>
    <mergeCell ref="AZ2:BG2"/>
  </mergeCells>
  <hyperlinks>
    <hyperlink ref="AI50" r:id="rId1" xr:uid="{00000000-0004-0000-0200-000000000000}"/>
    <hyperlink ref="AI35" r:id="rId2" xr:uid="{00000000-0004-0000-0200-000001000000}"/>
    <hyperlink ref="AI20" r:id="rId3" xr:uid="{00000000-0004-0000-0200-000002000000}"/>
    <hyperlink ref="AI11" r:id="rId4" xr:uid="{00000000-0004-0000-0200-000003000000}"/>
    <hyperlink ref="AI60" r:id="rId5" xr:uid="{00000000-0004-0000-0200-000004000000}"/>
    <hyperlink ref="AI26" r:id="rId6" xr:uid="{00000000-0004-0000-0200-000005000000}"/>
    <hyperlink ref="AI21" r:id="rId7" xr:uid="{00000000-0004-0000-0200-000006000000}"/>
    <hyperlink ref="AI29" r:id="rId8" xr:uid="{00000000-0004-0000-0200-000007000000}"/>
    <hyperlink ref="AI36" r:id="rId9" xr:uid="{00000000-0004-0000-0200-000008000000}"/>
    <hyperlink ref="AI17" r:id="rId10" xr:uid="{00000000-0004-0000-0200-000009000000}"/>
    <hyperlink ref="AI5" r:id="rId11" xr:uid="{00000000-0004-0000-0200-00000A000000}"/>
    <hyperlink ref="AI62" r:id="rId12" xr:uid="{00000000-0004-0000-0200-00000B000000}"/>
    <hyperlink ref="AI12" r:id="rId13" xr:uid="{00000000-0004-0000-0200-00000C000000}"/>
    <hyperlink ref="AI18" r:id="rId14" xr:uid="{00000000-0004-0000-0200-00000D000000}"/>
    <hyperlink ref="AI37" r:id="rId15" xr:uid="{00000000-0004-0000-0200-00000E000000}"/>
    <hyperlink ref="AI38" r:id="rId16" xr:uid="{00000000-0004-0000-0200-00000F000000}"/>
    <hyperlink ref="AI10" r:id="rId17" xr:uid="{00000000-0004-0000-0200-000010000000}"/>
    <hyperlink ref="AI19" r:id="rId18" xr:uid="{00000000-0004-0000-0200-000011000000}"/>
    <hyperlink ref="AI47" r:id="rId19" xr:uid="{00000000-0004-0000-0200-000012000000}"/>
    <hyperlink ref="AI28" r:id="rId20" xr:uid="{00000000-0004-0000-0200-000013000000}"/>
    <hyperlink ref="AI4" r:id="rId21" xr:uid="{00000000-0004-0000-0200-000014000000}"/>
    <hyperlink ref="AI7" r:id="rId22" xr:uid="{00000000-0004-0000-0200-000015000000}"/>
    <hyperlink ref="AI22" r:id="rId23" xr:uid="{00000000-0004-0000-0200-000016000000}"/>
    <hyperlink ref="AI59" r:id="rId24" xr:uid="{00000000-0004-0000-0200-000017000000}"/>
    <hyperlink ref="AI45" r:id="rId25" xr:uid="{00000000-0004-0000-0200-000018000000}"/>
    <hyperlink ref="AI61" r:id="rId26" xr:uid="{00000000-0004-0000-0200-000019000000}"/>
    <hyperlink ref="AI6" r:id="rId27" xr:uid="{00000000-0004-0000-0200-00001A000000}"/>
    <hyperlink ref="AI53" r:id="rId28" xr:uid="{00000000-0004-0000-0200-00001B000000}"/>
    <hyperlink ref="AI39" r:id="rId29" xr:uid="{00000000-0004-0000-0200-00001C000000}"/>
    <hyperlink ref="AI30" r:id="rId30" xr:uid="{00000000-0004-0000-0200-00001D000000}"/>
    <hyperlink ref="AI33" r:id="rId31" xr:uid="{00000000-0004-0000-0200-00001E000000}"/>
    <hyperlink ref="AI41" r:id="rId32" xr:uid="{00000000-0004-0000-0200-00001F000000}"/>
    <hyperlink ref="AI48" r:id="rId33" xr:uid="{00000000-0004-0000-0200-000020000000}"/>
    <hyperlink ref="AI51" r:id="rId34" xr:uid="{00000000-0004-0000-0200-000021000000}"/>
    <hyperlink ref="AI42" r:id="rId35" xr:uid="{00000000-0004-0000-0200-000022000000}"/>
    <hyperlink ref="AI31" r:id="rId36" xr:uid="{00000000-0004-0000-0200-000023000000}"/>
    <hyperlink ref="AI55" r:id="rId37" xr:uid="{00000000-0004-0000-0200-000024000000}"/>
    <hyperlink ref="AI56" r:id="rId38" xr:uid="{00000000-0004-0000-0200-000025000000}"/>
    <hyperlink ref="AI13" r:id="rId39" xr:uid="{00000000-0004-0000-0200-000026000000}"/>
    <hyperlink ref="AI43" r:id="rId40" xr:uid="{00000000-0004-0000-0200-000027000000}"/>
    <hyperlink ref="AI27" r:id="rId41" xr:uid="{00000000-0004-0000-0200-000028000000}"/>
    <hyperlink ref="AI24" r:id="rId42" xr:uid="{00000000-0004-0000-0200-000029000000}"/>
    <hyperlink ref="AI23" r:id="rId43" xr:uid="{00000000-0004-0000-0200-00002A000000}"/>
    <hyperlink ref="AI57" r:id="rId44" xr:uid="{00000000-0004-0000-0200-00002B000000}"/>
    <hyperlink ref="AI25" r:id="rId45" xr:uid="{00000000-0004-0000-0200-00002C000000}"/>
    <hyperlink ref="AI54" r:id="rId46" xr:uid="{00000000-0004-0000-0200-00002D000000}"/>
    <hyperlink ref="AI44" r:id="rId47" xr:uid="{00000000-0004-0000-0200-00002E000000}"/>
    <hyperlink ref="AI15" r:id="rId48" xr:uid="{00000000-0004-0000-0200-00002F000000}"/>
    <hyperlink ref="AI16" r:id="rId49" xr:uid="{00000000-0004-0000-0200-000030000000}"/>
    <hyperlink ref="AI52" r:id="rId50" xr:uid="{00000000-0004-0000-0200-000031000000}"/>
    <hyperlink ref="AI9" r:id="rId51" xr:uid="{00000000-0004-0000-0200-000032000000}"/>
    <hyperlink ref="AI14" r:id="rId52" xr:uid="{00000000-0004-0000-0200-000033000000}"/>
    <hyperlink ref="AJ9" r:id="rId53" xr:uid="{00000000-0004-0000-0200-000034000000}"/>
    <hyperlink ref="AJ46" r:id="rId54" xr:uid="{00000000-0004-0000-0200-000035000000}"/>
    <hyperlink ref="AJ5" r:id="rId55" xr:uid="{00000000-0004-0000-0200-000036000000}"/>
    <hyperlink ref="AJ35" r:id="rId56" xr:uid="{00000000-0004-0000-0200-000037000000}"/>
    <hyperlink ref="AJ17" r:id="rId57" xr:uid="{00000000-0004-0000-0200-000038000000}"/>
    <hyperlink ref="AJ6" r:id="rId58" xr:uid="{00000000-0004-0000-0200-000039000000}"/>
    <hyperlink ref="AJ14" r:id="rId59" xr:uid="{00000000-0004-0000-0200-00003A000000}"/>
    <hyperlink ref="AJ10" r:id="rId60" xr:uid="{00000000-0004-0000-0200-00003B000000}"/>
    <hyperlink ref="AJ15" r:id="rId61" xr:uid="{00000000-0004-0000-0200-00003C000000}"/>
    <hyperlink ref="AJ11" r:id="rId62" xr:uid="{00000000-0004-0000-0200-00003D000000}"/>
    <hyperlink ref="AJ26" r:id="rId63" xr:uid="{00000000-0004-0000-0200-00003E000000}"/>
    <hyperlink ref="AJ36" r:id="rId64" xr:uid="{00000000-0004-0000-0200-00003F000000}"/>
    <hyperlink ref="AJ62" r:id="rId65" xr:uid="{00000000-0004-0000-0200-000040000000}"/>
    <hyperlink ref="AJ40" r:id="rId66" xr:uid="{00000000-0004-0000-0200-000041000000}"/>
    <hyperlink ref="AJ21" r:id="rId67" xr:uid="{00000000-0004-0000-0200-000042000000}"/>
    <hyperlink ref="AJ47" r:id="rId68" xr:uid="{00000000-0004-0000-0200-000043000000}"/>
    <hyperlink ref="AJ33" r:id="rId69" xr:uid="{00000000-0004-0000-0200-000044000000}"/>
    <hyperlink ref="AJ12" r:id="rId70" xr:uid="{00000000-0004-0000-0200-000045000000}"/>
    <hyperlink ref="AJ34" r:id="rId71" xr:uid="{00000000-0004-0000-0200-000046000000}"/>
    <hyperlink ref="AJ27" r:id="rId72" xr:uid="{00000000-0004-0000-0200-000047000000}"/>
    <hyperlink ref="AJ48" r:id="rId73" xr:uid="{00000000-0004-0000-0200-000048000000}"/>
    <hyperlink ref="AJ43" r:id="rId74" xr:uid="{00000000-0004-0000-0200-000049000000}"/>
    <hyperlink ref="AJ18" r:id="rId75" xr:uid="{00000000-0004-0000-0200-00004A000000}"/>
    <hyperlink ref="AJ49" r:id="rId76" xr:uid="{00000000-0004-0000-0200-00004B000000}"/>
    <hyperlink ref="AJ37" r:id="rId77" xr:uid="{00000000-0004-0000-0200-00004C000000}"/>
    <hyperlink ref="AJ38" r:id="rId78" xr:uid="{00000000-0004-0000-0200-00004D000000}"/>
    <hyperlink ref="AJ19" r:id="rId79" xr:uid="{00000000-0004-0000-0200-00004E000000}"/>
    <hyperlink ref="AJ28" r:id="rId80" xr:uid="{00000000-0004-0000-0200-00004F000000}"/>
    <hyperlink ref="AJ4" r:id="rId81" xr:uid="{00000000-0004-0000-0200-000050000000}"/>
    <hyperlink ref="AJ44" r:id="rId82" xr:uid="{00000000-0004-0000-0200-000051000000}"/>
    <hyperlink ref="AJ7" r:id="rId83" xr:uid="{00000000-0004-0000-0200-000052000000}"/>
    <hyperlink ref="AJ24" r:id="rId84" xr:uid="{00000000-0004-0000-0200-000053000000}"/>
    <hyperlink ref="AJ29" r:id="rId85" xr:uid="{00000000-0004-0000-0200-000054000000}"/>
    <hyperlink ref="AJ13" r:id="rId86" xr:uid="{00000000-0004-0000-0200-000055000000}"/>
    <hyperlink ref="AJ50" r:id="rId87" xr:uid="{00000000-0004-0000-0200-000056000000}"/>
    <hyperlink ref="AJ51" r:id="rId88" xr:uid="{00000000-0004-0000-0200-000057000000}"/>
    <hyperlink ref="AJ16" r:id="rId89" xr:uid="{00000000-0004-0000-0200-000058000000}"/>
    <hyperlink ref="AJ45" r:id="rId90" xr:uid="{00000000-0004-0000-0200-000059000000}"/>
    <hyperlink ref="AJ52" r:id="rId91" xr:uid="{00000000-0004-0000-0200-00005A000000}"/>
    <hyperlink ref="AJ53" r:id="rId92" xr:uid="{00000000-0004-0000-0200-00005B000000}"/>
    <hyperlink ref="AJ20" r:id="rId93" xr:uid="{00000000-0004-0000-0200-00005C000000}"/>
    <hyperlink ref="AJ39" r:id="rId94" xr:uid="{00000000-0004-0000-0200-00005D000000}"/>
    <hyperlink ref="AJ54" r:id="rId95" xr:uid="{00000000-0004-0000-0200-00005E000000}"/>
    <hyperlink ref="AJ30" r:id="rId96" xr:uid="{00000000-0004-0000-0200-00005F000000}"/>
    <hyperlink ref="AJ41" r:id="rId97" xr:uid="{00000000-0004-0000-0200-000060000000}"/>
    <hyperlink ref="AJ31" r:id="rId98" xr:uid="{00000000-0004-0000-0200-000061000000}"/>
    <hyperlink ref="AJ22" r:id="rId99" xr:uid="{00000000-0004-0000-0200-000062000000}"/>
    <hyperlink ref="AJ55" r:id="rId100" xr:uid="{00000000-0004-0000-0200-000063000000}"/>
    <hyperlink ref="AJ56" r:id="rId101" xr:uid="{00000000-0004-0000-0200-000064000000}"/>
    <hyperlink ref="AJ23" r:id="rId102" xr:uid="{00000000-0004-0000-0200-000065000000}"/>
    <hyperlink ref="AJ32" r:id="rId103" xr:uid="{00000000-0004-0000-0200-000066000000}"/>
    <hyperlink ref="AJ58" r:id="rId104" xr:uid="{00000000-0004-0000-0200-000067000000}"/>
    <hyperlink ref="AJ57" r:id="rId105" xr:uid="{00000000-0004-0000-0200-000068000000}"/>
    <hyperlink ref="AJ25" r:id="rId106" xr:uid="{00000000-0004-0000-0200-000069000000}"/>
    <hyperlink ref="AJ60" r:id="rId107" xr:uid="{00000000-0004-0000-0200-00006A000000}"/>
    <hyperlink ref="AJ61" r:id="rId108" location="/" xr:uid="{00000000-0004-0000-0200-00006B000000}"/>
    <hyperlink ref="AJ42" r:id="rId109" xr:uid="{00000000-0004-0000-0200-00006C000000}"/>
    <hyperlink ref="AI32" r:id="rId110" xr:uid="{00000000-0004-0000-0200-00006D000000}"/>
    <hyperlink ref="AJ59" r:id="rId111" xr:uid="{00000000-0004-0000-0200-00006E000000}"/>
    <hyperlink ref="AJ8" r:id="rId112" xr:uid="{00000000-0004-0000-0200-00006F000000}"/>
    <hyperlink ref="AI34" r:id="rId113" xr:uid="{00000000-0004-0000-0200-000070000000}"/>
    <hyperlink ref="AI46" r:id="rId114" xr:uid="{00000000-0004-0000-0200-000071000000}"/>
    <hyperlink ref="AI49" r:id="rId115" xr:uid="{00000000-0004-0000-0200-000072000000}"/>
  </hyperlinks>
  <pageMargins left="0.7" right="0.7" top="0.75" bottom="0.75" header="0.3" footer="0.3"/>
  <pageSetup orientation="portrait" r:id="rId116"/>
  <legacyDrawing r:id="rId11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8"/>
  <dimension ref="D2:J18"/>
  <sheetViews>
    <sheetView workbookViewId="0"/>
  </sheetViews>
  <sheetFormatPr defaultRowHeight="14.25" x14ac:dyDescent="0.45"/>
  <cols>
    <col min="4" max="4" width="20.796875" bestFit="1" customWidth="1"/>
    <col min="5" max="7" width="15" customWidth="1"/>
    <col min="8" max="8" width="10.73046875" customWidth="1"/>
  </cols>
  <sheetData>
    <row r="2" spans="4:10" x14ac:dyDescent="0.45">
      <c r="E2" s="165" t="s">
        <v>2455</v>
      </c>
      <c r="F2" s="165" t="s">
        <v>120</v>
      </c>
      <c r="G2" s="165" t="s">
        <v>2460</v>
      </c>
      <c r="H2" s="165" t="s">
        <v>2459</v>
      </c>
    </row>
    <row r="3" spans="4:10" x14ac:dyDescent="0.45">
      <c r="D3" s="14" t="s">
        <v>2339</v>
      </c>
      <c r="E3" s="16">
        <v>16011464</v>
      </c>
      <c r="F3" s="16">
        <v>15982163.210000001</v>
      </c>
      <c r="G3" s="16">
        <f t="shared" ref="G3:G14" si="0">E3-F3</f>
        <v>29300.789999999106</v>
      </c>
      <c r="H3" s="167">
        <f t="shared" ref="H3:H14" si="1">G3/F3</f>
        <v>1.8333431848365604E-3</v>
      </c>
      <c r="I3">
        <f>'MS Tracker'!Q3</f>
        <v>4950882.9399999995</v>
      </c>
      <c r="J3" s="51">
        <f>I3/F3</f>
        <v>0.30977552130754388</v>
      </c>
    </row>
    <row r="4" spans="4:10" x14ac:dyDescent="0.45">
      <c r="D4" s="14" t="s">
        <v>199</v>
      </c>
      <c r="E4" s="16">
        <v>6499846.0700000003</v>
      </c>
      <c r="F4" s="16">
        <v>7935924.0099999812</v>
      </c>
      <c r="G4" s="166">
        <f t="shared" si="0"/>
        <v>-1436077.9399999809</v>
      </c>
      <c r="H4" s="168">
        <f t="shared" si="1"/>
        <v>-0.18095913446126663</v>
      </c>
      <c r="I4">
        <f>'MS Tracker'!Q4</f>
        <v>2055131</v>
      </c>
      <c r="J4" s="51">
        <f t="shared" ref="J4:J13" si="2">I4/F4</f>
        <v>0.2589655593236968</v>
      </c>
    </row>
    <row r="5" spans="4:10" x14ac:dyDescent="0.45">
      <c r="D5" s="14" t="s">
        <v>14</v>
      </c>
      <c r="E5" s="16">
        <v>5636269.9900000002</v>
      </c>
      <c r="F5" s="16">
        <v>6126082.5999999996</v>
      </c>
      <c r="G5" s="166">
        <f t="shared" si="0"/>
        <v>-489812.6099999994</v>
      </c>
      <c r="H5" s="168">
        <f t="shared" si="1"/>
        <v>-7.9955273538100752E-2</v>
      </c>
      <c r="I5">
        <f>'MS Tracker'!Q5</f>
        <v>2113191.58</v>
      </c>
      <c r="J5" s="51">
        <f t="shared" si="2"/>
        <v>0.34494989995727454</v>
      </c>
    </row>
    <row r="6" spans="4:10" x14ac:dyDescent="0.45">
      <c r="D6" s="14" t="s">
        <v>54</v>
      </c>
      <c r="E6" s="16">
        <v>4341396.74</v>
      </c>
      <c r="F6" s="16">
        <v>4658416</v>
      </c>
      <c r="G6" s="166">
        <f t="shared" si="0"/>
        <v>-317019.25999999978</v>
      </c>
      <c r="H6" s="168">
        <f t="shared" si="1"/>
        <v>-6.8053016304254449E-2</v>
      </c>
      <c r="I6">
        <f>'MS Tracker'!Q6</f>
        <v>1273929.6599999999</v>
      </c>
      <c r="J6" s="51">
        <f t="shared" si="2"/>
        <v>0.27346841930819399</v>
      </c>
    </row>
    <row r="7" spans="4:10" x14ac:dyDescent="0.45">
      <c r="D7" s="14" t="s">
        <v>17</v>
      </c>
      <c r="E7" s="16">
        <v>4063629.93</v>
      </c>
      <c r="F7" s="16">
        <v>3551436.93</v>
      </c>
      <c r="G7" s="160">
        <f t="shared" si="0"/>
        <v>512193</v>
      </c>
      <c r="H7" s="167">
        <f t="shared" si="1"/>
        <v>0.14422134197945619</v>
      </c>
      <c r="I7">
        <f>'MS Tracker'!Q7</f>
        <v>1249905.8400000001</v>
      </c>
      <c r="J7" s="51">
        <f t="shared" si="2"/>
        <v>0.35194369620974797</v>
      </c>
    </row>
    <row r="8" spans="4:10" x14ac:dyDescent="0.45">
      <c r="D8" s="14" t="s">
        <v>15</v>
      </c>
      <c r="E8" s="16">
        <v>3725876.77</v>
      </c>
      <c r="F8" s="16">
        <v>5887984.7599999998</v>
      </c>
      <c r="G8" s="166">
        <f t="shared" si="0"/>
        <v>-2162107.9899999998</v>
      </c>
      <c r="H8" s="168">
        <f t="shared" si="1"/>
        <v>-0.36720679113986021</v>
      </c>
      <c r="I8">
        <f>'MS Tracker'!Q8</f>
        <v>1537539.4900000009</v>
      </c>
      <c r="J8" s="51">
        <f t="shared" si="2"/>
        <v>0.26113170340474878</v>
      </c>
    </row>
    <row r="9" spans="4:10" x14ac:dyDescent="0.45">
      <c r="D9" s="174" t="s">
        <v>2361</v>
      </c>
      <c r="E9" s="175">
        <v>3536574.81</v>
      </c>
      <c r="F9" s="175">
        <v>3843531.23</v>
      </c>
      <c r="G9" s="176">
        <f t="shared" si="0"/>
        <v>-306956.41999999993</v>
      </c>
      <c r="H9" s="177">
        <f t="shared" si="1"/>
        <v>-7.9863126284523495E-2</v>
      </c>
      <c r="I9" t="str">
        <f>'MS Tracker'!Q9</f>
        <v>n/a</v>
      </c>
      <c r="J9" s="51"/>
    </row>
    <row r="10" spans="4:10" x14ac:dyDescent="0.45">
      <c r="D10" s="174" t="s">
        <v>1865</v>
      </c>
      <c r="E10" s="175">
        <v>3162431.11</v>
      </c>
      <c r="F10" s="175">
        <v>3361049.99</v>
      </c>
      <c r="G10" s="176">
        <f t="shared" si="0"/>
        <v>-198618.88000000035</v>
      </c>
      <c r="H10" s="177">
        <f t="shared" si="1"/>
        <v>-5.9094295113414942E-2</v>
      </c>
      <c r="I10" t="str">
        <f>'MS Tracker'!Q10</f>
        <v>n/a</v>
      </c>
      <c r="J10" s="51"/>
    </row>
    <row r="11" spans="4:10" x14ac:dyDescent="0.45">
      <c r="D11" s="14" t="s">
        <v>16</v>
      </c>
      <c r="E11" s="16">
        <v>3144065.1</v>
      </c>
      <c r="F11" s="16">
        <v>3505032.8599999985</v>
      </c>
      <c r="G11" s="166">
        <f t="shared" si="0"/>
        <v>-360967.75999999838</v>
      </c>
      <c r="H11" s="168">
        <f t="shared" si="1"/>
        <v>-0.102985556603312</v>
      </c>
      <c r="I11">
        <f>'MS Tracker'!Q11</f>
        <v>1225987.56</v>
      </c>
      <c r="J11" s="51">
        <f t="shared" si="2"/>
        <v>0.34977919151377102</v>
      </c>
    </row>
    <row r="12" spans="4:10" x14ac:dyDescent="0.45">
      <c r="D12" s="14" t="s">
        <v>273</v>
      </c>
      <c r="E12" s="16">
        <v>2692084.1</v>
      </c>
      <c r="F12" s="16">
        <v>4203359.1900000069</v>
      </c>
      <c r="G12" s="166">
        <f t="shared" si="0"/>
        <v>-1511275.0900000068</v>
      </c>
      <c r="H12" s="168">
        <f t="shared" si="1"/>
        <v>-0.35953983984890053</v>
      </c>
      <c r="I12">
        <f>'MS Tracker'!Q12</f>
        <v>1033036</v>
      </c>
      <c r="J12" s="51">
        <f t="shared" si="2"/>
        <v>0.24576438826775551</v>
      </c>
    </row>
    <row r="13" spans="4:10" x14ac:dyDescent="0.45">
      <c r="D13" s="14" t="s">
        <v>18</v>
      </c>
      <c r="E13" s="16">
        <v>2297464.9300000002</v>
      </c>
      <c r="F13" s="16">
        <v>2294242.1799999815</v>
      </c>
      <c r="G13" s="160">
        <f t="shared" si="0"/>
        <v>3222.7500000186265</v>
      </c>
      <c r="H13" s="167">
        <f t="shared" si="1"/>
        <v>1.4047122087253458E-3</v>
      </c>
      <c r="I13">
        <f>'MS Tracker'!Q13</f>
        <v>443728.46999999986</v>
      </c>
      <c r="J13" s="51">
        <f t="shared" si="2"/>
        <v>0.1934096033401336</v>
      </c>
    </row>
    <row r="14" spans="4:10" x14ac:dyDescent="0.45">
      <c r="D14" s="174" t="s">
        <v>2370</v>
      </c>
      <c r="E14" s="175">
        <v>1861799.2</v>
      </c>
      <c r="F14" s="175">
        <v>1900000</v>
      </c>
      <c r="G14" s="176">
        <f t="shared" si="0"/>
        <v>-38200.800000000047</v>
      </c>
      <c r="H14" s="177">
        <f t="shared" si="1"/>
        <v>-2.0105684210526342E-2</v>
      </c>
      <c r="I14" t="str">
        <f>'MS Tracker'!Q14</f>
        <v>n/a</v>
      </c>
      <c r="J14" s="51"/>
    </row>
    <row r="15" spans="4:10" x14ac:dyDescent="0.45">
      <c r="D15" s="102" t="s">
        <v>305</v>
      </c>
      <c r="E15" s="103">
        <f>SUM(E3:E14)</f>
        <v>56972902.750000015</v>
      </c>
      <c r="F15" s="103">
        <f>SUM(F3:F14)</f>
        <v>63249222.959999971</v>
      </c>
      <c r="G15" s="169">
        <f>E15-F15</f>
        <v>-6276320.2099999562</v>
      </c>
      <c r="H15" s="170">
        <f>G15/F15</f>
        <v>-9.9231578132892198E-2</v>
      </c>
    </row>
    <row r="16" spans="4:10" x14ac:dyDescent="0.45">
      <c r="D16" s="102" t="s">
        <v>2473</v>
      </c>
      <c r="E16" s="103">
        <f>E15</f>
        <v>56972902.750000015</v>
      </c>
      <c r="F16" s="103">
        <f>F15-F14-F10-F9</f>
        <v>54144641.739999972</v>
      </c>
      <c r="G16" s="171">
        <f>E16-F16</f>
        <v>2828261.0100000426</v>
      </c>
      <c r="H16" s="172">
        <f>G16/F16</f>
        <v>5.2235289016800947E-2</v>
      </c>
    </row>
    <row r="18" spans="4:4" x14ac:dyDescent="0.45">
      <c r="D18" s="173" t="s">
        <v>2474</v>
      </c>
    </row>
  </sheetData>
  <sortState xmlns:xlrd2="http://schemas.microsoft.com/office/spreadsheetml/2017/richdata2" ref="D3:H14">
    <sortCondition descending="1" ref="E3:E14"/>
  </sortState>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9">
    <pageSetUpPr fitToPage="1"/>
  </sheetPr>
  <dimension ref="B3:O26"/>
  <sheetViews>
    <sheetView workbookViewId="0"/>
  </sheetViews>
  <sheetFormatPr defaultRowHeight="14.25" x14ac:dyDescent="0.45"/>
  <cols>
    <col min="1" max="1" width="3.59765625" customWidth="1"/>
    <col min="2" max="2" width="14" bestFit="1" customWidth="1"/>
    <col min="3" max="3" width="14.265625" bestFit="1" customWidth="1"/>
    <col min="4" max="4" width="18" customWidth="1"/>
    <col min="5" max="5" width="16.59765625" customWidth="1"/>
    <col min="6" max="6" width="3.73046875" customWidth="1"/>
    <col min="7" max="7" width="12.59765625" customWidth="1"/>
    <col min="8" max="8" width="18.06640625" customWidth="1"/>
    <col min="9" max="9" width="2.796875" customWidth="1"/>
    <col min="10" max="10" width="13.265625" bestFit="1" customWidth="1"/>
    <col min="11" max="11" width="11.59765625" bestFit="1" customWidth="1"/>
    <col min="12" max="12" width="10.59765625" bestFit="1" customWidth="1"/>
    <col min="13" max="13" width="3.06640625" customWidth="1"/>
    <col min="14" max="14" width="14.73046875" customWidth="1"/>
    <col min="15" max="15" width="11" customWidth="1"/>
  </cols>
  <sheetData>
    <row r="3" spans="2:15" ht="42.75" x14ac:dyDescent="0.45">
      <c r="C3" s="165" t="s">
        <v>120</v>
      </c>
      <c r="D3" s="165" t="s">
        <v>2485</v>
      </c>
      <c r="E3" s="165" t="s">
        <v>2407</v>
      </c>
      <c r="G3" s="165" t="s">
        <v>2455</v>
      </c>
      <c r="H3" s="179" t="s">
        <v>2489</v>
      </c>
      <c r="J3" s="180" t="s">
        <v>2486</v>
      </c>
      <c r="K3" s="180" t="s">
        <v>2488</v>
      </c>
      <c r="L3" s="180" t="s">
        <v>2487</v>
      </c>
      <c r="N3" s="165" t="s">
        <v>2491</v>
      </c>
      <c r="O3" s="183" t="s">
        <v>2490</v>
      </c>
    </row>
    <row r="4" spans="2:15" x14ac:dyDescent="0.45">
      <c r="B4" s="14" t="s">
        <v>199</v>
      </c>
      <c r="C4" s="16">
        <v>7935924.0099999812</v>
      </c>
      <c r="D4" s="16">
        <v>2055131</v>
      </c>
      <c r="E4" s="178">
        <f>D4/C4</f>
        <v>0.2589655593236968</v>
      </c>
      <c r="G4" s="16">
        <v>6499846.0700000003</v>
      </c>
      <c r="H4" s="185">
        <f>G4*E4</f>
        <v>1683236.2730354825</v>
      </c>
      <c r="J4" s="17">
        <v>2749940</v>
      </c>
      <c r="K4" s="17">
        <v>583115</v>
      </c>
      <c r="L4" s="181">
        <f>SUM(J4:K4)</f>
        <v>3333055</v>
      </c>
      <c r="N4" s="186">
        <f>ROUND(L4*0.8,-5)</f>
        <v>2700000</v>
      </c>
      <c r="O4" s="184">
        <f>N4/L4</f>
        <v>0.81006764064799408</v>
      </c>
    </row>
    <row r="5" spans="2:15" x14ac:dyDescent="0.45">
      <c r="B5" s="14" t="s">
        <v>273</v>
      </c>
      <c r="C5" s="16">
        <v>4203359.1900000069</v>
      </c>
      <c r="D5" s="16">
        <v>1033036</v>
      </c>
      <c r="E5" s="178">
        <f>D5/C5</f>
        <v>0.24576438826775551</v>
      </c>
      <c r="G5" s="16">
        <v>2692084.1</v>
      </c>
      <c r="H5" s="185">
        <f>G5*E5</f>
        <v>661618.40200185124</v>
      </c>
      <c r="J5" s="17">
        <v>932193</v>
      </c>
      <c r="K5" s="17">
        <v>209685</v>
      </c>
      <c r="L5" s="181">
        <f>SUM(J5:K5)</f>
        <v>1141878</v>
      </c>
      <c r="N5" s="186">
        <f>ROUND(L5*0.8,-5)</f>
        <v>900000</v>
      </c>
      <c r="O5" s="184">
        <f>N5/L5</f>
        <v>0.78817526916185443</v>
      </c>
    </row>
    <row r="6" spans="2:15" x14ac:dyDescent="0.45">
      <c r="B6" s="14" t="s">
        <v>54</v>
      </c>
      <c r="C6" s="16">
        <v>4658416</v>
      </c>
      <c r="D6" s="16">
        <v>1273929.6599999999</v>
      </c>
      <c r="E6" s="178">
        <f>D6/C6</f>
        <v>0.27346841930819399</v>
      </c>
      <c r="G6" s="16">
        <v>4341396.74</v>
      </c>
      <c r="H6" s="185">
        <f>G6*E6</f>
        <v>1187234.9040775464</v>
      </c>
      <c r="J6" s="17">
        <v>1794612</v>
      </c>
      <c r="K6" s="17">
        <v>403725</v>
      </c>
      <c r="L6" s="181">
        <f>SUM(J6:K6)</f>
        <v>2198337</v>
      </c>
      <c r="N6" s="186">
        <f>ROUND(L6*0.8,-5)</f>
        <v>1800000</v>
      </c>
      <c r="O6" s="184">
        <f>N6/L6</f>
        <v>0.81880075711776679</v>
      </c>
    </row>
    <row r="7" spans="2:15" x14ac:dyDescent="0.45">
      <c r="B7" s="14" t="s">
        <v>14</v>
      </c>
      <c r="C7" s="16">
        <v>6126082.5999999996</v>
      </c>
      <c r="D7" s="29">
        <v>2113191.58</v>
      </c>
      <c r="E7" s="178">
        <f>D7/C7</f>
        <v>0.34494989995727454</v>
      </c>
      <c r="G7" s="16">
        <v>5636269.9900000002</v>
      </c>
      <c r="H7" s="185">
        <f>G7*E7</f>
        <v>1944230.7691826888</v>
      </c>
      <c r="J7" s="17">
        <v>2047942.9199999992</v>
      </c>
      <c r="K7" s="17">
        <v>454975</v>
      </c>
      <c r="L7" s="181">
        <f>SUM(J7:K7)</f>
        <v>2502917.919999999</v>
      </c>
      <c r="N7" s="186">
        <v>2200000</v>
      </c>
      <c r="O7" s="184">
        <f>N7/L7</f>
        <v>0.87897408956982537</v>
      </c>
    </row>
    <row r="9" spans="2:15" x14ac:dyDescent="0.45">
      <c r="B9" s="182" t="s">
        <v>232</v>
      </c>
    </row>
    <row r="10" spans="2:15" x14ac:dyDescent="0.45">
      <c r="B10" s="182" t="s">
        <v>247</v>
      </c>
    </row>
    <row r="11" spans="2:15" x14ac:dyDescent="0.45">
      <c r="B11" t="s">
        <v>2340</v>
      </c>
    </row>
    <row r="16" spans="2:15" x14ac:dyDescent="0.45">
      <c r="B16" s="165" t="s">
        <v>0</v>
      </c>
      <c r="C16" s="165" t="s">
        <v>2546</v>
      </c>
      <c r="D16" s="165" t="s">
        <v>2547</v>
      </c>
      <c r="E16" s="165" t="s">
        <v>2548</v>
      </c>
    </row>
    <row r="17" spans="2:6" x14ac:dyDescent="0.45">
      <c r="B17" t="s">
        <v>15</v>
      </c>
      <c r="C17" s="10">
        <v>5887984.7599999877</v>
      </c>
      <c r="D17" s="10">
        <v>5168315.4799999967</v>
      </c>
      <c r="E17" s="51">
        <f>D17/C17</f>
        <v>0.87777324342123597</v>
      </c>
    </row>
    <row r="18" spans="2:6" x14ac:dyDescent="0.45">
      <c r="B18" t="s">
        <v>14</v>
      </c>
      <c r="C18" s="10">
        <v>6126082.9500000002</v>
      </c>
      <c r="D18" s="10">
        <v>5484277.8000000017</v>
      </c>
      <c r="E18" s="51">
        <f>D18/C18</f>
        <v>0.8952340091966926</v>
      </c>
    </row>
    <row r="19" spans="2:6" x14ac:dyDescent="0.45">
      <c r="B19" s="187" t="s">
        <v>199</v>
      </c>
      <c r="C19" s="62">
        <v>7935924.3600000404</v>
      </c>
      <c r="D19" s="62">
        <v>6381091.1500000544</v>
      </c>
      <c r="E19" s="188">
        <f>D19/C19</f>
        <v>0.80407660916768386</v>
      </c>
    </row>
    <row r="20" spans="2:6" x14ac:dyDescent="0.45">
      <c r="B20" t="s">
        <v>305</v>
      </c>
      <c r="C20" s="53">
        <f>SUM(C17:C19)</f>
        <v>19949992.07000003</v>
      </c>
      <c r="D20" s="53">
        <f>SUM(D17:D19)</f>
        <v>17033684.430000052</v>
      </c>
      <c r="E20" s="51">
        <f>D20/C20</f>
        <v>0.85381910780879955</v>
      </c>
    </row>
    <row r="22" spans="2:6" ht="28.5" x14ac:dyDescent="0.45">
      <c r="C22" s="165" t="s">
        <v>2545</v>
      </c>
      <c r="D22" s="165" t="s">
        <v>2544</v>
      </c>
      <c r="E22" s="165" t="s">
        <v>2549</v>
      </c>
    </row>
    <row r="23" spans="2:6" x14ac:dyDescent="0.45">
      <c r="C23">
        <v>2015</v>
      </c>
      <c r="D23" s="10">
        <v>21874114</v>
      </c>
      <c r="E23" s="53">
        <f>D23*E20</f>
        <v>18676536.499587972</v>
      </c>
      <c r="F23" t="s">
        <v>2550</v>
      </c>
    </row>
    <row r="24" spans="2:6" x14ac:dyDescent="0.45">
      <c r="C24">
        <v>2014</v>
      </c>
      <c r="D24" s="10">
        <v>18635750</v>
      </c>
      <c r="E24" s="53">
        <f>D24</f>
        <v>18635750</v>
      </c>
      <c r="F24" t="s">
        <v>2551</v>
      </c>
    </row>
    <row r="25" spans="2:6" x14ac:dyDescent="0.45">
      <c r="B25" t="s">
        <v>2553</v>
      </c>
    </row>
    <row r="26" spans="2:6" x14ac:dyDescent="0.45">
      <c r="B26" t="s">
        <v>2552</v>
      </c>
    </row>
  </sheetData>
  <pageMargins left="0.7" right="0.7" top="0.75" bottom="0.75" header="0.3" footer="0.3"/>
  <pageSetup scale="72"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0"/>
  <dimension ref="B2:J15"/>
  <sheetViews>
    <sheetView workbookViewId="0"/>
  </sheetViews>
  <sheetFormatPr defaultRowHeight="14.25" x14ac:dyDescent="0.45"/>
  <cols>
    <col min="2" max="2" width="22.33203125" bestFit="1" customWidth="1"/>
    <col min="3" max="3" width="21.06640625" customWidth="1"/>
    <col min="4" max="4" width="20.265625" customWidth="1"/>
    <col min="5" max="6" width="11.796875" customWidth="1"/>
    <col min="7" max="7" width="4.265625" customWidth="1"/>
    <col min="9" max="9" width="10.265625" customWidth="1"/>
    <col min="10" max="10" width="9.59765625" bestFit="1" customWidth="1"/>
  </cols>
  <sheetData>
    <row r="2" spans="2:10" ht="28.5" x14ac:dyDescent="0.45">
      <c r="C2" s="165" t="s">
        <v>2555</v>
      </c>
      <c r="D2" s="165" t="s">
        <v>2556</v>
      </c>
      <c r="E2" s="165" t="s">
        <v>2558</v>
      </c>
      <c r="F2" s="165" t="s">
        <v>2559</v>
      </c>
      <c r="H2" s="180" t="s">
        <v>2560</v>
      </c>
      <c r="I2" s="180" t="s">
        <v>2561</v>
      </c>
      <c r="J2" s="180" t="s">
        <v>2562</v>
      </c>
    </row>
    <row r="3" spans="2:10" x14ac:dyDescent="0.45">
      <c r="B3" s="14" t="s">
        <v>2339</v>
      </c>
      <c r="C3" s="167">
        <v>0.183</v>
      </c>
      <c r="D3" s="167">
        <v>0.2</v>
      </c>
      <c r="E3" s="167">
        <f>C3-D3</f>
        <v>-1.7000000000000015E-2</v>
      </c>
      <c r="F3" s="167">
        <f>E3/D3</f>
        <v>-8.5000000000000075E-2</v>
      </c>
      <c r="H3" s="167">
        <v>0.14239608150586769</v>
      </c>
      <c r="I3" s="194">
        <f>D3</f>
        <v>0.2</v>
      </c>
      <c r="J3" s="192">
        <f t="shared" ref="J3:J8" si="0">H3/I3</f>
        <v>0.71198040752933844</v>
      </c>
    </row>
    <row r="4" spans="2:10" x14ac:dyDescent="0.45">
      <c r="B4" s="14" t="s">
        <v>199</v>
      </c>
      <c r="C4" s="167">
        <v>0.21199999999999999</v>
      </c>
      <c r="D4" s="167">
        <v>0.22600000000000001</v>
      </c>
      <c r="E4" s="167">
        <f t="shared" ref="E4:E13" si="1">C4-D4</f>
        <v>-1.4000000000000012E-2</v>
      </c>
      <c r="F4" s="167">
        <f t="shared" ref="F4:F15" si="2">E4/D4</f>
        <v>-6.1946902654867311E-2</v>
      </c>
      <c r="H4" s="167">
        <v>0.15786369342467454</v>
      </c>
      <c r="I4" s="194">
        <f t="shared" ref="I4:I14" si="3">D4</f>
        <v>0.22600000000000001</v>
      </c>
      <c r="J4" s="192">
        <f t="shared" si="0"/>
        <v>0.69851191780829447</v>
      </c>
    </row>
    <row r="5" spans="2:10" x14ac:dyDescent="0.45">
      <c r="B5" s="14" t="s">
        <v>14</v>
      </c>
      <c r="C5" s="167">
        <v>0.222</v>
      </c>
      <c r="D5" s="167">
        <v>0.23400000000000001</v>
      </c>
      <c r="E5" s="167">
        <f t="shared" si="1"/>
        <v>-1.2000000000000011E-2</v>
      </c>
      <c r="F5" s="167">
        <f t="shared" si="2"/>
        <v>-5.1282051282051322E-2</v>
      </c>
      <c r="H5" s="167">
        <v>0.1646864749841852</v>
      </c>
      <c r="I5" s="194">
        <f t="shared" si="3"/>
        <v>0.23400000000000001</v>
      </c>
      <c r="J5" s="192">
        <f t="shared" si="0"/>
        <v>0.70378835463327005</v>
      </c>
    </row>
    <row r="6" spans="2:10" x14ac:dyDescent="0.45">
      <c r="B6" s="14" t="s">
        <v>54</v>
      </c>
      <c r="C6" s="167">
        <v>0.22500000000000001</v>
      </c>
      <c r="D6" s="167">
        <v>0.22800000000000001</v>
      </c>
      <c r="E6" s="167">
        <f t="shared" si="1"/>
        <v>-3.0000000000000027E-3</v>
      </c>
      <c r="F6" s="167">
        <f t="shared" si="2"/>
        <v>-1.3157894736842117E-2</v>
      </c>
      <c r="H6" s="167">
        <v>0.15253368630919067</v>
      </c>
      <c r="I6" s="194">
        <f t="shared" si="3"/>
        <v>0.22800000000000001</v>
      </c>
      <c r="J6" s="192">
        <f t="shared" si="0"/>
        <v>0.66900739609294158</v>
      </c>
    </row>
    <row r="7" spans="2:10" x14ac:dyDescent="0.45">
      <c r="B7" s="14" t="s">
        <v>17</v>
      </c>
      <c r="C7" s="167">
        <v>0.19600000000000001</v>
      </c>
      <c r="D7" s="167">
        <v>0.21099999999999999</v>
      </c>
      <c r="E7" s="167">
        <f t="shared" si="1"/>
        <v>-1.4999999999999986E-2</v>
      </c>
      <c r="F7" s="167">
        <f t="shared" si="2"/>
        <v>-7.1090047393364858E-2</v>
      </c>
      <c r="H7" s="167">
        <v>0.1315838766808749</v>
      </c>
      <c r="I7" s="194">
        <f t="shared" si="3"/>
        <v>0.21099999999999999</v>
      </c>
      <c r="J7" s="192">
        <f t="shared" si="0"/>
        <v>0.62362026862973885</v>
      </c>
    </row>
    <row r="8" spans="2:10" x14ac:dyDescent="0.45">
      <c r="B8" s="14" t="s">
        <v>15</v>
      </c>
      <c r="C8" s="167">
        <v>0.23100000000000001</v>
      </c>
      <c r="D8" s="167">
        <v>0.24199999999999999</v>
      </c>
      <c r="E8" s="167">
        <f t="shared" si="1"/>
        <v>-1.0999999999999982E-2</v>
      </c>
      <c r="F8" s="167">
        <f t="shared" si="2"/>
        <v>-4.5454545454545379E-2</v>
      </c>
      <c r="H8" s="167">
        <v>0.1411501543660037</v>
      </c>
      <c r="I8" s="194">
        <f t="shared" si="3"/>
        <v>0.24199999999999999</v>
      </c>
      <c r="J8" s="192">
        <f t="shared" si="0"/>
        <v>0.58326510068596571</v>
      </c>
    </row>
    <row r="9" spans="2:10" x14ac:dyDescent="0.45">
      <c r="B9" s="14" t="s">
        <v>2361</v>
      </c>
      <c r="C9" s="167">
        <v>0.20399999999999999</v>
      </c>
      <c r="D9" s="190" t="s">
        <v>2543</v>
      </c>
      <c r="E9" s="190" t="s">
        <v>2543</v>
      </c>
      <c r="F9" s="190" t="s">
        <v>2543</v>
      </c>
      <c r="H9" s="190" t="s">
        <v>2543</v>
      </c>
      <c r="I9" s="194" t="str">
        <f t="shared" si="3"/>
        <v>n/a</v>
      </c>
      <c r="J9" s="190" t="s">
        <v>2543</v>
      </c>
    </row>
    <row r="10" spans="2:10" x14ac:dyDescent="0.45">
      <c r="B10" s="14" t="s">
        <v>1865</v>
      </c>
      <c r="C10" s="167">
        <v>0.216</v>
      </c>
      <c r="D10" s="190" t="s">
        <v>2543</v>
      </c>
      <c r="E10" s="190" t="s">
        <v>2543</v>
      </c>
      <c r="F10" s="190" t="s">
        <v>2543</v>
      </c>
      <c r="H10" s="190" t="s">
        <v>2543</v>
      </c>
      <c r="I10" s="194" t="str">
        <f t="shared" si="3"/>
        <v>n/a</v>
      </c>
      <c r="J10" s="190" t="s">
        <v>2543</v>
      </c>
    </row>
    <row r="11" spans="2:10" x14ac:dyDescent="0.45">
      <c r="B11" s="14" t="s">
        <v>16</v>
      </c>
      <c r="C11" s="167">
        <v>0.23599999999999999</v>
      </c>
      <c r="D11" s="167">
        <v>0.24399999999999999</v>
      </c>
      <c r="E11" s="167">
        <f t="shared" si="1"/>
        <v>-8.0000000000000071E-3</v>
      </c>
      <c r="F11" s="167">
        <f t="shared" si="2"/>
        <v>-3.2786885245901669E-2</v>
      </c>
      <c r="H11" s="167">
        <v>0.13952860736591327</v>
      </c>
      <c r="I11" s="194">
        <f t="shared" si="3"/>
        <v>0.24399999999999999</v>
      </c>
      <c r="J11" s="192">
        <f>H11/I11</f>
        <v>0.57183855477833312</v>
      </c>
    </row>
    <row r="12" spans="2:10" x14ac:dyDescent="0.45">
      <c r="B12" s="14" t="s">
        <v>273</v>
      </c>
      <c r="C12" s="167">
        <v>0.22500000000000001</v>
      </c>
      <c r="D12" s="167">
        <v>0.23899999999999999</v>
      </c>
      <c r="E12" s="167">
        <f t="shared" si="1"/>
        <v>-1.3999999999999985E-2</v>
      </c>
      <c r="F12" s="167">
        <f t="shared" si="2"/>
        <v>-5.8577405857740523E-2</v>
      </c>
      <c r="H12" s="167">
        <v>0.13652787607142214</v>
      </c>
      <c r="I12" s="194">
        <f t="shared" si="3"/>
        <v>0.23899999999999999</v>
      </c>
      <c r="J12" s="192">
        <f>H12/I12</f>
        <v>0.57124634339507174</v>
      </c>
    </row>
    <row r="13" spans="2:10" x14ac:dyDescent="0.45">
      <c r="B13" s="14" t="s">
        <v>18</v>
      </c>
      <c r="C13" s="167">
        <v>0.20499999999999999</v>
      </c>
      <c r="D13" s="167">
        <v>0.224</v>
      </c>
      <c r="E13" s="167">
        <f t="shared" si="1"/>
        <v>-1.9000000000000017E-2</v>
      </c>
      <c r="F13" s="167">
        <f t="shared" si="2"/>
        <v>-8.4821428571428645E-2</v>
      </c>
      <c r="H13" s="167">
        <v>0.10084884960489206</v>
      </c>
      <c r="I13" s="194">
        <f t="shared" si="3"/>
        <v>0.224</v>
      </c>
      <c r="J13" s="192">
        <f>H13/I13</f>
        <v>0.45021807859326812</v>
      </c>
    </row>
    <row r="14" spans="2:10" x14ac:dyDescent="0.45">
      <c r="B14" s="14" t="s">
        <v>2370</v>
      </c>
      <c r="C14" s="167">
        <v>0.217</v>
      </c>
      <c r="D14" s="190" t="s">
        <v>2543</v>
      </c>
      <c r="E14" s="190" t="s">
        <v>2543</v>
      </c>
      <c r="F14" s="190" t="s">
        <v>2543</v>
      </c>
      <c r="H14" s="190" t="s">
        <v>2543</v>
      </c>
      <c r="I14" s="194" t="str">
        <f t="shared" si="3"/>
        <v>n/a</v>
      </c>
      <c r="J14" s="190" t="s">
        <v>2543</v>
      </c>
    </row>
    <row r="15" spans="2:10" x14ac:dyDescent="0.45">
      <c r="B15" s="189" t="s">
        <v>2557</v>
      </c>
      <c r="C15" s="193">
        <f>AVERAGE(C3:C14)</f>
        <v>0.21433333333333335</v>
      </c>
      <c r="D15" s="193">
        <f>AVERAGE(D3:D14)</f>
        <v>0.22755555555555557</v>
      </c>
      <c r="E15" s="193">
        <f>AVERAGE(E3:E14)</f>
        <v>-1.2555555555555558E-2</v>
      </c>
      <c r="F15" s="191">
        <f t="shared" si="2"/>
        <v>-5.5175781250000007E-2</v>
      </c>
      <c r="H15" s="193">
        <f>AVERAGE(H3:H14)</f>
        <v>0.1407910333681138</v>
      </c>
      <c r="I15" s="193">
        <f>AVERAGE(I3:I14)</f>
        <v>0.22755555555555557</v>
      </c>
      <c r="J15" s="193">
        <f>H15/I15</f>
        <v>0.61871059585596877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V20"/>
  <sheetViews>
    <sheetView topLeftCell="F1" workbookViewId="0">
      <selection activeCell="O6" sqref="O6"/>
    </sheetView>
  </sheetViews>
  <sheetFormatPr defaultColWidth="9.06640625" defaultRowHeight="14.25" x14ac:dyDescent="0.45"/>
  <cols>
    <col min="1" max="1" width="27.265625" bestFit="1" customWidth="1"/>
    <col min="3" max="3" width="12.73046875" bestFit="1" customWidth="1"/>
    <col min="4" max="4" width="10.59765625" customWidth="1"/>
    <col min="5" max="5" width="13.73046875" bestFit="1" customWidth="1"/>
    <col min="6" max="6" width="13.73046875" customWidth="1"/>
    <col min="7" max="7" width="50.06640625" bestFit="1" customWidth="1"/>
    <col min="8" max="8" width="15.73046875" bestFit="1" customWidth="1"/>
    <col min="9" max="9" width="12.06640625" customWidth="1"/>
    <col min="10" max="10" width="14.796875" customWidth="1"/>
    <col min="11" max="12" width="12.06640625" customWidth="1"/>
    <col min="13" max="13" width="14.796875" customWidth="1"/>
    <col min="14" max="14" width="12.06640625" customWidth="1"/>
    <col min="15" max="15" width="17.06640625" customWidth="1"/>
    <col min="16" max="16" width="14.796875" customWidth="1"/>
    <col min="17" max="21" width="8.265625" customWidth="1"/>
    <col min="22" max="23" width="11.06640625" customWidth="1"/>
    <col min="24" max="24" width="12.33203125" customWidth="1"/>
    <col min="25" max="26" width="11.06640625" customWidth="1"/>
    <col min="27" max="27" width="18.796875" customWidth="1"/>
    <col min="28" max="28" width="15.06640625" customWidth="1"/>
    <col min="29" max="29" width="59.33203125" customWidth="1"/>
    <col min="30" max="30" width="4.59765625" customWidth="1"/>
    <col min="31" max="48" width="13.06640625" customWidth="1"/>
  </cols>
  <sheetData>
    <row r="1" spans="1:48" x14ac:dyDescent="0.45">
      <c r="A1" s="555" t="s">
        <v>3835</v>
      </c>
    </row>
    <row r="2" spans="1:48" x14ac:dyDescent="0.45">
      <c r="Q2" s="712" t="s">
        <v>3836</v>
      </c>
      <c r="R2" s="712"/>
      <c r="S2" s="712"/>
      <c r="T2" s="712"/>
      <c r="U2" s="712"/>
      <c r="V2" s="713" t="s">
        <v>3837</v>
      </c>
      <c r="W2" s="713"/>
      <c r="X2" s="713"/>
      <c r="Y2" s="713"/>
      <c r="Z2" s="713"/>
      <c r="AA2" s="714" t="s">
        <v>3838</v>
      </c>
      <c r="AB2" s="714"/>
      <c r="AC2" s="38"/>
      <c r="AD2" s="38"/>
      <c r="AE2" s="715" t="s">
        <v>3839</v>
      </c>
      <c r="AF2" s="715"/>
      <c r="AG2" s="715"/>
      <c r="AH2" s="715"/>
      <c r="AI2" s="715"/>
      <c r="AJ2" s="715"/>
      <c r="AK2" s="715"/>
      <c r="AL2" s="715"/>
      <c r="AM2" s="715"/>
      <c r="AN2" s="715"/>
      <c r="AO2" s="715"/>
      <c r="AP2" s="715"/>
      <c r="AQ2" s="715"/>
      <c r="AR2" s="715"/>
      <c r="AS2" s="715"/>
      <c r="AT2" s="715"/>
      <c r="AU2" s="715"/>
      <c r="AV2" s="715"/>
    </row>
    <row r="3" spans="1:48" x14ac:dyDescent="0.45">
      <c r="A3" s="716" t="s">
        <v>0</v>
      </c>
      <c r="B3" s="716" t="s">
        <v>11</v>
      </c>
      <c r="C3" s="716" t="s">
        <v>1</v>
      </c>
      <c r="D3" s="716" t="s">
        <v>1976</v>
      </c>
      <c r="E3" s="716" t="s">
        <v>3068</v>
      </c>
      <c r="F3" s="716" t="s">
        <v>13</v>
      </c>
      <c r="G3" s="716" t="s">
        <v>3840</v>
      </c>
      <c r="H3" s="716" t="s">
        <v>498</v>
      </c>
      <c r="I3" s="716" t="s">
        <v>3</v>
      </c>
      <c r="J3" s="716" t="s">
        <v>3841</v>
      </c>
      <c r="K3" s="716" t="s">
        <v>4</v>
      </c>
      <c r="L3" s="716" t="s">
        <v>3842</v>
      </c>
      <c r="M3" s="716" t="s">
        <v>3843</v>
      </c>
      <c r="N3" s="716" t="s">
        <v>6</v>
      </c>
      <c r="O3" s="716" t="s">
        <v>501</v>
      </c>
      <c r="P3" s="716" t="s">
        <v>3844</v>
      </c>
      <c r="Q3" s="716" t="s">
        <v>3845</v>
      </c>
      <c r="R3" s="716" t="s">
        <v>28</v>
      </c>
      <c r="S3" s="716" t="s">
        <v>2809</v>
      </c>
      <c r="T3" s="716" t="s">
        <v>2808</v>
      </c>
      <c r="U3" s="716" t="s">
        <v>2807</v>
      </c>
      <c r="V3" s="716" t="s">
        <v>3846</v>
      </c>
      <c r="W3" s="716" t="s">
        <v>3847</v>
      </c>
      <c r="X3" s="716" t="s">
        <v>3848</v>
      </c>
      <c r="Y3" s="716" t="s">
        <v>3849</v>
      </c>
      <c r="Z3" s="716" t="s">
        <v>3850</v>
      </c>
      <c r="AA3" s="716" t="s">
        <v>3851</v>
      </c>
      <c r="AB3" s="716" t="s">
        <v>3852</v>
      </c>
      <c r="AC3" s="718" t="s">
        <v>53</v>
      </c>
      <c r="AD3" s="556"/>
      <c r="AE3" s="717">
        <v>42975</v>
      </c>
      <c r="AF3" s="717"/>
      <c r="AG3" s="717"/>
      <c r="AH3" s="717">
        <v>42976</v>
      </c>
      <c r="AI3" s="717"/>
      <c r="AJ3" s="717"/>
      <c r="AK3" s="717">
        <v>42977</v>
      </c>
      <c r="AL3" s="717"/>
      <c r="AM3" s="717"/>
      <c r="AN3" s="717">
        <v>42978</v>
      </c>
      <c r="AO3" s="717"/>
      <c r="AP3" s="717"/>
      <c r="AQ3" s="720">
        <v>42979</v>
      </c>
      <c r="AR3" s="721"/>
      <c r="AS3" s="722"/>
      <c r="AT3" s="720" t="s">
        <v>3853</v>
      </c>
      <c r="AU3" s="721"/>
      <c r="AV3" s="722"/>
    </row>
    <row r="4" spans="1:48" x14ac:dyDescent="0.45">
      <c r="A4" s="716"/>
      <c r="B4" s="716"/>
      <c r="C4" s="716"/>
      <c r="D4" s="716"/>
      <c r="E4" s="716"/>
      <c r="F4" s="716"/>
      <c r="G4" s="716"/>
      <c r="H4" s="716"/>
      <c r="I4" s="716"/>
      <c r="J4" s="716"/>
      <c r="K4" s="716"/>
      <c r="L4" s="716"/>
      <c r="M4" s="716"/>
      <c r="N4" s="716"/>
      <c r="O4" s="716"/>
      <c r="P4" s="716"/>
      <c r="Q4" s="716"/>
      <c r="R4" s="716"/>
      <c r="S4" s="716"/>
      <c r="T4" s="716"/>
      <c r="U4" s="716"/>
      <c r="V4" s="716"/>
      <c r="W4" s="716"/>
      <c r="X4" s="716"/>
      <c r="Y4" s="716"/>
      <c r="Z4" s="716"/>
      <c r="AA4" s="716"/>
      <c r="AB4" s="716"/>
      <c r="AC4" s="719"/>
      <c r="AD4" s="556"/>
      <c r="AE4" s="557" t="s">
        <v>3854</v>
      </c>
      <c r="AF4" s="557" t="s">
        <v>3855</v>
      </c>
      <c r="AG4" s="557" t="s">
        <v>3856</v>
      </c>
      <c r="AH4" s="557" t="s">
        <v>3854</v>
      </c>
      <c r="AI4" s="557" t="s">
        <v>3855</v>
      </c>
      <c r="AJ4" s="557" t="s">
        <v>3856</v>
      </c>
      <c r="AK4" s="557" t="s">
        <v>3854</v>
      </c>
      <c r="AL4" s="557" t="s">
        <v>3855</v>
      </c>
      <c r="AM4" s="557" t="s">
        <v>3856</v>
      </c>
      <c r="AN4" s="557" t="s">
        <v>3854</v>
      </c>
      <c r="AO4" s="557" t="s">
        <v>3855</v>
      </c>
      <c r="AP4" s="557" t="s">
        <v>3856</v>
      </c>
      <c r="AQ4" s="557" t="s">
        <v>3854</v>
      </c>
      <c r="AR4" s="557" t="s">
        <v>3855</v>
      </c>
      <c r="AS4" s="557" t="s">
        <v>3856</v>
      </c>
      <c r="AT4" s="557" t="s">
        <v>3854</v>
      </c>
      <c r="AU4" s="557" t="s">
        <v>3855</v>
      </c>
      <c r="AV4" s="557" t="s">
        <v>3856</v>
      </c>
    </row>
    <row r="5" spans="1:48" x14ac:dyDescent="0.45">
      <c r="A5" s="48" t="s">
        <v>2339</v>
      </c>
      <c r="B5" s="14" t="s">
        <v>21</v>
      </c>
      <c r="C5" s="14" t="s">
        <v>40</v>
      </c>
      <c r="D5" s="15">
        <v>42975</v>
      </c>
      <c r="E5" s="14" t="s">
        <v>3857</v>
      </c>
      <c r="F5" s="14" t="s">
        <v>44</v>
      </c>
      <c r="G5" s="14" t="s">
        <v>3858</v>
      </c>
      <c r="H5" s="14" t="s">
        <v>3859</v>
      </c>
      <c r="I5" s="15">
        <v>42975</v>
      </c>
      <c r="J5" s="240"/>
      <c r="K5" s="15">
        <v>42972</v>
      </c>
      <c r="L5" s="14" t="s">
        <v>3872</v>
      </c>
      <c r="M5" s="240"/>
      <c r="N5" s="14"/>
      <c r="O5" s="14" t="s">
        <v>3314</v>
      </c>
      <c r="P5" s="240"/>
      <c r="Q5" s="558" t="s">
        <v>3860</v>
      </c>
      <c r="R5" s="558" t="s">
        <v>3860</v>
      </c>
      <c r="S5" s="558" t="s">
        <v>3860</v>
      </c>
      <c r="T5" s="558" t="s">
        <v>3860</v>
      </c>
      <c r="U5" s="558" t="s">
        <v>3860</v>
      </c>
      <c r="V5" s="567" t="s">
        <v>3860</v>
      </c>
      <c r="W5" s="567" t="s">
        <v>3860</v>
      </c>
      <c r="X5" s="567" t="s">
        <v>3860</v>
      </c>
      <c r="Y5" s="567" t="s">
        <v>3860</v>
      </c>
      <c r="Z5" s="567" t="s">
        <v>3860</v>
      </c>
      <c r="AA5" s="562" t="s">
        <v>3860</v>
      </c>
      <c r="AB5" s="562"/>
      <c r="AC5" s="566"/>
      <c r="AE5" s="563"/>
      <c r="AF5" s="563"/>
      <c r="AG5" s="564">
        <f>+AE5+AF5</f>
        <v>0</v>
      </c>
      <c r="AH5" s="563"/>
      <c r="AI5" s="563"/>
      <c r="AJ5" s="564">
        <f>+AH5+AI5</f>
        <v>0</v>
      </c>
      <c r="AK5" s="563"/>
      <c r="AL5" s="563"/>
      <c r="AM5" s="564">
        <f>+AK5+AL5</f>
        <v>0</v>
      </c>
      <c r="AN5" s="563"/>
      <c r="AO5" s="563"/>
      <c r="AP5" s="564">
        <f>+AN5+AO5</f>
        <v>0</v>
      </c>
      <c r="AQ5" s="563"/>
      <c r="AR5" s="563"/>
      <c r="AS5" s="564">
        <f>+AQ5+AR5</f>
        <v>0</v>
      </c>
      <c r="AT5" s="565">
        <f>+AE5+AH5+AK5+AN5+AQ5</f>
        <v>0</v>
      </c>
      <c r="AU5" s="565">
        <f>+AF5+AI5+AL5+AO5+AR5</f>
        <v>0</v>
      </c>
      <c r="AV5" s="565">
        <f>+AG5+AJ5+AM5+AP5+AS5</f>
        <v>0</v>
      </c>
    </row>
    <row r="6" spans="1:48" x14ac:dyDescent="0.45">
      <c r="A6" s="48" t="s">
        <v>3403</v>
      </c>
      <c r="B6" s="14" t="s">
        <v>21</v>
      </c>
      <c r="C6" s="14" t="s">
        <v>93</v>
      </c>
      <c r="D6" s="15">
        <v>42975</v>
      </c>
      <c r="E6" s="14" t="s">
        <v>3857</v>
      </c>
      <c r="F6" s="14"/>
      <c r="G6" s="145" t="s">
        <v>3861</v>
      </c>
      <c r="H6" s="14" t="s">
        <v>93</v>
      </c>
      <c r="I6" s="15">
        <v>42972</v>
      </c>
      <c r="J6" s="240"/>
      <c r="K6" s="15">
        <v>42972</v>
      </c>
      <c r="L6" s="14" t="s">
        <v>3871</v>
      </c>
      <c r="M6" s="240"/>
      <c r="N6" s="14"/>
      <c r="O6" s="41" t="s">
        <v>3862</v>
      </c>
      <c r="P6" s="240"/>
      <c r="Q6" s="558" t="s">
        <v>3860</v>
      </c>
      <c r="R6" s="558" t="s">
        <v>3860</v>
      </c>
      <c r="S6" s="558" t="s">
        <v>3860</v>
      </c>
      <c r="T6" s="558" t="s">
        <v>3860</v>
      </c>
      <c r="U6" s="558" t="s">
        <v>3860</v>
      </c>
      <c r="V6" s="567" t="s">
        <v>3860</v>
      </c>
      <c r="W6" s="567" t="s">
        <v>3860</v>
      </c>
      <c r="X6" s="567" t="s">
        <v>3860</v>
      </c>
      <c r="Y6" s="567" t="s">
        <v>3860</v>
      </c>
      <c r="Z6" s="567" t="s">
        <v>3860</v>
      </c>
      <c r="AA6" s="562" t="s">
        <v>3860</v>
      </c>
      <c r="AB6" s="562"/>
      <c r="AC6" s="566"/>
      <c r="AE6" s="563">
        <v>82239.430000000008</v>
      </c>
      <c r="AF6" s="563">
        <v>11868</v>
      </c>
      <c r="AG6" s="564">
        <f t="shared" ref="AG6:AG16" si="0">+AE6+AF6</f>
        <v>94107.430000000008</v>
      </c>
      <c r="AH6" s="563"/>
      <c r="AI6" s="563"/>
      <c r="AJ6" s="564">
        <f t="shared" ref="AJ6:AJ16" si="1">+AH6+AI6</f>
        <v>0</v>
      </c>
      <c r="AK6" s="563"/>
      <c r="AL6" s="563"/>
      <c r="AM6" s="564">
        <f t="shared" ref="AM6:AM16" si="2">+AK6+AL6</f>
        <v>0</v>
      </c>
      <c r="AN6" s="563"/>
      <c r="AO6" s="563"/>
      <c r="AP6" s="564">
        <f t="shared" ref="AP6:AP16" si="3">+AN6+AO6</f>
        <v>0</v>
      </c>
      <c r="AQ6" s="563"/>
      <c r="AR6" s="563"/>
      <c r="AS6" s="564">
        <f t="shared" ref="AS6:AS16" si="4">+AQ6+AR6</f>
        <v>0</v>
      </c>
      <c r="AT6" s="565">
        <f t="shared" ref="AT6:AV16" si="5">+AE6+AH6+AK6+AN6+AQ6</f>
        <v>82239.430000000008</v>
      </c>
      <c r="AU6" s="565">
        <f t="shared" si="5"/>
        <v>11868</v>
      </c>
      <c r="AV6" s="565">
        <f t="shared" si="5"/>
        <v>94107.430000000008</v>
      </c>
    </row>
    <row r="7" spans="1:48" x14ac:dyDescent="0.45">
      <c r="A7" s="48" t="s">
        <v>14</v>
      </c>
      <c r="B7" s="14" t="s">
        <v>21</v>
      </c>
      <c r="C7" s="14" t="s">
        <v>93</v>
      </c>
      <c r="D7" s="15">
        <v>42975</v>
      </c>
      <c r="E7" s="14" t="s">
        <v>3857</v>
      </c>
      <c r="F7" s="14"/>
      <c r="G7" s="145" t="s">
        <v>3861</v>
      </c>
      <c r="H7" s="14" t="s">
        <v>93</v>
      </c>
      <c r="I7" s="15">
        <v>42972</v>
      </c>
      <c r="J7" s="240"/>
      <c r="K7" s="15">
        <v>42972</v>
      </c>
      <c r="L7" s="14" t="s">
        <v>62</v>
      </c>
      <c r="M7" s="240"/>
      <c r="N7" s="14"/>
      <c r="O7" s="14" t="s">
        <v>62</v>
      </c>
      <c r="P7" s="240"/>
      <c r="Q7" s="558" t="s">
        <v>3860</v>
      </c>
      <c r="R7" s="558" t="s">
        <v>3860</v>
      </c>
      <c r="S7" s="558" t="s">
        <v>3860</v>
      </c>
      <c r="T7" s="558" t="s">
        <v>3860</v>
      </c>
      <c r="U7" s="558" t="s">
        <v>3860</v>
      </c>
      <c r="V7" s="567" t="s">
        <v>3860</v>
      </c>
      <c r="W7" s="567" t="s">
        <v>3860</v>
      </c>
      <c r="X7" s="567" t="s">
        <v>3860</v>
      </c>
      <c r="Y7" s="567" t="s">
        <v>3860</v>
      </c>
      <c r="Z7" s="567" t="s">
        <v>3860</v>
      </c>
      <c r="AA7" s="562" t="s">
        <v>3860</v>
      </c>
      <c r="AB7" s="562"/>
      <c r="AC7" s="566"/>
      <c r="AE7" s="563">
        <v>69585.639999999985</v>
      </c>
      <c r="AF7" s="563">
        <v>12442</v>
      </c>
      <c r="AG7" s="564">
        <f t="shared" si="0"/>
        <v>82027.639999999985</v>
      </c>
      <c r="AH7" s="563"/>
      <c r="AI7" s="563"/>
      <c r="AJ7" s="564">
        <f t="shared" si="1"/>
        <v>0</v>
      </c>
      <c r="AK7" s="563"/>
      <c r="AL7" s="563"/>
      <c r="AM7" s="564">
        <f t="shared" si="2"/>
        <v>0</v>
      </c>
      <c r="AN7" s="563"/>
      <c r="AO7" s="563"/>
      <c r="AP7" s="564">
        <f t="shared" si="3"/>
        <v>0</v>
      </c>
      <c r="AQ7" s="563"/>
      <c r="AR7" s="563"/>
      <c r="AS7" s="564">
        <f t="shared" si="4"/>
        <v>0</v>
      </c>
      <c r="AT7" s="565">
        <f t="shared" si="5"/>
        <v>69585.639999999985</v>
      </c>
      <c r="AU7" s="565">
        <f t="shared" si="5"/>
        <v>12442</v>
      </c>
      <c r="AV7" s="565">
        <f t="shared" si="5"/>
        <v>82027.639999999985</v>
      </c>
    </row>
    <row r="8" spans="1:48" x14ac:dyDescent="0.45">
      <c r="A8" s="48" t="s">
        <v>15</v>
      </c>
      <c r="B8" s="14" t="s">
        <v>21</v>
      </c>
      <c r="C8" s="14" t="s">
        <v>93</v>
      </c>
      <c r="D8" s="15">
        <v>42975</v>
      </c>
      <c r="E8" s="14" t="s">
        <v>3857</v>
      </c>
      <c r="F8" s="14"/>
      <c r="G8" s="145" t="s">
        <v>3861</v>
      </c>
      <c r="H8" s="14" t="s">
        <v>93</v>
      </c>
      <c r="I8" s="15">
        <v>42972</v>
      </c>
      <c r="J8" s="559" t="s">
        <v>137</v>
      </c>
      <c r="K8" s="15">
        <v>42972</v>
      </c>
      <c r="L8" s="14" t="s">
        <v>62</v>
      </c>
      <c r="M8" s="240"/>
      <c r="N8" s="14"/>
      <c r="O8" s="14" t="s">
        <v>62</v>
      </c>
      <c r="P8" s="240"/>
      <c r="Q8" s="558" t="s">
        <v>3860</v>
      </c>
      <c r="R8" s="558" t="s">
        <v>3860</v>
      </c>
      <c r="S8" s="558" t="s">
        <v>3860</v>
      </c>
      <c r="T8" s="558" t="s">
        <v>136</v>
      </c>
      <c r="U8" s="558" t="s">
        <v>3860</v>
      </c>
      <c r="V8" s="567" t="s">
        <v>3860</v>
      </c>
      <c r="W8" s="567" t="s">
        <v>3860</v>
      </c>
      <c r="X8" s="567" t="s">
        <v>3860</v>
      </c>
      <c r="Y8" s="567" t="s">
        <v>3860</v>
      </c>
      <c r="Z8" s="567" t="s">
        <v>3860</v>
      </c>
      <c r="AA8" s="562" t="s">
        <v>3860</v>
      </c>
      <c r="AB8" s="562"/>
      <c r="AC8" s="566"/>
      <c r="AE8" s="563">
        <v>100153.06000000001</v>
      </c>
      <c r="AF8" s="563">
        <v>15012</v>
      </c>
      <c r="AG8" s="564">
        <f t="shared" si="0"/>
        <v>115165.06000000001</v>
      </c>
      <c r="AH8" s="563"/>
      <c r="AI8" s="563"/>
      <c r="AJ8" s="564">
        <f t="shared" si="1"/>
        <v>0</v>
      </c>
      <c r="AK8" s="563"/>
      <c r="AL8" s="563"/>
      <c r="AM8" s="564">
        <f t="shared" si="2"/>
        <v>0</v>
      </c>
      <c r="AN8" s="563"/>
      <c r="AO8" s="563"/>
      <c r="AP8" s="564">
        <f t="shared" si="3"/>
        <v>0</v>
      </c>
      <c r="AQ8" s="563"/>
      <c r="AR8" s="563"/>
      <c r="AS8" s="564">
        <f t="shared" si="4"/>
        <v>0</v>
      </c>
      <c r="AT8" s="565">
        <f t="shared" si="5"/>
        <v>100153.06000000001</v>
      </c>
      <c r="AU8" s="565">
        <f t="shared" si="5"/>
        <v>15012</v>
      </c>
      <c r="AV8" s="565">
        <f t="shared" si="5"/>
        <v>115165.06000000001</v>
      </c>
    </row>
    <row r="9" spans="1:48" x14ac:dyDescent="0.45">
      <c r="A9" s="48" t="s">
        <v>3404</v>
      </c>
      <c r="B9" s="14" t="s">
        <v>21</v>
      </c>
      <c r="C9" s="14" t="s">
        <v>93</v>
      </c>
      <c r="D9" s="15">
        <v>42975</v>
      </c>
      <c r="E9" s="14" t="s">
        <v>3857</v>
      </c>
      <c r="F9" s="14"/>
      <c r="G9" s="145" t="s">
        <v>3861</v>
      </c>
      <c r="H9" s="14" t="s">
        <v>93</v>
      </c>
      <c r="I9" s="15">
        <v>42972</v>
      </c>
      <c r="J9" s="240"/>
      <c r="K9" s="15">
        <v>42972</v>
      </c>
      <c r="L9" s="14" t="s">
        <v>3871</v>
      </c>
      <c r="M9" s="240"/>
      <c r="N9" s="14"/>
      <c r="O9" s="41" t="s">
        <v>3862</v>
      </c>
      <c r="P9" s="240"/>
      <c r="Q9" s="558" t="s">
        <v>3860</v>
      </c>
      <c r="R9" s="558" t="s">
        <v>3860</v>
      </c>
      <c r="S9" s="558" t="s">
        <v>3860</v>
      </c>
      <c r="T9" s="558" t="s">
        <v>3860</v>
      </c>
      <c r="U9" s="558" t="s">
        <v>3860</v>
      </c>
      <c r="V9" s="567" t="s">
        <v>3860</v>
      </c>
      <c r="W9" s="567" t="s">
        <v>3860</v>
      </c>
      <c r="X9" s="567" t="s">
        <v>3860</v>
      </c>
      <c r="Y9" s="567" t="s">
        <v>3860</v>
      </c>
      <c r="Z9" s="567" t="s">
        <v>3860</v>
      </c>
      <c r="AA9" s="562" t="s">
        <v>3860</v>
      </c>
      <c r="AB9" s="562"/>
      <c r="AC9" s="566"/>
      <c r="AE9" s="563">
        <v>190776.04999999996</v>
      </c>
      <c r="AF9" s="563">
        <v>26282</v>
      </c>
      <c r="AG9" s="564">
        <f t="shared" si="0"/>
        <v>217058.04999999996</v>
      </c>
      <c r="AH9" s="563"/>
      <c r="AI9" s="563"/>
      <c r="AJ9" s="564">
        <f t="shared" si="1"/>
        <v>0</v>
      </c>
      <c r="AK9" s="563"/>
      <c r="AL9" s="563"/>
      <c r="AM9" s="564">
        <f t="shared" si="2"/>
        <v>0</v>
      </c>
      <c r="AN9" s="563"/>
      <c r="AO9" s="563"/>
      <c r="AP9" s="564">
        <f t="shared" si="3"/>
        <v>0</v>
      </c>
      <c r="AQ9" s="563"/>
      <c r="AR9" s="563"/>
      <c r="AS9" s="564">
        <f t="shared" si="4"/>
        <v>0</v>
      </c>
      <c r="AT9" s="565">
        <f t="shared" si="5"/>
        <v>190776.04999999996</v>
      </c>
      <c r="AU9" s="565">
        <f t="shared" si="5"/>
        <v>26282</v>
      </c>
      <c r="AV9" s="565">
        <f t="shared" si="5"/>
        <v>217058.04999999996</v>
      </c>
    </row>
    <row r="10" spans="1:48" x14ac:dyDescent="0.45">
      <c r="A10" s="128" t="s">
        <v>54</v>
      </c>
      <c r="B10" s="14" t="s">
        <v>21</v>
      </c>
      <c r="C10" s="14" t="s">
        <v>93</v>
      </c>
      <c r="D10" s="15">
        <v>42975</v>
      </c>
      <c r="E10" s="14" t="s">
        <v>3857</v>
      </c>
      <c r="F10" s="14"/>
      <c r="G10" s="145" t="s">
        <v>3861</v>
      </c>
      <c r="H10" s="14" t="s">
        <v>93</v>
      </c>
      <c r="I10" s="15">
        <v>42972</v>
      </c>
      <c r="J10" s="559" t="s">
        <v>137</v>
      </c>
      <c r="K10" s="15">
        <v>42972</v>
      </c>
      <c r="L10" s="14" t="s">
        <v>62</v>
      </c>
      <c r="M10" s="240"/>
      <c r="N10" s="14"/>
      <c r="O10" s="14" t="s">
        <v>3863</v>
      </c>
      <c r="P10" s="240"/>
      <c r="Q10" s="558" t="s">
        <v>3860</v>
      </c>
      <c r="R10" s="558" t="s">
        <v>3860</v>
      </c>
      <c r="S10" s="558" t="s">
        <v>3860</v>
      </c>
      <c r="T10" s="558" t="s">
        <v>3860</v>
      </c>
      <c r="U10" s="558" t="s">
        <v>3860</v>
      </c>
      <c r="V10" s="567" t="s">
        <v>3860</v>
      </c>
      <c r="W10" s="567" t="s">
        <v>3860</v>
      </c>
      <c r="X10" s="567" t="s">
        <v>3860</v>
      </c>
      <c r="Y10" s="567" t="s">
        <v>3860</v>
      </c>
      <c r="Z10" s="567" t="s">
        <v>3860</v>
      </c>
      <c r="AA10" s="562" t="s">
        <v>3860</v>
      </c>
      <c r="AB10" s="562"/>
      <c r="AC10" s="566"/>
      <c r="AE10" s="563">
        <v>414127.46999999986</v>
      </c>
      <c r="AF10" s="563">
        <v>55461</v>
      </c>
      <c r="AG10" s="564">
        <f t="shared" si="0"/>
        <v>469588.46999999986</v>
      </c>
      <c r="AH10" s="563"/>
      <c r="AI10" s="563"/>
      <c r="AJ10" s="564">
        <f t="shared" si="1"/>
        <v>0</v>
      </c>
      <c r="AK10" s="563"/>
      <c r="AL10" s="563"/>
      <c r="AM10" s="564">
        <f t="shared" si="2"/>
        <v>0</v>
      </c>
      <c r="AN10" s="563"/>
      <c r="AO10" s="563"/>
      <c r="AP10" s="564">
        <f t="shared" si="3"/>
        <v>0</v>
      </c>
      <c r="AQ10" s="563"/>
      <c r="AR10" s="563"/>
      <c r="AS10" s="564">
        <f t="shared" si="4"/>
        <v>0</v>
      </c>
      <c r="AT10" s="565">
        <f t="shared" si="5"/>
        <v>414127.46999999986</v>
      </c>
      <c r="AU10" s="565">
        <f t="shared" si="5"/>
        <v>55461</v>
      </c>
      <c r="AV10" s="565">
        <f t="shared" si="5"/>
        <v>469588.46999999986</v>
      </c>
    </row>
    <row r="11" spans="1:48" x14ac:dyDescent="0.45">
      <c r="A11" s="128" t="s">
        <v>16</v>
      </c>
      <c r="B11" s="14" t="s">
        <v>21</v>
      </c>
      <c r="C11" s="14" t="s">
        <v>93</v>
      </c>
      <c r="D11" s="15">
        <v>42975</v>
      </c>
      <c r="E11" s="14" t="s">
        <v>3857</v>
      </c>
      <c r="F11" s="14"/>
      <c r="G11" s="145" t="s">
        <v>3861</v>
      </c>
      <c r="H11" s="14" t="s">
        <v>93</v>
      </c>
      <c r="I11" s="15">
        <v>42972</v>
      </c>
      <c r="J11" s="559" t="s">
        <v>137</v>
      </c>
      <c r="K11" s="67" t="s">
        <v>47</v>
      </c>
      <c r="L11" s="14" t="s">
        <v>62</v>
      </c>
      <c r="M11" s="240"/>
      <c r="N11" s="14" t="s">
        <v>55</v>
      </c>
      <c r="O11" s="14" t="s">
        <v>531</v>
      </c>
      <c r="P11" s="240"/>
      <c r="Q11" s="558" t="s">
        <v>3860</v>
      </c>
      <c r="R11" s="558" t="s">
        <v>3860</v>
      </c>
      <c r="S11" s="558" t="s">
        <v>3860</v>
      </c>
      <c r="T11" s="558" t="s">
        <v>3860</v>
      </c>
      <c r="U11" s="558" t="s">
        <v>3860</v>
      </c>
      <c r="V11" s="567" t="s">
        <v>3860</v>
      </c>
      <c r="W11" s="567" t="s">
        <v>3860</v>
      </c>
      <c r="X11" s="567" t="s">
        <v>3860</v>
      </c>
      <c r="Y11" s="567" t="s">
        <v>3860</v>
      </c>
      <c r="Z11" s="567" t="s">
        <v>3860</v>
      </c>
      <c r="AA11" s="562" t="s">
        <v>3860</v>
      </c>
      <c r="AB11" s="562"/>
      <c r="AC11" s="566"/>
      <c r="AE11" s="563">
        <v>90126.330000000016</v>
      </c>
      <c r="AF11" s="563">
        <v>13218</v>
      </c>
      <c r="AG11" s="564">
        <f t="shared" si="0"/>
        <v>103344.33000000002</v>
      </c>
      <c r="AH11" s="563"/>
      <c r="AI11" s="563"/>
      <c r="AJ11" s="564">
        <f t="shared" si="1"/>
        <v>0</v>
      </c>
      <c r="AK11" s="563"/>
      <c r="AL11" s="563"/>
      <c r="AM11" s="564">
        <f t="shared" si="2"/>
        <v>0</v>
      </c>
      <c r="AN11" s="563"/>
      <c r="AO11" s="563"/>
      <c r="AP11" s="564">
        <f t="shared" si="3"/>
        <v>0</v>
      </c>
      <c r="AQ11" s="563"/>
      <c r="AR11" s="563"/>
      <c r="AS11" s="564">
        <f t="shared" si="4"/>
        <v>0</v>
      </c>
      <c r="AT11" s="565">
        <f t="shared" si="5"/>
        <v>90126.330000000016</v>
      </c>
      <c r="AU11" s="565">
        <f t="shared" si="5"/>
        <v>13218</v>
      </c>
      <c r="AV11" s="565">
        <f t="shared" si="5"/>
        <v>103344.33000000002</v>
      </c>
    </row>
    <row r="12" spans="1:48" x14ac:dyDescent="0.45">
      <c r="A12" s="128" t="s">
        <v>2361</v>
      </c>
      <c r="B12" s="14" t="s">
        <v>21</v>
      </c>
      <c r="C12" s="14" t="s">
        <v>93</v>
      </c>
      <c r="D12" s="15">
        <v>42975</v>
      </c>
      <c r="E12" s="14" t="s">
        <v>3857</v>
      </c>
      <c r="F12" s="14"/>
      <c r="G12" s="145" t="s">
        <v>3861</v>
      </c>
      <c r="H12" s="14" t="s">
        <v>93</v>
      </c>
      <c r="I12" s="15">
        <v>42972</v>
      </c>
      <c r="J12" s="559" t="s">
        <v>137</v>
      </c>
      <c r="K12" s="15">
        <v>42972</v>
      </c>
      <c r="L12" s="14" t="s">
        <v>62</v>
      </c>
      <c r="M12" s="240"/>
      <c r="N12" s="14"/>
      <c r="O12" s="14" t="s">
        <v>62</v>
      </c>
      <c r="P12" s="240"/>
      <c r="Q12" s="558" t="s">
        <v>3860</v>
      </c>
      <c r="R12" s="558" t="s">
        <v>3860</v>
      </c>
      <c r="S12" s="558" t="s">
        <v>3860</v>
      </c>
      <c r="T12" s="558" t="s">
        <v>3860</v>
      </c>
      <c r="U12" s="558" t="s">
        <v>3860</v>
      </c>
      <c r="V12" s="567" t="s">
        <v>3860</v>
      </c>
      <c r="W12" s="567" t="s">
        <v>3860</v>
      </c>
      <c r="X12" s="567" t="s">
        <v>3860</v>
      </c>
      <c r="Y12" s="567" t="s">
        <v>3860</v>
      </c>
      <c r="Z12" s="567" t="s">
        <v>3860</v>
      </c>
      <c r="AA12" s="562" t="s">
        <v>3860</v>
      </c>
      <c r="AB12" s="562"/>
      <c r="AC12" s="566"/>
      <c r="AE12" s="563">
        <v>22187.170000000002</v>
      </c>
      <c r="AF12" s="563">
        <v>3618</v>
      </c>
      <c r="AG12" s="564">
        <f t="shared" si="0"/>
        <v>25805.170000000002</v>
      </c>
      <c r="AH12" s="563"/>
      <c r="AI12" s="563"/>
      <c r="AJ12" s="564">
        <f t="shared" si="1"/>
        <v>0</v>
      </c>
      <c r="AK12" s="563"/>
      <c r="AL12" s="563"/>
      <c r="AM12" s="564">
        <f t="shared" si="2"/>
        <v>0</v>
      </c>
      <c r="AN12" s="563"/>
      <c r="AO12" s="563"/>
      <c r="AP12" s="564">
        <f t="shared" si="3"/>
        <v>0</v>
      </c>
      <c r="AQ12" s="563"/>
      <c r="AR12" s="563"/>
      <c r="AS12" s="564">
        <f t="shared" si="4"/>
        <v>0</v>
      </c>
      <c r="AT12" s="565">
        <f t="shared" si="5"/>
        <v>22187.170000000002</v>
      </c>
      <c r="AU12" s="565">
        <f t="shared" si="5"/>
        <v>3618</v>
      </c>
      <c r="AV12" s="565">
        <f t="shared" si="5"/>
        <v>25805.170000000002</v>
      </c>
    </row>
    <row r="13" spans="1:48" x14ac:dyDescent="0.45">
      <c r="A13" s="128" t="s">
        <v>17</v>
      </c>
      <c r="B13" s="14" t="s">
        <v>21</v>
      </c>
      <c r="C13" s="14" t="s">
        <v>40</v>
      </c>
      <c r="D13" s="15">
        <v>42975</v>
      </c>
      <c r="E13" s="14" t="s">
        <v>3864</v>
      </c>
      <c r="F13" s="48" t="s">
        <v>3388</v>
      </c>
      <c r="G13" s="14" t="s">
        <v>3865</v>
      </c>
      <c r="H13" s="14" t="s">
        <v>3866</v>
      </c>
      <c r="I13" s="15">
        <v>42972</v>
      </c>
      <c r="J13" s="559" t="s">
        <v>137</v>
      </c>
      <c r="K13" s="15">
        <v>42972</v>
      </c>
      <c r="L13" s="14" t="s">
        <v>62</v>
      </c>
      <c r="M13" s="240"/>
      <c r="N13" s="14"/>
      <c r="O13" s="14" t="s">
        <v>62</v>
      </c>
      <c r="P13" s="240"/>
      <c r="Q13" s="558" t="s">
        <v>3860</v>
      </c>
      <c r="R13" s="558" t="s">
        <v>3860</v>
      </c>
      <c r="S13" s="558" t="s">
        <v>3860</v>
      </c>
      <c r="T13" s="558" t="s">
        <v>3860</v>
      </c>
      <c r="U13" s="558" t="s">
        <v>3860</v>
      </c>
      <c r="V13" s="567" t="s">
        <v>3860</v>
      </c>
      <c r="W13" s="567" t="s">
        <v>3860</v>
      </c>
      <c r="X13" s="567" t="s">
        <v>3860</v>
      </c>
      <c r="Y13" s="567" t="s">
        <v>3860</v>
      </c>
      <c r="Z13" s="567" t="s">
        <v>3860</v>
      </c>
      <c r="AA13" s="562" t="s">
        <v>3860</v>
      </c>
      <c r="AB13" s="562"/>
      <c r="AC13" s="566"/>
      <c r="AE13" s="563"/>
      <c r="AF13" s="563"/>
      <c r="AG13" s="564">
        <f t="shared" si="0"/>
        <v>0</v>
      </c>
      <c r="AH13" s="563"/>
      <c r="AI13" s="563"/>
      <c r="AJ13" s="564">
        <f t="shared" si="1"/>
        <v>0</v>
      </c>
      <c r="AK13" s="563"/>
      <c r="AL13" s="563"/>
      <c r="AM13" s="564">
        <f t="shared" si="2"/>
        <v>0</v>
      </c>
      <c r="AN13" s="563"/>
      <c r="AO13" s="563"/>
      <c r="AP13" s="564">
        <f t="shared" si="3"/>
        <v>0</v>
      </c>
      <c r="AQ13" s="563"/>
      <c r="AR13" s="563"/>
      <c r="AS13" s="564">
        <f t="shared" si="4"/>
        <v>0</v>
      </c>
      <c r="AT13" s="565">
        <f t="shared" si="5"/>
        <v>0</v>
      </c>
      <c r="AU13" s="565">
        <f t="shared" si="5"/>
        <v>0</v>
      </c>
      <c r="AV13" s="565">
        <f t="shared" si="5"/>
        <v>0</v>
      </c>
    </row>
    <row r="14" spans="1:48" x14ac:dyDescent="0.45">
      <c r="A14" s="128" t="s">
        <v>1865</v>
      </c>
      <c r="B14" s="14" t="s">
        <v>21</v>
      </c>
      <c r="C14" s="14" t="s">
        <v>93</v>
      </c>
      <c r="D14" s="15">
        <v>42975</v>
      </c>
      <c r="E14" s="14" t="s">
        <v>3857</v>
      </c>
      <c r="F14" s="14"/>
      <c r="G14" s="145" t="s">
        <v>3861</v>
      </c>
      <c r="H14" s="14" t="s">
        <v>93</v>
      </c>
      <c r="I14" s="15">
        <v>42972</v>
      </c>
      <c r="J14" s="559" t="s">
        <v>137</v>
      </c>
      <c r="K14" s="15">
        <v>42972</v>
      </c>
      <c r="L14" s="14" t="s">
        <v>62</v>
      </c>
      <c r="M14" s="240"/>
      <c r="N14" s="14"/>
      <c r="O14" s="14" t="s">
        <v>3863</v>
      </c>
      <c r="P14" s="240"/>
      <c r="Q14" s="558" t="s">
        <v>3860</v>
      </c>
      <c r="R14" s="558" t="s">
        <v>3860</v>
      </c>
      <c r="S14" s="558" t="s">
        <v>3860</v>
      </c>
      <c r="T14" s="558" t="s">
        <v>3860</v>
      </c>
      <c r="U14" s="558" t="s">
        <v>3860</v>
      </c>
      <c r="V14" s="567" t="s">
        <v>3860</v>
      </c>
      <c r="W14" s="567" t="s">
        <v>3860</v>
      </c>
      <c r="X14" s="567" t="s">
        <v>3860</v>
      </c>
      <c r="Y14" s="567" t="s">
        <v>3860</v>
      </c>
      <c r="Z14" s="567" t="s">
        <v>3860</v>
      </c>
      <c r="AA14" s="562" t="s">
        <v>3860</v>
      </c>
      <c r="AB14" s="562"/>
      <c r="AC14" s="566"/>
      <c r="AE14" s="563">
        <v>48034.340000000004</v>
      </c>
      <c r="AF14" s="563">
        <v>7686</v>
      </c>
      <c r="AG14" s="564">
        <f t="shared" si="0"/>
        <v>55720.340000000004</v>
      </c>
      <c r="AH14" s="563"/>
      <c r="AI14" s="563"/>
      <c r="AJ14" s="564">
        <f t="shared" si="1"/>
        <v>0</v>
      </c>
      <c r="AK14" s="563"/>
      <c r="AL14" s="563"/>
      <c r="AM14" s="564">
        <f t="shared" si="2"/>
        <v>0</v>
      </c>
      <c r="AN14" s="563"/>
      <c r="AO14" s="563"/>
      <c r="AP14" s="564">
        <f t="shared" si="3"/>
        <v>0</v>
      </c>
      <c r="AQ14" s="563"/>
      <c r="AR14" s="563"/>
      <c r="AS14" s="564">
        <f t="shared" si="4"/>
        <v>0</v>
      </c>
      <c r="AT14" s="565">
        <f t="shared" si="5"/>
        <v>48034.340000000004</v>
      </c>
      <c r="AU14" s="565">
        <f t="shared" si="5"/>
        <v>7686</v>
      </c>
      <c r="AV14" s="565">
        <f t="shared" si="5"/>
        <v>55720.340000000004</v>
      </c>
    </row>
    <row r="15" spans="1:48" x14ac:dyDescent="0.45">
      <c r="A15" s="128" t="s">
        <v>18</v>
      </c>
      <c r="B15" s="14" t="s">
        <v>21</v>
      </c>
      <c r="C15" s="14" t="s">
        <v>40</v>
      </c>
      <c r="D15" s="15">
        <v>42975</v>
      </c>
      <c r="E15" s="14" t="s">
        <v>3857</v>
      </c>
      <c r="F15" s="48" t="s">
        <v>3388</v>
      </c>
      <c r="G15" s="14" t="s">
        <v>3870</v>
      </c>
      <c r="H15" s="14" t="s">
        <v>3867</v>
      </c>
      <c r="I15" s="15">
        <v>42975</v>
      </c>
      <c r="J15" s="559" t="s">
        <v>137</v>
      </c>
      <c r="K15" s="15">
        <v>42975</v>
      </c>
      <c r="L15" s="14" t="s">
        <v>62</v>
      </c>
      <c r="M15" s="240"/>
      <c r="N15" s="14"/>
      <c r="O15" s="14" t="s">
        <v>3863</v>
      </c>
      <c r="P15" s="240"/>
      <c r="Q15" s="558" t="s">
        <v>3860</v>
      </c>
      <c r="R15" s="558" t="s">
        <v>3860</v>
      </c>
      <c r="S15" s="558" t="s">
        <v>3860</v>
      </c>
      <c r="T15" s="558" t="s">
        <v>3860</v>
      </c>
      <c r="U15" s="558" t="s">
        <v>3860</v>
      </c>
      <c r="V15" s="567" t="s">
        <v>3860</v>
      </c>
      <c r="W15" s="567" t="s">
        <v>3860</v>
      </c>
      <c r="X15" s="567" t="s">
        <v>3860</v>
      </c>
      <c r="Y15" s="567" t="s">
        <v>3860</v>
      </c>
      <c r="Z15" s="567" t="s">
        <v>3860</v>
      </c>
      <c r="AA15" s="562" t="s">
        <v>3860</v>
      </c>
      <c r="AB15" s="562"/>
      <c r="AC15" s="566"/>
      <c r="AE15" s="563"/>
      <c r="AF15" s="563"/>
      <c r="AG15" s="564">
        <f t="shared" si="0"/>
        <v>0</v>
      </c>
      <c r="AH15" s="563"/>
      <c r="AI15" s="563"/>
      <c r="AJ15" s="564">
        <f t="shared" si="1"/>
        <v>0</v>
      </c>
      <c r="AK15" s="563"/>
      <c r="AL15" s="563"/>
      <c r="AM15" s="564">
        <f t="shared" si="2"/>
        <v>0</v>
      </c>
      <c r="AN15" s="563"/>
      <c r="AO15" s="563"/>
      <c r="AP15" s="564">
        <f t="shared" si="3"/>
        <v>0</v>
      </c>
      <c r="AQ15" s="563"/>
      <c r="AR15" s="563"/>
      <c r="AS15" s="564">
        <f t="shared" si="4"/>
        <v>0</v>
      </c>
      <c r="AT15" s="565">
        <f t="shared" si="5"/>
        <v>0</v>
      </c>
      <c r="AU15" s="565">
        <f t="shared" si="5"/>
        <v>0</v>
      </c>
      <c r="AV15" s="565">
        <f t="shared" si="5"/>
        <v>0</v>
      </c>
    </row>
    <row r="16" spans="1:48" x14ac:dyDescent="0.45">
      <c r="A16" s="128" t="s">
        <v>2370</v>
      </c>
      <c r="B16" s="14" t="s">
        <v>21</v>
      </c>
      <c r="C16" s="14" t="s">
        <v>40</v>
      </c>
      <c r="D16" s="15">
        <v>42975</v>
      </c>
      <c r="E16" s="14" t="s">
        <v>3857</v>
      </c>
      <c r="F16" s="93" t="s">
        <v>51</v>
      </c>
      <c r="G16" s="14" t="s">
        <v>3868</v>
      </c>
      <c r="H16" s="14" t="s">
        <v>3869</v>
      </c>
      <c r="I16" s="15">
        <v>42975</v>
      </c>
      <c r="J16" s="559" t="s">
        <v>137</v>
      </c>
      <c r="K16" s="15">
        <v>42975</v>
      </c>
      <c r="L16" s="14" t="s">
        <v>62</v>
      </c>
      <c r="M16" s="240"/>
      <c r="N16" s="14"/>
      <c r="O16" s="14" t="s">
        <v>367</v>
      </c>
      <c r="P16" s="240"/>
      <c r="Q16" s="558" t="s">
        <v>3860</v>
      </c>
      <c r="R16" s="558" t="s">
        <v>3860</v>
      </c>
      <c r="S16" s="558" t="s">
        <v>3860</v>
      </c>
      <c r="T16" s="558" t="s">
        <v>3860</v>
      </c>
      <c r="U16" s="558" t="s">
        <v>3860</v>
      </c>
      <c r="V16" s="567" t="s">
        <v>3860</v>
      </c>
      <c r="W16" s="567" t="s">
        <v>3860</v>
      </c>
      <c r="X16" s="567" t="s">
        <v>3860</v>
      </c>
      <c r="Y16" s="567" t="s">
        <v>3860</v>
      </c>
      <c r="Z16" s="567" t="s">
        <v>3860</v>
      </c>
      <c r="AA16" s="562" t="s">
        <v>3860</v>
      </c>
      <c r="AB16" s="562"/>
      <c r="AC16" s="566"/>
      <c r="AE16" s="563"/>
      <c r="AF16" s="563"/>
      <c r="AG16" s="564">
        <f t="shared" si="0"/>
        <v>0</v>
      </c>
      <c r="AH16" s="563"/>
      <c r="AI16" s="563"/>
      <c r="AJ16" s="564">
        <f t="shared" si="1"/>
        <v>0</v>
      </c>
      <c r="AK16" s="563"/>
      <c r="AL16" s="563"/>
      <c r="AM16" s="564">
        <f t="shared" si="2"/>
        <v>0</v>
      </c>
      <c r="AN16" s="563"/>
      <c r="AO16" s="563"/>
      <c r="AP16" s="564">
        <f t="shared" si="3"/>
        <v>0</v>
      </c>
      <c r="AQ16" s="563"/>
      <c r="AR16" s="563"/>
      <c r="AS16" s="564">
        <f t="shared" si="4"/>
        <v>0</v>
      </c>
      <c r="AT16" s="565">
        <f t="shared" si="5"/>
        <v>0</v>
      </c>
      <c r="AU16" s="565">
        <f t="shared" si="5"/>
        <v>0</v>
      </c>
      <c r="AV16" s="565">
        <f t="shared" si="5"/>
        <v>0</v>
      </c>
    </row>
    <row r="17" spans="1:48" x14ac:dyDescent="0.45">
      <c r="A17" s="560"/>
      <c r="B17" s="560"/>
      <c r="C17" s="560"/>
      <c r="D17" s="560"/>
      <c r="E17" s="560"/>
      <c r="F17" s="560"/>
      <c r="G17" s="560"/>
      <c r="H17" s="560"/>
      <c r="I17" s="560"/>
      <c r="J17" s="560"/>
      <c r="K17" s="560"/>
      <c r="L17" s="560"/>
      <c r="M17" s="560"/>
      <c r="N17" s="560"/>
      <c r="O17" s="560"/>
      <c r="P17" s="560"/>
      <c r="Q17" s="560"/>
      <c r="R17" s="560"/>
      <c r="S17" s="560"/>
      <c r="T17" s="560"/>
      <c r="U17" s="560"/>
      <c r="V17" s="560"/>
      <c r="W17" s="560"/>
      <c r="X17" s="560"/>
      <c r="Y17" s="560"/>
      <c r="Z17" s="560"/>
      <c r="AA17" s="560"/>
      <c r="AB17" s="560"/>
      <c r="AC17" s="560"/>
      <c r="AE17" s="561">
        <f>+SUM(AE5:AE16)</f>
        <v>1017229.4899999998</v>
      </c>
      <c r="AF17" s="561">
        <f t="shared" ref="AF17:AV17" si="6">+SUM(AF5:AF16)</f>
        <v>145587</v>
      </c>
      <c r="AG17" s="561">
        <f t="shared" si="6"/>
        <v>1162816.4899999998</v>
      </c>
      <c r="AH17" s="561">
        <f t="shared" si="6"/>
        <v>0</v>
      </c>
      <c r="AI17" s="561">
        <f t="shared" si="6"/>
        <v>0</v>
      </c>
      <c r="AJ17" s="561">
        <f t="shared" si="6"/>
        <v>0</v>
      </c>
      <c r="AK17" s="561">
        <f t="shared" si="6"/>
        <v>0</v>
      </c>
      <c r="AL17" s="561">
        <f t="shared" si="6"/>
        <v>0</v>
      </c>
      <c r="AM17" s="561">
        <f t="shared" si="6"/>
        <v>0</v>
      </c>
      <c r="AN17" s="561">
        <f t="shared" si="6"/>
        <v>0</v>
      </c>
      <c r="AO17" s="561">
        <f t="shared" si="6"/>
        <v>0</v>
      </c>
      <c r="AP17" s="561">
        <f t="shared" si="6"/>
        <v>0</v>
      </c>
      <c r="AQ17" s="561">
        <f t="shared" si="6"/>
        <v>0</v>
      </c>
      <c r="AR17" s="561">
        <f t="shared" si="6"/>
        <v>0</v>
      </c>
      <c r="AS17" s="561">
        <f t="shared" si="6"/>
        <v>0</v>
      </c>
      <c r="AT17" s="561">
        <f t="shared" si="6"/>
        <v>1017229.4899999998</v>
      </c>
      <c r="AU17" s="561">
        <f t="shared" si="6"/>
        <v>145587</v>
      </c>
      <c r="AV17" s="561">
        <f t="shared" si="6"/>
        <v>1162816.4899999998</v>
      </c>
    </row>
    <row r="20" spans="1:48" x14ac:dyDescent="0.45">
      <c r="AM20" s="71"/>
    </row>
  </sheetData>
  <mergeCells count="39">
    <mergeCell ref="AH3:AJ3"/>
    <mergeCell ref="AK3:AM3"/>
    <mergeCell ref="AN3:AP3"/>
    <mergeCell ref="AQ3:AS3"/>
    <mergeCell ref="AT3:AV3"/>
    <mergeCell ref="Q3:Q4"/>
    <mergeCell ref="AE3:AG3"/>
    <mergeCell ref="S3:S4"/>
    <mergeCell ref="T3:T4"/>
    <mergeCell ref="U3:U4"/>
    <mergeCell ref="V3:V4"/>
    <mergeCell ref="W3:W4"/>
    <mergeCell ref="X3:X4"/>
    <mergeCell ref="Y3:Y4"/>
    <mergeCell ref="Z3:Z4"/>
    <mergeCell ref="AA3:AA4"/>
    <mergeCell ref="AB3:AB4"/>
    <mergeCell ref="AC3:AC4"/>
    <mergeCell ref="L3:L4"/>
    <mergeCell ref="M3:M4"/>
    <mergeCell ref="N3:N4"/>
    <mergeCell ref="O3:O4"/>
    <mergeCell ref="P3:P4"/>
    <mergeCell ref="Q2:U2"/>
    <mergeCell ref="V2:Z2"/>
    <mergeCell ref="AA2:AB2"/>
    <mergeCell ref="AE2:AV2"/>
    <mergeCell ref="A3:A4"/>
    <mergeCell ref="B3:B4"/>
    <mergeCell ref="C3:C4"/>
    <mergeCell ref="D3:D4"/>
    <mergeCell ref="E3:E4"/>
    <mergeCell ref="F3:F4"/>
    <mergeCell ref="R3:R4"/>
    <mergeCell ref="G3:G4"/>
    <mergeCell ref="H3:H4"/>
    <mergeCell ref="I3:I4"/>
    <mergeCell ref="J3:J4"/>
    <mergeCell ref="K3:K4"/>
  </mergeCells>
  <hyperlinks>
    <hyperlink ref="G6" r:id="rId1" xr:uid="{00000000-0004-0000-2000-000000000000}"/>
    <hyperlink ref="G7" r:id="rId2" xr:uid="{00000000-0004-0000-2000-000001000000}"/>
    <hyperlink ref="G8" r:id="rId3" xr:uid="{00000000-0004-0000-2000-000002000000}"/>
    <hyperlink ref="G9" r:id="rId4" xr:uid="{00000000-0004-0000-2000-000003000000}"/>
    <hyperlink ref="G10" r:id="rId5" xr:uid="{00000000-0004-0000-2000-000004000000}"/>
    <hyperlink ref="G11" r:id="rId6" xr:uid="{00000000-0004-0000-2000-000005000000}"/>
    <hyperlink ref="G12" r:id="rId7" xr:uid="{00000000-0004-0000-2000-000006000000}"/>
    <hyperlink ref="G14" r:id="rId8" xr:uid="{00000000-0004-0000-2000-000007000000}"/>
  </hyperlinks>
  <pageMargins left="0.7" right="0.7" top="0.75" bottom="0.75" header="0.3" footer="0.3"/>
  <legacyDrawing r:id="rId9"/>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6" filterMode="1">
    <pageSetUpPr fitToPage="1"/>
  </sheetPr>
  <dimension ref="A1:BO80"/>
  <sheetViews>
    <sheetView workbookViewId="0">
      <pane xSplit="1" ySplit="23" topLeftCell="B46" activePane="bottomRight" state="frozen"/>
      <selection pane="topRight" activeCell="B1" sqref="B1"/>
      <selection pane="bottomLeft" activeCell="A24" sqref="A24"/>
      <selection pane="bottomRight" activeCell="D71" sqref="D71"/>
    </sheetView>
  </sheetViews>
  <sheetFormatPr defaultColWidth="9.06640625" defaultRowHeight="14.25" outlineLevelCol="3" x14ac:dyDescent="0.45"/>
  <cols>
    <col min="1" max="1" width="22.265625" style="47" customWidth="1"/>
    <col min="2" max="3" width="9.796875" style="47" customWidth="1"/>
    <col min="4" max="4" width="23.59765625" style="47" bestFit="1" customWidth="1"/>
    <col min="5" max="5" width="9.796875" style="47" customWidth="1"/>
    <col min="6" max="6" width="9.59765625" style="47" customWidth="1" outlineLevel="1"/>
    <col min="7" max="7" width="9.59765625" style="47" customWidth="1" outlineLevel="2"/>
    <col min="8" max="8" width="15.796875" style="47" customWidth="1" outlineLevel="3" collapsed="1"/>
    <col min="9" max="9" width="29.06640625" style="47" customWidth="1" outlineLevel="3"/>
    <col min="10" max="11" width="29.06640625" style="47" customWidth="1" outlineLevel="1"/>
    <col min="12" max="12" width="33.73046875" style="47" customWidth="1" outlineLevel="1"/>
    <col min="13" max="13" width="46.73046875" style="47" customWidth="1" outlineLevel="1"/>
    <col min="14" max="14" width="29.59765625" style="47" customWidth="1" outlineLevel="1"/>
    <col min="15" max="15" width="26.06640625" style="47" customWidth="1" outlineLevel="1" collapsed="1"/>
    <col min="16" max="16" width="12.73046875" style="47" customWidth="1"/>
    <col min="17" max="17" width="16.59765625" style="47" customWidth="1"/>
    <col min="18" max="18" width="30.06640625" style="47" bestFit="1" customWidth="1"/>
    <col min="19" max="23" width="12.59765625" style="47" customWidth="1"/>
    <col min="24" max="24" width="15.33203125" style="47" customWidth="1"/>
    <col min="25" max="26" width="15.33203125" style="47" customWidth="1" outlineLevel="1"/>
    <col min="27" max="27" width="13.33203125" style="47" customWidth="1" outlineLevel="1"/>
    <col min="28" max="28" width="13.265625" style="47" customWidth="1" outlineLevel="1"/>
    <col min="29" max="29" width="15.33203125" style="47" customWidth="1" outlineLevel="1"/>
    <col min="30" max="30" width="16" style="47" customWidth="1" outlineLevel="1"/>
    <col min="31" max="31" width="14.73046875" style="47" customWidth="1"/>
    <col min="32" max="32" width="15.06640625" style="47" customWidth="1" outlineLevel="1"/>
    <col min="33" max="33" width="15.796875" style="47" customWidth="1"/>
    <col min="34" max="34" width="29.796875" style="47" customWidth="1"/>
    <col min="35" max="35" width="13.265625" style="47" customWidth="1"/>
    <col min="36" max="36" width="12.265625" style="47" customWidth="1" outlineLevel="1"/>
    <col min="37" max="37" width="35.06640625" style="47" customWidth="1"/>
    <col min="38" max="38" width="19.06640625" style="47" customWidth="1" outlineLevel="1"/>
    <col min="39" max="39" width="47.06640625" style="47" customWidth="1"/>
    <col min="40" max="40" width="21.796875" style="47" customWidth="1"/>
    <col min="41" max="41" width="41.59765625" style="47" customWidth="1"/>
    <col min="42" max="42" width="51.59765625" style="47" customWidth="1"/>
    <col min="43" max="43" width="14.06640625" style="47" customWidth="1" outlineLevel="1"/>
    <col min="44" max="44" width="31" style="47" customWidth="1"/>
    <col min="45" max="45" width="13.73046875" style="47" customWidth="1" outlineLevel="1"/>
    <col min="46" max="46" width="28.265625" style="47" customWidth="1"/>
    <col min="47" max="47" width="82" style="47" hidden="1" customWidth="1"/>
    <col min="48" max="48" width="12.73046875" style="47" customWidth="1" outlineLevel="1"/>
    <col min="49" max="49" width="26" style="47" customWidth="1"/>
    <col min="50" max="50" width="14.33203125" style="47" hidden="1" customWidth="1"/>
    <col min="51" max="51" width="16.06640625" style="47" hidden="1" customWidth="1"/>
    <col min="52" max="52" width="30" style="47" customWidth="1"/>
    <col min="53" max="53" width="80.265625" style="47" customWidth="1"/>
    <col min="54" max="54" width="33" style="47" customWidth="1"/>
    <col min="55" max="67" width="24.06640625" style="47" customWidth="1"/>
    <col min="68" max="16384" width="9.06640625" style="47"/>
  </cols>
  <sheetData>
    <row r="1" spans="1:67" ht="51.75" customHeight="1" x14ac:dyDescent="0.45">
      <c r="A1" s="465" t="s">
        <v>0</v>
      </c>
      <c r="B1" s="465" t="s">
        <v>11</v>
      </c>
      <c r="C1" s="465" t="s">
        <v>3728</v>
      </c>
      <c r="D1" s="465" t="s">
        <v>3786</v>
      </c>
      <c r="E1" s="465" t="s">
        <v>3195</v>
      </c>
      <c r="F1" s="465" t="s">
        <v>2403</v>
      </c>
      <c r="G1" s="465" t="s">
        <v>388</v>
      </c>
      <c r="H1" s="465" t="s">
        <v>3372</v>
      </c>
      <c r="I1" s="465" t="s">
        <v>2404</v>
      </c>
      <c r="J1" s="465" t="s">
        <v>2511</v>
      </c>
      <c r="K1" s="465" t="s">
        <v>2510</v>
      </c>
      <c r="L1" s="465" t="s">
        <v>2512</v>
      </c>
      <c r="M1" s="465" t="s">
        <v>2509</v>
      </c>
      <c r="N1" s="465" t="s">
        <v>2522</v>
      </c>
      <c r="O1" s="465" t="s">
        <v>2402</v>
      </c>
      <c r="P1" s="465" t="s">
        <v>2</v>
      </c>
      <c r="Q1" s="465" t="s">
        <v>12</v>
      </c>
      <c r="R1" s="465" t="s">
        <v>1</v>
      </c>
      <c r="S1" s="465" t="s">
        <v>13</v>
      </c>
      <c r="T1" s="465" t="s">
        <v>3818</v>
      </c>
      <c r="U1" s="465" t="s">
        <v>3819</v>
      </c>
      <c r="V1" s="466" t="s">
        <v>3248</v>
      </c>
      <c r="W1" s="466" t="s">
        <v>3428</v>
      </c>
      <c r="X1" s="466" t="s">
        <v>2455</v>
      </c>
      <c r="Y1" s="467" t="s">
        <v>2456</v>
      </c>
      <c r="Z1" s="467" t="s">
        <v>2542</v>
      </c>
      <c r="AA1" s="466" t="s">
        <v>120</v>
      </c>
      <c r="AB1" s="467" t="s">
        <v>123</v>
      </c>
      <c r="AC1" s="467" t="s">
        <v>296</v>
      </c>
      <c r="AD1" s="467" t="s">
        <v>416</v>
      </c>
      <c r="AE1" s="468" t="s">
        <v>3</v>
      </c>
      <c r="AF1" s="468" t="s">
        <v>384</v>
      </c>
      <c r="AG1" s="468" t="s">
        <v>4</v>
      </c>
      <c r="AH1" s="465" t="s">
        <v>5</v>
      </c>
      <c r="AI1" s="465" t="s">
        <v>3430</v>
      </c>
      <c r="AJ1" s="465" t="s">
        <v>387</v>
      </c>
      <c r="AK1" s="468" t="s">
        <v>6</v>
      </c>
      <c r="AL1" s="468" t="s">
        <v>2483</v>
      </c>
      <c r="AM1" s="465" t="s">
        <v>7</v>
      </c>
      <c r="AN1" s="468" t="s">
        <v>8</v>
      </c>
      <c r="AO1" s="465" t="s">
        <v>9</v>
      </c>
      <c r="AP1" s="465" t="s">
        <v>229</v>
      </c>
      <c r="AQ1" s="465" t="s">
        <v>230</v>
      </c>
      <c r="AR1" s="465" t="s">
        <v>231</v>
      </c>
      <c r="AS1" s="465" t="s">
        <v>255</v>
      </c>
      <c r="AT1" s="465" t="s">
        <v>256</v>
      </c>
      <c r="AU1" s="465" t="s">
        <v>257</v>
      </c>
      <c r="AV1" s="465" t="s">
        <v>274</v>
      </c>
      <c r="AW1" s="465" t="s">
        <v>275</v>
      </c>
      <c r="AX1" s="469" t="s">
        <v>257</v>
      </c>
      <c r="AY1" s="465" t="s">
        <v>288</v>
      </c>
      <c r="AZ1" s="465" t="s">
        <v>53</v>
      </c>
      <c r="BA1" s="465" t="s">
        <v>10</v>
      </c>
      <c r="BB1" s="470" t="s">
        <v>2464</v>
      </c>
      <c r="BC1" s="470" t="s">
        <v>2461</v>
      </c>
      <c r="BD1" s="470" t="s">
        <v>2463</v>
      </c>
      <c r="BE1" s="470" t="s">
        <v>2462</v>
      </c>
      <c r="BF1" s="471" t="s">
        <v>2472</v>
      </c>
      <c r="BG1" s="471" t="s">
        <v>2466</v>
      </c>
      <c r="BH1" s="471" t="s">
        <v>2467</v>
      </c>
      <c r="BI1" s="471" t="s">
        <v>2468</v>
      </c>
      <c r="BJ1" s="471" t="s">
        <v>2469</v>
      </c>
      <c r="BK1" s="471" t="s">
        <v>2470</v>
      </c>
      <c r="BL1" s="471" t="s">
        <v>2478</v>
      </c>
      <c r="BM1" s="471" t="s">
        <v>2535</v>
      </c>
      <c r="BN1" s="471" t="s">
        <v>2536</v>
      </c>
      <c r="BO1" s="471" t="s">
        <v>2471</v>
      </c>
    </row>
    <row r="2" spans="1:67" ht="15" hidden="1" customHeight="1" x14ac:dyDescent="0.45">
      <c r="A2" s="48" t="s">
        <v>2337</v>
      </c>
      <c r="B2" s="48" t="s">
        <v>21</v>
      </c>
      <c r="C2" s="48"/>
      <c r="D2" s="48"/>
      <c r="E2" s="48"/>
      <c r="F2" s="48" t="s">
        <v>95</v>
      </c>
      <c r="G2" s="48" t="s">
        <v>95</v>
      </c>
      <c r="H2" s="48"/>
      <c r="I2" s="48" t="s">
        <v>544</v>
      </c>
      <c r="J2" s="48"/>
      <c r="K2" s="48"/>
      <c r="L2" s="48"/>
      <c r="M2" s="48"/>
      <c r="N2" s="48"/>
      <c r="O2" s="48" t="s">
        <v>47</v>
      </c>
      <c r="P2" s="23">
        <v>42247</v>
      </c>
      <c r="Q2" s="472">
        <v>0.33333333333333331</v>
      </c>
      <c r="R2" s="48" t="s">
        <v>40</v>
      </c>
      <c r="S2" s="48" t="s">
        <v>71</v>
      </c>
      <c r="T2" s="48"/>
      <c r="U2" s="48"/>
      <c r="V2" s="48"/>
      <c r="W2" s="48"/>
      <c r="X2" s="473"/>
      <c r="Y2" s="473"/>
      <c r="Z2" s="473"/>
      <c r="AA2" s="473">
        <v>658900.16</v>
      </c>
      <c r="AB2" s="474">
        <v>1670</v>
      </c>
      <c r="AC2" s="473" t="s">
        <v>47</v>
      </c>
      <c r="AD2" s="474">
        <v>0</v>
      </c>
      <c r="AE2" s="48" t="s">
        <v>2338</v>
      </c>
      <c r="AF2" s="216"/>
      <c r="AG2" s="48" t="s">
        <v>47</v>
      </c>
      <c r="AH2" s="48" t="s">
        <v>47</v>
      </c>
      <c r="AI2" s="48"/>
      <c r="AJ2" s="216"/>
      <c r="AK2" s="48" t="s">
        <v>48</v>
      </c>
      <c r="AL2" s="48"/>
      <c r="AM2" s="48" t="s">
        <v>88</v>
      </c>
      <c r="AN2" s="23">
        <v>42206</v>
      </c>
      <c r="AO2" s="48" t="s">
        <v>60</v>
      </c>
      <c r="AP2" s="48" t="s">
        <v>248</v>
      </c>
      <c r="AQ2" s="128" t="s">
        <v>47</v>
      </c>
      <c r="AR2" s="48" t="s">
        <v>249</v>
      </c>
      <c r="AS2" s="48" t="s">
        <v>261</v>
      </c>
      <c r="AT2" s="48" t="s">
        <v>262</v>
      </c>
      <c r="AU2" s="48" t="s">
        <v>263</v>
      </c>
      <c r="AV2" s="48" t="s">
        <v>276</v>
      </c>
      <c r="AW2" s="48" t="s">
        <v>278</v>
      </c>
      <c r="AX2" s="235"/>
      <c r="AY2" s="49" t="s">
        <v>291</v>
      </c>
      <c r="AZ2" s="48"/>
      <c r="BA2" s="48" t="s">
        <v>49</v>
      </c>
      <c r="BB2" s="48"/>
      <c r="BC2" s="48"/>
      <c r="BD2" s="48"/>
      <c r="BE2" s="48"/>
      <c r="BF2" s="48"/>
      <c r="BG2" s="48"/>
      <c r="BH2" s="48"/>
      <c r="BI2" s="48"/>
      <c r="BJ2" s="48"/>
      <c r="BK2" s="48"/>
      <c r="BL2" s="48"/>
      <c r="BM2" s="48"/>
      <c r="BN2" s="48"/>
      <c r="BO2" s="48"/>
    </row>
    <row r="3" spans="1:67" ht="15" hidden="1" customHeight="1" x14ac:dyDescent="0.45">
      <c r="A3" s="48" t="s">
        <v>2339</v>
      </c>
      <c r="B3" s="48" t="s">
        <v>21</v>
      </c>
      <c r="C3" s="48"/>
      <c r="D3" s="48"/>
      <c r="E3" s="48"/>
      <c r="F3" s="48" t="s">
        <v>94</v>
      </c>
      <c r="G3" s="48" t="s">
        <v>94</v>
      </c>
      <c r="H3" s="48"/>
      <c r="I3" s="48" t="s">
        <v>2495</v>
      </c>
      <c r="J3" s="48" t="s">
        <v>2496</v>
      </c>
      <c r="K3" s="432" t="s">
        <v>2497</v>
      </c>
      <c r="L3" s="48" t="s">
        <v>2513</v>
      </c>
      <c r="M3" s="475" t="s">
        <v>2514</v>
      </c>
      <c r="N3" s="475" t="s">
        <v>2531</v>
      </c>
      <c r="O3" s="48" t="s">
        <v>133</v>
      </c>
      <c r="P3" s="23">
        <v>42247</v>
      </c>
      <c r="Q3" s="472">
        <v>0.35416666666666669</v>
      </c>
      <c r="R3" s="48" t="s">
        <v>40</v>
      </c>
      <c r="S3" s="48" t="s">
        <v>44</v>
      </c>
      <c r="T3" s="48"/>
      <c r="U3" s="48"/>
      <c r="V3" s="48"/>
      <c r="W3" s="48"/>
      <c r="X3" s="474">
        <v>16011464</v>
      </c>
      <c r="Y3" s="474">
        <v>13225</v>
      </c>
      <c r="Z3" s="474">
        <v>5817199.4600000065</v>
      </c>
      <c r="AA3" s="473">
        <v>15982163.210000001</v>
      </c>
      <c r="AB3" s="474">
        <v>13476</v>
      </c>
      <c r="AC3" s="474">
        <v>5744295</v>
      </c>
      <c r="AD3" s="474">
        <v>4950882.9399999995</v>
      </c>
      <c r="AE3" s="476">
        <v>42244</v>
      </c>
      <c r="AF3" s="48" t="s">
        <v>94</v>
      </c>
      <c r="AG3" s="48" t="s">
        <v>47</v>
      </c>
      <c r="AH3" s="48" t="s">
        <v>47</v>
      </c>
      <c r="AI3" s="48"/>
      <c r="AJ3" s="48" t="s">
        <v>94</v>
      </c>
      <c r="AK3" s="128" t="s">
        <v>48</v>
      </c>
      <c r="AL3" s="128" t="s">
        <v>531</v>
      </c>
      <c r="AM3" s="128" t="s">
        <v>88</v>
      </c>
      <c r="AN3" s="476" t="s">
        <v>2383</v>
      </c>
      <c r="AO3" s="128" t="s">
        <v>3393</v>
      </c>
      <c r="AP3" s="477" t="s">
        <v>2430</v>
      </c>
      <c r="AQ3" s="128" t="s">
        <v>47</v>
      </c>
      <c r="AR3" s="128" t="s">
        <v>249</v>
      </c>
      <c r="AS3" s="477"/>
      <c r="AT3" s="477" t="s">
        <v>2430</v>
      </c>
      <c r="AU3" s="477" t="s">
        <v>2453</v>
      </c>
      <c r="AV3" s="477"/>
      <c r="AW3" s="477" t="s">
        <v>2430</v>
      </c>
      <c r="AX3" s="478"/>
      <c r="AY3" s="128"/>
      <c r="AZ3" s="48"/>
      <c r="BA3" s="48" t="s">
        <v>49</v>
      </c>
      <c r="BB3" s="48" t="s">
        <v>95</v>
      </c>
      <c r="BC3" s="48" t="s">
        <v>95</v>
      </c>
      <c r="BD3" s="48" t="s">
        <v>95</v>
      </c>
      <c r="BE3" s="48" t="s">
        <v>94</v>
      </c>
      <c r="BF3" s="48" t="s">
        <v>137</v>
      </c>
      <c r="BG3" s="48" t="s">
        <v>137</v>
      </c>
      <c r="BH3" s="48" t="s">
        <v>137</v>
      </c>
      <c r="BI3" s="48" t="s">
        <v>2479</v>
      </c>
      <c r="BJ3" s="48" t="s">
        <v>137</v>
      </c>
      <c r="BK3" s="48" t="s">
        <v>2537</v>
      </c>
      <c r="BL3" s="48" t="s">
        <v>137</v>
      </c>
      <c r="BM3" s="48" t="s">
        <v>137</v>
      </c>
      <c r="BN3" s="48"/>
      <c r="BO3" s="48"/>
    </row>
    <row r="4" spans="1:67" ht="15" hidden="1" customHeight="1" x14ac:dyDescent="0.45">
      <c r="A4" s="48" t="s">
        <v>199</v>
      </c>
      <c r="B4" s="48" t="s">
        <v>21</v>
      </c>
      <c r="C4" s="48"/>
      <c r="D4" s="48"/>
      <c r="E4" s="48"/>
      <c r="F4" s="48" t="s">
        <v>94</v>
      </c>
      <c r="G4" s="48" t="s">
        <v>94</v>
      </c>
      <c r="H4" s="48"/>
      <c r="I4" s="48" t="s">
        <v>2494</v>
      </c>
      <c r="J4" s="48" t="s">
        <v>2498</v>
      </c>
      <c r="K4" s="432" t="s">
        <v>2499</v>
      </c>
      <c r="L4" s="48" t="s">
        <v>2515</v>
      </c>
      <c r="M4" s="48" t="s">
        <v>2516</v>
      </c>
      <c r="N4" s="48" t="s">
        <v>2534</v>
      </c>
      <c r="O4" s="48" t="s">
        <v>133</v>
      </c>
      <c r="P4" s="23">
        <v>42247</v>
      </c>
      <c r="Q4" s="472">
        <v>0.35416666666666669</v>
      </c>
      <c r="R4" s="48" t="s">
        <v>40</v>
      </c>
      <c r="S4" s="48" t="s">
        <v>44</v>
      </c>
      <c r="T4" s="48"/>
      <c r="U4" s="48"/>
      <c r="V4" s="48"/>
      <c r="W4" s="48"/>
      <c r="X4" s="474">
        <v>6499846.0700000003</v>
      </c>
      <c r="Y4" s="474">
        <v>7832</v>
      </c>
      <c r="Z4" s="474">
        <v>2749940.0700000008</v>
      </c>
      <c r="AA4" s="473">
        <v>7935924.0099999812</v>
      </c>
      <c r="AB4" s="474">
        <v>9405</v>
      </c>
      <c r="AC4" s="474">
        <v>2332570</v>
      </c>
      <c r="AD4" s="474">
        <v>2055131</v>
      </c>
      <c r="AE4" s="476">
        <v>42244</v>
      </c>
      <c r="AF4" s="476" t="s">
        <v>94</v>
      </c>
      <c r="AG4" s="476" t="s">
        <v>2428</v>
      </c>
      <c r="AH4" s="128" t="s">
        <v>2429</v>
      </c>
      <c r="AI4" s="128"/>
      <c r="AJ4" s="48" t="s">
        <v>94</v>
      </c>
      <c r="AK4" s="476" t="s">
        <v>2428</v>
      </c>
      <c r="AL4" s="476" t="s">
        <v>2484</v>
      </c>
      <c r="AM4" s="128" t="s">
        <v>46</v>
      </c>
      <c r="AN4" s="476">
        <v>42233</v>
      </c>
      <c r="AO4" s="128" t="s">
        <v>50</v>
      </c>
      <c r="AP4" s="128" t="s">
        <v>2388</v>
      </c>
      <c r="AQ4" s="128" t="s">
        <v>2389</v>
      </c>
      <c r="AR4" s="128" t="s">
        <v>247</v>
      </c>
      <c r="AS4" s="128"/>
      <c r="AT4" s="128" t="s">
        <v>2390</v>
      </c>
      <c r="AU4" s="128"/>
      <c r="AV4" s="128"/>
      <c r="AW4" s="128" t="s">
        <v>2387</v>
      </c>
      <c r="AX4" s="478"/>
      <c r="AY4" s="128"/>
      <c r="AZ4" s="48" t="s">
        <v>86</v>
      </c>
      <c r="BA4" s="48" t="s">
        <v>78</v>
      </c>
      <c r="BB4" s="48" t="s">
        <v>94</v>
      </c>
      <c r="BC4" s="48" t="s">
        <v>95</v>
      </c>
      <c r="BD4" s="48" t="s">
        <v>95</v>
      </c>
      <c r="BE4" s="48" t="s">
        <v>95</v>
      </c>
      <c r="BF4" s="48" t="s">
        <v>137</v>
      </c>
      <c r="BG4" s="48" t="s">
        <v>137</v>
      </c>
      <c r="BH4" s="48" t="s">
        <v>137</v>
      </c>
      <c r="BI4" s="48" t="s">
        <v>2480</v>
      </c>
      <c r="BJ4" s="48" t="s">
        <v>137</v>
      </c>
      <c r="BK4" s="48"/>
      <c r="BL4" s="48" t="s">
        <v>137</v>
      </c>
      <c r="BM4" s="48" t="s">
        <v>137</v>
      </c>
      <c r="BN4" s="48" t="s">
        <v>137</v>
      </c>
      <c r="BO4" s="48"/>
    </row>
    <row r="5" spans="1:67" ht="15" hidden="1" customHeight="1" x14ac:dyDescent="0.45">
      <c r="A5" s="48" t="s">
        <v>14</v>
      </c>
      <c r="B5" s="48" t="s">
        <v>21</v>
      </c>
      <c r="C5" s="48"/>
      <c r="D5" s="48"/>
      <c r="E5" s="48"/>
      <c r="F5" s="48" t="s">
        <v>94</v>
      </c>
      <c r="G5" s="48" t="s">
        <v>94</v>
      </c>
      <c r="H5" s="48"/>
      <c r="I5" s="48" t="s">
        <v>2493</v>
      </c>
      <c r="J5" s="48" t="s">
        <v>2500</v>
      </c>
      <c r="K5" s="432" t="s">
        <v>2554</v>
      </c>
      <c r="L5" s="48" t="s">
        <v>2517</v>
      </c>
      <c r="M5" s="475" t="s">
        <v>2518</v>
      </c>
      <c r="N5" s="475" t="s">
        <v>2532</v>
      </c>
      <c r="O5" s="48" t="s">
        <v>133</v>
      </c>
      <c r="P5" s="23">
        <v>42247</v>
      </c>
      <c r="Q5" s="472">
        <v>0.35416666666666669</v>
      </c>
      <c r="R5" s="48" t="s">
        <v>40</v>
      </c>
      <c r="S5" s="48" t="s">
        <v>2426</v>
      </c>
      <c r="T5" s="48"/>
      <c r="U5" s="48"/>
      <c r="V5" s="48"/>
      <c r="W5" s="48"/>
      <c r="X5" s="474">
        <v>5636269.9900000002</v>
      </c>
      <c r="Y5" s="474">
        <v>7916</v>
      </c>
      <c r="Z5" s="474">
        <v>2047942.9199999992</v>
      </c>
      <c r="AA5" s="473">
        <v>6126082.5999999996</v>
      </c>
      <c r="AB5" s="474">
        <v>8953</v>
      </c>
      <c r="AC5" s="474">
        <v>2119752</v>
      </c>
      <c r="AD5" s="474">
        <v>2113191.58</v>
      </c>
      <c r="AE5" s="48" t="s">
        <v>2448</v>
      </c>
      <c r="AF5" s="216" t="s">
        <v>2541</v>
      </c>
      <c r="AG5" s="23" t="s">
        <v>573</v>
      </c>
      <c r="AH5" s="48" t="s">
        <v>2452</v>
      </c>
      <c r="AI5" s="48"/>
      <c r="AJ5" s="48" t="s">
        <v>94</v>
      </c>
      <c r="AK5" s="128" t="s">
        <v>55</v>
      </c>
      <c r="AL5" s="476" t="s">
        <v>2484</v>
      </c>
      <c r="AM5" s="128" t="s">
        <v>2450</v>
      </c>
      <c r="AN5" s="476">
        <v>42235</v>
      </c>
      <c r="AO5" s="128" t="s">
        <v>58</v>
      </c>
      <c r="AP5" s="128" t="s">
        <v>2388</v>
      </c>
      <c r="AQ5" s="128" t="s">
        <v>47</v>
      </c>
      <c r="AR5" s="128" t="s">
        <v>232</v>
      </c>
      <c r="AS5" s="128"/>
      <c r="AT5" s="128" t="s">
        <v>2449</v>
      </c>
      <c r="AU5" s="128"/>
      <c r="AV5" s="128" t="s">
        <v>2379</v>
      </c>
      <c r="AW5" s="128" t="s">
        <v>2379</v>
      </c>
      <c r="AX5" s="478"/>
      <c r="AY5" s="128"/>
      <c r="AZ5" s="48" t="s">
        <v>2451</v>
      </c>
      <c r="BA5" s="48" t="s">
        <v>80</v>
      </c>
      <c r="BB5" s="48" t="s">
        <v>94</v>
      </c>
      <c r="BC5" s="48" t="s">
        <v>94</v>
      </c>
      <c r="BD5" s="48" t="s">
        <v>95</v>
      </c>
      <c r="BE5" s="48" t="s">
        <v>95</v>
      </c>
      <c r="BF5" s="48" t="s">
        <v>137</v>
      </c>
      <c r="BG5" s="48" t="s">
        <v>137</v>
      </c>
      <c r="BH5" s="48" t="s">
        <v>137</v>
      </c>
      <c r="BI5" s="48" t="s">
        <v>2480</v>
      </c>
      <c r="BJ5" s="48" t="s">
        <v>137</v>
      </c>
      <c r="BK5" s="48"/>
      <c r="BL5" s="48" t="s">
        <v>137</v>
      </c>
      <c r="BM5" s="48" t="s">
        <v>137</v>
      </c>
      <c r="BN5" s="48" t="s">
        <v>137</v>
      </c>
      <c r="BO5" s="48"/>
    </row>
    <row r="6" spans="1:67" ht="15" hidden="1" customHeight="1" x14ac:dyDescent="0.45">
      <c r="A6" s="48" t="s">
        <v>15</v>
      </c>
      <c r="B6" s="48" t="s">
        <v>21</v>
      </c>
      <c r="C6" s="48"/>
      <c r="D6" s="48"/>
      <c r="E6" s="48"/>
      <c r="F6" s="48" t="s">
        <v>94</v>
      </c>
      <c r="G6" s="48" t="s">
        <v>94</v>
      </c>
      <c r="H6" s="48"/>
      <c r="I6" s="48" t="s">
        <v>2538</v>
      </c>
      <c r="J6" s="48" t="s">
        <v>2539</v>
      </c>
      <c r="K6" s="432" t="s">
        <v>2540</v>
      </c>
      <c r="L6" s="48"/>
      <c r="M6" s="48"/>
      <c r="N6" s="48"/>
      <c r="O6" s="48" t="s">
        <v>135</v>
      </c>
      <c r="P6" s="23">
        <v>42247</v>
      </c>
      <c r="Q6" s="479" t="s">
        <v>2341</v>
      </c>
      <c r="R6" s="48" t="s">
        <v>40</v>
      </c>
      <c r="S6" s="48" t="s">
        <v>61</v>
      </c>
      <c r="T6" s="48"/>
      <c r="U6" s="48"/>
      <c r="V6" s="48"/>
      <c r="W6" s="48"/>
      <c r="X6" s="474">
        <v>3725876.77</v>
      </c>
      <c r="Y6" s="474">
        <v>3783</v>
      </c>
      <c r="Z6" s="474">
        <v>1397591.080000001</v>
      </c>
      <c r="AA6" s="473">
        <v>5887984.7599999998</v>
      </c>
      <c r="AB6" s="474">
        <v>4071</v>
      </c>
      <c r="AC6" s="474">
        <v>1495112</v>
      </c>
      <c r="AD6" s="474">
        <v>1537539.4900000009</v>
      </c>
      <c r="AE6" s="23" t="s">
        <v>2342</v>
      </c>
      <c r="AF6" s="23" t="s">
        <v>94</v>
      </c>
      <c r="AG6" s="48" t="s">
        <v>2066</v>
      </c>
      <c r="AH6" s="48" t="s">
        <v>2066</v>
      </c>
      <c r="AI6" s="48"/>
      <c r="AJ6" s="48" t="s">
        <v>2066</v>
      </c>
      <c r="AK6" s="128" t="s">
        <v>2392</v>
      </c>
      <c r="AL6" s="128" t="s">
        <v>367</v>
      </c>
      <c r="AM6" s="48" t="s">
        <v>62</v>
      </c>
      <c r="AN6" s="476">
        <v>42228</v>
      </c>
      <c r="AO6" s="128" t="s">
        <v>2431</v>
      </c>
      <c r="AP6" s="128" t="s">
        <v>2432</v>
      </c>
      <c r="AQ6" s="128" t="s">
        <v>47</v>
      </c>
      <c r="AR6" s="128" t="s">
        <v>234</v>
      </c>
      <c r="AS6" s="128"/>
      <c r="AT6" s="128" t="s">
        <v>2390</v>
      </c>
      <c r="AU6" s="128"/>
      <c r="AV6" s="128"/>
      <c r="AW6" s="128" t="s">
        <v>2387</v>
      </c>
      <c r="AX6" s="478"/>
      <c r="AY6" s="128"/>
      <c r="AZ6" s="48" t="s">
        <v>64</v>
      </c>
      <c r="BA6" s="48" t="s">
        <v>76</v>
      </c>
      <c r="BB6" s="48" t="s">
        <v>94</v>
      </c>
      <c r="BC6" s="48" t="s">
        <v>94</v>
      </c>
      <c r="BD6" s="48" t="s">
        <v>95</v>
      </c>
      <c r="BE6" s="48" t="s">
        <v>95</v>
      </c>
      <c r="BF6" s="48" t="s">
        <v>137</v>
      </c>
      <c r="BG6" s="48" t="s">
        <v>137</v>
      </c>
      <c r="BH6" s="48" t="s">
        <v>137</v>
      </c>
      <c r="BI6" s="48" t="s">
        <v>2480</v>
      </c>
      <c r="BJ6" s="48" t="s">
        <v>137</v>
      </c>
      <c r="BK6" s="48"/>
      <c r="BL6" s="48" t="s">
        <v>137</v>
      </c>
      <c r="BM6" s="48" t="s">
        <v>137</v>
      </c>
      <c r="BN6" s="48"/>
      <c r="BO6" s="48"/>
    </row>
    <row r="7" spans="1:67" ht="15" hidden="1" customHeight="1" x14ac:dyDescent="0.45">
      <c r="A7" s="48" t="s">
        <v>273</v>
      </c>
      <c r="B7" s="48" t="s">
        <v>21</v>
      </c>
      <c r="C7" s="48"/>
      <c r="D7" s="48"/>
      <c r="E7" s="48"/>
      <c r="F7" s="48" t="s">
        <v>94</v>
      </c>
      <c r="G7" s="48" t="s">
        <v>94</v>
      </c>
      <c r="H7" s="48"/>
      <c r="I7" s="48" t="s">
        <v>2492</v>
      </c>
      <c r="J7" s="48" t="s">
        <v>2501</v>
      </c>
      <c r="K7" s="432" t="s">
        <v>2502</v>
      </c>
      <c r="L7" s="48" t="s">
        <v>2519</v>
      </c>
      <c r="M7" s="48" t="s">
        <v>2520</v>
      </c>
      <c r="N7" s="48" t="s">
        <v>2533</v>
      </c>
      <c r="O7" s="48" t="s">
        <v>133</v>
      </c>
      <c r="P7" s="23">
        <v>42247</v>
      </c>
      <c r="Q7" s="472">
        <v>0.35416666666666669</v>
      </c>
      <c r="R7" s="48" t="s">
        <v>40</v>
      </c>
      <c r="S7" s="48" t="s">
        <v>2384</v>
      </c>
      <c r="T7" s="48"/>
      <c r="U7" s="48"/>
      <c r="V7" s="48"/>
      <c r="W7" s="48"/>
      <c r="X7" s="474">
        <v>2692084.1</v>
      </c>
      <c r="Y7" s="474">
        <v>1765</v>
      </c>
      <c r="Z7" s="474">
        <v>932192.85999999894</v>
      </c>
      <c r="AA7" s="473">
        <v>4203359.1900000069</v>
      </c>
      <c r="AB7" s="474">
        <v>2153</v>
      </c>
      <c r="AC7" s="474">
        <v>1133528</v>
      </c>
      <c r="AD7" s="474">
        <v>1033036</v>
      </c>
      <c r="AE7" s="23">
        <v>42244</v>
      </c>
      <c r="AF7" s="23" t="s">
        <v>94</v>
      </c>
      <c r="AG7" s="476" t="s">
        <v>2428</v>
      </c>
      <c r="AH7" s="128" t="s">
        <v>2429</v>
      </c>
      <c r="AI7" s="128"/>
      <c r="AJ7" s="48" t="s">
        <v>94</v>
      </c>
      <c r="AK7" s="476" t="s">
        <v>2428</v>
      </c>
      <c r="AL7" s="476" t="s">
        <v>2484</v>
      </c>
      <c r="AM7" s="128" t="s">
        <v>46</v>
      </c>
      <c r="AN7" s="476">
        <v>42233</v>
      </c>
      <c r="AO7" s="48" t="s">
        <v>41</v>
      </c>
      <c r="AP7" s="128" t="s">
        <v>2388</v>
      </c>
      <c r="AQ7" s="48" t="s">
        <v>2386</v>
      </c>
      <c r="AR7" s="128" t="s">
        <v>247</v>
      </c>
      <c r="AS7" s="48"/>
      <c r="AT7" s="128" t="s">
        <v>2390</v>
      </c>
      <c r="AU7" s="48"/>
      <c r="AV7" s="48"/>
      <c r="AW7" s="48" t="s">
        <v>2387</v>
      </c>
      <c r="AX7" s="235"/>
      <c r="AY7" s="48"/>
      <c r="AZ7" s="48" t="s">
        <v>85</v>
      </c>
      <c r="BA7" s="48" t="s">
        <v>78</v>
      </c>
      <c r="BB7" s="48" t="s">
        <v>94</v>
      </c>
      <c r="BC7" s="48" t="s">
        <v>95</v>
      </c>
      <c r="BD7" s="48" t="s">
        <v>95</v>
      </c>
      <c r="BE7" s="48" t="s">
        <v>95</v>
      </c>
      <c r="BF7" s="48" t="s">
        <v>137</v>
      </c>
      <c r="BG7" s="48" t="s">
        <v>137</v>
      </c>
      <c r="BH7" s="48" t="s">
        <v>137</v>
      </c>
      <c r="BI7" s="48" t="s">
        <v>2480</v>
      </c>
      <c r="BJ7" s="48" t="s">
        <v>137</v>
      </c>
      <c r="BK7" s="48"/>
      <c r="BL7" s="48" t="s">
        <v>137</v>
      </c>
      <c r="BM7" s="48" t="s">
        <v>137</v>
      </c>
      <c r="BN7" s="48" t="s">
        <v>137</v>
      </c>
      <c r="BO7" s="48"/>
    </row>
    <row r="8" spans="1:67" ht="15" hidden="1" customHeight="1" x14ac:dyDescent="0.45">
      <c r="A8" s="48" t="s">
        <v>54</v>
      </c>
      <c r="B8" s="48" t="s">
        <v>21</v>
      </c>
      <c r="C8" s="48"/>
      <c r="D8" s="48"/>
      <c r="E8" s="48"/>
      <c r="F8" s="48" t="s">
        <v>94</v>
      </c>
      <c r="G8" s="48" t="s">
        <v>94</v>
      </c>
      <c r="H8" s="48"/>
      <c r="I8" s="48" t="s">
        <v>2475</v>
      </c>
      <c r="J8" s="48" t="s">
        <v>2503</v>
      </c>
      <c r="K8" s="432" t="s">
        <v>2504</v>
      </c>
      <c r="L8" s="48" t="s">
        <v>2524</v>
      </c>
      <c r="M8" s="48" t="s">
        <v>2521</v>
      </c>
      <c r="N8" s="48" t="s">
        <v>2523</v>
      </c>
      <c r="O8" s="48" t="s">
        <v>134</v>
      </c>
      <c r="P8" s="23">
        <v>42247</v>
      </c>
      <c r="Q8" s="472">
        <v>0.33333333333333331</v>
      </c>
      <c r="R8" s="48" t="s">
        <v>40</v>
      </c>
      <c r="S8" s="48" t="s">
        <v>51</v>
      </c>
      <c r="T8" s="48"/>
      <c r="U8" s="48"/>
      <c r="V8" s="48"/>
      <c r="W8" s="48"/>
      <c r="X8" s="474">
        <v>4341396.74</v>
      </c>
      <c r="Y8" s="474">
        <v>3182</v>
      </c>
      <c r="Z8" s="474">
        <v>1794611.92</v>
      </c>
      <c r="AA8" s="473">
        <v>4658416</v>
      </c>
      <c r="AB8" s="474">
        <v>3686</v>
      </c>
      <c r="AC8" s="474">
        <v>2467731</v>
      </c>
      <c r="AD8" s="474">
        <v>1273929.6599999999</v>
      </c>
      <c r="AE8" s="23" t="s">
        <v>2382</v>
      </c>
      <c r="AF8" s="23" t="s">
        <v>94</v>
      </c>
      <c r="AG8" s="48" t="s">
        <v>2066</v>
      </c>
      <c r="AH8" s="48" t="s">
        <v>2066</v>
      </c>
      <c r="AI8" s="48"/>
      <c r="AJ8" s="23" t="s">
        <v>94</v>
      </c>
      <c r="AK8" s="48" t="s">
        <v>55</v>
      </c>
      <c r="AL8" s="476" t="s">
        <v>2484</v>
      </c>
      <c r="AM8" s="48" t="s">
        <v>2427</v>
      </c>
      <c r="AN8" s="23">
        <v>42233</v>
      </c>
      <c r="AO8" s="48" t="s">
        <v>89</v>
      </c>
      <c r="AP8" s="48" t="s">
        <v>2433</v>
      </c>
      <c r="AQ8" s="48" t="s">
        <v>47</v>
      </c>
      <c r="AR8" s="48" t="s">
        <v>2340</v>
      </c>
      <c r="AS8" s="48"/>
      <c r="AT8" s="48" t="s">
        <v>2434</v>
      </c>
      <c r="AU8" s="48"/>
      <c r="AV8" s="48"/>
      <c r="AW8" s="48" t="s">
        <v>2435</v>
      </c>
      <c r="AX8" s="235"/>
      <c r="AY8" s="48"/>
      <c r="AZ8" s="48"/>
      <c r="BA8" s="48" t="s">
        <v>79</v>
      </c>
      <c r="BB8" s="48" t="s">
        <v>95</v>
      </c>
      <c r="BC8" s="48" t="s">
        <v>95</v>
      </c>
      <c r="BD8" s="48" t="s">
        <v>94</v>
      </c>
      <c r="BE8" s="48" t="s">
        <v>95</v>
      </c>
      <c r="BF8" s="48" t="s">
        <v>137</v>
      </c>
      <c r="BG8" s="48" t="s">
        <v>137</v>
      </c>
      <c r="BH8" s="48" t="s">
        <v>137</v>
      </c>
      <c r="BI8" s="48" t="s">
        <v>2481</v>
      </c>
      <c r="BJ8" s="48" t="s">
        <v>2482</v>
      </c>
      <c r="BK8" s="48"/>
      <c r="BL8" s="48" t="s">
        <v>137</v>
      </c>
      <c r="BM8" s="48" t="s">
        <v>137</v>
      </c>
      <c r="BN8" s="48" t="s">
        <v>137</v>
      </c>
      <c r="BO8" s="48"/>
    </row>
    <row r="9" spans="1:67" ht="15" hidden="1" customHeight="1" x14ac:dyDescent="0.45">
      <c r="A9" s="48" t="s">
        <v>16</v>
      </c>
      <c r="B9" s="48" t="s">
        <v>21</v>
      </c>
      <c r="C9" s="48"/>
      <c r="D9" s="48"/>
      <c r="E9" s="48"/>
      <c r="F9" s="48" t="s">
        <v>94</v>
      </c>
      <c r="G9" s="48" t="s">
        <v>94</v>
      </c>
      <c r="H9" s="48"/>
      <c r="I9" s="48" t="s">
        <v>2476</v>
      </c>
      <c r="J9" s="48" t="s">
        <v>2505</v>
      </c>
      <c r="K9" s="432" t="s">
        <v>2506</v>
      </c>
      <c r="L9" s="48" t="s">
        <v>2525</v>
      </c>
      <c r="M9" s="475" t="s">
        <v>2526</v>
      </c>
      <c r="N9" s="48" t="s">
        <v>2527</v>
      </c>
      <c r="O9" s="48" t="s">
        <v>136</v>
      </c>
      <c r="P9" s="23">
        <v>42247</v>
      </c>
      <c r="Q9" s="472">
        <v>0.33333333333333331</v>
      </c>
      <c r="R9" s="48" t="s">
        <v>40</v>
      </c>
      <c r="S9" s="48" t="s">
        <v>61</v>
      </c>
      <c r="T9" s="48"/>
      <c r="U9" s="48"/>
      <c r="V9" s="48"/>
      <c r="W9" s="48"/>
      <c r="X9" s="474">
        <v>3144065.1</v>
      </c>
      <c r="Y9" s="474">
        <v>2723</v>
      </c>
      <c r="Z9" s="474">
        <v>1109132.17</v>
      </c>
      <c r="AA9" s="473">
        <v>3505032.8599999985</v>
      </c>
      <c r="AB9" s="474">
        <v>3390</v>
      </c>
      <c r="AC9" s="474">
        <v>1460036</v>
      </c>
      <c r="AD9" s="474">
        <v>1225987.56</v>
      </c>
      <c r="AE9" s="23" t="s">
        <v>2382</v>
      </c>
      <c r="AF9" s="23" t="s">
        <v>94</v>
      </c>
      <c r="AG9" s="23" t="s">
        <v>2066</v>
      </c>
      <c r="AH9" s="23" t="s">
        <v>2066</v>
      </c>
      <c r="AI9" s="23"/>
      <c r="AJ9" s="48" t="s">
        <v>2066</v>
      </c>
      <c r="AK9" s="48" t="s">
        <v>55</v>
      </c>
      <c r="AL9" s="48" t="s">
        <v>531</v>
      </c>
      <c r="AM9" s="48" t="s">
        <v>67</v>
      </c>
      <c r="AN9" s="443">
        <v>42226</v>
      </c>
      <c r="AO9" s="48" t="s">
        <v>42</v>
      </c>
      <c r="AP9" s="228" t="s">
        <v>2343</v>
      </c>
      <c r="AQ9" s="48" t="s">
        <v>47</v>
      </c>
      <c r="AR9" s="48" t="s">
        <v>236</v>
      </c>
      <c r="AS9" s="48"/>
      <c r="AT9" s="48" t="s">
        <v>2344</v>
      </c>
      <c r="AU9" s="48" t="s">
        <v>2454</v>
      </c>
      <c r="AV9" s="48"/>
      <c r="AW9" s="48" t="s">
        <v>2345</v>
      </c>
      <c r="AX9" s="235"/>
      <c r="AY9" s="48"/>
      <c r="AZ9" s="48" t="s">
        <v>68</v>
      </c>
      <c r="BA9" s="48" t="s">
        <v>81</v>
      </c>
      <c r="BB9" s="48" t="s">
        <v>95</v>
      </c>
      <c r="BC9" s="48" t="s">
        <v>95</v>
      </c>
      <c r="BD9" s="48" t="s">
        <v>94</v>
      </c>
      <c r="BE9" s="48" t="s">
        <v>95</v>
      </c>
      <c r="BF9" s="48" t="s">
        <v>137</v>
      </c>
      <c r="BG9" s="48" t="s">
        <v>137</v>
      </c>
      <c r="BH9" s="48" t="s">
        <v>137</v>
      </c>
      <c r="BI9" s="48" t="s">
        <v>2481</v>
      </c>
      <c r="BJ9" s="48" t="s">
        <v>2482</v>
      </c>
      <c r="BK9" s="48"/>
      <c r="BL9" s="48" t="s">
        <v>137</v>
      </c>
      <c r="BM9" s="48" t="s">
        <v>137</v>
      </c>
      <c r="BN9" s="48"/>
      <c r="BO9" s="48"/>
    </row>
    <row r="10" spans="1:67" ht="15" hidden="1" customHeight="1" x14ac:dyDescent="0.45">
      <c r="A10" s="48" t="s">
        <v>2361</v>
      </c>
      <c r="B10" s="48" t="s">
        <v>21</v>
      </c>
      <c r="C10" s="48"/>
      <c r="D10" s="48"/>
      <c r="E10" s="48"/>
      <c r="F10" s="48" t="s">
        <v>94</v>
      </c>
      <c r="G10" s="48" t="s">
        <v>95</v>
      </c>
      <c r="H10" s="48"/>
      <c r="I10" s="48" t="s">
        <v>2477</v>
      </c>
      <c r="J10" s="48" t="s">
        <v>2507</v>
      </c>
      <c r="K10" s="432" t="s">
        <v>2508</v>
      </c>
      <c r="L10" s="48" t="s">
        <v>2528</v>
      </c>
      <c r="M10" s="48" t="s">
        <v>2529</v>
      </c>
      <c r="N10" s="48" t="s">
        <v>2530</v>
      </c>
      <c r="O10" s="48"/>
      <c r="P10" s="23">
        <v>42247</v>
      </c>
      <c r="Q10" s="472">
        <v>0.35416666666666669</v>
      </c>
      <c r="R10" s="48" t="s">
        <v>40</v>
      </c>
      <c r="S10" s="48" t="s">
        <v>44</v>
      </c>
      <c r="T10" s="48"/>
      <c r="U10" s="48"/>
      <c r="V10" s="48"/>
      <c r="W10" s="48"/>
      <c r="X10" s="474">
        <v>3536574.81</v>
      </c>
      <c r="Y10" s="48">
        <v>4153</v>
      </c>
      <c r="Z10" s="474">
        <v>1679244.2899999977</v>
      </c>
      <c r="AA10" s="473">
        <v>3843531.23</v>
      </c>
      <c r="AB10" s="474">
        <v>3724</v>
      </c>
      <c r="AC10" s="48" t="s">
        <v>2543</v>
      </c>
      <c r="AD10" s="48" t="s">
        <v>47</v>
      </c>
      <c r="AE10" s="23">
        <v>42247</v>
      </c>
      <c r="AF10" s="48" t="s">
        <v>94</v>
      </c>
      <c r="AG10" s="48" t="s">
        <v>2066</v>
      </c>
      <c r="AH10" s="48" t="s">
        <v>2066</v>
      </c>
      <c r="AI10" s="48"/>
      <c r="AJ10" s="48" t="s">
        <v>2066</v>
      </c>
      <c r="AK10" s="48" t="s">
        <v>55</v>
      </c>
      <c r="AL10" s="128" t="s">
        <v>367</v>
      </c>
      <c r="AM10" s="48" t="s">
        <v>62</v>
      </c>
      <c r="AN10" s="23">
        <v>42232</v>
      </c>
      <c r="AO10" s="216" t="s">
        <v>2362</v>
      </c>
      <c r="AP10" s="48" t="s">
        <v>2363</v>
      </c>
      <c r="AQ10" s="48" t="s">
        <v>2066</v>
      </c>
      <c r="AR10" s="48" t="s">
        <v>2364</v>
      </c>
      <c r="AS10" s="48"/>
      <c r="AT10" s="48" t="s">
        <v>2360</v>
      </c>
      <c r="AU10" s="48"/>
      <c r="AV10" s="48"/>
      <c r="AW10" s="48" t="s">
        <v>2355</v>
      </c>
      <c r="AX10" s="235"/>
      <c r="AY10" s="48"/>
      <c r="AZ10" s="48"/>
      <c r="BA10" s="48"/>
      <c r="BB10" s="48" t="s">
        <v>95</v>
      </c>
      <c r="BC10" s="48" t="s">
        <v>94</v>
      </c>
      <c r="BD10" s="48" t="s">
        <v>95</v>
      </c>
      <c r="BE10" s="48" t="s">
        <v>95</v>
      </c>
      <c r="BF10" s="48" t="s">
        <v>137</v>
      </c>
      <c r="BG10" s="48" t="s">
        <v>137</v>
      </c>
      <c r="BH10" s="48" t="s">
        <v>137</v>
      </c>
      <c r="BI10" s="48" t="s">
        <v>2481</v>
      </c>
      <c r="BJ10" s="48" t="s">
        <v>137</v>
      </c>
      <c r="BK10" s="48"/>
      <c r="BL10" s="48" t="s">
        <v>137</v>
      </c>
      <c r="BM10" s="48" t="s">
        <v>137</v>
      </c>
      <c r="BN10" s="48" t="s">
        <v>137</v>
      </c>
      <c r="BO10" s="48"/>
    </row>
    <row r="11" spans="1:67" ht="15" hidden="1" customHeight="1" x14ac:dyDescent="0.45">
      <c r="A11" s="48" t="s">
        <v>17</v>
      </c>
      <c r="B11" s="48" t="s">
        <v>21</v>
      </c>
      <c r="C11" s="48"/>
      <c r="D11" s="48"/>
      <c r="E11" s="48"/>
      <c r="F11" s="48" t="s">
        <v>94</v>
      </c>
      <c r="G11" s="48" t="s">
        <v>94</v>
      </c>
      <c r="H11" s="48"/>
      <c r="I11" s="48" t="s">
        <v>2458</v>
      </c>
      <c r="J11" s="48" t="s">
        <v>47</v>
      </c>
      <c r="K11" s="48" t="s">
        <v>47</v>
      </c>
      <c r="L11" s="48" t="s">
        <v>47</v>
      </c>
      <c r="M11" s="48" t="s">
        <v>47</v>
      </c>
      <c r="N11" s="48" t="s">
        <v>47</v>
      </c>
      <c r="O11" s="48" t="s">
        <v>298</v>
      </c>
      <c r="P11" s="23">
        <v>42247</v>
      </c>
      <c r="Q11" s="472">
        <v>0.35416666666666669</v>
      </c>
      <c r="R11" s="48" t="s">
        <v>40</v>
      </c>
      <c r="S11" s="48" t="s">
        <v>61</v>
      </c>
      <c r="T11" s="48"/>
      <c r="U11" s="48"/>
      <c r="V11" s="48"/>
      <c r="W11" s="48"/>
      <c r="X11" s="474">
        <v>4063629.93</v>
      </c>
      <c r="Y11" s="474">
        <v>4621</v>
      </c>
      <c r="Z11" s="474">
        <v>1463097.1499999997</v>
      </c>
      <c r="AA11" s="473">
        <v>3551436.93</v>
      </c>
      <c r="AB11" s="474">
        <v>4524</v>
      </c>
      <c r="AC11" s="474">
        <v>1458827</v>
      </c>
      <c r="AD11" s="474">
        <v>1249905.8400000001</v>
      </c>
      <c r="AE11" s="23">
        <v>42244</v>
      </c>
      <c r="AF11" s="23" t="s">
        <v>94</v>
      </c>
      <c r="AG11" s="48" t="s">
        <v>2436</v>
      </c>
      <c r="AH11" s="48" t="s">
        <v>367</v>
      </c>
      <c r="AI11" s="48"/>
      <c r="AJ11" s="48" t="s">
        <v>2066</v>
      </c>
      <c r="AK11" s="48" t="s">
        <v>2392</v>
      </c>
      <c r="AL11" s="128" t="s">
        <v>367</v>
      </c>
      <c r="AM11" s="48" t="s">
        <v>62</v>
      </c>
      <c r="AN11" s="23">
        <v>42242</v>
      </c>
      <c r="AO11" s="48" t="s">
        <v>73</v>
      </c>
      <c r="AP11" s="48" t="s">
        <v>2346</v>
      </c>
      <c r="AQ11" s="48" t="s">
        <v>47</v>
      </c>
      <c r="AR11" s="48" t="s">
        <v>2347</v>
      </c>
      <c r="AS11" s="48"/>
      <c r="AT11" s="48" t="s">
        <v>2348</v>
      </c>
      <c r="AU11" s="48"/>
      <c r="AV11" s="48"/>
      <c r="AW11" s="48" t="s">
        <v>2349</v>
      </c>
      <c r="AX11" s="48"/>
      <c r="AY11" s="48"/>
      <c r="AZ11" s="48" t="s">
        <v>2350</v>
      </c>
      <c r="BA11" s="48" t="s">
        <v>82</v>
      </c>
      <c r="BB11" s="48" t="s">
        <v>94</v>
      </c>
      <c r="BC11" s="48" t="s">
        <v>95</v>
      </c>
      <c r="BD11" s="48" t="s">
        <v>95</v>
      </c>
      <c r="BE11" s="48" t="s">
        <v>95</v>
      </c>
      <c r="BF11" s="48" t="s">
        <v>137</v>
      </c>
      <c r="BG11" s="48" t="s">
        <v>137</v>
      </c>
      <c r="BH11" s="48" t="s">
        <v>137</v>
      </c>
      <c r="BI11" s="48" t="s">
        <v>2480</v>
      </c>
      <c r="BJ11" s="48" t="s">
        <v>2482</v>
      </c>
      <c r="BK11" s="48"/>
      <c r="BL11" s="48" t="s">
        <v>137</v>
      </c>
      <c r="BM11" s="48" t="s">
        <v>137</v>
      </c>
      <c r="BN11" s="48"/>
      <c r="BO11" s="48"/>
    </row>
    <row r="12" spans="1:67" ht="15" hidden="1" customHeight="1" x14ac:dyDescent="0.45">
      <c r="A12" s="48" t="s">
        <v>1865</v>
      </c>
      <c r="B12" s="48" t="s">
        <v>21</v>
      </c>
      <c r="C12" s="48"/>
      <c r="D12" s="48"/>
      <c r="E12" s="48"/>
      <c r="F12" s="48" t="s">
        <v>94</v>
      </c>
      <c r="G12" s="48" t="s">
        <v>95</v>
      </c>
      <c r="H12" s="48"/>
      <c r="I12" s="48" t="s">
        <v>135</v>
      </c>
      <c r="J12" s="48" t="s">
        <v>47</v>
      </c>
      <c r="K12" s="48" t="s">
        <v>47</v>
      </c>
      <c r="L12" s="48" t="s">
        <v>47</v>
      </c>
      <c r="M12" s="48" t="s">
        <v>47</v>
      </c>
      <c r="N12" s="48" t="s">
        <v>47</v>
      </c>
      <c r="O12" s="48"/>
      <c r="P12" s="23">
        <v>42247</v>
      </c>
      <c r="Q12" s="472">
        <v>0.375</v>
      </c>
      <c r="R12" s="48" t="s">
        <v>40</v>
      </c>
      <c r="S12" s="48" t="s">
        <v>51</v>
      </c>
      <c r="T12" s="48"/>
      <c r="U12" s="48"/>
      <c r="V12" s="48"/>
      <c r="W12" s="48"/>
      <c r="X12" s="474">
        <v>3162431.11</v>
      </c>
      <c r="Y12" s="474">
        <v>3003</v>
      </c>
      <c r="Z12" s="474">
        <v>1187988.3799999999</v>
      </c>
      <c r="AA12" s="473">
        <v>3361049.99</v>
      </c>
      <c r="AB12" s="474">
        <v>3300</v>
      </c>
      <c r="AC12" s="48"/>
      <c r="AD12" s="48" t="s">
        <v>47</v>
      </c>
      <c r="AE12" s="23">
        <v>42247</v>
      </c>
      <c r="AF12" s="48" t="s">
        <v>94</v>
      </c>
      <c r="AG12" s="48" t="s">
        <v>2447</v>
      </c>
      <c r="AH12" s="48" t="s">
        <v>2444</v>
      </c>
      <c r="AI12" s="48"/>
      <c r="AJ12" s="48" t="s">
        <v>2066</v>
      </c>
      <c r="AK12" s="48" t="s">
        <v>55</v>
      </c>
      <c r="AL12" s="128" t="s">
        <v>367</v>
      </c>
      <c r="AM12" s="48" t="s">
        <v>2445</v>
      </c>
      <c r="AN12" s="23">
        <v>42226</v>
      </c>
      <c r="AO12" s="475" t="s">
        <v>2357</v>
      </c>
      <c r="AP12" s="48" t="s">
        <v>2358</v>
      </c>
      <c r="AQ12" s="48" t="s">
        <v>47</v>
      </c>
      <c r="AR12" s="48" t="s">
        <v>2359</v>
      </c>
      <c r="AS12" s="48"/>
      <c r="AT12" s="48" t="s">
        <v>2360</v>
      </c>
      <c r="AU12" s="48"/>
      <c r="AV12" s="48"/>
      <c r="AW12" s="48" t="s">
        <v>2355</v>
      </c>
      <c r="AX12" s="48"/>
      <c r="AY12" s="48"/>
      <c r="AZ12" s="48"/>
      <c r="BA12" s="432" t="s">
        <v>2457</v>
      </c>
      <c r="BB12" s="48" t="s">
        <v>95</v>
      </c>
      <c r="BC12" s="48" t="s">
        <v>2465</v>
      </c>
      <c r="BD12" s="48" t="s">
        <v>94</v>
      </c>
      <c r="BE12" s="48" t="s">
        <v>95</v>
      </c>
      <c r="BF12" s="48" t="s">
        <v>137</v>
      </c>
      <c r="BG12" s="48" t="s">
        <v>137</v>
      </c>
      <c r="BH12" s="48" t="s">
        <v>137</v>
      </c>
      <c r="BI12" s="48" t="s">
        <v>2481</v>
      </c>
      <c r="BJ12" s="48" t="s">
        <v>137</v>
      </c>
      <c r="BK12" s="48"/>
      <c r="BL12" s="48" t="s">
        <v>137</v>
      </c>
      <c r="BM12" s="48" t="s">
        <v>137</v>
      </c>
      <c r="BN12" s="48"/>
      <c r="BO12" s="48"/>
    </row>
    <row r="13" spans="1:67" ht="15" hidden="1" customHeight="1" x14ac:dyDescent="0.45">
      <c r="A13" s="48" t="s">
        <v>18</v>
      </c>
      <c r="B13" s="48" t="s">
        <v>21</v>
      </c>
      <c r="C13" s="48"/>
      <c r="D13" s="48"/>
      <c r="E13" s="48"/>
      <c r="F13" s="48" t="s">
        <v>94</v>
      </c>
      <c r="G13" s="48" t="s">
        <v>94</v>
      </c>
      <c r="H13" s="48"/>
      <c r="I13" s="48" t="s">
        <v>297</v>
      </c>
      <c r="J13" s="48" t="s">
        <v>47</v>
      </c>
      <c r="K13" s="48" t="s">
        <v>47</v>
      </c>
      <c r="L13" s="48" t="s">
        <v>47</v>
      </c>
      <c r="M13" s="48" t="s">
        <v>47</v>
      </c>
      <c r="N13" s="48" t="s">
        <v>47</v>
      </c>
      <c r="O13" s="48" t="s">
        <v>297</v>
      </c>
      <c r="P13" s="23">
        <v>42247</v>
      </c>
      <c r="Q13" s="472">
        <v>0.33333333333333331</v>
      </c>
      <c r="R13" s="48" t="s">
        <v>40</v>
      </c>
      <c r="S13" s="48" t="s">
        <v>2351</v>
      </c>
      <c r="T13" s="48"/>
      <c r="U13" s="48"/>
      <c r="V13" s="48"/>
      <c r="W13" s="48"/>
      <c r="X13" s="474">
        <v>2297464.9300000002</v>
      </c>
      <c r="Y13" s="474">
        <v>3784</v>
      </c>
      <c r="Z13" s="474">
        <v>599386.01000000036</v>
      </c>
      <c r="AA13" s="473">
        <v>2294242.1799999815</v>
      </c>
      <c r="AB13" s="474">
        <v>4235</v>
      </c>
      <c r="AC13" s="474">
        <v>423899</v>
      </c>
      <c r="AD13" s="474">
        <v>443728.46999999986</v>
      </c>
      <c r="AE13" s="23">
        <v>42247</v>
      </c>
      <c r="AF13" s="48" t="s">
        <v>2066</v>
      </c>
      <c r="AG13" s="48" t="s">
        <v>2436</v>
      </c>
      <c r="AH13" s="48" t="s">
        <v>2352</v>
      </c>
      <c r="AI13" s="48"/>
      <c r="AJ13" s="216"/>
      <c r="AK13" s="48" t="s">
        <v>55</v>
      </c>
      <c r="AL13" s="476" t="s">
        <v>367</v>
      </c>
      <c r="AM13" s="48" t="s">
        <v>2446</v>
      </c>
      <c r="AN13" s="23">
        <v>42222</v>
      </c>
      <c r="AO13" s="48" t="s">
        <v>72</v>
      </c>
      <c r="AP13" s="48" t="s">
        <v>2353</v>
      </c>
      <c r="AQ13" s="48" t="s">
        <v>47</v>
      </c>
      <c r="AR13" s="48" t="s">
        <v>2354</v>
      </c>
      <c r="AS13" s="48"/>
      <c r="AT13" s="48" t="s">
        <v>2348</v>
      </c>
      <c r="AU13" s="48"/>
      <c r="AV13" s="48"/>
      <c r="AW13" s="48" t="s">
        <v>2355</v>
      </c>
      <c r="AX13" s="48"/>
      <c r="AY13" s="48"/>
      <c r="AZ13" s="48"/>
      <c r="BA13" s="48" t="s">
        <v>77</v>
      </c>
      <c r="BB13" s="48" t="s">
        <v>94</v>
      </c>
      <c r="BC13" s="48" t="s">
        <v>94</v>
      </c>
      <c r="BD13" s="48" t="s">
        <v>95</v>
      </c>
      <c r="BE13" s="48" t="s">
        <v>95</v>
      </c>
      <c r="BF13" s="48" t="s">
        <v>137</v>
      </c>
      <c r="BG13" s="48" t="s">
        <v>137</v>
      </c>
      <c r="BH13" s="48" t="s">
        <v>137</v>
      </c>
      <c r="BI13" s="48" t="s">
        <v>2480</v>
      </c>
      <c r="BJ13" s="48" t="s">
        <v>137</v>
      </c>
      <c r="BK13" s="48"/>
      <c r="BL13" s="48" t="s">
        <v>137</v>
      </c>
      <c r="BM13" s="48" t="s">
        <v>137</v>
      </c>
      <c r="BN13" s="48"/>
      <c r="BO13" s="48"/>
    </row>
    <row r="14" spans="1:67" ht="15" hidden="1" customHeight="1" x14ac:dyDescent="0.45">
      <c r="A14" s="48" t="s">
        <v>2365</v>
      </c>
      <c r="B14" s="48" t="s">
        <v>21</v>
      </c>
      <c r="C14" s="48"/>
      <c r="D14" s="48"/>
      <c r="E14" s="48"/>
      <c r="F14" s="48" t="s">
        <v>95</v>
      </c>
      <c r="G14" s="48" t="s">
        <v>95</v>
      </c>
      <c r="H14" s="48"/>
      <c r="I14" s="48"/>
      <c r="J14" s="48"/>
      <c r="K14" s="48" t="s">
        <v>47</v>
      </c>
      <c r="L14" s="48" t="s">
        <v>47</v>
      </c>
      <c r="M14" s="48" t="s">
        <v>47</v>
      </c>
      <c r="N14" s="48"/>
      <c r="O14" s="48"/>
      <c r="P14" s="23">
        <v>42247</v>
      </c>
      <c r="Q14" s="472">
        <v>0.33333333333333331</v>
      </c>
      <c r="R14" s="48" t="s">
        <v>40</v>
      </c>
      <c r="S14" s="48" t="s">
        <v>71</v>
      </c>
      <c r="T14" s="48"/>
      <c r="U14" s="48"/>
      <c r="V14" s="48"/>
      <c r="W14" s="48"/>
      <c r="X14" s="48"/>
      <c r="Y14" s="48"/>
      <c r="Z14" s="48"/>
      <c r="AA14" s="480">
        <v>430000</v>
      </c>
      <c r="AB14" s="48">
        <v>650</v>
      </c>
      <c r="AC14" s="48"/>
      <c r="AD14" s="48" t="s">
        <v>47</v>
      </c>
      <c r="AE14" s="23">
        <v>42247</v>
      </c>
      <c r="AF14" s="216"/>
      <c r="AG14" s="48" t="s">
        <v>2066</v>
      </c>
      <c r="AH14" s="48" t="s">
        <v>2066</v>
      </c>
      <c r="AI14" s="48"/>
      <c r="AJ14" s="216"/>
      <c r="AK14" s="48" t="s">
        <v>55</v>
      </c>
      <c r="AL14" s="48"/>
      <c r="AM14" s="48" t="s">
        <v>2356</v>
      </c>
      <c r="AN14" s="23">
        <v>42235</v>
      </c>
      <c r="AO14" s="48" t="s">
        <v>2366</v>
      </c>
      <c r="AP14" s="48" t="s">
        <v>2367</v>
      </c>
      <c r="AQ14" s="48" t="s">
        <v>2066</v>
      </c>
      <c r="AR14" s="48" t="s">
        <v>2368</v>
      </c>
      <c r="AS14" s="48"/>
      <c r="AT14" s="48"/>
      <c r="AU14" s="48"/>
      <c r="AV14" s="48"/>
      <c r="AW14" s="48"/>
      <c r="AX14" s="48"/>
      <c r="AY14" s="48"/>
      <c r="AZ14" s="48"/>
      <c r="BA14" s="48"/>
      <c r="BB14" s="48"/>
      <c r="BC14" s="48"/>
      <c r="BD14" s="48"/>
      <c r="BE14" s="48"/>
      <c r="BF14" s="48"/>
      <c r="BG14" s="48"/>
      <c r="BH14" s="48"/>
      <c r="BI14" s="48"/>
      <c r="BJ14" s="48"/>
      <c r="BK14" s="48"/>
      <c r="BL14" s="48"/>
      <c r="BM14" s="48"/>
      <c r="BN14" s="48"/>
      <c r="BO14" s="48"/>
    </row>
    <row r="15" spans="1:67" ht="15" hidden="1" customHeight="1" x14ac:dyDescent="0.45">
      <c r="A15" s="48" t="s">
        <v>2369</v>
      </c>
      <c r="B15" s="48" t="s">
        <v>21</v>
      </c>
      <c r="C15" s="48"/>
      <c r="D15" s="48"/>
      <c r="E15" s="48"/>
      <c r="F15" s="48" t="s">
        <v>95</v>
      </c>
      <c r="G15" s="48" t="s">
        <v>95</v>
      </c>
      <c r="H15" s="48"/>
      <c r="I15" s="48"/>
      <c r="J15" s="48"/>
      <c r="K15" s="48"/>
      <c r="L15" s="48"/>
      <c r="M15" s="48"/>
      <c r="N15" s="48"/>
      <c r="O15" s="48"/>
      <c r="P15" s="23">
        <v>42247</v>
      </c>
      <c r="Q15" s="472">
        <v>0.35416666666666669</v>
      </c>
      <c r="R15" s="48" t="s">
        <v>40</v>
      </c>
      <c r="S15" s="48" t="s">
        <v>2391</v>
      </c>
      <c r="T15" s="48"/>
      <c r="U15" s="48"/>
      <c r="V15" s="48"/>
      <c r="W15" s="48"/>
      <c r="X15" s="216"/>
      <c r="Y15" s="216"/>
      <c r="Z15" s="216"/>
      <c r="AA15" s="473">
        <v>2000000</v>
      </c>
      <c r="AB15" s="216"/>
      <c r="AC15" s="216"/>
      <c r="AD15" s="48" t="s">
        <v>47</v>
      </c>
      <c r="AE15" s="23">
        <v>42231</v>
      </c>
      <c r="AF15" s="216"/>
      <c r="AG15" s="48" t="s">
        <v>2066</v>
      </c>
      <c r="AH15" s="48" t="s">
        <v>2066</v>
      </c>
      <c r="AI15" s="48"/>
      <c r="AJ15" s="216"/>
      <c r="AK15" s="48" t="s">
        <v>2392</v>
      </c>
      <c r="AL15" s="48"/>
      <c r="AM15" s="48" t="s">
        <v>62</v>
      </c>
      <c r="AN15" s="23">
        <v>42236</v>
      </c>
      <c r="AO15" s="48" t="s">
        <v>2393</v>
      </c>
      <c r="AP15" s="48" t="s">
        <v>2367</v>
      </c>
      <c r="AQ15" s="48" t="s">
        <v>2066</v>
      </c>
      <c r="AR15" s="48" t="s">
        <v>2394</v>
      </c>
      <c r="AS15" s="216"/>
      <c r="AT15" s="48" t="s">
        <v>2395</v>
      </c>
      <c r="AU15" s="48"/>
      <c r="AV15" s="48"/>
      <c r="AW15" s="48" t="s">
        <v>2387</v>
      </c>
      <c r="AX15" s="216"/>
      <c r="AY15" s="216"/>
      <c r="AZ15" s="48"/>
      <c r="BA15" s="48"/>
      <c r="BB15" s="48"/>
      <c r="BC15" s="48"/>
      <c r="BD15" s="48"/>
      <c r="BE15" s="48"/>
      <c r="BF15" s="48"/>
      <c r="BG15" s="48"/>
      <c r="BH15" s="48"/>
      <c r="BI15" s="48"/>
      <c r="BJ15" s="48"/>
      <c r="BK15" s="48"/>
      <c r="BL15" s="48"/>
      <c r="BM15" s="48"/>
      <c r="BN15" s="48"/>
      <c r="BO15" s="48"/>
    </row>
    <row r="16" spans="1:67" ht="15" hidden="1" customHeight="1" x14ac:dyDescent="0.45">
      <c r="A16" s="48" t="s">
        <v>2370</v>
      </c>
      <c r="B16" s="48" t="s">
        <v>21</v>
      </c>
      <c r="C16" s="48"/>
      <c r="D16" s="48"/>
      <c r="E16" s="48"/>
      <c r="F16" s="48" t="s">
        <v>94</v>
      </c>
      <c r="G16" s="48" t="s">
        <v>95</v>
      </c>
      <c r="H16" s="48"/>
      <c r="I16" s="48" t="s">
        <v>466</v>
      </c>
      <c r="J16" s="48" t="s">
        <v>47</v>
      </c>
      <c r="K16" s="48" t="s">
        <v>47</v>
      </c>
      <c r="L16" s="48" t="s">
        <v>47</v>
      </c>
      <c r="M16" s="48" t="s">
        <v>47</v>
      </c>
      <c r="N16" s="48" t="s">
        <v>47</v>
      </c>
      <c r="O16" s="48"/>
      <c r="P16" s="23">
        <v>42247</v>
      </c>
      <c r="Q16" s="472">
        <v>0.35416666666666669</v>
      </c>
      <c r="R16" s="48" t="s">
        <v>40</v>
      </c>
      <c r="S16" s="48" t="s">
        <v>51</v>
      </c>
      <c r="T16" s="48"/>
      <c r="U16" s="48"/>
      <c r="V16" s="48"/>
      <c r="W16" s="48"/>
      <c r="X16" s="474">
        <v>1861799.2</v>
      </c>
      <c r="Y16" s="48">
        <v>2504</v>
      </c>
      <c r="Z16" s="474">
        <v>1043639.9199999998</v>
      </c>
      <c r="AA16" s="473">
        <v>1900000</v>
      </c>
      <c r="AB16" s="474">
        <v>4200</v>
      </c>
      <c r="AC16" s="216"/>
      <c r="AD16" s="48" t="s">
        <v>47</v>
      </c>
      <c r="AE16" s="48" t="s">
        <v>2442</v>
      </c>
      <c r="AF16" s="216"/>
      <c r="AG16" s="48" t="s">
        <v>47</v>
      </c>
      <c r="AH16" s="48" t="s">
        <v>47</v>
      </c>
      <c r="AI16" s="48"/>
      <c r="AJ16" s="48" t="s">
        <v>2066</v>
      </c>
      <c r="AK16" s="48" t="s">
        <v>2392</v>
      </c>
      <c r="AL16" s="128" t="s">
        <v>367</v>
      </c>
      <c r="AM16" s="48" t="s">
        <v>62</v>
      </c>
      <c r="AN16" s="23">
        <v>42222</v>
      </c>
      <c r="AO16" s="48" t="s">
        <v>2396</v>
      </c>
      <c r="AP16" s="48" t="s">
        <v>2385</v>
      </c>
      <c r="AQ16" s="48" t="s">
        <v>47</v>
      </c>
      <c r="AR16" s="48" t="s">
        <v>2381</v>
      </c>
      <c r="AS16" s="216"/>
      <c r="AT16" s="48" t="s">
        <v>2443</v>
      </c>
      <c r="AU16" s="48"/>
      <c r="AV16" s="48"/>
      <c r="AW16" s="48" t="s">
        <v>2387</v>
      </c>
      <c r="AX16" s="216"/>
      <c r="AY16" s="216"/>
      <c r="AZ16" s="48"/>
      <c r="BA16" s="48"/>
      <c r="BB16" s="48" t="s">
        <v>95</v>
      </c>
      <c r="BC16" s="48" t="s">
        <v>94</v>
      </c>
      <c r="BD16" s="48" t="s">
        <v>95</v>
      </c>
      <c r="BE16" s="48" t="s">
        <v>95</v>
      </c>
      <c r="BF16" s="48" t="s">
        <v>137</v>
      </c>
      <c r="BG16" s="48" t="s">
        <v>137</v>
      </c>
      <c r="BH16" s="48" t="s">
        <v>137</v>
      </c>
      <c r="BI16" s="48" t="s">
        <v>2481</v>
      </c>
      <c r="BJ16" s="48" t="s">
        <v>137</v>
      </c>
      <c r="BK16" s="48"/>
      <c r="BL16" s="48" t="s">
        <v>137</v>
      </c>
      <c r="BM16" s="48" t="s">
        <v>137</v>
      </c>
      <c r="BN16" s="48"/>
      <c r="BO16" s="48"/>
    </row>
    <row r="17" spans="1:67" ht="15" hidden="1" customHeight="1" x14ac:dyDescent="0.45">
      <c r="A17" s="48" t="s">
        <v>1815</v>
      </c>
      <c r="B17" s="48" t="s">
        <v>21</v>
      </c>
      <c r="C17" s="48"/>
      <c r="D17" s="48"/>
      <c r="E17" s="48"/>
      <c r="F17" s="48" t="s">
        <v>95</v>
      </c>
      <c r="G17" s="48" t="s">
        <v>95</v>
      </c>
      <c r="H17" s="48"/>
      <c r="I17" s="48"/>
      <c r="J17" s="48"/>
      <c r="K17" s="48"/>
      <c r="L17" s="48"/>
      <c r="M17" s="48"/>
      <c r="N17" s="48"/>
      <c r="O17" s="48"/>
      <c r="P17" s="23" t="s">
        <v>119</v>
      </c>
      <c r="Q17" s="48"/>
      <c r="R17" s="48"/>
      <c r="S17" s="48"/>
      <c r="T17" s="48"/>
      <c r="U17" s="48"/>
      <c r="V17" s="48"/>
      <c r="W17" s="48"/>
      <c r="X17" s="48"/>
      <c r="Y17" s="48"/>
      <c r="Z17" s="48"/>
      <c r="AA17" s="48"/>
      <c r="AB17" s="48"/>
      <c r="AC17" s="48"/>
      <c r="AD17" s="48" t="s">
        <v>47</v>
      </c>
      <c r="AE17" s="48"/>
      <c r="AF17" s="216"/>
      <c r="AG17" s="48"/>
      <c r="AH17" s="48"/>
      <c r="AI17" s="48"/>
      <c r="AJ17" s="216"/>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ht="15" hidden="1" customHeight="1" x14ac:dyDescent="0.45">
      <c r="A18" s="48" t="s">
        <v>2371</v>
      </c>
      <c r="B18" s="48" t="s">
        <v>21</v>
      </c>
      <c r="C18" s="48"/>
      <c r="D18" s="48"/>
      <c r="E18" s="48"/>
      <c r="F18" s="48" t="s">
        <v>95</v>
      </c>
      <c r="G18" s="48" t="s">
        <v>95</v>
      </c>
      <c r="H18" s="48"/>
      <c r="I18" s="48"/>
      <c r="J18" s="48"/>
      <c r="K18" s="48"/>
      <c r="L18" s="48"/>
      <c r="M18" s="48"/>
      <c r="N18" s="48"/>
      <c r="O18" s="48"/>
      <c r="P18" s="23">
        <v>42247</v>
      </c>
      <c r="Q18" s="481">
        <v>0.35416666666666669</v>
      </c>
      <c r="R18" s="48" t="s">
        <v>40</v>
      </c>
      <c r="S18" s="48" t="s">
        <v>2397</v>
      </c>
      <c r="T18" s="48"/>
      <c r="U18" s="48"/>
      <c r="V18" s="48"/>
      <c r="W18" s="48"/>
      <c r="X18" s="216"/>
      <c r="Y18" s="216"/>
      <c r="Z18" s="216"/>
      <c r="AA18" s="473">
        <v>1404598.29</v>
      </c>
      <c r="AB18" s="216"/>
      <c r="AC18" s="216"/>
      <c r="AD18" s="48" t="s">
        <v>47</v>
      </c>
      <c r="AE18" s="23">
        <v>42237</v>
      </c>
      <c r="AF18" s="216"/>
      <c r="AG18" s="216"/>
      <c r="AH18" s="216"/>
      <c r="AI18" s="216"/>
      <c r="AJ18" s="216"/>
      <c r="AK18" s="216"/>
      <c r="AL18" s="216"/>
      <c r="AM18" s="48" t="s">
        <v>46</v>
      </c>
      <c r="AN18" s="48" t="s">
        <v>2398</v>
      </c>
      <c r="AO18" s="48" t="s">
        <v>2399</v>
      </c>
      <c r="AP18" s="48" t="s">
        <v>2388</v>
      </c>
      <c r="AQ18" s="216"/>
      <c r="AR18" s="48" t="s">
        <v>2400</v>
      </c>
      <c r="AS18" s="48"/>
      <c r="AT18" s="48" t="s">
        <v>2401</v>
      </c>
      <c r="AU18" s="216"/>
      <c r="AV18" s="216"/>
      <c r="AW18" s="216"/>
      <c r="AX18" s="216"/>
      <c r="AY18" s="216"/>
      <c r="AZ18" s="48"/>
      <c r="BA18" s="48"/>
      <c r="BB18" s="48"/>
      <c r="BC18" s="48"/>
      <c r="BD18" s="48"/>
      <c r="BE18" s="48"/>
      <c r="BF18" s="48"/>
      <c r="BG18" s="48"/>
      <c r="BH18" s="48"/>
      <c r="BI18" s="48"/>
      <c r="BJ18" s="48"/>
      <c r="BK18" s="48"/>
      <c r="BL18" s="48"/>
      <c r="BM18" s="48"/>
      <c r="BN18" s="48"/>
      <c r="BO18" s="48"/>
    </row>
    <row r="19" spans="1:67" ht="15" hidden="1" customHeight="1" x14ac:dyDescent="0.45">
      <c r="A19" s="216" t="s">
        <v>2414</v>
      </c>
      <c r="B19" s="48" t="s">
        <v>21</v>
      </c>
      <c r="C19" s="48"/>
      <c r="D19" s="48"/>
      <c r="E19" s="48"/>
      <c r="F19" s="48" t="s">
        <v>95</v>
      </c>
      <c r="G19" s="48" t="s">
        <v>95</v>
      </c>
      <c r="H19" s="48"/>
      <c r="I19" s="48"/>
      <c r="J19" s="48"/>
      <c r="K19" s="48"/>
      <c r="L19" s="48"/>
      <c r="M19" s="48"/>
      <c r="N19" s="48"/>
      <c r="O19" s="48"/>
      <c r="P19" s="23">
        <v>42247</v>
      </c>
      <c r="Q19" s="481">
        <v>0.33333333333333331</v>
      </c>
      <c r="R19" s="48" t="s">
        <v>40</v>
      </c>
      <c r="S19" s="48" t="s">
        <v>51</v>
      </c>
      <c r="T19" s="48"/>
      <c r="U19" s="48"/>
      <c r="V19" s="48"/>
      <c r="W19" s="48"/>
      <c r="X19" s="216"/>
      <c r="Y19" s="216"/>
      <c r="Z19" s="216"/>
      <c r="AA19" s="482"/>
      <c r="AB19" s="216"/>
      <c r="AC19" s="216"/>
      <c r="AD19" s="48" t="s">
        <v>47</v>
      </c>
      <c r="AE19" s="23">
        <v>42244</v>
      </c>
      <c r="AF19" s="216"/>
      <c r="AG19" s="48" t="s">
        <v>47</v>
      </c>
      <c r="AH19" s="48" t="s">
        <v>2066</v>
      </c>
      <c r="AI19" s="48"/>
      <c r="AJ19" s="216"/>
      <c r="AK19" s="48" t="s">
        <v>2416</v>
      </c>
      <c r="AL19" s="48"/>
      <c r="AM19" s="48" t="s">
        <v>62</v>
      </c>
      <c r="AN19" s="23">
        <v>42224</v>
      </c>
      <c r="AO19" s="48" t="s">
        <v>2417</v>
      </c>
      <c r="AP19" s="48" t="s">
        <v>2418</v>
      </c>
      <c r="AQ19" s="48" t="s">
        <v>2066</v>
      </c>
      <c r="AR19" s="48" t="s">
        <v>2419</v>
      </c>
      <c r="AS19" s="48"/>
      <c r="AT19" s="48" t="s">
        <v>2420</v>
      </c>
      <c r="AU19" s="48"/>
      <c r="AV19" s="48"/>
      <c r="AW19" s="48" t="s">
        <v>2421</v>
      </c>
      <c r="AX19" s="48"/>
      <c r="AY19" s="48"/>
      <c r="AZ19" s="48"/>
      <c r="BA19" s="48"/>
      <c r="BB19" s="48"/>
      <c r="BC19" s="48"/>
      <c r="BD19" s="48"/>
      <c r="BE19" s="48"/>
      <c r="BF19" s="48"/>
      <c r="BG19" s="48"/>
      <c r="BH19" s="48"/>
      <c r="BI19" s="48"/>
      <c r="BJ19" s="48"/>
      <c r="BK19" s="48"/>
      <c r="BL19" s="48"/>
      <c r="BM19" s="48"/>
      <c r="BN19" s="48"/>
      <c r="BO19" s="48"/>
    </row>
    <row r="20" spans="1:67" ht="15" hidden="1" customHeight="1" x14ac:dyDescent="0.45">
      <c r="A20" s="216" t="s">
        <v>1955</v>
      </c>
      <c r="B20" s="48" t="s">
        <v>21</v>
      </c>
      <c r="C20" s="48"/>
      <c r="D20" s="48"/>
      <c r="E20" s="48"/>
      <c r="F20" s="48" t="s">
        <v>95</v>
      </c>
      <c r="G20" s="48" t="s">
        <v>95</v>
      </c>
      <c r="H20" s="48"/>
      <c r="I20" s="48"/>
      <c r="J20" s="48"/>
      <c r="K20" s="48"/>
      <c r="L20" s="48"/>
      <c r="M20" s="48"/>
      <c r="N20" s="48"/>
      <c r="O20" s="48"/>
      <c r="P20" s="23">
        <v>42247</v>
      </c>
      <c r="Q20" s="481">
        <v>0.41666666666666669</v>
      </c>
      <c r="R20" s="48" t="s">
        <v>40</v>
      </c>
      <c r="S20" s="48" t="s">
        <v>2351</v>
      </c>
      <c r="T20" s="48"/>
      <c r="U20" s="48"/>
      <c r="V20" s="48"/>
      <c r="W20" s="48"/>
      <c r="X20" s="48"/>
      <c r="Y20" s="48"/>
      <c r="Z20" s="48"/>
      <c r="AA20" s="473">
        <v>413431.88</v>
      </c>
      <c r="AB20" s="48">
        <v>980</v>
      </c>
      <c r="AC20" s="48"/>
      <c r="AD20" s="48" t="s">
        <v>47</v>
      </c>
      <c r="AE20" s="23" t="s">
        <v>2382</v>
      </c>
      <c r="AF20" s="216"/>
      <c r="AG20" s="48" t="s">
        <v>2066</v>
      </c>
      <c r="AH20" s="48" t="s">
        <v>2066</v>
      </c>
      <c r="AI20" s="48"/>
      <c r="AJ20" s="216"/>
      <c r="AK20" s="48" t="s">
        <v>2416</v>
      </c>
      <c r="AL20" s="48"/>
      <c r="AM20" s="48" t="s">
        <v>62</v>
      </c>
      <c r="AN20" s="23">
        <v>42230</v>
      </c>
      <c r="AO20" s="48" t="s">
        <v>2422</v>
      </c>
      <c r="AP20" s="48" t="s">
        <v>2423</v>
      </c>
      <c r="AQ20" s="48" t="s">
        <v>2066</v>
      </c>
      <c r="AR20" s="48" t="s">
        <v>2424</v>
      </c>
      <c r="AS20" s="48"/>
      <c r="AT20" s="48" t="s">
        <v>2390</v>
      </c>
      <c r="AU20" s="48"/>
      <c r="AV20" s="48"/>
      <c r="AW20" s="48" t="s">
        <v>2421</v>
      </c>
      <c r="AX20" s="48"/>
      <c r="AY20" s="48"/>
      <c r="AZ20" s="48"/>
      <c r="BA20" s="48"/>
      <c r="BB20" s="48"/>
      <c r="BC20" s="48"/>
      <c r="BD20" s="48"/>
      <c r="BE20" s="48"/>
      <c r="BF20" s="48"/>
      <c r="BG20" s="48"/>
      <c r="BH20" s="48"/>
      <c r="BI20" s="48"/>
      <c r="BJ20" s="48"/>
      <c r="BK20" s="48"/>
      <c r="BL20" s="48"/>
      <c r="BM20" s="48"/>
      <c r="BN20" s="48"/>
      <c r="BO20" s="48"/>
    </row>
    <row r="21" spans="1:67" ht="15" hidden="1" customHeight="1" x14ac:dyDescent="0.45">
      <c r="A21" s="216" t="s">
        <v>2415</v>
      </c>
      <c r="B21" s="48" t="s">
        <v>21</v>
      </c>
      <c r="C21" s="48"/>
      <c r="D21" s="48"/>
      <c r="E21" s="48"/>
      <c r="F21" s="48" t="s">
        <v>95</v>
      </c>
      <c r="G21" s="48" t="s">
        <v>95</v>
      </c>
      <c r="H21" s="48"/>
      <c r="I21" s="48"/>
      <c r="J21" s="48"/>
      <c r="K21" s="48"/>
      <c r="L21" s="48"/>
      <c r="M21" s="48"/>
      <c r="N21" s="48"/>
      <c r="O21" s="48"/>
      <c r="P21" s="23">
        <v>42247</v>
      </c>
      <c r="Q21" s="472">
        <v>0.33333333333333331</v>
      </c>
      <c r="R21" s="48" t="s">
        <v>40</v>
      </c>
      <c r="S21" s="48" t="s">
        <v>2425</v>
      </c>
      <c r="T21" s="48"/>
      <c r="U21" s="48"/>
      <c r="V21" s="48"/>
      <c r="W21" s="48"/>
      <c r="X21" s="216"/>
      <c r="Y21" s="216"/>
      <c r="Z21" s="216"/>
      <c r="AA21" s="482"/>
      <c r="AB21" s="216"/>
      <c r="AC21" s="216"/>
      <c r="AD21" s="48" t="s">
        <v>47</v>
      </c>
      <c r="AE21" s="23" t="s">
        <v>2382</v>
      </c>
      <c r="AF21" s="216"/>
      <c r="AG21" s="48" t="s">
        <v>47</v>
      </c>
      <c r="AH21" s="48" t="s">
        <v>47</v>
      </c>
      <c r="AI21" s="48"/>
      <c r="AJ21" s="216"/>
      <c r="AK21" s="48" t="s">
        <v>55</v>
      </c>
      <c r="AL21" s="48"/>
      <c r="AM21" s="48" t="s">
        <v>2437</v>
      </c>
      <c r="AN21" s="48"/>
      <c r="AO21" s="48" t="s">
        <v>2438</v>
      </c>
      <c r="AP21" s="48" t="s">
        <v>2388</v>
      </c>
      <c r="AQ21" s="216"/>
      <c r="AR21" s="48" t="s">
        <v>2439</v>
      </c>
      <c r="AS21" s="48"/>
      <c r="AT21" s="48" t="s">
        <v>2440</v>
      </c>
      <c r="AU21" s="216"/>
      <c r="AV21" s="216"/>
      <c r="AW21" s="48" t="s">
        <v>2441</v>
      </c>
      <c r="AX21" s="216"/>
      <c r="AY21" s="216"/>
      <c r="AZ21" s="48"/>
      <c r="BA21" s="48"/>
      <c r="BB21" s="48"/>
      <c r="BC21" s="48"/>
      <c r="BD21" s="48"/>
      <c r="BE21" s="48"/>
      <c r="BF21" s="48"/>
      <c r="BG21" s="48"/>
      <c r="BH21" s="48"/>
      <c r="BI21" s="48"/>
      <c r="BJ21" s="48"/>
      <c r="BK21" s="48"/>
      <c r="BL21" s="48"/>
      <c r="BM21" s="48"/>
      <c r="BN21" s="48"/>
      <c r="BO21" s="48"/>
    </row>
    <row r="22" spans="1:67" ht="15" hidden="1" customHeight="1" x14ac:dyDescent="0.45">
      <c r="A22" s="48" t="s">
        <v>2372</v>
      </c>
      <c r="B22" s="48" t="s">
        <v>21</v>
      </c>
      <c r="C22" s="48"/>
      <c r="D22" s="48"/>
      <c r="E22" s="48"/>
      <c r="F22" s="48" t="s">
        <v>95</v>
      </c>
      <c r="G22" s="48" t="s">
        <v>95</v>
      </c>
      <c r="H22" s="48"/>
      <c r="I22" s="48"/>
      <c r="J22" s="48"/>
      <c r="K22" s="48"/>
      <c r="L22" s="48"/>
      <c r="M22" s="48"/>
      <c r="N22" s="48"/>
      <c r="O22" s="48"/>
      <c r="P22" s="23">
        <v>42247</v>
      </c>
      <c r="Q22" s="472">
        <v>0.35416666666666669</v>
      </c>
      <c r="R22" s="48" t="s">
        <v>40</v>
      </c>
      <c r="S22" s="48" t="s">
        <v>2373</v>
      </c>
      <c r="T22" s="48"/>
      <c r="U22" s="48"/>
      <c r="V22" s="48"/>
      <c r="W22" s="48"/>
      <c r="X22" s="48"/>
      <c r="Y22" s="48"/>
      <c r="Z22" s="48"/>
      <c r="AA22" s="430">
        <v>1200000</v>
      </c>
      <c r="AB22" s="474">
        <v>2486</v>
      </c>
      <c r="AC22" s="48"/>
      <c r="AD22" s="48" t="s">
        <v>47</v>
      </c>
      <c r="AE22" s="23">
        <v>42247</v>
      </c>
      <c r="AF22" s="216"/>
      <c r="AG22" s="48" t="s">
        <v>47</v>
      </c>
      <c r="AH22" s="48" t="s">
        <v>47</v>
      </c>
      <c r="AI22" s="48"/>
      <c r="AJ22" s="216"/>
      <c r="AK22" s="48" t="s">
        <v>55</v>
      </c>
      <c r="AL22" s="48"/>
      <c r="AM22" s="48" t="s">
        <v>2374</v>
      </c>
      <c r="AN22" s="23">
        <v>42233</v>
      </c>
      <c r="AO22" s="48" t="s">
        <v>2375</v>
      </c>
      <c r="AP22" s="48" t="s">
        <v>2376</v>
      </c>
      <c r="AQ22" s="48" t="s">
        <v>47</v>
      </c>
      <c r="AR22" s="48" t="s">
        <v>2377</v>
      </c>
      <c r="AS22" s="48"/>
      <c r="AT22" s="48" t="s">
        <v>2378</v>
      </c>
      <c r="AU22" s="48"/>
      <c r="AV22" s="48"/>
      <c r="AW22" s="48" t="s">
        <v>2379</v>
      </c>
      <c r="AX22" s="48"/>
      <c r="AY22" s="48"/>
      <c r="AZ22" s="48" t="s">
        <v>2380</v>
      </c>
      <c r="BA22" s="48"/>
      <c r="BB22" s="48"/>
      <c r="BC22" s="48"/>
      <c r="BD22" s="48"/>
      <c r="BE22" s="48"/>
      <c r="BF22" s="48"/>
      <c r="BG22" s="48"/>
      <c r="BH22" s="48"/>
      <c r="BI22" s="48"/>
      <c r="BJ22" s="48"/>
      <c r="BK22" s="48"/>
      <c r="BL22" s="48"/>
      <c r="BM22" s="48"/>
      <c r="BN22" s="48"/>
      <c r="BO22" s="48"/>
    </row>
    <row r="23" spans="1:67" ht="15" hidden="1" customHeight="1" x14ac:dyDescent="0.45">
      <c r="A23" s="48" t="s">
        <v>2337</v>
      </c>
      <c r="B23" s="48" t="s">
        <v>21</v>
      </c>
      <c r="C23" s="48"/>
      <c r="D23" s="48"/>
      <c r="E23" s="216" t="s">
        <v>95</v>
      </c>
      <c r="F23" s="48" t="s">
        <v>95</v>
      </c>
      <c r="G23" s="48" t="s">
        <v>95</v>
      </c>
      <c r="H23" s="216" t="s">
        <v>536</v>
      </c>
      <c r="I23" s="48" t="s">
        <v>544</v>
      </c>
      <c r="J23" s="48"/>
      <c r="K23" s="48"/>
      <c r="L23" s="48"/>
      <c r="M23" s="48"/>
      <c r="N23" s="48"/>
      <c r="O23" s="48" t="s">
        <v>47</v>
      </c>
      <c r="P23" s="23">
        <v>42611</v>
      </c>
      <c r="Q23" s="48" t="s">
        <v>3181</v>
      </c>
      <c r="R23" s="48" t="s">
        <v>40</v>
      </c>
      <c r="S23" s="48" t="s">
        <v>71</v>
      </c>
      <c r="T23" s="48"/>
      <c r="U23" s="48"/>
      <c r="V23" s="430">
        <v>689401.48999999906</v>
      </c>
      <c r="W23" s="431">
        <v>1655</v>
      </c>
      <c r="X23" s="430"/>
      <c r="Y23" s="430"/>
      <c r="Z23" s="430"/>
      <c r="AA23" s="430">
        <v>658900.16</v>
      </c>
      <c r="AB23" s="48">
        <v>1670</v>
      </c>
      <c r="AC23" s="48" t="s">
        <v>47</v>
      </c>
      <c r="AD23" s="48"/>
      <c r="AE23" s="23">
        <v>42610</v>
      </c>
      <c r="AF23" s="48"/>
      <c r="AG23" s="216" t="s">
        <v>47</v>
      </c>
      <c r="AH23" s="216" t="s">
        <v>47</v>
      </c>
      <c r="AI23" s="216"/>
      <c r="AJ23" s="48"/>
      <c r="AK23" s="147">
        <v>42611</v>
      </c>
      <c r="AL23" s="48"/>
      <c r="AM23" s="216" t="s">
        <v>3374</v>
      </c>
      <c r="AN23" s="216" t="s">
        <v>3376</v>
      </c>
      <c r="AO23" s="48" t="s">
        <v>3375</v>
      </c>
      <c r="AP23" s="48" t="s">
        <v>248</v>
      </c>
      <c r="AQ23" s="48"/>
      <c r="AR23" s="48" t="s">
        <v>249</v>
      </c>
      <c r="AS23" s="48"/>
      <c r="AT23" s="48" t="s">
        <v>262</v>
      </c>
      <c r="AU23" s="48"/>
      <c r="AV23" s="48"/>
      <c r="AW23" s="48" t="s">
        <v>278</v>
      </c>
      <c r="AX23" s="48"/>
      <c r="AY23" s="48"/>
      <c r="AZ23" s="48"/>
      <c r="BA23" s="48"/>
      <c r="BB23" s="48"/>
      <c r="BC23" s="48"/>
      <c r="BD23" s="48"/>
      <c r="BE23" s="48"/>
      <c r="BF23" s="48"/>
      <c r="BG23" s="48"/>
      <c r="BH23" s="48"/>
      <c r="BI23" s="48"/>
      <c r="BJ23" s="48"/>
      <c r="BK23" s="48"/>
      <c r="BL23" s="48"/>
      <c r="BM23" s="48"/>
      <c r="BN23" s="48"/>
      <c r="BO23" s="48"/>
    </row>
    <row r="24" spans="1:67" x14ac:dyDescent="0.45">
      <c r="A24" s="48" t="s">
        <v>2339</v>
      </c>
      <c r="B24" s="48" t="s">
        <v>21</v>
      </c>
      <c r="C24" s="48"/>
      <c r="D24" s="48"/>
      <c r="E24" s="216" t="s">
        <v>94</v>
      </c>
      <c r="F24" s="48" t="s">
        <v>94</v>
      </c>
      <c r="G24" s="48" t="s">
        <v>94</v>
      </c>
      <c r="H24" s="495" t="s">
        <v>430</v>
      </c>
      <c r="I24" s="48" t="s">
        <v>2495</v>
      </c>
      <c r="J24" s="48"/>
      <c r="K24" s="48"/>
      <c r="L24" s="48"/>
      <c r="M24" s="48"/>
      <c r="N24" s="48"/>
      <c r="O24" s="48" t="s">
        <v>133</v>
      </c>
      <c r="P24" s="23">
        <v>42611</v>
      </c>
      <c r="Q24" s="472" t="s">
        <v>3181</v>
      </c>
      <c r="R24" s="48" t="s">
        <v>40</v>
      </c>
      <c r="S24" s="48" t="s">
        <v>44</v>
      </c>
      <c r="T24" s="48"/>
      <c r="U24" s="48"/>
      <c r="V24" s="430">
        <v>15812941.079999957</v>
      </c>
      <c r="W24" s="431">
        <v>12895</v>
      </c>
      <c r="X24" s="430">
        <v>16011464</v>
      </c>
      <c r="Y24" s="431">
        <v>13225</v>
      </c>
      <c r="Z24" s="430">
        <v>5817199.4600000065</v>
      </c>
      <c r="AA24" s="430">
        <v>15982163.210000001</v>
      </c>
      <c r="AB24" s="431">
        <v>13476</v>
      </c>
      <c r="AC24" s="430">
        <v>5744295</v>
      </c>
      <c r="AD24" s="48"/>
      <c r="AE24" s="23" t="s">
        <v>3392</v>
      </c>
      <c r="AF24" s="48"/>
      <c r="AG24" s="48" t="s">
        <v>1759</v>
      </c>
      <c r="AH24" s="48" t="s">
        <v>3435</v>
      </c>
      <c r="AI24" s="48" t="s">
        <v>47</v>
      </c>
      <c r="AJ24" s="48"/>
      <c r="AK24" s="128" t="s">
        <v>3433</v>
      </c>
      <c r="AL24" s="48"/>
      <c r="AM24" s="128" t="s">
        <v>88</v>
      </c>
      <c r="AN24" s="48" t="s">
        <v>119</v>
      </c>
      <c r="AO24" s="128" t="s">
        <v>3393</v>
      </c>
      <c r="AP24" s="128" t="s">
        <v>3434</v>
      </c>
      <c r="AQ24" s="48"/>
      <c r="AR24" s="128" t="s">
        <v>249</v>
      </c>
      <c r="AS24" s="48"/>
      <c r="AT24" s="48" t="s">
        <v>3394</v>
      </c>
      <c r="AU24" s="48"/>
      <c r="AV24" s="48"/>
      <c r="AW24" s="48" t="s">
        <v>2449</v>
      </c>
      <c r="AX24" s="48"/>
      <c r="AY24" s="48"/>
      <c r="AZ24" s="48"/>
      <c r="BA24" s="48"/>
      <c r="BB24" s="48"/>
      <c r="BC24" s="48"/>
      <c r="BD24" s="48"/>
      <c r="BE24" s="48"/>
      <c r="BF24" s="48"/>
      <c r="BG24" s="48"/>
      <c r="BH24" s="48"/>
      <c r="BI24" s="48"/>
      <c r="BJ24" s="48"/>
      <c r="BK24" s="48"/>
      <c r="BL24" s="48"/>
      <c r="BM24" s="48"/>
      <c r="BN24" s="48"/>
      <c r="BO24" s="48"/>
    </row>
    <row r="25" spans="1:67" x14ac:dyDescent="0.45">
      <c r="A25" s="48" t="s">
        <v>3403</v>
      </c>
      <c r="B25" s="48" t="s">
        <v>21</v>
      </c>
      <c r="C25" s="48"/>
      <c r="D25" s="48"/>
      <c r="E25" s="216" t="s">
        <v>94</v>
      </c>
      <c r="F25" s="48" t="s">
        <v>94</v>
      </c>
      <c r="G25" s="48" t="s">
        <v>94</v>
      </c>
      <c r="H25" s="495" t="s">
        <v>430</v>
      </c>
      <c r="I25" s="48" t="s">
        <v>2494</v>
      </c>
      <c r="J25" s="48"/>
      <c r="K25" s="48"/>
      <c r="L25" s="48"/>
      <c r="M25" s="48"/>
      <c r="N25" s="48"/>
      <c r="O25" s="48" t="s">
        <v>133</v>
      </c>
      <c r="P25" s="23">
        <v>42611</v>
      </c>
      <c r="Q25" s="48" t="s">
        <v>311</v>
      </c>
      <c r="R25" s="48" t="s">
        <v>40</v>
      </c>
      <c r="S25" s="48" t="s">
        <v>3405</v>
      </c>
      <c r="T25" s="48"/>
      <c r="U25" s="48"/>
      <c r="V25" s="48">
        <v>6618346.0800000196</v>
      </c>
      <c r="W25" s="437"/>
      <c r="X25" s="430">
        <v>6499846.0700000003</v>
      </c>
      <c r="Y25" s="431">
        <v>7832</v>
      </c>
      <c r="Z25" s="430">
        <v>2749940.0700000008</v>
      </c>
      <c r="AA25" s="430">
        <v>7935924.0099999812</v>
      </c>
      <c r="AB25" s="431">
        <v>9405</v>
      </c>
      <c r="AC25" s="430">
        <v>2332570</v>
      </c>
      <c r="AD25" s="48"/>
      <c r="AE25" s="23">
        <v>42608</v>
      </c>
      <c r="AF25" s="48"/>
      <c r="AG25" s="23">
        <v>42608</v>
      </c>
      <c r="AH25" s="48" t="s">
        <v>2429</v>
      </c>
      <c r="AI25" s="48" t="s">
        <v>47</v>
      </c>
      <c r="AJ25" s="48"/>
      <c r="AK25" s="476">
        <v>42608</v>
      </c>
      <c r="AL25" s="48"/>
      <c r="AM25" s="128" t="s">
        <v>46</v>
      </c>
      <c r="AN25" s="23">
        <v>42590</v>
      </c>
      <c r="AO25" s="128" t="s">
        <v>50</v>
      </c>
      <c r="AP25" s="128" t="s">
        <v>2388</v>
      </c>
      <c r="AQ25" s="48"/>
      <c r="AR25" s="128" t="s">
        <v>247</v>
      </c>
      <c r="AS25" s="48"/>
      <c r="AT25" s="128" t="s">
        <v>2390</v>
      </c>
      <c r="AU25" s="48"/>
      <c r="AV25" s="48"/>
      <c r="AW25" s="48" t="s">
        <v>2387</v>
      </c>
      <c r="AX25" s="48"/>
      <c r="AY25" s="48"/>
      <c r="AZ25" s="48" t="s">
        <v>3407</v>
      </c>
      <c r="BA25" s="48"/>
      <c r="BB25" s="48"/>
      <c r="BC25" s="48"/>
      <c r="BD25" s="48"/>
      <c r="BE25" s="48"/>
      <c r="BF25" s="48"/>
      <c r="BG25" s="48"/>
      <c r="BH25" s="48"/>
      <c r="BI25" s="48"/>
      <c r="BJ25" s="48"/>
      <c r="BK25" s="48"/>
      <c r="BL25" s="48"/>
      <c r="BM25" s="48"/>
      <c r="BN25" s="48"/>
      <c r="BO25" s="48"/>
    </row>
    <row r="26" spans="1:67" x14ac:dyDescent="0.45">
      <c r="A26" s="48" t="s">
        <v>14</v>
      </c>
      <c r="B26" s="48" t="s">
        <v>21</v>
      </c>
      <c r="C26" s="48"/>
      <c r="D26" s="48"/>
      <c r="E26" s="216" t="s">
        <v>94</v>
      </c>
      <c r="F26" s="48" t="s">
        <v>94</v>
      </c>
      <c r="G26" s="48" t="s">
        <v>94</v>
      </c>
      <c r="H26" s="495" t="s">
        <v>430</v>
      </c>
      <c r="I26" s="48" t="s">
        <v>2493</v>
      </c>
      <c r="J26" s="48"/>
      <c r="K26" s="48"/>
      <c r="L26" s="48"/>
      <c r="M26" s="48"/>
      <c r="N26" s="48"/>
      <c r="O26" s="48" t="s">
        <v>133</v>
      </c>
      <c r="P26" s="23">
        <v>42611</v>
      </c>
      <c r="Q26" s="472">
        <v>0.35416666666666669</v>
      </c>
      <c r="R26" s="48" t="s">
        <v>40</v>
      </c>
      <c r="S26" s="48" t="s">
        <v>3408</v>
      </c>
      <c r="T26" s="48"/>
      <c r="U26" s="48"/>
      <c r="V26" s="430">
        <v>5525858.4599999944</v>
      </c>
      <c r="W26" s="431">
        <v>8117</v>
      </c>
      <c r="X26" s="430">
        <v>5636269.9900000002</v>
      </c>
      <c r="Y26" s="431">
        <v>7916</v>
      </c>
      <c r="Z26" s="430">
        <v>2047942.9199999992</v>
      </c>
      <c r="AA26" s="430">
        <v>6126082.5999999996</v>
      </c>
      <c r="AB26" s="431">
        <v>8953</v>
      </c>
      <c r="AC26" s="430">
        <v>2119752</v>
      </c>
      <c r="AD26" s="48"/>
      <c r="AE26" s="23">
        <v>42608</v>
      </c>
      <c r="AF26" s="48"/>
      <c r="AG26" s="23">
        <v>42608</v>
      </c>
      <c r="AH26" s="48" t="s">
        <v>62</v>
      </c>
      <c r="AI26" s="48" t="s">
        <v>94</v>
      </c>
      <c r="AJ26" s="48"/>
      <c r="AK26" s="128" t="s">
        <v>3415</v>
      </c>
      <c r="AL26" s="48"/>
      <c r="AM26" s="128" t="s">
        <v>2450</v>
      </c>
      <c r="AN26" s="23">
        <v>42601</v>
      </c>
      <c r="AO26" s="128" t="s">
        <v>58</v>
      </c>
      <c r="AP26" s="128" t="s">
        <v>2388</v>
      </c>
      <c r="AQ26" s="48"/>
      <c r="AR26" s="128" t="s">
        <v>232</v>
      </c>
      <c r="AS26" s="48"/>
      <c r="AT26" s="128" t="s">
        <v>2449</v>
      </c>
      <c r="AU26" s="48"/>
      <c r="AV26" s="48"/>
      <c r="AW26" s="128" t="s">
        <v>2379</v>
      </c>
      <c r="AX26" s="48"/>
      <c r="AY26" s="48"/>
      <c r="AZ26" s="48" t="s">
        <v>3409</v>
      </c>
      <c r="BA26" s="48"/>
      <c r="BB26" s="48"/>
      <c r="BC26" s="48"/>
      <c r="BD26" s="48"/>
      <c r="BE26" s="48"/>
      <c r="BF26" s="48"/>
      <c r="BG26" s="48"/>
      <c r="BH26" s="48"/>
      <c r="BI26" s="48"/>
      <c r="BJ26" s="48"/>
      <c r="BK26" s="48"/>
      <c r="BL26" s="48"/>
      <c r="BM26" s="48"/>
      <c r="BN26" s="48"/>
      <c r="BO26" s="48"/>
    </row>
    <row r="27" spans="1:67" x14ac:dyDescent="0.45">
      <c r="A27" s="48" t="s">
        <v>15</v>
      </c>
      <c r="B27" s="48" t="s">
        <v>21</v>
      </c>
      <c r="C27" s="48"/>
      <c r="D27" s="48"/>
      <c r="E27" s="216" t="s">
        <v>94</v>
      </c>
      <c r="F27" s="48" t="s">
        <v>94</v>
      </c>
      <c r="G27" s="48" t="s">
        <v>94</v>
      </c>
      <c r="H27" s="499" t="s">
        <v>3439</v>
      </c>
      <c r="I27" s="48" t="s">
        <v>2538</v>
      </c>
      <c r="J27" s="48"/>
      <c r="K27" s="48"/>
      <c r="L27" s="48"/>
      <c r="M27" s="48"/>
      <c r="N27" s="48"/>
      <c r="O27" s="48" t="s">
        <v>135</v>
      </c>
      <c r="P27" s="23">
        <v>42611</v>
      </c>
      <c r="Q27" s="48" t="s">
        <v>3384</v>
      </c>
      <c r="R27" s="48" t="s">
        <v>40</v>
      </c>
      <c r="S27" s="48" t="s">
        <v>61</v>
      </c>
      <c r="T27" s="48"/>
      <c r="U27" s="48"/>
      <c r="V27" s="430">
        <v>3814917.7200000086</v>
      </c>
      <c r="W27" s="431">
        <v>3556</v>
      </c>
      <c r="X27" s="430">
        <v>3725876.77</v>
      </c>
      <c r="Y27" s="431">
        <v>3783</v>
      </c>
      <c r="Z27" s="430">
        <v>1397591.080000001</v>
      </c>
      <c r="AA27" s="430">
        <v>5887984.7599999998</v>
      </c>
      <c r="AB27" s="431">
        <v>4071</v>
      </c>
      <c r="AC27" s="430">
        <v>1495112</v>
      </c>
      <c r="AD27" s="48"/>
      <c r="AE27" s="23">
        <v>42608</v>
      </c>
      <c r="AF27" s="48"/>
      <c r="AG27" s="23">
        <v>42608</v>
      </c>
      <c r="AH27" s="48" t="s">
        <v>62</v>
      </c>
      <c r="AI27" s="48" t="s">
        <v>94</v>
      </c>
      <c r="AJ27" s="48"/>
      <c r="AK27" s="128" t="s">
        <v>3415</v>
      </c>
      <c r="AL27" s="48"/>
      <c r="AM27" s="48" t="s">
        <v>62</v>
      </c>
      <c r="AN27" s="48" t="s">
        <v>3385</v>
      </c>
      <c r="AO27" s="128" t="s">
        <v>2431</v>
      </c>
      <c r="AP27" s="48"/>
      <c r="AQ27" s="48"/>
      <c r="AR27" s="128" t="s">
        <v>234</v>
      </c>
      <c r="AS27" s="48"/>
      <c r="AT27" s="48"/>
      <c r="AU27" s="48"/>
      <c r="AV27" s="48"/>
      <c r="AW27" s="48"/>
      <c r="AX27" s="48"/>
      <c r="AY27" s="48"/>
      <c r="AZ27" s="48"/>
      <c r="BA27" s="48"/>
      <c r="BB27" s="48"/>
      <c r="BC27" s="48"/>
      <c r="BD27" s="48"/>
      <c r="BE27" s="48"/>
      <c r="BF27" s="48"/>
      <c r="BG27" s="48"/>
      <c r="BH27" s="48"/>
      <c r="BI27" s="48"/>
      <c r="BJ27" s="48"/>
      <c r="BK27" s="48"/>
      <c r="BL27" s="48"/>
      <c r="BM27" s="48"/>
      <c r="BN27" s="48"/>
      <c r="BO27" s="48"/>
    </row>
    <row r="28" spans="1:67" x14ac:dyDescent="0.45">
      <c r="A28" s="48" t="s">
        <v>3404</v>
      </c>
      <c r="B28" s="48" t="s">
        <v>21</v>
      </c>
      <c r="C28" s="48"/>
      <c r="D28" s="48"/>
      <c r="E28" s="216" t="s">
        <v>94</v>
      </c>
      <c r="F28" s="48" t="s">
        <v>94</v>
      </c>
      <c r="G28" s="48" t="s">
        <v>94</v>
      </c>
      <c r="H28" s="495" t="s">
        <v>430</v>
      </c>
      <c r="I28" s="48" t="s">
        <v>2492</v>
      </c>
      <c r="J28" s="48"/>
      <c r="K28" s="48"/>
      <c r="L28" s="48"/>
      <c r="M28" s="48"/>
      <c r="N28" s="48"/>
      <c r="O28" s="48" t="s">
        <v>133</v>
      </c>
      <c r="P28" s="23">
        <v>42611</v>
      </c>
      <c r="Q28" s="48" t="s">
        <v>311</v>
      </c>
      <c r="R28" s="48" t="s">
        <v>40</v>
      </c>
      <c r="S28" s="48" t="s">
        <v>3406</v>
      </c>
      <c r="T28" s="48"/>
      <c r="U28" s="48"/>
      <c r="V28" s="430">
        <v>2475815.0200000014</v>
      </c>
      <c r="W28" s="437"/>
      <c r="X28" s="430">
        <v>2692084.1</v>
      </c>
      <c r="Y28" s="431">
        <v>1765</v>
      </c>
      <c r="Z28" s="430">
        <v>932192.85999999894</v>
      </c>
      <c r="AA28" s="430">
        <v>4203359.1900000069</v>
      </c>
      <c r="AB28" s="431">
        <v>2153</v>
      </c>
      <c r="AC28" s="430">
        <v>1133528</v>
      </c>
      <c r="AD28" s="48"/>
      <c r="AE28" s="23">
        <v>42608</v>
      </c>
      <c r="AF28" s="48"/>
      <c r="AG28" s="23">
        <v>42608</v>
      </c>
      <c r="AH28" s="48" t="s">
        <v>2429</v>
      </c>
      <c r="AI28" s="48" t="s">
        <v>47</v>
      </c>
      <c r="AJ28" s="48"/>
      <c r="AK28" s="476">
        <v>42608</v>
      </c>
      <c r="AL28" s="48"/>
      <c r="AM28" s="128" t="s">
        <v>46</v>
      </c>
      <c r="AN28" s="23">
        <v>42590</v>
      </c>
      <c r="AO28" s="48" t="s">
        <v>41</v>
      </c>
      <c r="AP28" s="128" t="s">
        <v>2388</v>
      </c>
      <c r="AQ28" s="48"/>
      <c r="AR28" s="128" t="s">
        <v>247</v>
      </c>
      <c r="AS28" s="48"/>
      <c r="AT28" s="128" t="s">
        <v>2390</v>
      </c>
      <c r="AU28" s="48"/>
      <c r="AV28" s="48"/>
      <c r="AW28" s="48" t="s">
        <v>2387</v>
      </c>
      <c r="AX28" s="48"/>
      <c r="AY28" s="48"/>
      <c r="AZ28" s="48" t="s">
        <v>3407</v>
      </c>
      <c r="BA28" s="48"/>
      <c r="BB28" s="48"/>
      <c r="BC28" s="48"/>
      <c r="BD28" s="48"/>
      <c r="BE28" s="48"/>
      <c r="BF28" s="48"/>
      <c r="BG28" s="48"/>
      <c r="BH28" s="48"/>
      <c r="BI28" s="48"/>
      <c r="BJ28" s="48"/>
      <c r="BK28" s="48"/>
      <c r="BL28" s="48"/>
      <c r="BM28" s="48"/>
      <c r="BN28" s="48"/>
      <c r="BO28" s="48"/>
    </row>
    <row r="29" spans="1:67" x14ac:dyDescent="0.45">
      <c r="A29" s="48" t="s">
        <v>54</v>
      </c>
      <c r="B29" s="48" t="s">
        <v>21</v>
      </c>
      <c r="C29" s="48"/>
      <c r="D29" s="48"/>
      <c r="E29" s="216" t="s">
        <v>94</v>
      </c>
      <c r="F29" s="48" t="s">
        <v>94</v>
      </c>
      <c r="G29" s="48" t="s">
        <v>94</v>
      </c>
      <c r="H29" s="499" t="s">
        <v>3440</v>
      </c>
      <c r="I29" s="48" t="s">
        <v>2475</v>
      </c>
      <c r="J29" s="48"/>
      <c r="K29" s="48"/>
      <c r="L29" s="48"/>
      <c r="M29" s="48"/>
      <c r="N29" s="48"/>
      <c r="O29" s="48" t="s">
        <v>134</v>
      </c>
      <c r="P29" s="23">
        <v>42611</v>
      </c>
      <c r="Q29" s="48" t="s">
        <v>3181</v>
      </c>
      <c r="R29" s="48" t="s">
        <v>40</v>
      </c>
      <c r="S29" s="48" t="s">
        <v>51</v>
      </c>
      <c r="T29" s="48"/>
      <c r="U29" s="48"/>
      <c r="V29" s="430">
        <v>3826360.68</v>
      </c>
      <c r="W29" s="431">
        <v>2761</v>
      </c>
      <c r="X29" s="430">
        <v>4341396.74</v>
      </c>
      <c r="Y29" s="431">
        <v>3182</v>
      </c>
      <c r="Z29" s="430">
        <v>1794611.92</v>
      </c>
      <c r="AA29" s="430">
        <v>4658416</v>
      </c>
      <c r="AB29" s="431">
        <v>3686</v>
      </c>
      <c r="AC29" s="430">
        <v>2467731</v>
      </c>
      <c r="AD29" s="48"/>
      <c r="AE29" s="23">
        <v>42608</v>
      </c>
      <c r="AF29" s="48"/>
      <c r="AG29" s="48" t="s">
        <v>47</v>
      </c>
      <c r="AH29" s="48" t="s">
        <v>47</v>
      </c>
      <c r="AI29" s="48" t="s">
        <v>47</v>
      </c>
      <c r="AJ29" s="48"/>
      <c r="AK29" s="48" t="s">
        <v>55</v>
      </c>
      <c r="AL29" s="48"/>
      <c r="AM29" s="48" t="s">
        <v>3436</v>
      </c>
      <c r="AN29" s="48" t="s">
        <v>3424</v>
      </c>
      <c r="AO29" s="48" t="s">
        <v>89</v>
      </c>
      <c r="AP29" s="48"/>
      <c r="AQ29" s="48"/>
      <c r="AR29" s="48" t="s">
        <v>2340</v>
      </c>
      <c r="AS29" s="48"/>
      <c r="AT29" s="48" t="s">
        <v>2434</v>
      </c>
      <c r="AU29" s="48"/>
      <c r="AV29" s="48"/>
      <c r="AW29" s="48" t="s">
        <v>3425</v>
      </c>
      <c r="AX29" s="48"/>
      <c r="AY29" s="48"/>
      <c r="AZ29" s="48"/>
      <c r="BA29" s="48"/>
      <c r="BB29" s="48"/>
      <c r="BC29" s="48"/>
      <c r="BD29" s="48"/>
      <c r="BE29" s="48"/>
      <c r="BF29" s="48"/>
      <c r="BG29" s="48"/>
      <c r="BH29" s="48"/>
      <c r="BI29" s="48"/>
      <c r="BJ29" s="48"/>
      <c r="BK29" s="48"/>
      <c r="BL29" s="48"/>
      <c r="BM29" s="48"/>
      <c r="BN29" s="48"/>
      <c r="BO29" s="48"/>
    </row>
    <row r="30" spans="1:67" x14ac:dyDescent="0.45">
      <c r="A30" s="48" t="s">
        <v>16</v>
      </c>
      <c r="B30" s="48" t="s">
        <v>21</v>
      </c>
      <c r="C30" s="48"/>
      <c r="D30" s="48"/>
      <c r="E30" s="216" t="s">
        <v>94</v>
      </c>
      <c r="F30" s="48" t="s">
        <v>94</v>
      </c>
      <c r="G30" s="48" t="s">
        <v>94</v>
      </c>
      <c r="H30" s="499" t="s">
        <v>3438</v>
      </c>
      <c r="I30" s="48" t="s">
        <v>2476</v>
      </c>
      <c r="J30" s="48"/>
      <c r="K30" s="48"/>
      <c r="L30" s="48"/>
      <c r="M30" s="48"/>
      <c r="N30" s="48"/>
      <c r="O30" s="48" t="s">
        <v>136</v>
      </c>
      <c r="P30" s="23">
        <v>42611</v>
      </c>
      <c r="Q30" s="48" t="s">
        <v>3181</v>
      </c>
      <c r="R30" s="498" t="s">
        <v>3431</v>
      </c>
      <c r="S30" s="48" t="s">
        <v>2425</v>
      </c>
      <c r="T30" s="48"/>
      <c r="U30" s="48"/>
      <c r="V30" s="430">
        <v>4867182.1800000034</v>
      </c>
      <c r="W30" s="431">
        <v>3664</v>
      </c>
      <c r="X30" s="430">
        <v>3144065.1</v>
      </c>
      <c r="Y30" s="431">
        <v>2723</v>
      </c>
      <c r="Z30" s="430">
        <v>1109132.17</v>
      </c>
      <c r="AA30" s="430">
        <v>3505032.8599999985</v>
      </c>
      <c r="AB30" s="431">
        <v>3390</v>
      </c>
      <c r="AC30" s="430">
        <v>1460036</v>
      </c>
      <c r="AD30" s="48"/>
      <c r="AE30" s="48" t="s">
        <v>3417</v>
      </c>
      <c r="AF30" s="48"/>
      <c r="AG30" s="23">
        <v>42611</v>
      </c>
      <c r="AH30" s="48" t="s">
        <v>62</v>
      </c>
      <c r="AI30" s="48" t="s">
        <v>94</v>
      </c>
      <c r="AJ30" s="48"/>
      <c r="AK30" s="48" t="s">
        <v>55</v>
      </c>
      <c r="AL30" s="48"/>
      <c r="AM30" s="48" t="s">
        <v>3429</v>
      </c>
      <c r="AN30" s="48"/>
      <c r="AO30" s="48" t="s">
        <v>3381</v>
      </c>
      <c r="AP30" s="48" t="s">
        <v>3382</v>
      </c>
      <c r="AQ30" s="48"/>
      <c r="AR30" s="48" t="s">
        <v>236</v>
      </c>
      <c r="AS30" s="48"/>
      <c r="AT30" s="48" t="s">
        <v>3383</v>
      </c>
      <c r="AU30" s="48"/>
      <c r="AV30" s="48"/>
      <c r="AW30" s="48" t="s">
        <v>281</v>
      </c>
      <c r="AX30" s="48"/>
      <c r="AY30" s="48"/>
      <c r="AZ30" s="48"/>
      <c r="BA30" s="48"/>
      <c r="BB30" s="48"/>
      <c r="BC30" s="48"/>
      <c r="BD30" s="48"/>
      <c r="BE30" s="48"/>
      <c r="BF30" s="48"/>
      <c r="BG30" s="48"/>
      <c r="BH30" s="48"/>
      <c r="BI30" s="48"/>
      <c r="BJ30" s="48"/>
      <c r="BK30" s="48"/>
      <c r="BL30" s="48"/>
      <c r="BM30" s="48"/>
      <c r="BN30" s="48"/>
      <c r="BO30" s="48"/>
    </row>
    <row r="31" spans="1:67" x14ac:dyDescent="0.45">
      <c r="A31" s="48" t="s">
        <v>2361</v>
      </c>
      <c r="B31" s="48" t="s">
        <v>21</v>
      </c>
      <c r="C31" s="48"/>
      <c r="D31" s="48"/>
      <c r="E31" s="216" t="s">
        <v>94</v>
      </c>
      <c r="F31" s="48" t="s">
        <v>94</v>
      </c>
      <c r="G31" s="48" t="s">
        <v>95</v>
      </c>
      <c r="H31" s="495" t="s">
        <v>430</v>
      </c>
      <c r="I31" s="48" t="s">
        <v>2477</v>
      </c>
      <c r="J31" s="48"/>
      <c r="K31" s="48"/>
      <c r="L31" s="48"/>
      <c r="M31" s="48"/>
      <c r="N31" s="48"/>
      <c r="O31" s="48"/>
      <c r="P31" s="23">
        <v>42611</v>
      </c>
      <c r="Q31" s="472">
        <v>0.35416666666666669</v>
      </c>
      <c r="R31" s="48" t="s">
        <v>40</v>
      </c>
      <c r="S31" s="48" t="s">
        <v>44</v>
      </c>
      <c r="T31" s="48"/>
      <c r="U31" s="48"/>
      <c r="V31" s="430">
        <v>3327064.1199999969</v>
      </c>
      <c r="W31" s="431">
        <v>4336</v>
      </c>
      <c r="X31" s="430">
        <v>3536574.81</v>
      </c>
      <c r="Y31" s="431">
        <v>4153</v>
      </c>
      <c r="Z31" s="430">
        <v>1679244.2899999977</v>
      </c>
      <c r="AA31" s="430">
        <v>3843531.23</v>
      </c>
      <c r="AB31" s="431">
        <v>3724</v>
      </c>
      <c r="AC31" s="430" t="s">
        <v>2543</v>
      </c>
      <c r="AD31" s="48"/>
      <c r="AE31" s="23">
        <v>42611</v>
      </c>
      <c r="AF31" s="48"/>
      <c r="AG31" s="23">
        <v>42611</v>
      </c>
      <c r="AH31" s="48" t="s">
        <v>2444</v>
      </c>
      <c r="AI31" s="48" t="s">
        <v>94</v>
      </c>
      <c r="AJ31" s="48"/>
      <c r="AK31" s="128" t="s">
        <v>3416</v>
      </c>
      <c r="AL31" s="48"/>
      <c r="AM31" s="48" t="s">
        <v>62</v>
      </c>
      <c r="AN31" s="23" t="s">
        <v>3410</v>
      </c>
      <c r="AO31" s="48" t="s">
        <v>2362</v>
      </c>
      <c r="AP31" s="48" t="s">
        <v>2363</v>
      </c>
      <c r="AQ31" s="48"/>
      <c r="AR31" s="48" t="s">
        <v>2364</v>
      </c>
      <c r="AS31" s="48"/>
      <c r="AT31" s="48" t="s">
        <v>2360</v>
      </c>
      <c r="AU31" s="48"/>
      <c r="AV31" s="48"/>
      <c r="AW31" s="48" t="s">
        <v>2355</v>
      </c>
      <c r="AX31" s="48"/>
      <c r="AY31" s="48"/>
      <c r="AZ31" s="48"/>
      <c r="BA31" s="48"/>
      <c r="BB31" s="48"/>
      <c r="BC31" s="48"/>
      <c r="BD31" s="48"/>
      <c r="BE31" s="48"/>
      <c r="BF31" s="48"/>
      <c r="BG31" s="48"/>
      <c r="BH31" s="48"/>
      <c r="BI31" s="48"/>
      <c r="BJ31" s="48"/>
      <c r="BK31" s="48"/>
      <c r="BL31" s="48"/>
      <c r="BM31" s="48"/>
      <c r="BN31" s="48"/>
      <c r="BO31" s="48"/>
    </row>
    <row r="32" spans="1:67" x14ac:dyDescent="0.45">
      <c r="A32" s="48" t="s">
        <v>17</v>
      </c>
      <c r="B32" s="48" t="s">
        <v>21</v>
      </c>
      <c r="C32" s="48"/>
      <c r="D32" s="48"/>
      <c r="E32" s="216" t="s">
        <v>94</v>
      </c>
      <c r="F32" s="48" t="s">
        <v>94</v>
      </c>
      <c r="G32" s="48" t="s">
        <v>94</v>
      </c>
      <c r="H32" s="495" t="s">
        <v>430</v>
      </c>
      <c r="I32" s="48" t="s">
        <v>2458</v>
      </c>
      <c r="J32" s="48"/>
      <c r="K32" s="48"/>
      <c r="L32" s="48"/>
      <c r="M32" s="48"/>
      <c r="N32" s="48"/>
      <c r="O32" s="48" t="s">
        <v>298</v>
      </c>
      <c r="P32" s="23">
        <v>42611</v>
      </c>
      <c r="Q32" s="472">
        <v>0.35416666666666669</v>
      </c>
      <c r="R32" s="48" t="s">
        <v>40</v>
      </c>
      <c r="S32" s="48" t="s">
        <v>3388</v>
      </c>
      <c r="T32" s="48"/>
      <c r="U32" s="48"/>
      <c r="V32" s="430">
        <v>3888244.450000009</v>
      </c>
      <c r="W32" s="437"/>
      <c r="X32" s="430">
        <v>4063629.93</v>
      </c>
      <c r="Y32" s="431">
        <v>4621</v>
      </c>
      <c r="Z32" s="430">
        <v>1463097.1499999997</v>
      </c>
      <c r="AA32" s="430">
        <v>3551436.93</v>
      </c>
      <c r="AB32" s="431">
        <v>4524</v>
      </c>
      <c r="AC32" s="430">
        <v>1458827</v>
      </c>
      <c r="AD32" s="48"/>
      <c r="AE32" s="23">
        <v>42608</v>
      </c>
      <c r="AF32" s="48"/>
      <c r="AG32" s="23">
        <v>42608</v>
      </c>
      <c r="AH32" s="48" t="s">
        <v>62</v>
      </c>
      <c r="AI32" s="48" t="s">
        <v>94</v>
      </c>
      <c r="AJ32" s="48"/>
      <c r="AK32" s="128" t="s">
        <v>3415</v>
      </c>
      <c r="AL32" s="48"/>
      <c r="AM32" s="48" t="s">
        <v>62</v>
      </c>
      <c r="AN32" s="23">
        <v>42607</v>
      </c>
      <c r="AO32" s="48" t="s">
        <v>73</v>
      </c>
      <c r="AP32" s="48" t="s">
        <v>2346</v>
      </c>
      <c r="AQ32" s="48"/>
      <c r="AR32" s="48" t="s">
        <v>2347</v>
      </c>
      <c r="AS32" s="48"/>
      <c r="AT32" s="48" t="s">
        <v>3389</v>
      </c>
      <c r="AU32" s="48"/>
      <c r="AV32" s="48"/>
      <c r="AW32" s="48" t="s">
        <v>3390</v>
      </c>
      <c r="AX32" s="48"/>
      <c r="AY32" s="48"/>
      <c r="AZ32" s="48" t="s">
        <v>3391</v>
      </c>
      <c r="BA32" s="48"/>
      <c r="BB32" s="48"/>
      <c r="BC32" s="48"/>
      <c r="BD32" s="48"/>
      <c r="BE32" s="48"/>
      <c r="BF32" s="48"/>
      <c r="BG32" s="48"/>
      <c r="BH32" s="48"/>
      <c r="BI32" s="48"/>
      <c r="BJ32" s="48"/>
      <c r="BK32" s="48"/>
      <c r="BL32" s="48"/>
      <c r="BM32" s="48"/>
      <c r="BN32" s="48"/>
      <c r="BO32" s="48"/>
    </row>
    <row r="33" spans="1:67" x14ac:dyDescent="0.45">
      <c r="A33" s="48" t="s">
        <v>1865</v>
      </c>
      <c r="B33" s="48" t="s">
        <v>21</v>
      </c>
      <c r="C33" s="48"/>
      <c r="D33" s="48"/>
      <c r="E33" s="216" t="s">
        <v>94</v>
      </c>
      <c r="F33" s="48" t="s">
        <v>94</v>
      </c>
      <c r="G33" s="48" t="s">
        <v>95</v>
      </c>
      <c r="H33" s="499" t="s">
        <v>3438</v>
      </c>
      <c r="I33" s="48" t="s">
        <v>135</v>
      </c>
      <c r="J33" s="48"/>
      <c r="K33" s="48"/>
      <c r="L33" s="48"/>
      <c r="M33" s="48"/>
      <c r="N33" s="48"/>
      <c r="O33" s="48"/>
      <c r="P33" s="23">
        <v>42611</v>
      </c>
      <c r="Q33" s="48" t="s">
        <v>2795</v>
      </c>
      <c r="R33" s="498" t="s">
        <v>3431</v>
      </c>
      <c r="S33" s="48" t="s">
        <v>61</v>
      </c>
      <c r="T33" s="48"/>
      <c r="U33" s="48"/>
      <c r="V33" s="430">
        <v>3703027.0799999954</v>
      </c>
      <c r="W33" s="431">
        <v>3349</v>
      </c>
      <c r="X33" s="430">
        <v>3162431.11</v>
      </c>
      <c r="Y33" s="431">
        <v>3003</v>
      </c>
      <c r="Z33" s="430">
        <v>1187988.3799999999</v>
      </c>
      <c r="AA33" s="430">
        <v>3361049.99</v>
      </c>
      <c r="AB33" s="431">
        <v>3300</v>
      </c>
      <c r="AC33" s="430"/>
      <c r="AD33" s="48"/>
      <c r="AE33" s="23" t="s">
        <v>3387</v>
      </c>
      <c r="AF33" s="48"/>
      <c r="AG33" s="23">
        <v>42611</v>
      </c>
      <c r="AH33" s="48" t="s">
        <v>2444</v>
      </c>
      <c r="AI33" s="48" t="s">
        <v>94</v>
      </c>
      <c r="AJ33" s="48"/>
      <c r="AK33" s="128" t="s">
        <v>3416</v>
      </c>
      <c r="AL33" s="48"/>
      <c r="AM33" s="48" t="s">
        <v>2445</v>
      </c>
      <c r="AN33" s="23">
        <v>42590</v>
      </c>
      <c r="AO33" s="475" t="s">
        <v>2357</v>
      </c>
      <c r="AP33" s="48" t="s">
        <v>2358</v>
      </c>
      <c r="AQ33" s="48"/>
      <c r="AR33" s="48" t="s">
        <v>2359</v>
      </c>
      <c r="AS33" s="48"/>
      <c r="AT33" s="48" t="s">
        <v>2360</v>
      </c>
      <c r="AU33" s="48"/>
      <c r="AV33" s="48"/>
      <c r="AW33" s="48" t="s">
        <v>2355</v>
      </c>
      <c r="AX33" s="48"/>
      <c r="AY33" s="48"/>
      <c r="AZ33" s="48"/>
      <c r="BA33" s="48"/>
      <c r="BB33" s="48"/>
      <c r="BC33" s="48"/>
      <c r="BD33" s="48"/>
      <c r="BE33" s="48"/>
      <c r="BF33" s="48"/>
      <c r="BG33" s="48"/>
      <c r="BH33" s="48"/>
      <c r="BI33" s="48"/>
      <c r="BJ33" s="48"/>
      <c r="BK33" s="48"/>
      <c r="BL33" s="48"/>
      <c r="BM33" s="48"/>
      <c r="BN33" s="48"/>
      <c r="BO33" s="48"/>
    </row>
    <row r="34" spans="1:67" x14ac:dyDescent="0.45">
      <c r="A34" s="48" t="s">
        <v>18</v>
      </c>
      <c r="B34" s="48" t="s">
        <v>21</v>
      </c>
      <c r="C34" s="48"/>
      <c r="D34" s="48"/>
      <c r="E34" s="216" t="s">
        <v>94</v>
      </c>
      <c r="F34" s="48" t="s">
        <v>94</v>
      </c>
      <c r="G34" s="48" t="s">
        <v>94</v>
      </c>
      <c r="H34" s="499" t="s">
        <v>3441</v>
      </c>
      <c r="I34" s="48" t="s">
        <v>297</v>
      </c>
      <c r="J34" s="48"/>
      <c r="K34" s="48"/>
      <c r="L34" s="48"/>
      <c r="M34" s="48"/>
      <c r="N34" s="48"/>
      <c r="O34" s="48" t="s">
        <v>297</v>
      </c>
      <c r="P34" s="23">
        <v>42611</v>
      </c>
      <c r="Q34" s="472">
        <v>0.33333333333333331</v>
      </c>
      <c r="R34" s="48" t="s">
        <v>40</v>
      </c>
      <c r="S34" s="48" t="s">
        <v>3411</v>
      </c>
      <c r="T34" s="48"/>
      <c r="U34" s="48"/>
      <c r="V34" s="430">
        <v>2240725.31</v>
      </c>
      <c r="W34" s="431">
        <v>3804</v>
      </c>
      <c r="X34" s="430">
        <v>2297464.9300000002</v>
      </c>
      <c r="Y34" s="431">
        <v>3784</v>
      </c>
      <c r="Z34" s="430">
        <v>599386.01000000036</v>
      </c>
      <c r="AA34" s="430">
        <v>2294242.1799999815</v>
      </c>
      <c r="AB34" s="431">
        <v>4235</v>
      </c>
      <c r="AC34" s="430">
        <v>423899</v>
      </c>
      <c r="AD34" s="48"/>
      <c r="AE34" s="23">
        <v>42611</v>
      </c>
      <c r="AF34" s="48"/>
      <c r="AG34" s="23">
        <v>42611</v>
      </c>
      <c r="AH34" s="48" t="s">
        <v>3412</v>
      </c>
      <c r="AI34" s="48" t="s">
        <v>94</v>
      </c>
      <c r="AJ34" s="48"/>
      <c r="AK34" s="128" t="s">
        <v>3416</v>
      </c>
      <c r="AL34" s="48"/>
      <c r="AM34" s="48" t="s">
        <v>62</v>
      </c>
      <c r="AN34" s="48" t="s">
        <v>3414</v>
      </c>
      <c r="AO34" s="48" t="s">
        <v>72</v>
      </c>
      <c r="AP34" s="48" t="s">
        <v>2353</v>
      </c>
      <c r="AQ34" s="48"/>
      <c r="AR34" s="48" t="s">
        <v>3413</v>
      </c>
      <c r="AS34" s="48"/>
      <c r="AT34" s="48" t="s">
        <v>2348</v>
      </c>
      <c r="AU34" s="48"/>
      <c r="AV34" s="48"/>
      <c r="AW34" s="48" t="s">
        <v>2355</v>
      </c>
      <c r="AX34" s="48"/>
      <c r="AY34" s="48"/>
      <c r="AZ34" s="48"/>
      <c r="BA34" s="48"/>
      <c r="BB34" s="48"/>
      <c r="BC34" s="48"/>
      <c r="BD34" s="48"/>
      <c r="BE34" s="48"/>
      <c r="BF34" s="48"/>
      <c r="BG34" s="48"/>
      <c r="BH34" s="48"/>
      <c r="BI34" s="48"/>
      <c r="BJ34" s="48"/>
      <c r="BK34" s="48"/>
      <c r="BL34" s="48"/>
      <c r="BM34" s="48"/>
      <c r="BN34" s="48"/>
      <c r="BO34" s="48"/>
    </row>
    <row r="35" spans="1:67" ht="15" hidden="1" customHeight="1" x14ac:dyDescent="0.45">
      <c r="A35" s="48" t="s">
        <v>2365</v>
      </c>
      <c r="B35" s="48" t="s">
        <v>21</v>
      </c>
      <c r="C35" s="48"/>
      <c r="D35" s="48"/>
      <c r="E35" s="435" t="s">
        <v>95</v>
      </c>
      <c r="F35" s="48" t="s">
        <v>95</v>
      </c>
      <c r="G35" s="48" t="s">
        <v>95</v>
      </c>
      <c r="H35" s="435" t="s">
        <v>3423</v>
      </c>
      <c r="I35" s="48"/>
      <c r="J35" s="48"/>
      <c r="K35" s="48"/>
      <c r="L35" s="48"/>
      <c r="M35" s="48"/>
      <c r="N35" s="48"/>
      <c r="O35" s="48"/>
      <c r="P35" s="23">
        <v>42611</v>
      </c>
      <c r="Q35" s="472">
        <v>0.33333333333333331</v>
      </c>
      <c r="R35" s="48" t="s">
        <v>40</v>
      </c>
      <c r="S35" s="48" t="s">
        <v>71</v>
      </c>
      <c r="T35" s="48"/>
      <c r="U35" s="48"/>
      <c r="V35" s="430" t="s">
        <v>119</v>
      </c>
      <c r="W35" s="431"/>
      <c r="X35" s="430"/>
      <c r="Y35" s="431"/>
      <c r="Z35" s="430"/>
      <c r="AA35" s="430">
        <v>430000</v>
      </c>
      <c r="AB35" s="431">
        <v>650</v>
      </c>
      <c r="AC35" s="430"/>
      <c r="AD35" s="48"/>
      <c r="AE35" s="23">
        <v>42611</v>
      </c>
      <c r="AF35" s="48"/>
      <c r="AG35" s="48" t="s">
        <v>47</v>
      </c>
      <c r="AH35" s="48" t="s">
        <v>47</v>
      </c>
      <c r="AI35" s="48"/>
      <c r="AJ35" s="48"/>
      <c r="AK35" s="48" t="s">
        <v>55</v>
      </c>
      <c r="AL35" s="48"/>
      <c r="AM35" s="48" t="s">
        <v>46</v>
      </c>
      <c r="AN35" s="48" t="s">
        <v>3422</v>
      </c>
      <c r="AO35" s="48" t="s">
        <v>2366</v>
      </c>
      <c r="AP35" s="435" t="s">
        <v>3419</v>
      </c>
      <c r="AQ35" s="48"/>
      <c r="AR35" s="48" t="s">
        <v>2368</v>
      </c>
      <c r="AS35" s="48"/>
      <c r="AT35" s="48" t="s">
        <v>3420</v>
      </c>
      <c r="AU35" s="48"/>
      <c r="AV35" s="48"/>
      <c r="AW35" s="48" t="s">
        <v>3421</v>
      </c>
      <c r="AX35" s="48"/>
      <c r="AY35" s="48"/>
      <c r="AZ35" s="48"/>
      <c r="BA35" s="48"/>
      <c r="BB35" s="48"/>
      <c r="BC35" s="48"/>
      <c r="BD35" s="48"/>
      <c r="BE35" s="48"/>
      <c r="BF35" s="48"/>
      <c r="BG35" s="48"/>
      <c r="BH35" s="48"/>
      <c r="BI35" s="48"/>
      <c r="BJ35" s="48"/>
      <c r="BK35" s="48"/>
      <c r="BL35" s="48"/>
      <c r="BM35" s="48"/>
      <c r="BN35" s="48"/>
      <c r="BO35" s="48"/>
    </row>
    <row r="36" spans="1:67" ht="15" hidden="1" customHeight="1" x14ac:dyDescent="0.45">
      <c r="A36" s="48" t="s">
        <v>2369</v>
      </c>
      <c r="B36" s="48" t="s">
        <v>21</v>
      </c>
      <c r="C36" s="48"/>
      <c r="D36" s="48"/>
      <c r="E36" s="216" t="s">
        <v>95</v>
      </c>
      <c r="F36" s="48" t="s">
        <v>95</v>
      </c>
      <c r="G36" s="48" t="s">
        <v>95</v>
      </c>
      <c r="H36" s="48" t="s">
        <v>3373</v>
      </c>
      <c r="I36" s="48"/>
      <c r="J36" s="48"/>
      <c r="K36" s="48"/>
      <c r="L36" s="48"/>
      <c r="M36" s="48"/>
      <c r="N36" s="48"/>
      <c r="O36" s="48"/>
      <c r="P36" s="147">
        <v>42611</v>
      </c>
      <c r="Q36" s="48"/>
      <c r="R36" s="48"/>
      <c r="S36" s="48"/>
      <c r="T36" s="48"/>
      <c r="U36" s="48"/>
      <c r="V36" s="430" t="s">
        <v>119</v>
      </c>
      <c r="W36" s="431"/>
      <c r="X36" s="430"/>
      <c r="Y36" s="431"/>
      <c r="Z36" s="430"/>
      <c r="AA36" s="430">
        <v>2000000</v>
      </c>
      <c r="AB36" s="431"/>
      <c r="AC36" s="430"/>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48"/>
      <c r="BN36" s="48"/>
      <c r="BO36" s="48"/>
    </row>
    <row r="37" spans="1:67" x14ac:dyDescent="0.45">
      <c r="A37" s="48" t="s">
        <v>2370</v>
      </c>
      <c r="B37" s="48" t="s">
        <v>21</v>
      </c>
      <c r="C37" s="48"/>
      <c r="D37" s="48"/>
      <c r="E37" s="216" t="s">
        <v>94</v>
      </c>
      <c r="F37" s="48" t="s">
        <v>94</v>
      </c>
      <c r="G37" s="48" t="s">
        <v>95</v>
      </c>
      <c r="H37" s="495" t="s">
        <v>430</v>
      </c>
      <c r="I37" s="48" t="s">
        <v>466</v>
      </c>
      <c r="J37" s="48"/>
      <c r="K37" s="48"/>
      <c r="L37" s="48"/>
      <c r="M37" s="48"/>
      <c r="N37" s="48"/>
      <c r="O37" s="48"/>
      <c r="P37" s="23">
        <v>42611</v>
      </c>
      <c r="Q37" s="472" t="s">
        <v>3432</v>
      </c>
      <c r="R37" s="48" t="s">
        <v>40</v>
      </c>
      <c r="S37" s="48" t="s">
        <v>51</v>
      </c>
      <c r="T37" s="48"/>
      <c r="U37" s="48"/>
      <c r="V37" s="430">
        <v>2190176.79</v>
      </c>
      <c r="W37" s="431">
        <v>2815</v>
      </c>
      <c r="X37" s="430">
        <v>1861799.2</v>
      </c>
      <c r="Y37" s="431">
        <v>2504</v>
      </c>
      <c r="Z37" s="430">
        <v>1043639.9199999998</v>
      </c>
      <c r="AA37" s="430">
        <v>1900000</v>
      </c>
      <c r="AB37" s="431">
        <v>4200</v>
      </c>
      <c r="AC37" s="430"/>
      <c r="AD37" s="48"/>
      <c r="AE37" s="48" t="s">
        <v>3418</v>
      </c>
      <c r="AF37" s="48"/>
      <c r="AG37" s="23">
        <v>42611</v>
      </c>
      <c r="AH37" s="48" t="s">
        <v>62</v>
      </c>
      <c r="AI37" s="48" t="s">
        <v>94</v>
      </c>
      <c r="AJ37" s="48"/>
      <c r="AK37" s="128" t="s">
        <v>3416</v>
      </c>
      <c r="AL37" s="48"/>
      <c r="AM37" s="48" t="s">
        <v>62</v>
      </c>
      <c r="AN37" s="23" t="s">
        <v>3386</v>
      </c>
      <c r="AO37" s="48" t="s">
        <v>2396</v>
      </c>
      <c r="AP37" s="48" t="s">
        <v>2385</v>
      </c>
      <c r="AQ37" s="48"/>
      <c r="AR37" s="48" t="s">
        <v>2381</v>
      </c>
      <c r="AS37" s="48"/>
      <c r="AT37" s="48" t="s">
        <v>2443</v>
      </c>
      <c r="AU37" s="48"/>
      <c r="AV37" s="48"/>
      <c r="AW37" s="48" t="s">
        <v>2421</v>
      </c>
      <c r="AX37" s="48"/>
      <c r="AY37" s="48"/>
      <c r="AZ37" s="48"/>
      <c r="BA37" s="48"/>
      <c r="BB37" s="48"/>
      <c r="BC37" s="48"/>
      <c r="BD37" s="48"/>
      <c r="BE37" s="48"/>
      <c r="BF37" s="48"/>
      <c r="BG37" s="48"/>
      <c r="BH37" s="48"/>
      <c r="BI37" s="48"/>
      <c r="BJ37" s="48"/>
      <c r="BK37" s="48"/>
      <c r="BL37" s="48"/>
      <c r="BM37" s="48"/>
      <c r="BN37" s="48"/>
      <c r="BO37" s="48"/>
    </row>
    <row r="38" spans="1:67" s="494" customFormat="1" ht="15" hidden="1" customHeight="1" x14ac:dyDescent="0.45">
      <c r="A38" s="435" t="s">
        <v>1815</v>
      </c>
      <c r="B38" s="435" t="s">
        <v>21</v>
      </c>
      <c r="C38" s="435"/>
      <c r="D38" s="435"/>
      <c r="E38" s="435" t="s">
        <v>95</v>
      </c>
      <c r="F38" s="435" t="s">
        <v>95</v>
      </c>
      <c r="G38" s="435" t="s">
        <v>95</v>
      </c>
      <c r="H38" s="216" t="s">
        <v>3395</v>
      </c>
      <c r="I38" s="435"/>
      <c r="J38" s="435"/>
      <c r="K38" s="435"/>
      <c r="L38" s="435"/>
      <c r="M38" s="435"/>
      <c r="N38" s="435"/>
      <c r="O38" s="435"/>
      <c r="P38" s="491">
        <v>42611</v>
      </c>
      <c r="Q38" s="435"/>
      <c r="R38" s="435"/>
      <c r="S38" s="435"/>
      <c r="T38" s="435"/>
      <c r="U38" s="435"/>
      <c r="V38" s="435" t="s">
        <v>119</v>
      </c>
      <c r="W38" s="493"/>
      <c r="X38" s="492"/>
      <c r="Y38" s="492"/>
      <c r="Z38" s="492"/>
      <c r="AA38" s="492"/>
      <c r="AB38" s="493"/>
      <c r="AC38" s="492"/>
      <c r="AD38" s="435"/>
      <c r="AE38" s="435"/>
      <c r="AF38" s="435"/>
      <c r="AG38" s="435"/>
      <c r="AH38" s="435"/>
      <c r="AI38" s="435"/>
      <c r="AJ38" s="435"/>
      <c r="AK38" s="435"/>
      <c r="AL38" s="435"/>
      <c r="AM38" s="435"/>
      <c r="AN38" s="435"/>
      <c r="AO38" s="435"/>
      <c r="AP38" s="435"/>
      <c r="AQ38" s="435"/>
      <c r="AR38" s="435"/>
      <c r="AS38" s="435"/>
      <c r="AT38" s="435"/>
      <c r="AU38" s="435"/>
      <c r="AV38" s="435"/>
      <c r="AW38" s="435"/>
      <c r="AX38" s="435"/>
      <c r="AY38" s="435"/>
      <c r="AZ38" s="435"/>
      <c r="BA38" s="435"/>
      <c r="BB38" s="435"/>
      <c r="BC38" s="435"/>
      <c r="BD38" s="435"/>
      <c r="BE38" s="435"/>
      <c r="BF38" s="435"/>
      <c r="BG38" s="435"/>
      <c r="BH38" s="435"/>
      <c r="BI38" s="435"/>
      <c r="BJ38" s="435"/>
      <c r="BK38" s="435"/>
      <c r="BL38" s="435"/>
      <c r="BM38" s="435"/>
      <c r="BN38" s="435"/>
      <c r="BO38" s="435"/>
    </row>
    <row r="39" spans="1:67" ht="15" hidden="1" customHeight="1" x14ac:dyDescent="0.45">
      <c r="A39" s="48" t="s">
        <v>2371</v>
      </c>
      <c r="B39" s="48" t="s">
        <v>21</v>
      </c>
      <c r="C39" s="48"/>
      <c r="D39" s="48"/>
      <c r="E39" s="216" t="s">
        <v>95</v>
      </c>
      <c r="F39" s="48" t="s">
        <v>95</v>
      </c>
      <c r="G39" s="48" t="s">
        <v>95</v>
      </c>
      <c r="H39" s="495" t="s">
        <v>430</v>
      </c>
      <c r="I39" s="48"/>
      <c r="J39" s="48"/>
      <c r="K39" s="48"/>
      <c r="L39" s="48"/>
      <c r="M39" s="48"/>
      <c r="N39" s="48"/>
      <c r="O39" s="48"/>
      <c r="P39" s="23">
        <v>42611</v>
      </c>
      <c r="Q39" s="48" t="s">
        <v>3396</v>
      </c>
      <c r="R39" s="48" t="s">
        <v>40</v>
      </c>
      <c r="S39" s="48" t="s">
        <v>51</v>
      </c>
      <c r="T39" s="48"/>
      <c r="U39" s="48"/>
      <c r="V39" s="216" t="s">
        <v>119</v>
      </c>
      <c r="W39" s="437"/>
      <c r="X39" s="430"/>
      <c r="Y39" s="430"/>
      <c r="Z39" s="430"/>
      <c r="AA39" s="430">
        <v>1404598.29</v>
      </c>
      <c r="AB39" s="431"/>
      <c r="AC39" s="430"/>
      <c r="AD39" s="48"/>
      <c r="AE39" s="23">
        <v>42608</v>
      </c>
      <c r="AF39" s="48"/>
      <c r="AG39" s="23">
        <v>42608</v>
      </c>
      <c r="AH39" s="48" t="s">
        <v>62</v>
      </c>
      <c r="AI39" s="48"/>
      <c r="AJ39" s="48"/>
      <c r="AK39" s="128" t="s">
        <v>3415</v>
      </c>
      <c r="AL39" s="48"/>
      <c r="AM39" s="48" t="s">
        <v>62</v>
      </c>
      <c r="AN39" s="48" t="s">
        <v>3397</v>
      </c>
      <c r="AO39" s="48" t="s">
        <v>2399</v>
      </c>
      <c r="AP39" s="48" t="s">
        <v>2388</v>
      </c>
      <c r="AQ39" s="48"/>
      <c r="AR39" s="48" t="s">
        <v>2400</v>
      </c>
      <c r="AS39" s="48"/>
      <c r="AT39" s="48" t="s">
        <v>2401</v>
      </c>
      <c r="AU39" s="48"/>
      <c r="AV39" s="48"/>
      <c r="AW39" s="48" t="s">
        <v>2421</v>
      </c>
      <c r="AX39" s="48"/>
      <c r="AY39" s="48"/>
      <c r="AZ39" s="48"/>
      <c r="BA39" s="48"/>
      <c r="BB39" s="48"/>
      <c r="BC39" s="48"/>
      <c r="BD39" s="48"/>
      <c r="BE39" s="48"/>
      <c r="BF39" s="48"/>
      <c r="BG39" s="48"/>
      <c r="BH39" s="48"/>
      <c r="BI39" s="48"/>
      <c r="BJ39" s="48"/>
      <c r="BK39" s="48"/>
      <c r="BL39" s="48"/>
      <c r="BM39" s="48"/>
      <c r="BN39" s="48"/>
      <c r="BO39" s="48"/>
    </row>
    <row r="40" spans="1:67" ht="14.25" hidden="1" customHeight="1" x14ac:dyDescent="0.45">
      <c r="A40" s="48" t="s">
        <v>2414</v>
      </c>
      <c r="B40" s="48" t="s">
        <v>21</v>
      </c>
      <c r="C40" s="48"/>
      <c r="D40" s="48"/>
      <c r="E40" s="216" t="s">
        <v>95</v>
      </c>
      <c r="F40" s="48" t="s">
        <v>95</v>
      </c>
      <c r="G40" s="48" t="s">
        <v>95</v>
      </c>
      <c r="H40" s="495" t="s">
        <v>430</v>
      </c>
      <c r="I40" s="48"/>
      <c r="J40" s="48"/>
      <c r="K40" s="48"/>
      <c r="L40" s="48"/>
      <c r="M40" s="48"/>
      <c r="N40" s="48"/>
      <c r="O40" s="48"/>
      <c r="P40" s="23">
        <v>42611</v>
      </c>
      <c r="Q40" s="48" t="s">
        <v>3181</v>
      </c>
      <c r="R40" s="48" t="s">
        <v>40</v>
      </c>
      <c r="S40" s="48" t="s">
        <v>51</v>
      </c>
      <c r="T40" s="48"/>
      <c r="U40" s="48"/>
      <c r="V40" s="216" t="s">
        <v>119</v>
      </c>
      <c r="W40" s="437"/>
      <c r="X40" s="430"/>
      <c r="Y40" s="430"/>
      <c r="Z40" s="430"/>
      <c r="AA40" s="430"/>
      <c r="AB40" s="431"/>
      <c r="AC40" s="430"/>
      <c r="AD40" s="48"/>
      <c r="AE40" s="23">
        <v>42611</v>
      </c>
      <c r="AF40" s="48"/>
      <c r="AG40" s="23">
        <v>42611</v>
      </c>
      <c r="AH40" s="48" t="s">
        <v>62</v>
      </c>
      <c r="AI40" s="48"/>
      <c r="AJ40" s="48"/>
      <c r="AK40" s="48" t="s">
        <v>3416</v>
      </c>
      <c r="AL40" s="48"/>
      <c r="AM40" s="48" t="s">
        <v>3398</v>
      </c>
      <c r="AN40" s="23">
        <v>42595</v>
      </c>
      <c r="AO40" s="48" t="s">
        <v>2417</v>
      </c>
      <c r="AP40" s="48" t="s">
        <v>2418</v>
      </c>
      <c r="AQ40" s="48"/>
      <c r="AR40" s="48" t="s">
        <v>3399</v>
      </c>
      <c r="AS40" s="48"/>
      <c r="AT40" s="48" t="s">
        <v>2420</v>
      </c>
      <c r="AU40" s="48"/>
      <c r="AV40" s="48"/>
      <c r="AW40" s="48" t="s">
        <v>2421</v>
      </c>
      <c r="AX40" s="48"/>
      <c r="AY40" s="48"/>
      <c r="AZ40" s="48"/>
      <c r="BA40" s="48"/>
      <c r="BB40" s="48"/>
      <c r="BC40" s="48"/>
      <c r="BD40" s="48"/>
      <c r="BE40" s="48"/>
      <c r="BF40" s="48"/>
      <c r="BG40" s="48"/>
      <c r="BH40" s="48"/>
      <c r="BI40" s="48"/>
      <c r="BJ40" s="48"/>
      <c r="BK40" s="48"/>
      <c r="BL40" s="48"/>
      <c r="BM40" s="48"/>
      <c r="BN40" s="48"/>
      <c r="BO40" s="48"/>
    </row>
    <row r="41" spans="1:67" ht="15" hidden="1" customHeight="1" x14ac:dyDescent="0.45">
      <c r="A41" s="48" t="s">
        <v>1955</v>
      </c>
      <c r="B41" s="48" t="s">
        <v>21</v>
      </c>
      <c r="C41" s="48"/>
      <c r="D41" s="48"/>
      <c r="E41" s="216" t="s">
        <v>95</v>
      </c>
      <c r="F41" s="48" t="s">
        <v>95</v>
      </c>
      <c r="G41" s="48" t="s">
        <v>95</v>
      </c>
      <c r="H41" s="495" t="s">
        <v>430</v>
      </c>
      <c r="I41" s="48"/>
      <c r="J41" s="48"/>
      <c r="K41" s="48"/>
      <c r="L41" s="48"/>
      <c r="M41" s="48"/>
      <c r="N41" s="48"/>
      <c r="O41" s="48"/>
      <c r="P41" s="23">
        <v>42611</v>
      </c>
      <c r="Q41" s="48" t="s">
        <v>2795</v>
      </c>
      <c r="R41" s="48" t="s">
        <v>40</v>
      </c>
      <c r="S41" s="48" t="s">
        <v>71</v>
      </c>
      <c r="T41" s="48"/>
      <c r="U41" s="48"/>
      <c r="V41" s="216" t="s">
        <v>119</v>
      </c>
      <c r="W41" s="437"/>
      <c r="X41" s="430"/>
      <c r="Y41" s="430"/>
      <c r="Z41" s="430"/>
      <c r="AA41" s="430">
        <v>413431.88</v>
      </c>
      <c r="AB41" s="431">
        <v>980</v>
      </c>
      <c r="AC41" s="430"/>
      <c r="AD41" s="48"/>
      <c r="AE41" s="23">
        <v>42611</v>
      </c>
      <c r="AF41" s="48"/>
      <c r="AG41" s="23">
        <v>42611</v>
      </c>
      <c r="AH41" s="48" t="s">
        <v>62</v>
      </c>
      <c r="AI41" s="48"/>
      <c r="AJ41" s="48"/>
      <c r="AK41" s="48" t="s">
        <v>3416</v>
      </c>
      <c r="AL41" s="48" t="s">
        <v>62</v>
      </c>
      <c r="AM41" s="48" t="s">
        <v>62</v>
      </c>
      <c r="AN41" s="216" t="s">
        <v>119</v>
      </c>
      <c r="AO41" s="48" t="s">
        <v>3400</v>
      </c>
      <c r="AP41" s="48" t="s">
        <v>119</v>
      </c>
      <c r="AQ41" s="48"/>
      <c r="AR41" s="48" t="s">
        <v>3401</v>
      </c>
      <c r="AS41" s="48"/>
      <c r="AT41" s="48" t="s">
        <v>2390</v>
      </c>
      <c r="AU41" s="48"/>
      <c r="AV41" s="48"/>
      <c r="AW41" s="48" t="s">
        <v>2421</v>
      </c>
      <c r="AX41" s="48"/>
      <c r="AY41" s="48"/>
      <c r="AZ41" s="48"/>
      <c r="BA41" s="48"/>
      <c r="BB41" s="48"/>
      <c r="BC41" s="48"/>
      <c r="BD41" s="48"/>
      <c r="BE41" s="48"/>
      <c r="BF41" s="48"/>
      <c r="BG41" s="48"/>
      <c r="BH41" s="48"/>
      <c r="BI41" s="48"/>
      <c r="BJ41" s="48"/>
      <c r="BK41" s="48"/>
      <c r="BL41" s="48"/>
      <c r="BM41" s="48"/>
      <c r="BN41" s="48"/>
      <c r="BO41" s="48"/>
    </row>
    <row r="42" spans="1:67" ht="15" hidden="1" customHeight="1" x14ac:dyDescent="0.45">
      <c r="A42" s="48" t="s">
        <v>2415</v>
      </c>
      <c r="B42" s="48" t="s">
        <v>21</v>
      </c>
      <c r="C42" s="48"/>
      <c r="D42" s="48"/>
      <c r="E42" s="216" t="s">
        <v>95</v>
      </c>
      <c r="F42" s="48" t="s">
        <v>95</v>
      </c>
      <c r="G42" s="48" t="s">
        <v>95</v>
      </c>
      <c r="H42" s="496" t="s">
        <v>536</v>
      </c>
      <c r="I42" s="48"/>
      <c r="J42" s="48"/>
      <c r="K42" s="48"/>
      <c r="L42" s="48"/>
      <c r="M42" s="48"/>
      <c r="N42" s="48"/>
      <c r="O42" s="48"/>
      <c r="P42" s="23">
        <v>42611</v>
      </c>
      <c r="Q42" s="48" t="s">
        <v>3181</v>
      </c>
      <c r="R42" s="48" t="s">
        <v>40</v>
      </c>
      <c r="S42" s="48" t="s">
        <v>2384</v>
      </c>
      <c r="T42" s="48"/>
      <c r="U42" s="48"/>
      <c r="V42" s="216" t="s">
        <v>119</v>
      </c>
      <c r="W42" s="437"/>
      <c r="X42" s="430"/>
      <c r="Y42" s="430"/>
      <c r="Z42" s="430"/>
      <c r="AA42" s="430"/>
      <c r="AB42" s="431"/>
      <c r="AC42" s="430"/>
      <c r="AD42" s="48"/>
      <c r="AE42" s="23">
        <v>42611</v>
      </c>
      <c r="AF42" s="48"/>
      <c r="AG42" s="48" t="s">
        <v>1841</v>
      </c>
      <c r="AH42" s="48" t="s">
        <v>1841</v>
      </c>
      <c r="AI42" s="48"/>
      <c r="AJ42" s="48"/>
      <c r="AK42" s="48" t="s">
        <v>55</v>
      </c>
      <c r="AL42" s="48"/>
      <c r="AM42" s="48" t="s">
        <v>3377</v>
      </c>
      <c r="AN42" s="216" t="s">
        <v>119</v>
      </c>
      <c r="AO42" s="48" t="s">
        <v>3378</v>
      </c>
      <c r="AP42" s="48" t="s">
        <v>3379</v>
      </c>
      <c r="AQ42" s="48"/>
      <c r="AR42" s="48" t="s">
        <v>2439</v>
      </c>
      <c r="AS42" s="48"/>
      <c r="AT42" s="48"/>
      <c r="AU42" s="48"/>
      <c r="AV42" s="48"/>
      <c r="AW42" s="23" t="s">
        <v>3380</v>
      </c>
      <c r="AX42" s="48"/>
      <c r="AY42" s="48"/>
      <c r="AZ42" s="48"/>
      <c r="BA42" s="48"/>
      <c r="BB42" s="48"/>
      <c r="BC42" s="48"/>
      <c r="BD42" s="48"/>
      <c r="BE42" s="48"/>
      <c r="BF42" s="48"/>
      <c r="BG42" s="48"/>
      <c r="BH42" s="48"/>
      <c r="BI42" s="48"/>
      <c r="BJ42" s="48"/>
      <c r="BK42" s="48"/>
      <c r="BL42" s="48"/>
      <c r="BM42" s="48"/>
      <c r="BN42" s="48"/>
      <c r="BO42" s="48"/>
    </row>
    <row r="43" spans="1:67" ht="15" hidden="1" customHeight="1" x14ac:dyDescent="0.45">
      <c r="A43" s="48" t="s">
        <v>2372</v>
      </c>
      <c r="B43" s="48" t="s">
        <v>21</v>
      </c>
      <c r="C43" s="48"/>
      <c r="D43" s="48"/>
      <c r="E43" s="216" t="s">
        <v>95</v>
      </c>
      <c r="F43" s="48" t="s">
        <v>95</v>
      </c>
      <c r="G43" s="48" t="s">
        <v>95</v>
      </c>
      <c r="H43" s="495" t="s">
        <v>430</v>
      </c>
      <c r="I43" s="48"/>
      <c r="J43" s="48"/>
      <c r="K43" s="48"/>
      <c r="L43" s="48"/>
      <c r="M43" s="48"/>
      <c r="N43" s="48"/>
      <c r="O43" s="48"/>
      <c r="P43" s="23">
        <v>42611</v>
      </c>
      <c r="Q43" s="472">
        <v>0.35416666666666669</v>
      </c>
      <c r="R43" s="48" t="s">
        <v>40</v>
      </c>
      <c r="S43" s="48" t="s">
        <v>3388</v>
      </c>
      <c r="T43" s="48"/>
      <c r="U43" s="48"/>
      <c r="V43" s="216" t="s">
        <v>119</v>
      </c>
      <c r="W43" s="437"/>
      <c r="X43" s="430"/>
      <c r="Y43" s="430"/>
      <c r="Z43" s="430"/>
      <c r="AA43" s="430">
        <v>1200000</v>
      </c>
      <c r="AB43" s="431">
        <v>2486</v>
      </c>
      <c r="AC43" s="430"/>
      <c r="AD43" s="48"/>
      <c r="AE43" s="23">
        <v>42611</v>
      </c>
      <c r="AF43" s="48"/>
      <c r="AG43" s="48" t="s">
        <v>47</v>
      </c>
      <c r="AH43" s="48" t="s">
        <v>47</v>
      </c>
      <c r="AI43" s="48"/>
      <c r="AJ43" s="48"/>
      <c r="AK43" s="48" t="s">
        <v>55</v>
      </c>
      <c r="AL43" s="48"/>
      <c r="AM43" s="48" t="s">
        <v>2374</v>
      </c>
      <c r="AN43" s="48" t="s">
        <v>3402</v>
      </c>
      <c r="AO43" s="48" t="s">
        <v>2375</v>
      </c>
      <c r="AP43" s="48" t="s">
        <v>2388</v>
      </c>
      <c r="AQ43" s="48"/>
      <c r="AR43" s="48" t="s">
        <v>2377</v>
      </c>
      <c r="AS43" s="48"/>
      <c r="AT43" s="48" t="s">
        <v>2378</v>
      </c>
      <c r="AU43" s="48"/>
      <c r="AV43" s="48"/>
      <c r="AW43" s="48" t="s">
        <v>2379</v>
      </c>
      <c r="AX43" s="48"/>
      <c r="AY43" s="48"/>
      <c r="AZ43" s="48"/>
      <c r="BA43" s="48"/>
      <c r="BB43" s="48"/>
      <c r="BC43" s="48"/>
      <c r="BD43" s="48"/>
      <c r="BE43" s="48"/>
      <c r="BF43" s="48"/>
      <c r="BG43" s="48"/>
      <c r="BH43" s="48"/>
      <c r="BI43" s="48"/>
      <c r="BJ43" s="48"/>
      <c r="BK43" s="48"/>
      <c r="BL43" s="48"/>
      <c r="BM43" s="48"/>
      <c r="BN43" s="48"/>
      <c r="BO43" s="48"/>
    </row>
    <row r="44" spans="1:67" hidden="1" x14ac:dyDescent="0.45">
      <c r="A44" s="48" t="s">
        <v>2337</v>
      </c>
      <c r="B44" s="48" t="s">
        <v>21</v>
      </c>
      <c r="C44" s="48"/>
      <c r="D44" s="48"/>
      <c r="E44" s="216" t="s">
        <v>95</v>
      </c>
      <c r="F44" s="48" t="s">
        <v>95</v>
      </c>
      <c r="G44" s="48" t="s">
        <v>95</v>
      </c>
      <c r="H44" s="48"/>
      <c r="I44" s="48"/>
      <c r="J44" s="48"/>
      <c r="K44" s="48"/>
      <c r="L44" s="48"/>
      <c r="M44" s="48"/>
      <c r="N44" s="48"/>
      <c r="O44" s="48"/>
      <c r="P44" s="23">
        <v>42975</v>
      </c>
      <c r="Q44" s="48" t="s">
        <v>3181</v>
      </c>
      <c r="R44" s="48" t="s">
        <v>40</v>
      </c>
      <c r="S44" s="48" t="s">
        <v>44</v>
      </c>
      <c r="T44" s="48"/>
      <c r="U44" s="48"/>
      <c r="V44" s="48"/>
      <c r="W44" s="48"/>
      <c r="X44" s="48"/>
      <c r="Y44" s="48"/>
      <c r="Z44" s="48"/>
      <c r="AA44" s="48"/>
      <c r="AB44" s="48"/>
      <c r="AC44" s="48"/>
      <c r="AD44" s="48"/>
      <c r="AE44" s="23">
        <v>42975</v>
      </c>
      <c r="AF44" s="48"/>
      <c r="AG44" s="48" t="s">
        <v>47</v>
      </c>
      <c r="AH44" s="48"/>
      <c r="AI44" s="48"/>
      <c r="AJ44" s="48"/>
      <c r="AK44" s="48"/>
      <c r="AL44" s="48"/>
      <c r="AM44" s="48"/>
      <c r="AN44" s="48"/>
      <c r="AO44" s="48"/>
      <c r="AP44" s="48"/>
      <c r="AQ44" s="48"/>
      <c r="AR44" s="48"/>
      <c r="AS44" s="48"/>
      <c r="AT44" s="48"/>
      <c r="AU44" s="48"/>
      <c r="AV44" s="48"/>
      <c r="AW44" s="48"/>
      <c r="AX44" s="48"/>
      <c r="AY44" s="48"/>
      <c r="AZ44" s="48"/>
      <c r="BA44" s="48"/>
      <c r="BB44" s="48"/>
      <c r="BC44" s="48"/>
      <c r="BD44" s="48"/>
      <c r="BE44" s="48"/>
      <c r="BF44" s="48"/>
      <c r="BG44" s="48"/>
      <c r="BH44" s="48"/>
      <c r="BI44" s="48"/>
      <c r="BJ44" s="48"/>
      <c r="BK44" s="48"/>
      <c r="BL44" s="48"/>
      <c r="BM44" s="48"/>
      <c r="BN44" s="48"/>
      <c r="BO44" s="48"/>
    </row>
    <row r="45" spans="1:67" x14ac:dyDescent="0.45">
      <c r="A45" s="48" t="s">
        <v>2339</v>
      </c>
      <c r="B45" s="48" t="s">
        <v>21</v>
      </c>
      <c r="C45" s="48"/>
      <c r="D45" s="48" t="s">
        <v>3809</v>
      </c>
      <c r="E45" s="216" t="s">
        <v>94</v>
      </c>
      <c r="F45" s="48" t="s">
        <v>94</v>
      </c>
      <c r="G45" s="48" t="s">
        <v>94</v>
      </c>
      <c r="H45" s="48"/>
      <c r="I45" s="48"/>
      <c r="J45" s="48"/>
      <c r="K45" s="48"/>
      <c r="L45" s="48"/>
      <c r="M45" s="48"/>
      <c r="N45" s="48"/>
      <c r="O45" s="48"/>
      <c r="P45" s="23">
        <v>42975</v>
      </c>
      <c r="Q45" s="472">
        <v>0.35416666666666669</v>
      </c>
      <c r="R45" s="48" t="s">
        <v>40</v>
      </c>
      <c r="S45" s="48" t="s">
        <v>44</v>
      </c>
      <c r="T45" s="48"/>
      <c r="U45" s="48"/>
      <c r="V45" s="48"/>
      <c r="W45" s="48"/>
      <c r="X45" s="48"/>
      <c r="Y45" s="48"/>
      <c r="Z45" s="48"/>
      <c r="AA45" s="48"/>
      <c r="AB45" s="48"/>
      <c r="AC45" s="48"/>
      <c r="AD45" s="48"/>
      <c r="AE45" s="23">
        <v>42975</v>
      </c>
      <c r="AF45" s="48"/>
      <c r="AG45" s="48" t="s">
        <v>47</v>
      </c>
      <c r="AH45" s="48" t="s">
        <v>47</v>
      </c>
      <c r="AI45" s="48" t="s">
        <v>47</v>
      </c>
      <c r="AJ45" s="48"/>
      <c r="AK45" s="48" t="s">
        <v>48</v>
      </c>
      <c r="AL45" s="48"/>
      <c r="AM45" s="48" t="s">
        <v>3800</v>
      </c>
      <c r="AN45" s="23">
        <v>42954</v>
      </c>
      <c r="AO45" s="48" t="s">
        <v>3801</v>
      </c>
      <c r="AP45" s="48"/>
      <c r="AQ45" s="48"/>
      <c r="AR45" s="48" t="s">
        <v>249</v>
      </c>
      <c r="AS45" s="48"/>
      <c r="AT45" s="48"/>
      <c r="AU45" s="48"/>
      <c r="AV45" s="48"/>
      <c r="AW45" s="48" t="s">
        <v>3873</v>
      </c>
      <c r="AX45" s="48"/>
      <c r="AY45" s="48"/>
      <c r="AZ45" s="48" t="s">
        <v>3833</v>
      </c>
      <c r="BA45" s="48"/>
      <c r="BB45" s="48"/>
      <c r="BC45" s="48"/>
      <c r="BD45" s="48"/>
      <c r="BE45" s="48"/>
      <c r="BF45" s="48"/>
      <c r="BG45" s="48"/>
      <c r="BH45" s="48"/>
      <c r="BI45" s="48"/>
      <c r="BJ45" s="48"/>
      <c r="BK45" s="48"/>
      <c r="BL45" s="48"/>
      <c r="BM45" s="48"/>
      <c r="BN45" s="48"/>
      <c r="BO45" s="48"/>
    </row>
    <row r="46" spans="1:67" x14ac:dyDescent="0.45">
      <c r="A46" s="48" t="s">
        <v>3403</v>
      </c>
      <c r="B46" s="48" t="s">
        <v>21</v>
      </c>
      <c r="C46" s="48"/>
      <c r="D46" s="48"/>
      <c r="E46" s="216" t="s">
        <v>94</v>
      </c>
      <c r="F46" s="48" t="s">
        <v>94</v>
      </c>
      <c r="G46" s="48" t="s">
        <v>94</v>
      </c>
      <c r="H46" s="48"/>
      <c r="I46" s="48"/>
      <c r="J46" s="48"/>
      <c r="K46" s="48"/>
      <c r="L46" s="48"/>
      <c r="M46" s="48"/>
      <c r="N46" s="48"/>
      <c r="O46" s="48"/>
      <c r="P46" s="23">
        <v>42975</v>
      </c>
      <c r="Q46" s="472">
        <v>0.35416666666666669</v>
      </c>
      <c r="R46" s="498" t="s">
        <v>3431</v>
      </c>
      <c r="S46" s="48"/>
      <c r="T46" s="48"/>
      <c r="U46" s="48"/>
      <c r="V46" s="48"/>
      <c r="W46" s="48"/>
      <c r="X46" s="48"/>
      <c r="Y46" s="48"/>
      <c r="Z46" s="48"/>
      <c r="AA46" s="48"/>
      <c r="AB46" s="48"/>
      <c r="AC46" s="48"/>
      <c r="AD46" s="48"/>
      <c r="AE46" s="23">
        <v>42972</v>
      </c>
      <c r="AF46" s="48"/>
      <c r="AG46" s="48"/>
      <c r="AH46" s="48"/>
      <c r="AI46" s="48"/>
      <c r="AJ46" s="48"/>
      <c r="AK46" s="48"/>
      <c r="AL46" s="48"/>
      <c r="AM46" s="48" t="s">
        <v>3826</v>
      </c>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c r="BL46" s="48"/>
      <c r="BM46" s="48"/>
      <c r="BN46" s="48"/>
      <c r="BO46" s="48"/>
    </row>
    <row r="47" spans="1:67" ht="57" x14ac:dyDescent="0.45">
      <c r="A47" s="48" t="s">
        <v>14</v>
      </c>
      <c r="B47" s="48" t="s">
        <v>21</v>
      </c>
      <c r="C47" s="48"/>
      <c r="D47" s="48"/>
      <c r="E47" s="216" t="s">
        <v>94</v>
      </c>
      <c r="F47" s="48" t="s">
        <v>94</v>
      </c>
      <c r="G47" s="48" t="s">
        <v>94</v>
      </c>
      <c r="H47" s="48"/>
      <c r="I47" s="48"/>
      <c r="J47" s="48"/>
      <c r="K47" s="48"/>
      <c r="L47" s="48"/>
      <c r="M47" s="48"/>
      <c r="N47" s="48"/>
      <c r="O47" s="48"/>
      <c r="P47" s="23">
        <v>42975</v>
      </c>
      <c r="Q47" s="472">
        <v>0.35416666666666669</v>
      </c>
      <c r="R47" s="498" t="s">
        <v>3431</v>
      </c>
      <c r="S47" s="48"/>
      <c r="T47" s="48"/>
      <c r="U47" s="48"/>
      <c r="V47" s="48"/>
      <c r="W47" s="48"/>
      <c r="X47" s="48"/>
      <c r="Y47" s="48"/>
      <c r="Z47" s="48"/>
      <c r="AA47" s="48"/>
      <c r="AB47" s="48"/>
      <c r="AC47" s="48"/>
      <c r="AD47" s="48"/>
      <c r="AE47" s="23">
        <v>42972</v>
      </c>
      <c r="AF47" s="48"/>
      <c r="AG47" s="48"/>
      <c r="AH47" s="48"/>
      <c r="AI47" s="48"/>
      <c r="AJ47" s="48"/>
      <c r="AK47" s="48"/>
      <c r="AL47" s="48"/>
      <c r="AM47" s="48" t="s">
        <v>3806</v>
      </c>
      <c r="AN47" s="48"/>
      <c r="AO47" s="48"/>
      <c r="AP47" s="48"/>
      <c r="AQ47" s="48"/>
      <c r="AR47" s="48"/>
      <c r="AS47" s="48"/>
      <c r="AT47" s="48"/>
      <c r="AU47" s="48"/>
      <c r="AV47" s="48"/>
      <c r="AW47" s="48"/>
      <c r="AX47" s="48"/>
      <c r="AY47" s="48"/>
      <c r="AZ47" s="475" t="s">
        <v>3825</v>
      </c>
      <c r="BA47" s="48"/>
      <c r="BB47" s="48"/>
      <c r="BC47" s="48"/>
      <c r="BD47" s="48"/>
      <c r="BE47" s="48"/>
      <c r="BF47" s="48"/>
      <c r="BG47" s="48"/>
      <c r="BH47" s="48"/>
      <c r="BI47" s="48"/>
      <c r="BJ47" s="48"/>
      <c r="BK47" s="48"/>
      <c r="BL47" s="48"/>
      <c r="BM47" s="48"/>
      <c r="BN47" s="48"/>
      <c r="BO47" s="48"/>
    </row>
    <row r="48" spans="1:67" x14ac:dyDescent="0.45">
      <c r="A48" s="48" t="s">
        <v>15</v>
      </c>
      <c r="B48" s="48" t="s">
        <v>21</v>
      </c>
      <c r="C48" s="48"/>
      <c r="D48" s="48"/>
      <c r="E48" s="216" t="s">
        <v>94</v>
      </c>
      <c r="F48" s="48" t="s">
        <v>94</v>
      </c>
      <c r="G48" s="48" t="s">
        <v>94</v>
      </c>
      <c r="H48" s="48"/>
      <c r="I48" s="48"/>
      <c r="J48" s="48"/>
      <c r="K48" s="48"/>
      <c r="L48" s="48"/>
      <c r="M48" s="48"/>
      <c r="N48" s="48"/>
      <c r="O48" s="48"/>
      <c r="P48" s="23">
        <v>42975</v>
      </c>
      <c r="Q48" s="472">
        <v>0.35416666666666669</v>
      </c>
      <c r="R48" s="498" t="s">
        <v>3431</v>
      </c>
      <c r="S48" s="48"/>
      <c r="T48" s="48"/>
      <c r="U48" s="48"/>
      <c r="V48" s="48"/>
      <c r="W48" s="48"/>
      <c r="X48" s="48"/>
      <c r="Y48" s="48"/>
      <c r="Z48" s="48"/>
      <c r="AA48" s="48"/>
      <c r="AB48" s="48"/>
      <c r="AC48" s="48"/>
      <c r="AD48" s="48"/>
      <c r="AE48" s="23">
        <v>42972</v>
      </c>
      <c r="AF48" s="48"/>
      <c r="AG48" s="48"/>
      <c r="AH48" s="48"/>
      <c r="AI48" s="48"/>
      <c r="AJ48" s="48"/>
      <c r="AK48" s="48"/>
      <c r="AL48" s="48"/>
      <c r="AM48" s="48" t="s">
        <v>62</v>
      </c>
      <c r="AN48" s="48"/>
      <c r="AO48" s="48"/>
      <c r="AP48" s="48"/>
      <c r="AQ48" s="48"/>
      <c r="AR48" s="48" t="s">
        <v>234</v>
      </c>
      <c r="AS48" s="48"/>
      <c r="AT48" s="48"/>
      <c r="AU48" s="48"/>
      <c r="AV48" s="48"/>
      <c r="AW48" s="48" t="s">
        <v>3421</v>
      </c>
      <c r="AX48" s="48"/>
      <c r="AY48" s="48"/>
      <c r="AZ48" s="48" t="s">
        <v>3832</v>
      </c>
      <c r="BA48" s="48"/>
      <c r="BB48" s="48"/>
      <c r="BC48" s="48"/>
      <c r="BD48" s="48"/>
      <c r="BE48" s="48"/>
      <c r="BF48" s="48"/>
      <c r="BG48" s="48"/>
      <c r="BH48" s="48"/>
      <c r="BI48" s="48"/>
      <c r="BJ48" s="48"/>
      <c r="BK48" s="48"/>
      <c r="BL48" s="48"/>
      <c r="BM48" s="48"/>
      <c r="BN48" s="48"/>
      <c r="BO48" s="48"/>
    </row>
    <row r="49" spans="1:67" x14ac:dyDescent="0.45">
      <c r="A49" s="48" t="s">
        <v>3404</v>
      </c>
      <c r="B49" s="48" t="s">
        <v>21</v>
      </c>
      <c r="C49" s="48"/>
      <c r="D49" s="48"/>
      <c r="E49" s="216" t="s">
        <v>94</v>
      </c>
      <c r="F49" s="48" t="s">
        <v>94</v>
      </c>
      <c r="G49" s="48" t="s">
        <v>94</v>
      </c>
      <c r="H49" s="48"/>
      <c r="I49" s="48"/>
      <c r="J49" s="48"/>
      <c r="K49" s="48"/>
      <c r="L49" s="48"/>
      <c r="M49" s="48"/>
      <c r="N49" s="48"/>
      <c r="O49" s="48"/>
      <c r="P49" s="23">
        <v>42975</v>
      </c>
      <c r="Q49" s="472">
        <v>0.35416666666666669</v>
      </c>
      <c r="R49" s="498" t="s">
        <v>3431</v>
      </c>
      <c r="S49" s="48"/>
      <c r="T49" s="48"/>
      <c r="U49" s="48"/>
      <c r="V49" s="48"/>
      <c r="W49" s="48"/>
      <c r="X49" s="48"/>
      <c r="Y49" s="48"/>
      <c r="Z49" s="48"/>
      <c r="AA49" s="48"/>
      <c r="AB49" s="48"/>
      <c r="AC49" s="48"/>
      <c r="AD49" s="48"/>
      <c r="AE49" s="23">
        <v>42972</v>
      </c>
      <c r="AF49" s="48"/>
      <c r="AG49" s="48"/>
      <c r="AH49" s="48"/>
      <c r="AI49" s="48"/>
      <c r="AJ49" s="48"/>
      <c r="AK49" s="48"/>
      <c r="AL49" s="48"/>
      <c r="AM49" s="48" t="s">
        <v>3826</v>
      </c>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row>
    <row r="50" spans="1:67" x14ac:dyDescent="0.45">
      <c r="A50" s="128" t="s">
        <v>54</v>
      </c>
      <c r="B50" s="48" t="s">
        <v>21</v>
      </c>
      <c r="C50" s="48"/>
      <c r="D50" s="48"/>
      <c r="E50" s="216" t="s">
        <v>94</v>
      </c>
      <c r="F50" s="48" t="s">
        <v>94</v>
      </c>
      <c r="G50" s="48" t="s">
        <v>94</v>
      </c>
      <c r="H50" s="48"/>
      <c r="I50" s="48"/>
      <c r="J50" s="48"/>
      <c r="K50" s="48"/>
      <c r="L50" s="48"/>
      <c r="M50" s="48"/>
      <c r="N50" s="48"/>
      <c r="O50" s="48"/>
      <c r="P50" s="23">
        <v>42975</v>
      </c>
      <c r="Q50" s="216"/>
      <c r="R50" s="498" t="s">
        <v>3431</v>
      </c>
      <c r="S50" s="48"/>
      <c r="T50" s="48"/>
      <c r="U50" s="48"/>
      <c r="V50" s="48"/>
      <c r="W50" s="48"/>
      <c r="X50" s="48"/>
      <c r="Y50" s="48"/>
      <c r="Z50" s="48"/>
      <c r="AA50" s="48"/>
      <c r="AB50" s="48"/>
      <c r="AC50" s="48"/>
      <c r="AD50" s="48"/>
      <c r="AE50" s="23">
        <v>42972</v>
      </c>
      <c r="AF50" s="48"/>
      <c r="AG50" s="48"/>
      <c r="AH50" s="48"/>
      <c r="AI50" s="48"/>
      <c r="AJ50" s="48"/>
      <c r="AK50" s="48"/>
      <c r="AL50" s="48"/>
      <c r="AM50" s="48" t="s">
        <v>3830</v>
      </c>
      <c r="AN50" s="48"/>
      <c r="AO50" s="48"/>
      <c r="AP50" s="48"/>
      <c r="AQ50" s="48"/>
      <c r="AR50" s="48" t="s">
        <v>244</v>
      </c>
      <c r="AS50" s="48"/>
      <c r="AT50" s="48"/>
      <c r="AU50" s="48"/>
      <c r="AV50" s="48"/>
      <c r="AW50" s="48"/>
      <c r="AX50" s="48"/>
      <c r="AY50" s="48"/>
      <c r="AZ50" s="48" t="s">
        <v>3831</v>
      </c>
      <c r="BA50" s="48"/>
      <c r="BB50" s="48"/>
      <c r="BC50" s="48"/>
      <c r="BD50" s="48"/>
      <c r="BE50" s="48"/>
      <c r="BF50" s="48"/>
      <c r="BG50" s="48"/>
      <c r="BH50" s="48"/>
      <c r="BI50" s="48"/>
      <c r="BJ50" s="48"/>
      <c r="BK50" s="48"/>
      <c r="BL50" s="48"/>
      <c r="BM50" s="48"/>
      <c r="BN50" s="48"/>
      <c r="BO50" s="48"/>
    </row>
    <row r="51" spans="1:67" x14ac:dyDescent="0.45">
      <c r="A51" s="128" t="s">
        <v>16</v>
      </c>
      <c r="B51" s="48" t="s">
        <v>21</v>
      </c>
      <c r="C51" s="48"/>
      <c r="D51" s="48"/>
      <c r="E51" s="216" t="s">
        <v>94</v>
      </c>
      <c r="F51" s="48" t="s">
        <v>94</v>
      </c>
      <c r="G51" s="48" t="s">
        <v>94</v>
      </c>
      <c r="H51" s="48"/>
      <c r="I51" s="48"/>
      <c r="J51" s="48"/>
      <c r="K51" s="48"/>
      <c r="L51" s="48"/>
      <c r="M51" s="48"/>
      <c r="N51" s="48"/>
      <c r="O51" s="48"/>
      <c r="P51" s="23">
        <v>42975</v>
      </c>
      <c r="Q51" s="472">
        <v>0.35416666666666669</v>
      </c>
      <c r="R51" s="498" t="s">
        <v>3431</v>
      </c>
      <c r="S51" s="48"/>
      <c r="T51" s="48"/>
      <c r="U51" s="48"/>
      <c r="V51" s="48"/>
      <c r="W51" s="48"/>
      <c r="X51" s="48"/>
      <c r="Y51" s="48"/>
      <c r="Z51" s="48"/>
      <c r="AA51" s="48"/>
      <c r="AB51" s="48"/>
      <c r="AC51" s="48"/>
      <c r="AD51" s="48"/>
      <c r="AE51" s="23">
        <v>42972</v>
      </c>
      <c r="AF51" s="48"/>
      <c r="AG51" s="48"/>
      <c r="AH51" s="48"/>
      <c r="AI51" s="48"/>
      <c r="AJ51" s="48"/>
      <c r="AK51" s="48"/>
      <c r="AL51" s="48"/>
      <c r="AM51" s="48" t="s">
        <v>531</v>
      </c>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row>
    <row r="52" spans="1:67" x14ac:dyDescent="0.45">
      <c r="A52" s="128" t="s">
        <v>2361</v>
      </c>
      <c r="B52" s="48" t="s">
        <v>21</v>
      </c>
      <c r="C52" s="48"/>
      <c r="D52" s="48"/>
      <c r="E52" s="216" t="s">
        <v>94</v>
      </c>
      <c r="F52" s="48" t="s">
        <v>94</v>
      </c>
      <c r="G52" s="48" t="s">
        <v>95</v>
      </c>
      <c r="H52" s="48"/>
      <c r="I52" s="48"/>
      <c r="J52" s="48"/>
      <c r="K52" s="48"/>
      <c r="L52" s="48"/>
      <c r="M52" s="48"/>
      <c r="N52" s="48"/>
      <c r="O52" s="48"/>
      <c r="P52" s="23">
        <v>42975</v>
      </c>
      <c r="Q52" s="472">
        <v>0.35416666666666669</v>
      </c>
      <c r="R52" s="498" t="s">
        <v>3431</v>
      </c>
      <c r="S52" s="48"/>
      <c r="T52" s="48"/>
      <c r="U52" s="48"/>
      <c r="V52" s="48"/>
      <c r="W52" s="48"/>
      <c r="X52" s="48"/>
      <c r="Y52" s="48"/>
      <c r="Z52" s="48"/>
      <c r="AA52" s="48"/>
      <c r="AB52" s="48"/>
      <c r="AC52" s="48"/>
      <c r="AD52" s="48"/>
      <c r="AE52" s="23">
        <v>42972</v>
      </c>
      <c r="AF52" s="48"/>
      <c r="AG52" s="48"/>
      <c r="AH52" s="48"/>
      <c r="AI52" s="48"/>
      <c r="AJ52" s="48"/>
      <c r="AK52" s="48"/>
      <c r="AL52" s="48"/>
      <c r="AM52" s="48" t="s">
        <v>3807</v>
      </c>
      <c r="AN52" s="48"/>
      <c r="AO52" s="48"/>
      <c r="AP52" s="48"/>
      <c r="AQ52" s="48"/>
      <c r="AR52" s="48" t="s">
        <v>2364</v>
      </c>
      <c r="AS52" s="48"/>
      <c r="AT52" s="48"/>
      <c r="AU52" s="48"/>
      <c r="AV52" s="48"/>
      <c r="AW52" s="48"/>
      <c r="AX52" s="48"/>
      <c r="AY52" s="48"/>
      <c r="AZ52" s="48" t="s">
        <v>3834</v>
      </c>
      <c r="BA52" s="48"/>
      <c r="BB52" s="48"/>
      <c r="BC52" s="48"/>
      <c r="BD52" s="48"/>
      <c r="BE52" s="48"/>
      <c r="BF52" s="48"/>
      <c r="BG52" s="48"/>
      <c r="BH52" s="48"/>
      <c r="BI52" s="48"/>
      <c r="BJ52" s="48"/>
      <c r="BK52" s="48"/>
      <c r="BL52" s="48"/>
      <c r="BM52" s="48"/>
      <c r="BN52" s="48"/>
      <c r="BO52" s="48"/>
    </row>
    <row r="53" spans="1:67" x14ac:dyDescent="0.45">
      <c r="A53" s="128" t="s">
        <v>17</v>
      </c>
      <c r="B53" s="48" t="s">
        <v>21</v>
      </c>
      <c r="C53" s="48"/>
      <c r="D53" s="48" t="s">
        <v>3810</v>
      </c>
      <c r="E53" s="216" t="s">
        <v>94</v>
      </c>
      <c r="F53" s="48" t="s">
        <v>94</v>
      </c>
      <c r="G53" s="48" t="s">
        <v>94</v>
      </c>
      <c r="H53" s="48"/>
      <c r="I53" s="48"/>
      <c r="J53" s="48"/>
      <c r="K53" s="48"/>
      <c r="L53" s="48"/>
      <c r="M53" s="48"/>
      <c r="N53" s="48"/>
      <c r="O53" s="48"/>
      <c r="P53" s="23">
        <v>42975</v>
      </c>
      <c r="Q53" s="472">
        <v>0.33333333333333331</v>
      </c>
      <c r="R53" s="48" t="s">
        <v>40</v>
      </c>
      <c r="S53" s="48" t="s">
        <v>3388</v>
      </c>
      <c r="T53" s="216"/>
      <c r="U53" s="216"/>
      <c r="V53" s="48"/>
      <c r="W53" s="48"/>
      <c r="X53" s="48"/>
      <c r="Y53" s="48"/>
      <c r="Z53" s="48"/>
      <c r="AA53" s="48"/>
      <c r="AB53" s="48"/>
      <c r="AC53" s="48"/>
      <c r="AD53" s="48"/>
      <c r="AE53" s="23">
        <v>42972</v>
      </c>
      <c r="AF53" s="48" t="s">
        <v>3821</v>
      </c>
      <c r="AG53" s="23">
        <v>42975</v>
      </c>
      <c r="AH53" s="48" t="s">
        <v>62</v>
      </c>
      <c r="AI53" s="48"/>
      <c r="AJ53" s="48"/>
      <c r="AK53" s="48" t="s">
        <v>55</v>
      </c>
      <c r="AL53" s="48"/>
      <c r="AM53" s="48" t="s">
        <v>62</v>
      </c>
      <c r="AN53" s="23">
        <v>42971</v>
      </c>
      <c r="AO53" s="48" t="s">
        <v>3820</v>
      </c>
      <c r="AP53" s="48" t="s">
        <v>3816</v>
      </c>
      <c r="AQ53" s="48"/>
      <c r="AR53" s="48" t="s">
        <v>2347</v>
      </c>
      <c r="AS53" s="48"/>
      <c r="AT53" s="48" t="s">
        <v>3822</v>
      </c>
      <c r="AU53" s="48"/>
      <c r="AV53" s="48"/>
      <c r="AW53" s="48" t="s">
        <v>3823</v>
      </c>
      <c r="AX53" s="48"/>
      <c r="AY53" s="48"/>
      <c r="AZ53" s="48" t="s">
        <v>3824</v>
      </c>
      <c r="BA53" s="48"/>
      <c r="BB53" s="48"/>
      <c r="BC53" s="48"/>
      <c r="BD53" s="48"/>
      <c r="BE53" s="48"/>
      <c r="BF53" s="48"/>
      <c r="BG53" s="48"/>
      <c r="BH53" s="48"/>
      <c r="BI53" s="48"/>
      <c r="BJ53" s="48"/>
      <c r="BK53" s="48"/>
      <c r="BL53" s="48"/>
      <c r="BM53" s="48"/>
      <c r="BN53" s="48"/>
      <c r="BO53" s="48"/>
    </row>
    <row r="54" spans="1:67" x14ac:dyDescent="0.45">
      <c r="A54" s="128" t="s">
        <v>1865</v>
      </c>
      <c r="B54" s="48" t="s">
        <v>21</v>
      </c>
      <c r="C54" s="48"/>
      <c r="D54" s="48"/>
      <c r="E54" s="216" t="s">
        <v>94</v>
      </c>
      <c r="F54" s="48" t="s">
        <v>94</v>
      </c>
      <c r="G54" s="48" t="s">
        <v>95</v>
      </c>
      <c r="H54" s="48"/>
      <c r="I54" s="48"/>
      <c r="J54" s="48"/>
      <c r="K54" s="48"/>
      <c r="L54" s="48"/>
      <c r="M54" s="48"/>
      <c r="N54" s="48"/>
      <c r="O54" s="48"/>
      <c r="P54" s="23">
        <v>42975</v>
      </c>
      <c r="Q54" s="472">
        <v>0.35416666666666669</v>
      </c>
      <c r="R54" s="498" t="s">
        <v>3431</v>
      </c>
      <c r="S54" s="48"/>
      <c r="T54" s="48"/>
      <c r="U54" s="48"/>
      <c r="V54" s="48"/>
      <c r="W54" s="48"/>
      <c r="X54" s="48"/>
      <c r="Y54" s="48"/>
      <c r="Z54" s="48"/>
      <c r="AA54" s="48"/>
      <c r="AB54" s="48"/>
      <c r="AC54" s="48"/>
      <c r="AD54" s="48"/>
      <c r="AE54" s="23">
        <v>42972</v>
      </c>
      <c r="AF54" s="48"/>
      <c r="AG54" s="48"/>
      <c r="AH54" s="48"/>
      <c r="AI54" s="48"/>
      <c r="AJ54" s="48"/>
      <c r="AK54" s="48"/>
      <c r="AL54" s="48"/>
      <c r="AM54" s="48" t="s">
        <v>3808</v>
      </c>
      <c r="AN54" s="48"/>
      <c r="AO54" s="48"/>
      <c r="AP54" s="48"/>
      <c r="AQ54" s="48"/>
      <c r="AR54" s="48" t="s">
        <v>2359</v>
      </c>
      <c r="AS54" s="48"/>
      <c r="AT54" s="48"/>
      <c r="AU54" s="48"/>
      <c r="AV54" s="48"/>
      <c r="AW54" s="48"/>
      <c r="AX54" s="48"/>
      <c r="AY54" s="48"/>
      <c r="AZ54" s="48" t="s">
        <v>3829</v>
      </c>
      <c r="BA54" s="48"/>
      <c r="BB54" s="48"/>
      <c r="BC54" s="48"/>
      <c r="BD54" s="48"/>
      <c r="BE54" s="48"/>
      <c r="BF54" s="48"/>
      <c r="BG54" s="48"/>
      <c r="BH54" s="48"/>
      <c r="BI54" s="48"/>
      <c r="BJ54" s="48"/>
      <c r="BK54" s="48"/>
      <c r="BL54" s="48"/>
      <c r="BM54" s="48"/>
      <c r="BN54" s="48"/>
      <c r="BO54" s="48"/>
    </row>
    <row r="55" spans="1:67" x14ac:dyDescent="0.45">
      <c r="A55" s="128" t="s">
        <v>18</v>
      </c>
      <c r="B55" s="48" t="s">
        <v>21</v>
      </c>
      <c r="C55" s="48"/>
      <c r="D55" s="48" t="s">
        <v>3803</v>
      </c>
      <c r="E55" s="216" t="s">
        <v>94</v>
      </c>
      <c r="F55" s="48" t="s">
        <v>94</v>
      </c>
      <c r="G55" s="48" t="s">
        <v>94</v>
      </c>
      <c r="H55" s="48"/>
      <c r="I55" s="48"/>
      <c r="J55" s="48"/>
      <c r="K55" s="48"/>
      <c r="L55" s="48"/>
      <c r="M55" s="48"/>
      <c r="N55" s="48"/>
      <c r="O55" s="48"/>
      <c r="P55" s="23">
        <v>42975</v>
      </c>
      <c r="Q55" s="472">
        <v>0.35416666666666669</v>
      </c>
      <c r="R55" s="48" t="s">
        <v>40</v>
      </c>
      <c r="S55" s="48" t="s">
        <v>3388</v>
      </c>
      <c r="T55" s="48"/>
      <c r="U55" s="48"/>
      <c r="V55" s="48"/>
      <c r="W55" s="48"/>
      <c r="X55" s="48"/>
      <c r="Y55" s="48"/>
      <c r="Z55" s="48"/>
      <c r="AA55" s="48" t="s">
        <v>2411</v>
      </c>
      <c r="AB55" s="552">
        <f>AB74/AB78</f>
        <v>1442884.9480205611</v>
      </c>
      <c r="AC55" s="48"/>
      <c r="AD55" s="48"/>
      <c r="AE55" s="23">
        <v>42975</v>
      </c>
      <c r="AF55" s="48"/>
      <c r="AG55" s="48" t="s">
        <v>47</v>
      </c>
      <c r="AH55" s="48" t="s">
        <v>47</v>
      </c>
      <c r="AI55" s="48" t="s">
        <v>94</v>
      </c>
      <c r="AJ55" s="48"/>
      <c r="AK55" s="48" t="s">
        <v>55</v>
      </c>
      <c r="AL55" s="48"/>
      <c r="AM55" s="48" t="s">
        <v>3787</v>
      </c>
      <c r="AN55" s="48" t="s">
        <v>3798</v>
      </c>
      <c r="AO55" s="48" t="s">
        <v>3811</v>
      </c>
      <c r="AP55" s="48" t="s">
        <v>3799</v>
      </c>
      <c r="AQ55" s="48"/>
      <c r="AR55" s="48" t="s">
        <v>3828</v>
      </c>
      <c r="AS55" s="48"/>
      <c r="AT55" s="48" t="s">
        <v>3812</v>
      </c>
      <c r="AU55" s="48"/>
      <c r="AV55" s="48"/>
      <c r="AW55" s="48" t="s">
        <v>3421</v>
      </c>
      <c r="AX55" s="48"/>
      <c r="AY55" s="48"/>
      <c r="AZ55" s="48" t="s">
        <v>3827</v>
      </c>
      <c r="BA55" s="48"/>
      <c r="BB55" s="48"/>
      <c r="BC55" s="48"/>
      <c r="BD55" s="48"/>
      <c r="BE55" s="48"/>
      <c r="BF55" s="48"/>
      <c r="BG55" s="48"/>
      <c r="BH55" s="48"/>
      <c r="BI55" s="48"/>
      <c r="BJ55" s="48"/>
      <c r="BK55" s="48"/>
      <c r="BL55" s="48"/>
      <c r="BM55" s="48"/>
      <c r="BN55" s="48"/>
      <c r="BO55" s="48"/>
    </row>
    <row r="56" spans="1:67" hidden="1" x14ac:dyDescent="0.45">
      <c r="A56" s="48" t="s">
        <v>2365</v>
      </c>
      <c r="B56" s="48" t="s">
        <v>21</v>
      </c>
      <c r="C56" s="48"/>
      <c r="D56" s="48"/>
      <c r="E56" s="435" t="s">
        <v>95</v>
      </c>
      <c r="F56" s="48" t="s">
        <v>95</v>
      </c>
      <c r="G56" s="48" t="s">
        <v>95</v>
      </c>
      <c r="H56" s="48"/>
      <c r="I56" s="48"/>
      <c r="J56" s="48"/>
      <c r="K56" s="48"/>
      <c r="L56" s="48"/>
      <c r="M56" s="48"/>
      <c r="N56" s="48"/>
      <c r="O56" s="48"/>
      <c r="P56" s="23">
        <v>42975</v>
      </c>
      <c r="Q56" s="48" t="s">
        <v>3181</v>
      </c>
      <c r="R56" s="48" t="s">
        <v>40</v>
      </c>
      <c r="S56" s="48"/>
      <c r="T56" s="48"/>
      <c r="U56" s="48"/>
      <c r="V56" s="48"/>
      <c r="W56" s="48"/>
      <c r="X56" s="48"/>
      <c r="Y56" s="48"/>
      <c r="Z56" s="48"/>
      <c r="AA56" s="48"/>
      <c r="AB56" s="474"/>
      <c r="AC56" s="48"/>
      <c r="AD56" s="48"/>
      <c r="AE56" s="23">
        <v>42972</v>
      </c>
      <c r="AF56" s="48"/>
      <c r="AG56" s="48" t="s">
        <v>47</v>
      </c>
      <c r="AH56" s="48"/>
      <c r="AI56" s="48"/>
      <c r="AJ56" s="48"/>
      <c r="AK56" s="48" t="s">
        <v>55</v>
      </c>
      <c r="AL56" s="48"/>
      <c r="AM56" s="48" t="s">
        <v>3788</v>
      </c>
      <c r="AN56" s="48"/>
      <c r="AO56" s="48"/>
      <c r="AP56" s="48"/>
      <c r="AQ56" s="48"/>
      <c r="AR56" s="48"/>
      <c r="AS56" s="48"/>
      <c r="AT56" s="48"/>
      <c r="AU56" s="48"/>
      <c r="AV56" s="48"/>
      <c r="AW56" s="48"/>
      <c r="AX56" s="48"/>
      <c r="AY56" s="48"/>
      <c r="AZ56" s="48"/>
      <c r="BA56" s="48"/>
      <c r="BB56" s="48"/>
      <c r="BC56" s="48"/>
      <c r="BD56" s="48"/>
      <c r="BE56" s="48"/>
      <c r="BF56" s="48"/>
      <c r="BG56" s="48"/>
      <c r="BH56" s="48"/>
      <c r="BI56" s="48"/>
      <c r="BJ56" s="48"/>
      <c r="BK56" s="48"/>
      <c r="BL56" s="48"/>
      <c r="BM56" s="48"/>
      <c r="BN56" s="48"/>
      <c r="BO56" s="48"/>
    </row>
    <row r="57" spans="1:67" hidden="1" x14ac:dyDescent="0.45">
      <c r="A57" s="48" t="s">
        <v>2369</v>
      </c>
      <c r="B57" s="48" t="s">
        <v>21</v>
      </c>
      <c r="C57" s="48"/>
      <c r="D57" s="48"/>
      <c r="E57" s="216" t="s">
        <v>95</v>
      </c>
      <c r="F57" s="48" t="s">
        <v>95</v>
      </c>
      <c r="G57" s="48" t="s">
        <v>95</v>
      </c>
      <c r="H57" s="48"/>
      <c r="I57" s="48"/>
      <c r="J57" s="48"/>
      <c r="K57" s="48"/>
      <c r="L57" s="48"/>
      <c r="M57" s="48"/>
      <c r="N57" s="48"/>
      <c r="O57" s="48"/>
      <c r="P57" s="23">
        <v>42975</v>
      </c>
      <c r="Q57" s="472">
        <v>0.35416666666666669</v>
      </c>
      <c r="R57" s="498" t="s">
        <v>3431</v>
      </c>
      <c r="S57" s="48"/>
      <c r="T57" s="48"/>
      <c r="U57" s="48"/>
      <c r="V57" s="48"/>
      <c r="W57" s="48"/>
      <c r="X57" s="48"/>
      <c r="Y57" s="48"/>
      <c r="Z57" s="48"/>
      <c r="AA57" s="48" t="s">
        <v>2412</v>
      </c>
      <c r="AB57" s="552">
        <v>1500000</v>
      </c>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row>
    <row r="58" spans="1:67" x14ac:dyDescent="0.45">
      <c r="A58" s="128" t="s">
        <v>2370</v>
      </c>
      <c r="B58" s="48" t="s">
        <v>21</v>
      </c>
      <c r="C58" s="48"/>
      <c r="D58" s="48" t="s">
        <v>3802</v>
      </c>
      <c r="E58" s="216" t="s">
        <v>94</v>
      </c>
      <c r="F58" s="48" t="s">
        <v>94</v>
      </c>
      <c r="G58" s="48" t="s">
        <v>95</v>
      </c>
      <c r="H58" s="48"/>
      <c r="I58" s="48"/>
      <c r="J58" s="48"/>
      <c r="K58" s="48"/>
      <c r="L58" s="48"/>
      <c r="M58" s="48"/>
      <c r="N58" s="48"/>
      <c r="O58" s="48"/>
      <c r="P58" s="23">
        <v>42975</v>
      </c>
      <c r="Q58" s="472">
        <v>0.35416666666666669</v>
      </c>
      <c r="R58" s="48" t="s">
        <v>40</v>
      </c>
      <c r="S58" s="216" t="s">
        <v>51</v>
      </c>
      <c r="T58" s="216"/>
      <c r="U58" s="216"/>
      <c r="V58" s="48"/>
      <c r="W58" s="48"/>
      <c r="X58" s="48"/>
      <c r="Y58" s="48"/>
      <c r="Z58" s="48"/>
      <c r="AA58" s="48"/>
      <c r="AB58" s="48"/>
      <c r="AC58" s="48"/>
      <c r="AD58" s="48"/>
      <c r="AE58" s="23">
        <v>42975</v>
      </c>
      <c r="AF58" s="48" t="s">
        <v>3817</v>
      </c>
      <c r="AG58" s="23">
        <v>42972</v>
      </c>
      <c r="AH58" s="48" t="s">
        <v>3813</v>
      </c>
      <c r="AI58" s="48" t="s">
        <v>94</v>
      </c>
      <c r="AJ58" s="48"/>
      <c r="AK58" s="48" t="s">
        <v>3789</v>
      </c>
      <c r="AL58" s="48"/>
      <c r="AM58" s="48" t="s">
        <v>367</v>
      </c>
      <c r="AN58" s="23">
        <v>42957</v>
      </c>
      <c r="AO58" s="48" t="s">
        <v>3814</v>
      </c>
      <c r="AP58" s="48" t="s">
        <v>3816</v>
      </c>
      <c r="AQ58" s="48"/>
      <c r="AR58" s="48" t="s">
        <v>2381</v>
      </c>
      <c r="AS58" s="48"/>
      <c r="AT58" s="48" t="s">
        <v>2390</v>
      </c>
      <c r="AU58" s="48"/>
      <c r="AV58" s="48"/>
      <c r="AW58" s="48" t="s">
        <v>3421</v>
      </c>
      <c r="AX58" s="48"/>
      <c r="AY58" s="48"/>
      <c r="AZ58" s="48" t="s">
        <v>3815</v>
      </c>
      <c r="BA58" s="48"/>
      <c r="BB58" s="48"/>
      <c r="BC58" s="48"/>
      <c r="BD58" s="48"/>
      <c r="BE58" s="48"/>
      <c r="BF58" s="48"/>
      <c r="BG58" s="48"/>
      <c r="BH58" s="48"/>
      <c r="BI58" s="48"/>
      <c r="BJ58" s="48"/>
      <c r="BK58" s="48"/>
      <c r="BL58" s="48"/>
      <c r="BM58" s="48"/>
      <c r="BN58" s="48"/>
      <c r="BO58" s="48"/>
    </row>
    <row r="59" spans="1:67" hidden="1" x14ac:dyDescent="0.45">
      <c r="A59" s="435" t="s">
        <v>1815</v>
      </c>
      <c r="B59" s="435" t="s">
        <v>21</v>
      </c>
      <c r="C59" s="435"/>
      <c r="D59" s="435"/>
      <c r="E59" s="435" t="s">
        <v>95</v>
      </c>
      <c r="F59" s="435" t="s">
        <v>95</v>
      </c>
      <c r="G59" s="435" t="s">
        <v>95</v>
      </c>
      <c r="H59" s="435"/>
      <c r="I59" s="435"/>
      <c r="J59" s="435"/>
      <c r="K59" s="435"/>
      <c r="L59" s="435"/>
      <c r="M59" s="435"/>
      <c r="N59" s="435"/>
      <c r="O59" s="435"/>
      <c r="P59" s="491" t="s">
        <v>3790</v>
      </c>
      <c r="Q59" s="435"/>
      <c r="R59" s="435"/>
      <c r="S59" s="435"/>
      <c r="T59" s="435"/>
      <c r="U59" s="435"/>
      <c r="V59" s="435"/>
      <c r="W59" s="435"/>
      <c r="X59" s="435"/>
      <c r="Y59" s="48"/>
      <c r="Z59" s="48"/>
      <c r="AA59" s="48"/>
      <c r="AB59" s="552"/>
      <c r="AC59" s="48"/>
      <c r="AD59" s="48"/>
      <c r="AE59" s="435"/>
      <c r="AF59" s="435"/>
      <c r="AG59" s="435"/>
      <c r="AH59" s="435"/>
      <c r="AI59" s="435"/>
      <c r="AJ59" s="435"/>
      <c r="AK59" s="435"/>
      <c r="AL59" s="435"/>
      <c r="AM59" s="435"/>
      <c r="AN59" s="435"/>
      <c r="AO59" s="435"/>
      <c r="AP59" s="435"/>
      <c r="AQ59" s="435"/>
      <c r="AR59" s="435"/>
      <c r="AS59" s="435"/>
      <c r="AT59" s="435"/>
      <c r="AU59" s="48"/>
      <c r="AV59" s="435"/>
      <c r="AW59" s="435"/>
      <c r="AX59" s="48"/>
      <c r="AY59" s="48"/>
      <c r="AZ59" s="435"/>
      <c r="BA59" s="48"/>
      <c r="BB59" s="435"/>
      <c r="BC59" s="435"/>
      <c r="BD59" s="435"/>
      <c r="BE59" s="435"/>
      <c r="BF59" s="435"/>
      <c r="BG59" s="435"/>
      <c r="BH59" s="435"/>
      <c r="BI59" s="435"/>
      <c r="BJ59" s="435"/>
      <c r="BK59" s="435"/>
      <c r="BL59" s="435"/>
      <c r="BM59" s="435"/>
      <c r="BN59" s="435"/>
      <c r="BO59" s="435"/>
    </row>
    <row r="60" spans="1:67" hidden="1" x14ac:dyDescent="0.45">
      <c r="A60" s="48" t="s">
        <v>2371</v>
      </c>
      <c r="B60" s="48" t="s">
        <v>21</v>
      </c>
      <c r="C60" s="48"/>
      <c r="D60" s="48"/>
      <c r="E60" s="216" t="s">
        <v>95</v>
      </c>
      <c r="F60" s="48" t="s">
        <v>95</v>
      </c>
      <c r="G60" s="48" t="s">
        <v>95</v>
      </c>
      <c r="H60" s="48"/>
      <c r="I60" s="48"/>
      <c r="J60" s="48"/>
      <c r="K60" s="48"/>
      <c r="L60" s="48"/>
      <c r="M60" s="48"/>
      <c r="N60" s="48"/>
      <c r="O60" s="48"/>
      <c r="P60" s="23">
        <v>42975</v>
      </c>
      <c r="Q60" s="472">
        <v>0.35416666666666669</v>
      </c>
      <c r="R60" s="48" t="s">
        <v>40</v>
      </c>
      <c r="S60" s="48"/>
      <c r="T60" s="48"/>
      <c r="U60" s="48"/>
      <c r="V60" s="48"/>
      <c r="W60" s="48"/>
      <c r="X60" s="48"/>
      <c r="Y60" s="48"/>
      <c r="Z60" s="48"/>
      <c r="AA60" s="48"/>
      <c r="AB60" s="48"/>
      <c r="AC60" s="48"/>
      <c r="AD60" s="48"/>
      <c r="AE60" s="23">
        <v>42972</v>
      </c>
      <c r="AF60" s="48"/>
      <c r="AG60" s="48" t="s">
        <v>47</v>
      </c>
      <c r="AH60" s="48"/>
      <c r="AI60" s="48"/>
      <c r="AJ60" s="48"/>
      <c r="AK60" s="48" t="s">
        <v>2392</v>
      </c>
      <c r="AL60" s="48"/>
      <c r="AM60" s="48" t="s">
        <v>3791</v>
      </c>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row>
    <row r="61" spans="1:67" hidden="1" x14ac:dyDescent="0.45">
      <c r="A61" s="48" t="s">
        <v>2414</v>
      </c>
      <c r="B61" s="48" t="s">
        <v>21</v>
      </c>
      <c r="C61" s="48"/>
      <c r="D61" s="48"/>
      <c r="E61" s="216" t="s">
        <v>95</v>
      </c>
      <c r="F61" s="48" t="s">
        <v>95</v>
      </c>
      <c r="G61" s="48" t="s">
        <v>95</v>
      </c>
      <c r="H61" s="48"/>
      <c r="I61" s="48"/>
      <c r="J61" s="48"/>
      <c r="K61" s="48"/>
      <c r="L61" s="48"/>
      <c r="M61" s="48"/>
      <c r="N61" s="48"/>
      <c r="O61" s="48"/>
      <c r="P61" s="23">
        <v>42975</v>
      </c>
      <c r="Q61" s="472">
        <v>0.33333333333333331</v>
      </c>
      <c r="R61" s="48" t="s">
        <v>40</v>
      </c>
      <c r="S61" s="48"/>
      <c r="T61" s="48"/>
      <c r="U61" s="48"/>
      <c r="V61" s="430"/>
      <c r="W61" s="430"/>
      <c r="X61" s="48"/>
      <c r="Y61" s="48"/>
      <c r="Z61" s="48"/>
      <c r="AA61" s="48"/>
      <c r="AB61" s="48"/>
      <c r="AC61" s="48"/>
      <c r="AD61" s="48"/>
      <c r="AE61" s="48" t="s">
        <v>3792</v>
      </c>
      <c r="AF61" s="48"/>
      <c r="AG61" s="48"/>
      <c r="AH61" s="48" t="s">
        <v>3793</v>
      </c>
      <c r="AI61" s="48"/>
      <c r="AJ61" s="48"/>
      <c r="AK61" s="48" t="s">
        <v>2392</v>
      </c>
      <c r="AL61" s="48"/>
      <c r="AM61" s="48" t="s">
        <v>367</v>
      </c>
      <c r="AN61" s="48"/>
      <c r="AO61" s="48"/>
      <c r="AP61" s="48"/>
      <c r="AQ61" s="48"/>
      <c r="AR61" s="48"/>
      <c r="AS61" s="48"/>
      <c r="AT61" s="48"/>
      <c r="AU61" s="48"/>
      <c r="AV61" s="48"/>
      <c r="AW61" s="48"/>
      <c r="AX61" s="48"/>
      <c r="AY61" s="48"/>
      <c r="AZ61" s="48"/>
      <c r="BA61" s="48"/>
      <c r="BB61" s="48"/>
      <c r="BC61" s="48"/>
      <c r="BD61" s="48"/>
      <c r="BE61" s="48"/>
      <c r="BF61" s="48"/>
      <c r="BG61" s="48"/>
      <c r="BH61" s="48"/>
      <c r="BI61" s="48"/>
      <c r="BJ61" s="48"/>
      <c r="BK61" s="48"/>
      <c r="BL61" s="48"/>
      <c r="BM61" s="48"/>
      <c r="BN61" s="48"/>
      <c r="BO61" s="48"/>
    </row>
    <row r="62" spans="1:67" hidden="1" x14ac:dyDescent="0.45">
      <c r="A62" s="48" t="s">
        <v>1955</v>
      </c>
      <c r="B62" s="48" t="s">
        <v>21</v>
      </c>
      <c r="C62" s="48"/>
      <c r="D62" s="48"/>
      <c r="E62" s="216" t="s">
        <v>95</v>
      </c>
      <c r="F62" s="48" t="s">
        <v>95</v>
      </c>
      <c r="G62" s="48" t="s">
        <v>95</v>
      </c>
      <c r="H62" s="48"/>
      <c r="I62" s="48"/>
      <c r="J62" s="48"/>
      <c r="K62" s="48"/>
      <c r="L62" s="48"/>
      <c r="M62" s="48"/>
      <c r="N62" s="48"/>
      <c r="O62" s="48"/>
      <c r="P62" s="23">
        <v>42975</v>
      </c>
      <c r="Q62" s="472">
        <v>0.35416666666666669</v>
      </c>
      <c r="R62" s="498" t="s">
        <v>3431</v>
      </c>
      <c r="S62" s="48"/>
      <c r="T62" s="48"/>
      <c r="U62" s="48"/>
      <c r="V62" s="430"/>
      <c r="W62" s="430"/>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c r="AY62" s="48"/>
      <c r="AZ62" s="48"/>
      <c r="BA62" s="48"/>
      <c r="BB62" s="48"/>
      <c r="BC62" s="48"/>
      <c r="BD62" s="48"/>
      <c r="BE62" s="48"/>
      <c r="BF62" s="48"/>
      <c r="BG62" s="48"/>
      <c r="BH62" s="48"/>
      <c r="BI62" s="48"/>
      <c r="BJ62" s="48"/>
      <c r="BK62" s="48"/>
      <c r="BL62" s="48"/>
      <c r="BM62" s="48"/>
      <c r="BN62" s="48"/>
      <c r="BO62" s="48"/>
    </row>
    <row r="63" spans="1:67" hidden="1" x14ac:dyDescent="0.45">
      <c r="A63" s="48" t="s">
        <v>2415</v>
      </c>
      <c r="B63" s="48" t="s">
        <v>21</v>
      </c>
      <c r="C63" s="48"/>
      <c r="D63" s="48"/>
      <c r="E63" s="216" t="s">
        <v>95</v>
      </c>
      <c r="F63" s="48" t="s">
        <v>95</v>
      </c>
      <c r="G63" s="48" t="s">
        <v>95</v>
      </c>
      <c r="H63" s="48"/>
      <c r="I63" s="48"/>
      <c r="J63" s="48"/>
      <c r="K63" s="48"/>
      <c r="L63" s="48"/>
      <c r="M63" s="48"/>
      <c r="N63" s="48"/>
      <c r="O63" s="48"/>
      <c r="P63" s="23">
        <v>42975</v>
      </c>
      <c r="Q63" s="48" t="s">
        <v>3181</v>
      </c>
      <c r="R63" s="48" t="s">
        <v>40</v>
      </c>
      <c r="S63" s="48"/>
      <c r="T63" s="48"/>
      <c r="U63" s="48"/>
      <c r="V63" s="430"/>
      <c r="W63" s="430"/>
      <c r="X63" s="48"/>
      <c r="Y63" s="48"/>
      <c r="Z63" s="48"/>
      <c r="AA63" s="48"/>
      <c r="AB63" s="48"/>
      <c r="AC63" s="48"/>
      <c r="AD63" s="48"/>
      <c r="AE63" s="23">
        <v>42975</v>
      </c>
      <c r="AF63" s="48"/>
      <c r="AG63" s="48" t="s">
        <v>47</v>
      </c>
      <c r="AH63" s="48"/>
      <c r="AI63" s="48"/>
      <c r="AJ63" s="48"/>
      <c r="AK63" s="48" t="s">
        <v>55</v>
      </c>
      <c r="AL63" s="48"/>
      <c r="AM63" s="48" t="s">
        <v>3795</v>
      </c>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hidden="1" x14ac:dyDescent="0.45">
      <c r="A64" s="48" t="s">
        <v>2372</v>
      </c>
      <c r="B64" s="48" t="s">
        <v>21</v>
      </c>
      <c r="C64" s="48"/>
      <c r="D64" s="48"/>
      <c r="E64" s="216" t="s">
        <v>95</v>
      </c>
      <c r="F64" s="48" t="s">
        <v>95</v>
      </c>
      <c r="G64" s="48" t="s">
        <v>95</v>
      </c>
      <c r="H64" s="48"/>
      <c r="I64" s="48"/>
      <c r="J64" s="48"/>
      <c r="K64" s="48"/>
      <c r="L64" s="48"/>
      <c r="M64" s="48"/>
      <c r="N64" s="48"/>
      <c r="O64" s="48"/>
      <c r="P64" s="23">
        <v>42975</v>
      </c>
      <c r="Q64" s="48" t="s">
        <v>311</v>
      </c>
      <c r="R64" s="48" t="s">
        <v>40</v>
      </c>
      <c r="S64" s="48"/>
      <c r="T64" s="48"/>
      <c r="U64" s="48"/>
      <c r="V64" s="430"/>
      <c r="W64" s="430"/>
      <c r="X64" s="48"/>
      <c r="Y64" s="48"/>
      <c r="Z64" s="48"/>
      <c r="AA64" s="48"/>
      <c r="AB64" s="48"/>
      <c r="AC64" s="48"/>
      <c r="AD64" s="48"/>
      <c r="AE64" s="23">
        <v>42975</v>
      </c>
      <c r="AF64" s="48"/>
      <c r="AG64" s="48" t="s">
        <v>47</v>
      </c>
      <c r="AH64" s="48"/>
      <c r="AI64" s="48"/>
      <c r="AJ64" s="48"/>
      <c r="AK64" s="48" t="s">
        <v>55</v>
      </c>
      <c r="AL64" s="48"/>
      <c r="AM64" s="48" t="s">
        <v>3794</v>
      </c>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row>
    <row r="65" spans="1:31" x14ac:dyDescent="0.45">
      <c r="A65" s="554"/>
      <c r="V65" s="497"/>
      <c r="W65" s="497"/>
    </row>
    <row r="66" spans="1:31" x14ac:dyDescent="0.45">
      <c r="V66" s="497"/>
      <c r="W66" s="497"/>
    </row>
    <row r="67" spans="1:31" x14ac:dyDescent="0.45">
      <c r="I67" s="484" t="s">
        <v>253</v>
      </c>
      <c r="V67" s="497"/>
      <c r="W67" s="497"/>
    </row>
    <row r="68" spans="1:31" x14ac:dyDescent="0.45">
      <c r="I68" s="47" t="s">
        <v>3426</v>
      </c>
      <c r="V68" s="497"/>
      <c r="W68" s="497"/>
    </row>
    <row r="69" spans="1:31" x14ac:dyDescent="0.45">
      <c r="C69" s="47" t="s">
        <v>3796</v>
      </c>
      <c r="I69" s="47" t="s">
        <v>36</v>
      </c>
    </row>
    <row r="70" spans="1:31" x14ac:dyDescent="0.45">
      <c r="C70" s="47" t="s">
        <v>3797</v>
      </c>
      <c r="D70" s="553" t="s">
        <v>3805</v>
      </c>
      <c r="AA70" s="483" t="s">
        <v>2408</v>
      </c>
      <c r="AD70" s="484" t="s">
        <v>2545</v>
      </c>
      <c r="AE70" s="484" t="s">
        <v>2544</v>
      </c>
    </row>
    <row r="71" spans="1:31" x14ac:dyDescent="0.45">
      <c r="C71" s="47" t="s">
        <v>2036</v>
      </c>
      <c r="D71" s="47" t="s">
        <v>3804</v>
      </c>
      <c r="AA71" s="47" t="s">
        <v>2409</v>
      </c>
      <c r="AB71" s="485">
        <v>30000</v>
      </c>
      <c r="AD71" s="47">
        <v>2015</v>
      </c>
      <c r="AE71" s="486">
        <f>Z16+Z13+Z12+Z11+Z10+Z9+Z8+Z7+Z6+Z5+Z4+Z3</f>
        <v>21821966.230000004</v>
      </c>
    </row>
    <row r="72" spans="1:31" x14ac:dyDescent="0.45">
      <c r="AA72" s="47" t="s">
        <v>2413</v>
      </c>
      <c r="AB72" s="487">
        <v>7.4999999999999997E-2</v>
      </c>
      <c r="AD72" s="47">
        <v>2014</v>
      </c>
      <c r="AE72" s="486">
        <f>AC13+AC11+AC9+AC8+AC7+AC6+AC5+AC4+AC3</f>
        <v>18635750</v>
      </c>
    </row>
    <row r="74" spans="1:31" x14ac:dyDescent="0.45">
      <c r="AA74" s="47" t="s">
        <v>2410</v>
      </c>
      <c r="AB74" s="488">
        <f>AB71/AB72</f>
        <v>400000</v>
      </c>
    </row>
    <row r="76" spans="1:31" x14ac:dyDescent="0.45">
      <c r="AA76" s="47" t="s">
        <v>2405</v>
      </c>
      <c r="AB76" s="489">
        <f>SUM(AA3:AA11)</f>
        <v>55693930.789999984</v>
      </c>
    </row>
    <row r="77" spans="1:31" x14ac:dyDescent="0.45">
      <c r="O77" s="47" t="s">
        <v>3437</v>
      </c>
      <c r="AA77" s="47" t="s">
        <v>2406</v>
      </c>
      <c r="AB77" s="489">
        <f>SUM(AD3:AD11)</f>
        <v>15439604.07</v>
      </c>
    </row>
    <row r="78" spans="1:31" x14ac:dyDescent="0.45">
      <c r="O78" s="47" t="s">
        <v>3427</v>
      </c>
      <c r="AA78" s="47" t="s">
        <v>2407</v>
      </c>
      <c r="AB78" s="490">
        <f>AB77/AB76</f>
        <v>0.27722238044602571</v>
      </c>
    </row>
    <row r="80" spans="1:31" x14ac:dyDescent="0.45">
      <c r="V80" s="497"/>
      <c r="W80" s="497"/>
    </row>
  </sheetData>
  <autoFilter ref="A1:BO64" xr:uid="{00000000-0009-0000-0000-000021000000}">
    <filterColumn colId="4">
      <filters>
        <filter val="Yes"/>
      </filters>
    </filterColumn>
  </autoFilter>
  <hyperlinks>
    <hyperlink ref="BA12" r:id="rId1" xr:uid="{00000000-0004-0000-2100-000000000000}"/>
    <hyperlink ref="K3" r:id="rId2" xr:uid="{00000000-0004-0000-2100-000001000000}"/>
    <hyperlink ref="K4" r:id="rId3" xr:uid="{00000000-0004-0000-2100-000002000000}"/>
    <hyperlink ref="K5" r:id="rId4" xr:uid="{00000000-0004-0000-2100-000003000000}"/>
    <hyperlink ref="K7" r:id="rId5" xr:uid="{00000000-0004-0000-2100-000004000000}"/>
    <hyperlink ref="K8" r:id="rId6" xr:uid="{00000000-0004-0000-2100-000005000000}"/>
    <hyperlink ref="K9" r:id="rId7" xr:uid="{00000000-0004-0000-2100-000006000000}"/>
    <hyperlink ref="K10" r:id="rId8" xr:uid="{00000000-0004-0000-2100-000007000000}"/>
    <hyperlink ref="K6" r:id="rId9" xr:uid="{00000000-0004-0000-2100-000008000000}"/>
    <hyperlink ref="D70" r:id="rId10" xr:uid="{00000000-0004-0000-2100-000009000000}"/>
  </hyperlinks>
  <pageMargins left="0.25" right="0.25" top="0.75" bottom="0.75" header="0.3" footer="0.3"/>
  <pageSetup paperSize="5" scale="15" orientation="landscape" r:id="rId11"/>
  <legacyDrawing r:id="rId1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21"/>
  <sheetViews>
    <sheetView workbookViewId="0"/>
  </sheetViews>
  <sheetFormatPr defaultColWidth="9.06640625" defaultRowHeight="14.25" x14ac:dyDescent="0.45"/>
  <cols>
    <col min="1" max="1" width="11.59765625" customWidth="1"/>
    <col min="2" max="2" width="12.73046875" bestFit="1" customWidth="1"/>
    <col min="3" max="3" width="15.33203125" customWidth="1"/>
    <col min="4" max="5" width="15.06640625" customWidth="1"/>
  </cols>
  <sheetData>
    <row r="1" spans="1:5" x14ac:dyDescent="0.45">
      <c r="A1" s="340" t="s">
        <v>1975</v>
      </c>
      <c r="B1" s="341" t="s">
        <v>2455</v>
      </c>
      <c r="C1" s="341" t="s">
        <v>120</v>
      </c>
      <c r="D1" s="341" t="s">
        <v>3013</v>
      </c>
      <c r="E1" s="341" t="s">
        <v>3016</v>
      </c>
    </row>
    <row r="2" spans="1:5" x14ac:dyDescent="0.45">
      <c r="A2" s="14" t="s">
        <v>2903</v>
      </c>
      <c r="B2" s="29">
        <v>1265739.8400000001</v>
      </c>
      <c r="C2" s="16">
        <v>1075020.95</v>
      </c>
      <c r="D2" s="160">
        <f>B2-C2</f>
        <v>190718.89000000013</v>
      </c>
      <c r="E2" s="342">
        <f>D2/C2</f>
        <v>0.17740946350859502</v>
      </c>
    </row>
    <row r="3" spans="1:5" x14ac:dyDescent="0.45">
      <c r="A3" s="14" t="s">
        <v>166</v>
      </c>
      <c r="B3" s="29">
        <v>35985781.57</v>
      </c>
      <c r="C3" s="16">
        <v>46235178.359999999</v>
      </c>
      <c r="D3" s="160">
        <f t="shared" ref="D3:D12" si="0">B3-C3</f>
        <v>-10249396.789999999</v>
      </c>
      <c r="E3" s="342">
        <f t="shared" ref="E3:E12" si="1">D3/C3</f>
        <v>-0.22167962044388229</v>
      </c>
    </row>
    <row r="4" spans="1:5" x14ac:dyDescent="0.45">
      <c r="A4" s="14" t="s">
        <v>181</v>
      </c>
      <c r="B4" s="29">
        <v>1189886.51</v>
      </c>
      <c r="C4" s="16">
        <v>895541.29</v>
      </c>
      <c r="D4" s="160">
        <f t="shared" si="0"/>
        <v>294345.21999999997</v>
      </c>
      <c r="E4" s="342">
        <f t="shared" si="1"/>
        <v>0.32867855819355907</v>
      </c>
    </row>
    <row r="5" spans="1:5" x14ac:dyDescent="0.45">
      <c r="A5" s="14" t="s">
        <v>172</v>
      </c>
      <c r="B5" s="29">
        <v>3440927.43</v>
      </c>
      <c r="C5" s="16">
        <v>2973143.61</v>
      </c>
      <c r="D5" s="160">
        <f t="shared" si="0"/>
        <v>467783.8200000003</v>
      </c>
      <c r="E5" s="342">
        <f t="shared" si="1"/>
        <v>0.15733643623087562</v>
      </c>
    </row>
    <row r="6" spans="1:5" x14ac:dyDescent="0.45">
      <c r="A6" s="14" t="s">
        <v>2942</v>
      </c>
      <c r="B6" s="29">
        <v>8513114.8100000005</v>
      </c>
      <c r="C6" s="16">
        <v>6991508.8499999996</v>
      </c>
      <c r="D6" s="160">
        <f t="shared" si="0"/>
        <v>1521605.9600000009</v>
      </c>
      <c r="E6" s="342">
        <f t="shared" si="1"/>
        <v>0.21763627746820358</v>
      </c>
    </row>
    <row r="7" spans="1:5" x14ac:dyDescent="0.45">
      <c r="A7" s="14" t="s">
        <v>2940</v>
      </c>
      <c r="B7" s="29">
        <v>1374169.66</v>
      </c>
      <c r="C7" s="16">
        <v>1805694.97</v>
      </c>
      <c r="D7" s="160">
        <f t="shared" si="0"/>
        <v>-431525.31000000006</v>
      </c>
      <c r="E7" s="342">
        <f t="shared" si="1"/>
        <v>-0.23898018057833992</v>
      </c>
    </row>
    <row r="8" spans="1:5" x14ac:dyDescent="0.45">
      <c r="A8" s="14" t="s">
        <v>2965</v>
      </c>
      <c r="B8" s="29">
        <v>1427086.89</v>
      </c>
      <c r="C8" s="16">
        <v>1373134.1</v>
      </c>
      <c r="D8" s="160">
        <f t="shared" si="0"/>
        <v>53952.789999999804</v>
      </c>
      <c r="E8" s="342">
        <f t="shared" si="1"/>
        <v>3.929171229525201E-2</v>
      </c>
    </row>
    <row r="9" spans="1:5" x14ac:dyDescent="0.45">
      <c r="A9" s="14" t="s">
        <v>2941</v>
      </c>
      <c r="B9" s="29">
        <v>2206726.33</v>
      </c>
      <c r="C9" s="16">
        <v>2191366.5699999998</v>
      </c>
      <c r="D9" s="160">
        <f t="shared" si="0"/>
        <v>15359.760000000242</v>
      </c>
      <c r="E9" s="342">
        <f t="shared" si="1"/>
        <v>7.0092152587689803E-3</v>
      </c>
    </row>
    <row r="10" spans="1:5" x14ac:dyDescent="0.45">
      <c r="A10" s="14" t="s">
        <v>2944</v>
      </c>
      <c r="B10" s="29">
        <v>2689595.32</v>
      </c>
      <c r="C10" s="16">
        <v>2747871.61</v>
      </c>
      <c r="D10" s="160">
        <f t="shared" si="0"/>
        <v>-58276.290000000037</v>
      </c>
      <c r="E10" s="342">
        <f t="shared" si="1"/>
        <v>-2.1207792164641942E-2</v>
      </c>
    </row>
    <row r="11" spans="1:5" x14ac:dyDescent="0.45">
      <c r="A11" s="189" t="s">
        <v>3014</v>
      </c>
      <c r="B11" s="339">
        <f>SUM(B2:B10)</f>
        <v>58093028.359999999</v>
      </c>
      <c r="C11" s="339">
        <f>SUM(C2:C10)</f>
        <v>66288460.310000002</v>
      </c>
      <c r="D11" s="339">
        <f>SUM(D2:D10)</f>
        <v>-8195431.9499999965</v>
      </c>
      <c r="E11" s="343">
        <f t="shared" si="1"/>
        <v>-0.12363286025461762</v>
      </c>
    </row>
    <row r="12" spans="1:5" x14ac:dyDescent="0.45">
      <c r="A12" s="102" t="s">
        <v>3015</v>
      </c>
      <c r="B12" s="344">
        <f>B11-B3</f>
        <v>22107246.789999999</v>
      </c>
      <c r="C12" s="344">
        <f>C11-C3</f>
        <v>20053281.950000003</v>
      </c>
      <c r="D12" s="171">
        <f t="shared" si="0"/>
        <v>2053964.8399999961</v>
      </c>
      <c r="E12" s="345">
        <f t="shared" si="1"/>
        <v>0.10242537082564661</v>
      </c>
    </row>
    <row r="18" spans="1:3" x14ac:dyDescent="0.45">
      <c r="B18" s="723" t="s">
        <v>3049</v>
      </c>
      <c r="C18" s="723"/>
    </row>
    <row r="19" spans="1:3" x14ac:dyDescent="0.45">
      <c r="B19" s="355">
        <v>2015</v>
      </c>
      <c r="C19" s="355">
        <v>2014</v>
      </c>
    </row>
    <row r="20" spans="1:3" x14ac:dyDescent="0.45">
      <c r="A20" s="19" t="s">
        <v>1804</v>
      </c>
      <c r="B20" s="71">
        <v>2.1</v>
      </c>
      <c r="C20" s="71">
        <v>2.2000000000000002</v>
      </c>
    </row>
    <row r="21" spans="1:3" x14ac:dyDescent="0.45">
      <c r="A21" s="19" t="s">
        <v>2894</v>
      </c>
      <c r="B21" s="71">
        <v>2.2000000000000002</v>
      </c>
      <c r="C21" s="71">
        <v>2.4</v>
      </c>
    </row>
  </sheetData>
  <mergeCells count="1">
    <mergeCell ref="B18:C18"/>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X57"/>
  <sheetViews>
    <sheetView workbookViewId="0">
      <selection activeCell="B13" sqref="B13"/>
    </sheetView>
  </sheetViews>
  <sheetFormatPr defaultColWidth="9.06640625" defaultRowHeight="14.25" outlineLevelCol="1" x14ac:dyDescent="0.45"/>
  <cols>
    <col min="1" max="1" width="4.265625" customWidth="1"/>
    <col min="2" max="3" width="12.59765625" customWidth="1"/>
    <col min="4" max="4" width="22.59765625" customWidth="1"/>
    <col min="5" max="5" width="10.33203125" customWidth="1"/>
    <col min="6" max="6" width="15.265625" customWidth="1"/>
    <col min="7" max="7" width="29.59765625" style="64" customWidth="1"/>
    <col min="8" max="8" width="13.06640625" customWidth="1" outlineLevel="1"/>
    <col min="9" max="9" width="16.796875" customWidth="1" outlineLevel="1"/>
    <col min="10" max="10" width="26.796875" customWidth="1" outlineLevel="1"/>
    <col min="11" max="12" width="37.33203125" style="64" customWidth="1" outlineLevel="1"/>
    <col min="13" max="13" width="15.33203125" style="64" customWidth="1"/>
    <col min="14" max="14" width="23.06640625" customWidth="1"/>
    <col min="15" max="15" width="9.796875" customWidth="1"/>
    <col min="16" max="16" width="47.73046875" customWidth="1" outlineLevel="1"/>
    <col min="17" max="17" width="17.33203125" customWidth="1"/>
    <col min="18" max="18" width="10.796875" style="64" customWidth="1"/>
    <col min="19" max="19" width="12" style="121" customWidth="1"/>
    <col min="20" max="20" width="23.73046875" customWidth="1"/>
    <col min="21" max="22" width="17" customWidth="1" outlineLevel="1"/>
    <col min="23" max="23" width="13.796875" customWidth="1"/>
    <col min="24" max="24" width="12.796875" customWidth="1"/>
    <col min="25" max="25" width="14.59765625" customWidth="1"/>
    <col min="26" max="26" width="13.06640625" customWidth="1"/>
    <col min="27" max="27" width="10.796875" style="8" customWidth="1"/>
    <col min="28" max="28" width="11.796875" customWidth="1"/>
    <col min="29" max="29" width="12.59765625" customWidth="1"/>
    <col min="30" max="30" width="10" customWidth="1"/>
    <col min="31" max="31" width="15.265625" customWidth="1" outlineLevel="1"/>
    <col min="32" max="32" width="19.265625" customWidth="1" outlineLevel="1"/>
    <col min="33" max="33" width="15.59765625" customWidth="1" outlineLevel="1"/>
    <col min="34" max="34" width="20.59765625" customWidth="1" outlineLevel="1"/>
    <col min="35" max="35" width="14.06640625" customWidth="1" outlineLevel="1"/>
    <col min="36" max="36" width="15.59765625" customWidth="1" outlineLevel="1"/>
    <col min="37" max="37" width="14.59765625" customWidth="1" outlineLevel="1"/>
    <col min="38" max="38" width="13.59765625" customWidth="1" outlineLevel="1"/>
    <col min="39" max="41" width="12.06640625" customWidth="1" outlineLevel="1"/>
    <col min="42" max="42" width="17.33203125" customWidth="1" outlineLevel="1"/>
    <col min="43" max="43" width="14" style="121" customWidth="1" outlineLevel="1"/>
    <col min="44" max="44" width="21" style="121" customWidth="1" outlineLevel="1"/>
    <col min="45" max="45" width="26.796875" style="121" customWidth="1" outlineLevel="1"/>
    <col min="46" max="46" width="39.73046875" customWidth="1" outlineLevel="1"/>
    <col min="47" max="47" width="18.796875" customWidth="1" outlineLevel="1"/>
    <col min="48" max="48" width="32.265625" customWidth="1" outlineLevel="1"/>
    <col min="49" max="49" width="15.33203125" customWidth="1" outlineLevel="1"/>
    <col min="50" max="50" width="16.33203125" customWidth="1" outlineLevel="1"/>
  </cols>
  <sheetData>
    <row r="1" spans="1:49" ht="21" x14ac:dyDescent="0.65">
      <c r="B1" s="415" t="s">
        <v>3225</v>
      </c>
      <c r="C1" s="415"/>
      <c r="L1" s="64">
        <v>42394</v>
      </c>
      <c r="W1" s="416"/>
      <c r="Z1" s="416"/>
    </row>
    <row r="2" spans="1:49" s="121" customFormat="1" ht="31.5" customHeight="1" x14ac:dyDescent="0.45">
      <c r="B2" s="367" t="s">
        <v>0</v>
      </c>
      <c r="C2" s="367" t="s">
        <v>3728</v>
      </c>
      <c r="D2" s="367" t="s">
        <v>3195</v>
      </c>
      <c r="E2" s="367" t="s">
        <v>2403</v>
      </c>
      <c r="F2" s="367" t="s">
        <v>2</v>
      </c>
      <c r="G2" s="368" t="s">
        <v>3067</v>
      </c>
      <c r="H2" s="367" t="s">
        <v>3068</v>
      </c>
      <c r="I2" s="367" t="s">
        <v>3069</v>
      </c>
      <c r="J2" s="367" t="s">
        <v>3070</v>
      </c>
      <c r="K2" s="368" t="s">
        <v>3071</v>
      </c>
      <c r="L2" s="368" t="s">
        <v>384</v>
      </c>
      <c r="M2" s="368" t="s">
        <v>3072</v>
      </c>
      <c r="N2" s="367" t="s">
        <v>3073</v>
      </c>
      <c r="O2" s="367" t="s">
        <v>498</v>
      </c>
      <c r="P2" s="367" t="s">
        <v>3074</v>
      </c>
      <c r="Q2" s="367" t="s">
        <v>3214</v>
      </c>
      <c r="R2" s="368" t="s">
        <v>3216</v>
      </c>
      <c r="S2" s="367" t="s">
        <v>3215</v>
      </c>
      <c r="T2" s="367" t="s">
        <v>3075</v>
      </c>
      <c r="U2" s="367" t="s">
        <v>3076</v>
      </c>
      <c r="V2" s="367" t="s">
        <v>3233</v>
      </c>
      <c r="W2" s="367" t="s">
        <v>3219</v>
      </c>
      <c r="X2" s="367" t="s">
        <v>3220</v>
      </c>
      <c r="Y2" s="367" t="s">
        <v>3217</v>
      </c>
      <c r="Z2" s="367" t="s">
        <v>3221</v>
      </c>
      <c r="AA2" s="369" t="s">
        <v>3222</v>
      </c>
      <c r="AB2" s="367" t="s">
        <v>3077</v>
      </c>
      <c r="AC2" s="367" t="s">
        <v>3223</v>
      </c>
      <c r="AD2" s="367" t="s">
        <v>3224</v>
      </c>
      <c r="AE2" s="367" t="s">
        <v>3078</v>
      </c>
      <c r="AF2" s="367" t="s">
        <v>3079</v>
      </c>
      <c r="AG2" s="367" t="s">
        <v>3080</v>
      </c>
      <c r="AH2" s="367" t="s">
        <v>3081</v>
      </c>
      <c r="AI2" s="367" t="s">
        <v>3082</v>
      </c>
      <c r="AJ2" s="367" t="s">
        <v>3083</v>
      </c>
      <c r="AK2" s="367" t="s">
        <v>3084</v>
      </c>
      <c r="AL2" s="367" t="s">
        <v>3085</v>
      </c>
      <c r="AM2" s="367" t="s">
        <v>3086</v>
      </c>
      <c r="AN2" s="367" t="s">
        <v>5</v>
      </c>
      <c r="AO2" s="367" t="s">
        <v>3087</v>
      </c>
      <c r="AP2" s="367" t="s">
        <v>3088</v>
      </c>
      <c r="AQ2" s="367" t="s">
        <v>53</v>
      </c>
      <c r="AR2" s="367" t="s">
        <v>3089</v>
      </c>
      <c r="AS2" s="367" t="s">
        <v>3090</v>
      </c>
      <c r="AT2" s="367" t="s">
        <v>3091</v>
      </c>
      <c r="AU2" s="367" t="s">
        <v>3092</v>
      </c>
      <c r="AV2" s="367" t="s">
        <v>214</v>
      </c>
    </row>
    <row r="3" spans="1:49" s="370" customFormat="1" ht="30" customHeight="1" x14ac:dyDescent="0.45">
      <c r="A3" s="393">
        <v>2015</v>
      </c>
      <c r="B3" s="249" t="s">
        <v>3093</v>
      </c>
      <c r="C3" s="249"/>
      <c r="D3" s="249" t="s">
        <v>47</v>
      </c>
      <c r="E3" s="249" t="s">
        <v>94</v>
      </c>
      <c r="F3" s="371">
        <v>42045</v>
      </c>
      <c r="G3" s="371">
        <v>42020</v>
      </c>
      <c r="H3" s="371" t="s">
        <v>47</v>
      </c>
      <c r="I3" s="249"/>
      <c r="J3" s="249" t="s">
        <v>3094</v>
      </c>
      <c r="K3" s="371" t="s">
        <v>3095</v>
      </c>
      <c r="L3" s="371"/>
      <c r="M3" s="371">
        <v>42037</v>
      </c>
      <c r="N3" s="372" t="s">
        <v>3096</v>
      </c>
      <c r="O3" s="372"/>
      <c r="P3" s="373" t="s">
        <v>3097</v>
      </c>
      <c r="Q3" s="372" t="s">
        <v>3098</v>
      </c>
      <c r="R3" s="371">
        <v>42037</v>
      </c>
      <c r="S3" s="371">
        <v>42046</v>
      </c>
      <c r="T3" s="372" t="s">
        <v>335</v>
      </c>
      <c r="U3" s="249" t="s">
        <v>47</v>
      </c>
      <c r="V3" s="249"/>
      <c r="W3" s="249"/>
      <c r="X3" s="249"/>
      <c r="Y3" s="374">
        <v>151093.94</v>
      </c>
      <c r="Z3" s="374">
        <v>3306651.91</v>
      </c>
      <c r="AA3" s="375">
        <v>2692</v>
      </c>
      <c r="AB3" s="374">
        <v>419030.67</v>
      </c>
      <c r="AC3" s="374">
        <v>4137051.85</v>
      </c>
      <c r="AD3" s="375">
        <v>3511</v>
      </c>
      <c r="AE3" s="374">
        <v>0</v>
      </c>
      <c r="AF3" s="374">
        <v>4798402.42</v>
      </c>
      <c r="AG3" s="374">
        <v>3015871.77</v>
      </c>
      <c r="AH3" s="374">
        <v>859066.64000000025</v>
      </c>
      <c r="AI3" s="374" t="s">
        <v>47</v>
      </c>
      <c r="AJ3" s="374">
        <v>0</v>
      </c>
      <c r="AK3" s="374">
        <v>0</v>
      </c>
      <c r="AL3" s="371"/>
      <c r="AM3" s="371"/>
      <c r="AN3" s="386"/>
      <c r="AO3" s="249"/>
      <c r="AP3" s="249" t="s">
        <v>94</v>
      </c>
      <c r="AQ3" s="249"/>
      <c r="AR3" s="372" t="s">
        <v>3099</v>
      </c>
      <c r="AS3" s="249" t="s">
        <v>3100</v>
      </c>
      <c r="AT3" s="387" t="s">
        <v>3101</v>
      </c>
      <c r="AU3" s="249" t="s">
        <v>3102</v>
      </c>
      <c r="AV3" s="249" t="s">
        <v>3103</v>
      </c>
      <c r="AW3" s="370" t="s">
        <v>3104</v>
      </c>
    </row>
    <row r="4" spans="1:49" s="370" customFormat="1" ht="30" customHeight="1" x14ac:dyDescent="0.45">
      <c r="A4" s="393">
        <v>2015</v>
      </c>
      <c r="B4" s="249" t="s">
        <v>3105</v>
      </c>
      <c r="C4" s="249"/>
      <c r="D4" s="249" t="s">
        <v>47</v>
      </c>
      <c r="E4" s="249" t="s">
        <v>94</v>
      </c>
      <c r="F4" s="371">
        <v>42045</v>
      </c>
      <c r="G4" s="371">
        <v>42023</v>
      </c>
      <c r="H4" s="371" t="s">
        <v>47</v>
      </c>
      <c r="I4" s="249"/>
      <c r="J4" s="249" t="s">
        <v>3106</v>
      </c>
      <c r="K4" s="371" t="s">
        <v>3107</v>
      </c>
      <c r="L4" s="371"/>
      <c r="M4" s="371">
        <v>42045</v>
      </c>
      <c r="N4" s="372" t="s">
        <v>3108</v>
      </c>
      <c r="O4" s="372"/>
      <c r="P4" s="373" t="s">
        <v>3109</v>
      </c>
      <c r="Q4" s="372" t="s">
        <v>3098</v>
      </c>
      <c r="R4" s="371">
        <v>42044</v>
      </c>
      <c r="S4" s="371">
        <v>42046</v>
      </c>
      <c r="T4" s="372" t="s">
        <v>335</v>
      </c>
      <c r="U4" s="249" t="s">
        <v>47</v>
      </c>
      <c r="V4" s="249"/>
      <c r="W4" s="249"/>
      <c r="X4" s="249"/>
      <c r="Y4" s="374">
        <v>4570672.97</v>
      </c>
      <c r="Z4" s="374">
        <v>23272136.170000002</v>
      </c>
      <c r="AA4" s="375">
        <v>14981</v>
      </c>
      <c r="AB4" s="374">
        <v>5535660.0999999996</v>
      </c>
      <c r="AC4" s="374">
        <v>39459427.299999997</v>
      </c>
      <c r="AD4" s="375">
        <v>19016</v>
      </c>
      <c r="AE4" s="374">
        <v>7398759.71</v>
      </c>
      <c r="AF4" s="374">
        <v>55677594.259999998</v>
      </c>
      <c r="AG4" s="374">
        <v>18274971.960000008</v>
      </c>
      <c r="AH4" s="374">
        <v>8418466.1799999904</v>
      </c>
      <c r="AI4" s="374">
        <v>13147538.669999981</v>
      </c>
      <c r="AJ4" s="374">
        <v>396929.59</v>
      </c>
      <c r="AK4" s="374">
        <v>11859530.529999999</v>
      </c>
      <c r="AL4" s="249"/>
      <c r="AM4" s="249"/>
      <c r="AN4" s="249"/>
      <c r="AO4" s="249"/>
      <c r="AP4" s="249" t="s">
        <v>95</v>
      </c>
      <c r="AQ4" s="249"/>
      <c r="AR4" s="372" t="s">
        <v>3110</v>
      </c>
      <c r="AS4" s="249" t="s">
        <v>3111</v>
      </c>
      <c r="AT4" s="387" t="s">
        <v>3112</v>
      </c>
      <c r="AU4" s="249" t="s">
        <v>500</v>
      </c>
      <c r="AV4" s="249" t="s">
        <v>3113</v>
      </c>
    </row>
    <row r="5" spans="1:49" s="370" customFormat="1" ht="30" customHeight="1" x14ac:dyDescent="0.45">
      <c r="A5" s="393">
        <v>2015</v>
      </c>
      <c r="B5" s="249" t="s">
        <v>3114</v>
      </c>
      <c r="C5" s="249"/>
      <c r="D5" s="249" t="s">
        <v>47</v>
      </c>
      <c r="E5" s="249" t="s">
        <v>94</v>
      </c>
      <c r="F5" s="371">
        <v>42045</v>
      </c>
      <c r="G5" s="371" t="s">
        <v>3115</v>
      </c>
      <c r="H5" s="371" t="s">
        <v>47</v>
      </c>
      <c r="I5" s="249"/>
      <c r="J5" s="249" t="s">
        <v>3116</v>
      </c>
      <c r="K5" s="371" t="s">
        <v>3117</v>
      </c>
      <c r="L5" s="371"/>
      <c r="M5" s="371">
        <v>42045</v>
      </c>
      <c r="N5" s="372" t="s">
        <v>3118</v>
      </c>
      <c r="O5" s="372"/>
      <c r="P5" s="373" t="s">
        <v>3119</v>
      </c>
      <c r="Q5" s="372" t="s">
        <v>3098</v>
      </c>
      <c r="R5" s="371">
        <v>42045</v>
      </c>
      <c r="S5" s="371">
        <v>42046</v>
      </c>
      <c r="T5" s="372" t="s">
        <v>3120</v>
      </c>
      <c r="U5" s="249" t="s">
        <v>47</v>
      </c>
      <c r="V5" s="249"/>
      <c r="W5" s="249"/>
      <c r="X5" s="249"/>
      <c r="Y5" s="374">
        <v>43550.01</v>
      </c>
      <c r="Z5" s="374">
        <v>2356903.66</v>
      </c>
      <c r="AA5" s="375">
        <v>2324</v>
      </c>
      <c r="AB5" s="374">
        <v>211149.79</v>
      </c>
      <c r="AC5" s="374">
        <v>2569714.81</v>
      </c>
      <c r="AD5" s="375">
        <v>2291</v>
      </c>
      <c r="AE5" s="374">
        <v>0</v>
      </c>
      <c r="AF5" s="374">
        <v>2585037.9999999981</v>
      </c>
      <c r="AG5" s="374">
        <v>1359566.57</v>
      </c>
      <c r="AH5" s="374">
        <v>382874.22000000009</v>
      </c>
      <c r="AI5" s="374" t="s">
        <v>47</v>
      </c>
      <c r="AJ5" s="374">
        <v>0</v>
      </c>
      <c r="AK5" s="374">
        <v>0</v>
      </c>
      <c r="AL5" s="249"/>
      <c r="AM5" s="249"/>
      <c r="AN5" s="249"/>
      <c r="AO5" s="249"/>
      <c r="AP5" s="249" t="s">
        <v>94</v>
      </c>
      <c r="AQ5" s="249"/>
      <c r="AR5" s="372" t="s">
        <v>3099</v>
      </c>
      <c r="AS5" s="249" t="s">
        <v>3100</v>
      </c>
      <c r="AT5" s="387" t="s">
        <v>3121</v>
      </c>
      <c r="AU5" s="249" t="s">
        <v>3102</v>
      </c>
      <c r="AV5" s="249" t="s">
        <v>3122</v>
      </c>
      <c r="AW5" s="370" t="s">
        <v>3104</v>
      </c>
    </row>
    <row r="6" spans="1:49" s="370" customFormat="1" ht="30" customHeight="1" x14ac:dyDescent="0.45">
      <c r="A6" s="393">
        <v>2015</v>
      </c>
      <c r="B6" s="249" t="s">
        <v>3123</v>
      </c>
      <c r="C6" s="249"/>
      <c r="D6" s="249" t="s">
        <v>47</v>
      </c>
      <c r="E6" s="384" t="s">
        <v>95</v>
      </c>
      <c r="F6" s="371">
        <v>42046</v>
      </c>
      <c r="G6" s="371" t="s">
        <v>3124</v>
      </c>
      <c r="H6" s="371" t="s">
        <v>311</v>
      </c>
      <c r="I6" s="249" t="s">
        <v>3125</v>
      </c>
      <c r="J6" s="249" t="s">
        <v>3126</v>
      </c>
      <c r="K6" s="371" t="s">
        <v>3127</v>
      </c>
      <c r="L6" s="371"/>
      <c r="M6" s="371">
        <v>42046</v>
      </c>
      <c r="N6" s="372" t="s">
        <v>3128</v>
      </c>
      <c r="O6" s="372"/>
      <c r="P6" s="372" t="s">
        <v>3129</v>
      </c>
      <c r="Q6" s="372" t="s">
        <v>3130</v>
      </c>
      <c r="R6" s="371" t="s">
        <v>47</v>
      </c>
      <c r="S6" s="371">
        <v>42048</v>
      </c>
      <c r="T6" s="372" t="s">
        <v>1759</v>
      </c>
      <c r="U6" s="249" t="s">
        <v>47</v>
      </c>
      <c r="V6" s="249"/>
      <c r="W6" s="249"/>
      <c r="X6" s="249"/>
      <c r="Y6" s="374" t="s">
        <v>47</v>
      </c>
      <c r="Z6" s="374">
        <v>2871651.82</v>
      </c>
      <c r="AA6" s="375">
        <v>5183</v>
      </c>
      <c r="AB6" s="374">
        <v>0</v>
      </c>
      <c r="AC6" s="376" t="s">
        <v>47</v>
      </c>
      <c r="AD6" s="375">
        <v>5369</v>
      </c>
      <c r="AE6" s="374">
        <v>0</v>
      </c>
      <c r="AF6" s="374">
        <v>2653596.7799999998</v>
      </c>
      <c r="AG6" s="374" t="s">
        <v>3131</v>
      </c>
      <c r="AH6" s="374" t="s">
        <v>47</v>
      </c>
      <c r="AI6" s="374" t="s">
        <v>47</v>
      </c>
      <c r="AJ6" s="374">
        <v>0</v>
      </c>
      <c r="AK6" s="374">
        <v>0</v>
      </c>
      <c r="AL6" s="249"/>
      <c r="AM6" s="249"/>
      <c r="AN6" s="249"/>
      <c r="AO6" s="249"/>
      <c r="AP6" s="249" t="s">
        <v>94</v>
      </c>
      <c r="AQ6" s="249"/>
      <c r="AR6" s="372" t="s">
        <v>3099</v>
      </c>
      <c r="AS6" s="249" t="s">
        <v>3100</v>
      </c>
      <c r="AT6" s="388" t="s">
        <v>3132</v>
      </c>
      <c r="AU6" s="249" t="s">
        <v>3102</v>
      </c>
      <c r="AV6" s="249" t="s">
        <v>3122</v>
      </c>
      <c r="AW6" s="370" t="s">
        <v>3133</v>
      </c>
    </row>
    <row r="7" spans="1:49" s="370" customFormat="1" ht="30" customHeight="1" x14ac:dyDescent="0.45">
      <c r="A7" s="393">
        <v>2015</v>
      </c>
      <c r="B7" s="249" t="s">
        <v>3134</v>
      </c>
      <c r="C7" s="249"/>
      <c r="D7" s="249" t="s">
        <v>47</v>
      </c>
      <c r="E7" s="249" t="s">
        <v>94</v>
      </c>
      <c r="F7" s="371">
        <v>42053</v>
      </c>
      <c r="G7" s="371" t="s">
        <v>3135</v>
      </c>
      <c r="H7" s="371" t="s">
        <v>3136</v>
      </c>
      <c r="I7" s="249" t="s">
        <v>3137</v>
      </c>
      <c r="J7" s="249" t="s">
        <v>3138</v>
      </c>
      <c r="K7" s="371" t="s">
        <v>3139</v>
      </c>
      <c r="L7" s="371"/>
      <c r="M7" s="371">
        <v>42053</v>
      </c>
      <c r="N7" s="372" t="s">
        <v>3128</v>
      </c>
      <c r="O7" s="372"/>
      <c r="P7" s="372" t="s">
        <v>3140</v>
      </c>
      <c r="Q7" s="372" t="s">
        <v>3130</v>
      </c>
      <c r="R7" s="371" t="s">
        <v>47</v>
      </c>
      <c r="S7" s="371">
        <v>42053</v>
      </c>
      <c r="T7" s="372" t="s">
        <v>3141</v>
      </c>
      <c r="U7" s="249" t="s">
        <v>47</v>
      </c>
      <c r="V7" s="249"/>
      <c r="W7" s="249"/>
      <c r="X7" s="249"/>
      <c r="Y7" s="374">
        <v>155374.35999999999</v>
      </c>
      <c r="Z7" s="374">
        <v>1759477.9</v>
      </c>
      <c r="AA7" s="375">
        <v>4011</v>
      </c>
      <c r="AB7" s="374">
        <v>0</v>
      </c>
      <c r="AC7" s="374">
        <v>2982301.02</v>
      </c>
      <c r="AD7" s="375">
        <v>3887</v>
      </c>
      <c r="AE7" s="374">
        <v>0</v>
      </c>
      <c r="AF7" s="374">
        <v>2340123.39</v>
      </c>
      <c r="AG7" s="374" t="s">
        <v>3142</v>
      </c>
      <c r="AH7" s="374" t="s">
        <v>47</v>
      </c>
      <c r="AI7" s="374" t="s">
        <v>47</v>
      </c>
      <c r="AJ7" s="374">
        <v>0</v>
      </c>
      <c r="AK7" s="374">
        <v>0</v>
      </c>
      <c r="AL7" s="249"/>
      <c r="AM7" s="249"/>
      <c r="AN7" s="249"/>
      <c r="AO7" s="249"/>
      <c r="AP7" s="249"/>
      <c r="AQ7" s="249"/>
      <c r="AR7" s="372" t="s">
        <v>3099</v>
      </c>
      <c r="AS7" s="249" t="s">
        <v>3100</v>
      </c>
      <c r="AT7" s="389"/>
      <c r="AU7" s="249" t="s">
        <v>3102</v>
      </c>
      <c r="AV7" s="249" t="s">
        <v>3143</v>
      </c>
    </row>
    <row r="8" spans="1:49" s="370" customFormat="1" ht="30" customHeight="1" x14ac:dyDescent="0.45">
      <c r="A8" s="393">
        <v>2015</v>
      </c>
      <c r="B8" s="249" t="s">
        <v>3144</v>
      </c>
      <c r="C8" s="249"/>
      <c r="D8" s="249" t="s">
        <v>47</v>
      </c>
      <c r="E8" s="249" t="s">
        <v>94</v>
      </c>
      <c r="F8" s="371">
        <v>42054</v>
      </c>
      <c r="G8" s="371">
        <v>42041</v>
      </c>
      <c r="H8" s="371" t="s">
        <v>47</v>
      </c>
      <c r="I8" s="249"/>
      <c r="J8" s="249" t="s">
        <v>3145</v>
      </c>
      <c r="K8" s="371" t="s">
        <v>3146</v>
      </c>
      <c r="L8" s="371"/>
      <c r="M8" s="371">
        <v>42054</v>
      </c>
      <c r="N8" s="372" t="s">
        <v>3147</v>
      </c>
      <c r="O8" s="372"/>
      <c r="P8" s="373" t="s">
        <v>3148</v>
      </c>
      <c r="Q8" s="372" t="s">
        <v>3098</v>
      </c>
      <c r="R8" s="371">
        <v>42054</v>
      </c>
      <c r="S8" s="371">
        <v>42055</v>
      </c>
      <c r="T8" s="372" t="s">
        <v>532</v>
      </c>
      <c r="U8" s="249" t="s">
        <v>47</v>
      </c>
      <c r="V8" s="249"/>
      <c r="W8" s="249"/>
      <c r="X8" s="249"/>
      <c r="Y8" s="374">
        <v>450686.76</v>
      </c>
      <c r="Z8" s="374">
        <v>6351363.1100000003</v>
      </c>
      <c r="AA8" s="375">
        <v>7133</v>
      </c>
      <c r="AB8" s="374">
        <v>734936.32</v>
      </c>
      <c r="AC8" s="374">
        <v>11187210.439999999</v>
      </c>
      <c r="AD8" s="375">
        <v>8614</v>
      </c>
      <c r="AE8" s="374">
        <v>0</v>
      </c>
      <c r="AF8" s="374">
        <v>52728298.609999999</v>
      </c>
      <c r="AG8" s="374">
        <v>10738856.819999726</v>
      </c>
      <c r="AH8" s="374">
        <v>1124163.24</v>
      </c>
      <c r="AI8" s="374" t="s">
        <v>47</v>
      </c>
      <c r="AJ8" s="374">
        <v>167705.91</v>
      </c>
      <c r="AK8" s="374">
        <v>355018.02</v>
      </c>
      <c r="AL8" s="249"/>
      <c r="AM8" s="249"/>
      <c r="AN8" s="249"/>
      <c r="AO8" s="249"/>
      <c r="AP8" s="249" t="s">
        <v>94</v>
      </c>
      <c r="AQ8" s="249"/>
      <c r="AR8" s="372" t="s">
        <v>3099</v>
      </c>
      <c r="AS8" s="249" t="s">
        <v>3100</v>
      </c>
      <c r="AT8" s="387" t="s">
        <v>3149</v>
      </c>
      <c r="AU8" s="249" t="s">
        <v>3102</v>
      </c>
      <c r="AV8" s="249" t="s">
        <v>3122</v>
      </c>
      <c r="AW8" s="370" t="s">
        <v>3104</v>
      </c>
    </row>
    <row r="9" spans="1:49" s="370" customFormat="1" ht="30" customHeight="1" x14ac:dyDescent="0.45">
      <c r="A9" s="393">
        <v>2015</v>
      </c>
      <c r="B9" s="249" t="s">
        <v>3150</v>
      </c>
      <c r="C9" s="249"/>
      <c r="D9" s="249" t="s">
        <v>47</v>
      </c>
      <c r="E9" s="249" t="s">
        <v>94</v>
      </c>
      <c r="F9" s="371">
        <v>42059</v>
      </c>
      <c r="G9" s="371" t="s">
        <v>3151</v>
      </c>
      <c r="H9" s="371" t="s">
        <v>2795</v>
      </c>
      <c r="I9" s="249"/>
      <c r="J9" s="249" t="s">
        <v>3152</v>
      </c>
      <c r="K9" s="371" t="s">
        <v>3153</v>
      </c>
      <c r="L9" s="371"/>
      <c r="M9" s="371">
        <v>42059</v>
      </c>
      <c r="N9" s="372" t="s">
        <v>3128</v>
      </c>
      <c r="O9" s="372"/>
      <c r="P9" s="372" t="s">
        <v>3154</v>
      </c>
      <c r="Q9" s="372" t="s">
        <v>3130</v>
      </c>
      <c r="R9" s="371" t="s">
        <v>47</v>
      </c>
      <c r="S9" s="371">
        <v>42060</v>
      </c>
      <c r="T9" s="372" t="s">
        <v>3155</v>
      </c>
      <c r="U9" s="249"/>
      <c r="V9" s="249"/>
      <c r="W9" s="249"/>
      <c r="X9" s="249"/>
      <c r="Y9" s="374">
        <v>169644.48</v>
      </c>
      <c r="Z9" s="374">
        <v>2461619.5200000075</v>
      </c>
      <c r="AA9" s="375">
        <v>1812</v>
      </c>
      <c r="AB9" s="374">
        <v>432198.05</v>
      </c>
      <c r="AC9" s="374">
        <v>3545637.78</v>
      </c>
      <c r="AD9" s="375">
        <v>4019</v>
      </c>
      <c r="AE9" s="374">
        <v>0</v>
      </c>
      <c r="AF9" s="374">
        <v>3397058.21</v>
      </c>
      <c r="AG9" s="374" t="s">
        <v>3156</v>
      </c>
      <c r="AH9" s="374">
        <v>502807.18999999965</v>
      </c>
      <c r="AI9" s="374" t="s">
        <v>47</v>
      </c>
      <c r="AJ9" s="374">
        <v>0</v>
      </c>
      <c r="AK9" s="374">
        <v>0</v>
      </c>
      <c r="AL9" s="249"/>
      <c r="AM9" s="249"/>
      <c r="AN9" s="249"/>
      <c r="AO9" s="249"/>
      <c r="AP9" s="249" t="s">
        <v>94</v>
      </c>
      <c r="AQ9" s="249"/>
      <c r="AR9" s="372" t="s">
        <v>3099</v>
      </c>
      <c r="AS9" s="249" t="s">
        <v>3100</v>
      </c>
      <c r="AT9" s="387" t="s">
        <v>3157</v>
      </c>
      <c r="AU9" s="249" t="s">
        <v>3102</v>
      </c>
      <c r="AV9" s="249" t="s">
        <v>3122</v>
      </c>
      <c r="AW9" s="370" t="s">
        <v>3104</v>
      </c>
    </row>
    <row r="10" spans="1:49" s="370" customFormat="1" ht="30" customHeight="1" x14ac:dyDescent="0.45">
      <c r="A10" s="393">
        <v>2015</v>
      </c>
      <c r="B10" s="249" t="s">
        <v>3158</v>
      </c>
      <c r="C10" s="249"/>
      <c r="D10" s="249" t="s">
        <v>47</v>
      </c>
      <c r="E10" s="384" t="s">
        <v>95</v>
      </c>
      <c r="F10" s="371">
        <v>42061</v>
      </c>
      <c r="G10" s="371">
        <v>42041</v>
      </c>
      <c r="H10" s="371" t="s">
        <v>47</v>
      </c>
      <c r="I10" s="249"/>
      <c r="J10" s="249" t="s">
        <v>3159</v>
      </c>
      <c r="K10" s="371" t="s">
        <v>3160</v>
      </c>
      <c r="L10" s="371"/>
      <c r="M10" s="371">
        <v>42061</v>
      </c>
      <c r="N10" s="372" t="s">
        <v>3161</v>
      </c>
      <c r="O10" s="372"/>
      <c r="P10" s="373" t="s">
        <v>3162</v>
      </c>
      <c r="Q10" s="372" t="s">
        <v>3098</v>
      </c>
      <c r="R10" s="377">
        <v>42061</v>
      </c>
      <c r="S10" s="371">
        <v>42062</v>
      </c>
      <c r="T10" s="372" t="s">
        <v>335</v>
      </c>
      <c r="U10" s="249" t="s">
        <v>47</v>
      </c>
      <c r="V10" s="249"/>
      <c r="W10" s="249"/>
      <c r="X10" s="249"/>
      <c r="Y10" s="374" t="s">
        <v>47</v>
      </c>
      <c r="Z10" s="374">
        <v>4675203.6800000211</v>
      </c>
      <c r="AA10" s="375">
        <v>7159</v>
      </c>
      <c r="AB10" s="374">
        <v>0</v>
      </c>
      <c r="AC10" s="376" t="s">
        <v>47</v>
      </c>
      <c r="AD10" s="375">
        <v>7925</v>
      </c>
      <c r="AE10" s="374">
        <v>0</v>
      </c>
      <c r="AF10" s="374">
        <v>5877532.2800000003</v>
      </c>
      <c r="AG10" s="249" t="s">
        <v>47</v>
      </c>
      <c r="AH10" s="374" t="s">
        <v>47</v>
      </c>
      <c r="AI10" s="374" t="s">
        <v>47</v>
      </c>
      <c r="AJ10" s="374">
        <v>0</v>
      </c>
      <c r="AK10" s="374">
        <v>0</v>
      </c>
      <c r="AL10" s="249"/>
      <c r="AM10" s="249"/>
      <c r="AN10" s="249"/>
      <c r="AO10" s="249"/>
      <c r="AP10" s="249" t="s">
        <v>94</v>
      </c>
      <c r="AQ10" s="249"/>
      <c r="AR10" s="372" t="s">
        <v>3099</v>
      </c>
      <c r="AS10" s="249" t="s">
        <v>3100</v>
      </c>
      <c r="AT10" s="249" t="s">
        <v>3132</v>
      </c>
      <c r="AU10" s="249" t="s">
        <v>3102</v>
      </c>
      <c r="AV10" s="249" t="s">
        <v>3122</v>
      </c>
      <c r="AW10" s="378" t="s">
        <v>3163</v>
      </c>
    </row>
    <row r="11" spans="1:49" s="370" customFormat="1" ht="30" customHeight="1" x14ac:dyDescent="0.45">
      <c r="A11" s="393">
        <v>2015</v>
      </c>
      <c r="B11" s="379" t="s">
        <v>3164</v>
      </c>
      <c r="C11" s="379"/>
      <c r="D11" s="249" t="s">
        <v>47</v>
      </c>
      <c r="E11" s="385" t="s">
        <v>95</v>
      </c>
      <c r="F11" s="380">
        <v>42052</v>
      </c>
      <c r="G11" s="380" t="s">
        <v>3165</v>
      </c>
      <c r="H11" s="380" t="s">
        <v>2795</v>
      </c>
      <c r="I11" s="379"/>
      <c r="J11" s="379" t="s">
        <v>3166</v>
      </c>
      <c r="K11" s="380" t="s">
        <v>3167</v>
      </c>
      <c r="L11" s="380"/>
      <c r="M11" s="380" t="s">
        <v>573</v>
      </c>
      <c r="N11" s="381" t="s">
        <v>3128</v>
      </c>
      <c r="O11" s="381"/>
      <c r="P11" s="381" t="s">
        <v>3168</v>
      </c>
      <c r="Q11" s="381" t="s">
        <v>3130</v>
      </c>
      <c r="R11" s="380" t="s">
        <v>47</v>
      </c>
      <c r="S11" s="379" t="s">
        <v>2683</v>
      </c>
      <c r="T11" s="381" t="s">
        <v>3169</v>
      </c>
      <c r="U11" s="379"/>
      <c r="V11" s="379"/>
      <c r="W11" s="379"/>
      <c r="X11" s="379"/>
      <c r="Y11" s="374" t="s">
        <v>47</v>
      </c>
      <c r="Z11" s="374">
        <v>18602211.68</v>
      </c>
      <c r="AA11" s="382">
        <v>7811</v>
      </c>
      <c r="AB11" s="376">
        <v>0</v>
      </c>
      <c r="AC11" s="376" t="s">
        <v>47</v>
      </c>
      <c r="AD11" s="382">
        <v>7658</v>
      </c>
      <c r="AE11" s="376">
        <v>0</v>
      </c>
      <c r="AF11" s="376">
        <v>14457868.67</v>
      </c>
      <c r="AG11" s="379" t="s">
        <v>3131</v>
      </c>
      <c r="AH11" s="376" t="s">
        <v>47</v>
      </c>
      <c r="AI11" s="376" t="s">
        <v>47</v>
      </c>
      <c r="AJ11" s="376">
        <v>0</v>
      </c>
      <c r="AK11" s="376">
        <v>0</v>
      </c>
      <c r="AL11" s="379"/>
      <c r="AM11" s="379"/>
      <c r="AN11" s="379"/>
      <c r="AO11" s="379"/>
      <c r="AP11" s="379" t="s">
        <v>94</v>
      </c>
      <c r="AQ11" s="379"/>
      <c r="AR11" s="381" t="s">
        <v>3099</v>
      </c>
      <c r="AS11" s="379" t="s">
        <v>3100</v>
      </c>
      <c r="AT11" s="390" t="s">
        <v>3170</v>
      </c>
      <c r="AU11" s="379" t="s">
        <v>3102</v>
      </c>
      <c r="AV11" s="379" t="s">
        <v>3122</v>
      </c>
      <c r="AW11" s="370" t="s">
        <v>3133</v>
      </c>
    </row>
    <row r="12" spans="1:49" s="370" customFormat="1" ht="30" customHeight="1" x14ac:dyDescent="0.45">
      <c r="A12" s="393">
        <v>2015</v>
      </c>
      <c r="B12" s="249" t="s">
        <v>3171</v>
      </c>
      <c r="C12" s="249"/>
      <c r="D12" s="249" t="s">
        <v>47</v>
      </c>
      <c r="E12" s="249" t="s">
        <v>94</v>
      </c>
      <c r="F12" s="371" t="s">
        <v>3172</v>
      </c>
      <c r="G12" s="371">
        <v>42041</v>
      </c>
      <c r="H12" s="371" t="s">
        <v>47</v>
      </c>
      <c r="I12" s="249" t="s">
        <v>3173</v>
      </c>
      <c r="J12" s="249" t="s">
        <v>3174</v>
      </c>
      <c r="K12" s="371" t="s">
        <v>3160</v>
      </c>
      <c r="L12" s="371"/>
      <c r="M12" s="371">
        <v>42055</v>
      </c>
      <c r="N12" s="372" t="s">
        <v>3108</v>
      </c>
      <c r="O12" s="372"/>
      <c r="P12" s="373" t="s">
        <v>3175</v>
      </c>
      <c r="Q12" s="372" t="s">
        <v>3098</v>
      </c>
      <c r="R12" s="377">
        <v>42055</v>
      </c>
      <c r="S12" s="371">
        <v>42060</v>
      </c>
      <c r="T12" s="372" t="s">
        <v>335</v>
      </c>
      <c r="U12" s="249" t="s">
        <v>47</v>
      </c>
      <c r="V12" s="249"/>
      <c r="W12" s="249"/>
      <c r="X12" s="249"/>
      <c r="Y12" s="374">
        <v>13871.06</v>
      </c>
      <c r="Z12" s="374">
        <v>42008503.909999996</v>
      </c>
      <c r="AA12" s="375">
        <v>28086</v>
      </c>
      <c r="AB12" s="374">
        <v>358081.17</v>
      </c>
      <c r="AC12" s="374">
        <v>42405555.399999999</v>
      </c>
      <c r="AD12" s="375">
        <v>27975</v>
      </c>
      <c r="AE12" s="374">
        <v>1379460.87</v>
      </c>
      <c r="AF12" s="374">
        <v>38235997.43</v>
      </c>
      <c r="AG12" s="383" t="s">
        <v>3176</v>
      </c>
      <c r="AH12" s="374">
        <v>547262.41999999993</v>
      </c>
      <c r="AI12" s="374">
        <v>1672976.5799999998</v>
      </c>
      <c r="AJ12" s="374">
        <v>0</v>
      </c>
      <c r="AK12" s="374">
        <v>547861.52</v>
      </c>
      <c r="AL12" s="249"/>
      <c r="AM12" s="249"/>
      <c r="AN12" s="249"/>
      <c r="AO12" s="249"/>
      <c r="AP12" s="249" t="s">
        <v>94</v>
      </c>
      <c r="AQ12" s="249"/>
      <c r="AR12" s="372" t="s">
        <v>3177</v>
      </c>
      <c r="AS12" s="249" t="s">
        <v>3100</v>
      </c>
      <c r="AT12" s="389" t="s">
        <v>2543</v>
      </c>
      <c r="AU12" s="249" t="s">
        <v>3102</v>
      </c>
      <c r="AV12" s="389" t="s">
        <v>3122</v>
      </c>
      <c r="AW12" s="370" t="s">
        <v>3178</v>
      </c>
    </row>
    <row r="13" spans="1:49" s="370" customFormat="1" ht="30" customHeight="1" x14ac:dyDescent="0.45">
      <c r="A13" s="393">
        <v>2015</v>
      </c>
      <c r="B13" s="249" t="s">
        <v>3179</v>
      </c>
      <c r="C13" s="249"/>
      <c r="D13" s="249" t="s">
        <v>47</v>
      </c>
      <c r="E13" s="249" t="s">
        <v>94</v>
      </c>
      <c r="F13" s="371" t="s">
        <v>3180</v>
      </c>
      <c r="G13" s="371">
        <v>42049</v>
      </c>
      <c r="H13" s="371" t="s">
        <v>3181</v>
      </c>
      <c r="I13" s="249" t="s">
        <v>3182</v>
      </c>
      <c r="J13" s="249" t="s">
        <v>3183</v>
      </c>
      <c r="K13" s="371" t="s">
        <v>3184</v>
      </c>
      <c r="L13" s="371"/>
      <c r="M13" s="377" t="s">
        <v>3185</v>
      </c>
      <c r="N13" s="372" t="s">
        <v>3186</v>
      </c>
      <c r="O13" s="372"/>
      <c r="P13" s="372" t="s">
        <v>3187</v>
      </c>
      <c r="Q13" s="372" t="s">
        <v>3130</v>
      </c>
      <c r="R13" s="371" t="s">
        <v>47</v>
      </c>
      <c r="S13" s="377" t="s">
        <v>48</v>
      </c>
      <c r="T13" s="372" t="s">
        <v>3188</v>
      </c>
      <c r="U13" s="249"/>
      <c r="V13" s="249"/>
      <c r="W13" s="249"/>
      <c r="X13" s="249"/>
      <c r="Y13" s="374">
        <v>2840457</v>
      </c>
      <c r="Z13" s="374">
        <v>30657618.979999878</v>
      </c>
      <c r="AA13" s="375">
        <v>11908</v>
      </c>
      <c r="AB13" s="374">
        <v>3776474.8799999966</v>
      </c>
      <c r="AC13" s="374">
        <v>28287873.210000001</v>
      </c>
      <c r="AD13" s="375">
        <v>10984</v>
      </c>
      <c r="AE13" s="374">
        <v>0</v>
      </c>
      <c r="AF13" s="374">
        <v>30544881.129999999</v>
      </c>
      <c r="AG13" s="374" t="s">
        <v>3189</v>
      </c>
      <c r="AH13" s="374">
        <v>6533520.7599999998</v>
      </c>
      <c r="AI13" s="374" t="s">
        <v>47</v>
      </c>
      <c r="AJ13" s="374">
        <v>0</v>
      </c>
      <c r="AK13" s="374">
        <v>0</v>
      </c>
      <c r="AL13" s="249"/>
      <c r="AM13" s="249"/>
      <c r="AN13" s="249"/>
      <c r="AO13" s="249"/>
      <c r="AP13" s="249" t="s">
        <v>95</v>
      </c>
      <c r="AQ13" s="249" t="s">
        <v>3190</v>
      </c>
      <c r="AR13" s="372" t="s">
        <v>3191</v>
      </c>
      <c r="AS13" s="249" t="s">
        <v>3111</v>
      </c>
      <c r="AT13" s="249" t="s">
        <v>3192</v>
      </c>
      <c r="AU13" s="249" t="s">
        <v>3193</v>
      </c>
      <c r="AV13" s="249" t="s">
        <v>3194</v>
      </c>
    </row>
    <row r="14" spans="1:49" ht="30" customHeight="1" x14ac:dyDescent="0.45">
      <c r="A14" s="393">
        <v>2016</v>
      </c>
      <c r="B14" s="397" t="s">
        <v>3093</v>
      </c>
      <c r="C14" s="397"/>
      <c r="D14" s="419" t="s">
        <v>94</v>
      </c>
      <c r="E14" s="397" t="s">
        <v>94</v>
      </c>
      <c r="F14" s="394">
        <v>42409</v>
      </c>
      <c r="G14" s="394">
        <v>42384</v>
      </c>
      <c r="H14" s="249" t="s">
        <v>3207</v>
      </c>
      <c r="I14" s="249"/>
      <c r="J14" s="249" t="s">
        <v>3094</v>
      </c>
      <c r="K14" s="371">
        <v>42384</v>
      </c>
      <c r="L14" s="417" t="s">
        <v>94</v>
      </c>
      <c r="M14" s="394">
        <v>42401</v>
      </c>
      <c r="N14" s="402" t="s">
        <v>3096</v>
      </c>
      <c r="O14" s="402" t="s">
        <v>2543</v>
      </c>
      <c r="P14" s="373" t="s">
        <v>3097</v>
      </c>
      <c r="Q14" s="402" t="s">
        <v>3098</v>
      </c>
      <c r="R14" s="394">
        <v>42401</v>
      </c>
      <c r="S14" s="405">
        <v>42410</v>
      </c>
      <c r="T14" s="397" t="s">
        <v>335</v>
      </c>
      <c r="U14" s="397" t="s">
        <v>47</v>
      </c>
      <c r="V14" s="411">
        <v>325675.90000000002</v>
      </c>
      <c r="W14" s="411">
        <v>2395807.54</v>
      </c>
      <c r="X14" s="375">
        <v>2486</v>
      </c>
      <c r="Y14" s="398">
        <v>151093.94</v>
      </c>
      <c r="Z14" s="398">
        <v>3306651.91</v>
      </c>
      <c r="AA14" s="399">
        <v>2692</v>
      </c>
      <c r="AB14" s="398">
        <v>419030.67</v>
      </c>
      <c r="AC14" s="398">
        <v>4137051.85</v>
      </c>
      <c r="AD14" s="399">
        <v>3511</v>
      </c>
      <c r="AE14" s="398">
        <v>0</v>
      </c>
      <c r="AF14" s="398">
        <v>4798402.42</v>
      </c>
      <c r="AG14" s="374">
        <v>3015871.77</v>
      </c>
      <c r="AH14" s="374">
        <v>859066.64000000025</v>
      </c>
      <c r="AI14" s="374" t="s">
        <v>47</v>
      </c>
      <c r="AJ14" s="374">
        <v>0</v>
      </c>
      <c r="AK14" s="374">
        <v>0</v>
      </c>
      <c r="AL14" s="249"/>
      <c r="AM14" s="249"/>
      <c r="AN14" s="249"/>
      <c r="AO14" s="249"/>
      <c r="AP14" s="249"/>
      <c r="AQ14" s="372"/>
      <c r="AR14" s="372"/>
      <c r="AS14" s="372"/>
      <c r="AT14" s="249"/>
      <c r="AU14" s="249"/>
      <c r="AV14" s="249"/>
    </row>
    <row r="15" spans="1:49" ht="30" customHeight="1" x14ac:dyDescent="0.45">
      <c r="A15" s="393">
        <v>2016</v>
      </c>
      <c r="B15" s="397" t="s">
        <v>3105</v>
      </c>
      <c r="C15" s="397"/>
      <c r="D15" s="419" t="s">
        <v>94</v>
      </c>
      <c r="E15" s="397" t="s">
        <v>94</v>
      </c>
      <c r="F15" s="394">
        <v>42409</v>
      </c>
      <c r="G15" s="394">
        <v>42387</v>
      </c>
      <c r="H15" s="249" t="s">
        <v>3207</v>
      </c>
      <c r="I15" s="249"/>
      <c r="J15" s="249" t="s">
        <v>3106</v>
      </c>
      <c r="K15" s="371">
        <v>42387</v>
      </c>
      <c r="L15" s="417" t="s">
        <v>94</v>
      </c>
      <c r="M15" s="394">
        <v>42409</v>
      </c>
      <c r="N15" s="402" t="s">
        <v>3218</v>
      </c>
      <c r="O15" s="402" t="s">
        <v>2543</v>
      </c>
      <c r="P15" s="373" t="s">
        <v>3109</v>
      </c>
      <c r="Q15" s="402" t="s">
        <v>3098</v>
      </c>
      <c r="R15" s="394">
        <v>42409</v>
      </c>
      <c r="S15" s="405">
        <v>42410</v>
      </c>
      <c r="T15" s="397" t="s">
        <v>335</v>
      </c>
      <c r="U15" s="397" t="s">
        <v>47</v>
      </c>
      <c r="V15" s="411">
        <v>8206201.7199999997</v>
      </c>
      <c r="W15" s="411">
        <v>21316767.219999999</v>
      </c>
      <c r="X15" s="414">
        <v>14617</v>
      </c>
      <c r="Y15" s="398">
        <v>4570672.97</v>
      </c>
      <c r="Z15" s="398">
        <v>23272136.170000002</v>
      </c>
      <c r="AA15" s="399">
        <v>14981</v>
      </c>
      <c r="AB15" s="398">
        <v>5535660.0999999996</v>
      </c>
      <c r="AC15" s="398">
        <v>39459427.299999997</v>
      </c>
      <c r="AD15" s="399">
        <v>19016</v>
      </c>
      <c r="AE15" s="398">
        <v>7398759.71</v>
      </c>
      <c r="AF15" s="398">
        <v>55677594.259999998</v>
      </c>
      <c r="AG15" s="374">
        <v>18274971.960000008</v>
      </c>
      <c r="AH15" s="374">
        <v>8418466.1799999904</v>
      </c>
      <c r="AI15" s="374">
        <v>13147538.669999981</v>
      </c>
      <c r="AJ15" s="374">
        <v>396929.59</v>
      </c>
      <c r="AK15" s="374">
        <v>11859530.529999999</v>
      </c>
      <c r="AL15" s="249"/>
      <c r="AM15" s="249"/>
      <c r="AN15" s="249"/>
      <c r="AO15" s="249"/>
      <c r="AP15" s="249"/>
      <c r="AQ15" s="372"/>
      <c r="AR15" s="372"/>
      <c r="AS15" s="372"/>
      <c r="AT15" s="249"/>
      <c r="AU15" s="249"/>
      <c r="AV15" s="249"/>
    </row>
    <row r="16" spans="1:49" ht="30" customHeight="1" x14ac:dyDescent="0.45">
      <c r="A16" s="393">
        <v>2016</v>
      </c>
      <c r="B16" s="397" t="s">
        <v>3114</v>
      </c>
      <c r="C16" s="397"/>
      <c r="D16" s="419" t="s">
        <v>94</v>
      </c>
      <c r="E16" s="397" t="s">
        <v>94</v>
      </c>
      <c r="F16" s="394">
        <v>42409</v>
      </c>
      <c r="G16" s="394">
        <v>42388</v>
      </c>
      <c r="H16" s="249" t="s">
        <v>3208</v>
      </c>
      <c r="I16" s="249"/>
      <c r="J16" s="249" t="s">
        <v>3116</v>
      </c>
      <c r="K16" s="371">
        <v>42388</v>
      </c>
      <c r="L16" s="417" t="s">
        <v>94</v>
      </c>
      <c r="M16" s="394">
        <v>42409</v>
      </c>
      <c r="N16" s="402" t="s">
        <v>3118</v>
      </c>
      <c r="O16" s="402" t="s">
        <v>2543</v>
      </c>
      <c r="P16" s="373" t="s">
        <v>3119</v>
      </c>
      <c r="Q16" s="402" t="s">
        <v>3098</v>
      </c>
      <c r="R16" s="394">
        <v>42409</v>
      </c>
      <c r="S16" s="405">
        <v>42410</v>
      </c>
      <c r="T16" s="402" t="s">
        <v>335</v>
      </c>
      <c r="U16" s="397" t="s">
        <v>47</v>
      </c>
      <c r="V16" s="411">
        <v>139039.20000000001</v>
      </c>
      <c r="W16" s="411">
        <v>2358760.9500000002</v>
      </c>
      <c r="X16" s="375">
        <v>2201</v>
      </c>
      <c r="Y16" s="398">
        <v>43550.01</v>
      </c>
      <c r="Z16" s="398">
        <v>2356903.66</v>
      </c>
      <c r="AA16" s="399">
        <v>2324</v>
      </c>
      <c r="AB16" s="398">
        <v>211149.79</v>
      </c>
      <c r="AC16" s="398">
        <v>2569714.81</v>
      </c>
      <c r="AD16" s="399">
        <v>2291</v>
      </c>
      <c r="AE16" s="398">
        <v>0</v>
      </c>
      <c r="AF16" s="398">
        <v>2585037.9999999981</v>
      </c>
      <c r="AG16" s="374">
        <v>1359566.57</v>
      </c>
      <c r="AH16" s="374">
        <v>382874.22000000009</v>
      </c>
      <c r="AI16" s="374" t="s">
        <v>47</v>
      </c>
      <c r="AJ16" s="374">
        <v>0</v>
      </c>
      <c r="AK16" s="374">
        <v>0</v>
      </c>
      <c r="AL16" s="249"/>
      <c r="AM16" s="249"/>
      <c r="AN16" s="249"/>
      <c r="AO16" s="249"/>
      <c r="AP16" s="249"/>
      <c r="AQ16" s="372"/>
      <c r="AR16" s="372"/>
      <c r="AS16" s="372"/>
      <c r="AT16" s="249"/>
      <c r="AU16" s="249"/>
      <c r="AV16" s="249"/>
    </row>
    <row r="17" spans="1:48" ht="42.75" x14ac:dyDescent="0.45">
      <c r="A17" s="393">
        <v>2016</v>
      </c>
      <c r="B17" s="397" t="s">
        <v>3123</v>
      </c>
      <c r="C17" s="397"/>
      <c r="D17" s="412" t="s">
        <v>3232</v>
      </c>
      <c r="E17" s="397" t="s">
        <v>95</v>
      </c>
      <c r="F17" s="394">
        <v>42410</v>
      </c>
      <c r="G17" s="394">
        <v>42391</v>
      </c>
      <c r="H17" s="249" t="s">
        <v>3208</v>
      </c>
      <c r="I17" s="249" t="s">
        <v>3125</v>
      </c>
      <c r="J17" s="249" t="s">
        <v>3126</v>
      </c>
      <c r="K17" s="371">
        <v>42391</v>
      </c>
      <c r="L17" s="417" t="s">
        <v>94</v>
      </c>
      <c r="M17" s="394">
        <v>42410</v>
      </c>
      <c r="N17" s="402" t="s">
        <v>3118</v>
      </c>
      <c r="O17" s="402" t="s">
        <v>2543</v>
      </c>
      <c r="P17" s="391" t="s">
        <v>3196</v>
      </c>
      <c r="Q17" s="402" t="s">
        <v>3098</v>
      </c>
      <c r="R17" s="394">
        <v>42410</v>
      </c>
      <c r="S17" s="405">
        <v>42412</v>
      </c>
      <c r="T17" s="397" t="s">
        <v>335</v>
      </c>
      <c r="U17" s="397" t="s">
        <v>47</v>
      </c>
      <c r="V17" s="411"/>
      <c r="W17" s="410">
        <f t="shared" ref="W17:X24" si="0">Z17</f>
        <v>2871651.82</v>
      </c>
      <c r="X17" s="409">
        <f t="shared" si="0"/>
        <v>5183</v>
      </c>
      <c r="Y17" s="413" t="s">
        <v>2543</v>
      </c>
      <c r="Z17" s="398">
        <v>2871651.82</v>
      </c>
      <c r="AA17" s="399">
        <v>5183</v>
      </c>
      <c r="AB17" s="413" t="s">
        <v>2543</v>
      </c>
      <c r="AC17" s="413" t="s">
        <v>2543</v>
      </c>
      <c r="AD17" s="399">
        <v>5369</v>
      </c>
      <c r="AE17" s="398">
        <v>0</v>
      </c>
      <c r="AF17" s="398">
        <v>2653596.7799999998</v>
      </c>
      <c r="AG17" s="374" t="s">
        <v>47</v>
      </c>
      <c r="AH17" s="374" t="s">
        <v>47</v>
      </c>
      <c r="AI17" s="374" t="s">
        <v>47</v>
      </c>
      <c r="AJ17" s="374">
        <v>0</v>
      </c>
      <c r="AK17" s="374">
        <v>0</v>
      </c>
      <c r="AL17" s="249"/>
      <c r="AM17" s="249"/>
      <c r="AN17" s="249"/>
      <c r="AO17" s="249"/>
      <c r="AP17" s="249"/>
      <c r="AQ17" s="372"/>
      <c r="AR17" s="372"/>
      <c r="AS17" s="372"/>
      <c r="AT17" s="249"/>
      <c r="AU17" s="249"/>
      <c r="AV17" s="249"/>
    </row>
    <row r="18" spans="1:48" ht="42.75" x14ac:dyDescent="0.45">
      <c r="A18" s="393">
        <v>2016</v>
      </c>
      <c r="B18" s="408" t="s">
        <v>3164</v>
      </c>
      <c r="C18" s="408"/>
      <c r="D18" s="412" t="s">
        <v>3231</v>
      </c>
      <c r="E18" s="408" t="s">
        <v>95</v>
      </c>
      <c r="F18" s="394">
        <v>42416</v>
      </c>
      <c r="G18" s="394" t="s">
        <v>3205</v>
      </c>
      <c r="H18" s="380" t="s">
        <v>3211</v>
      </c>
      <c r="I18" s="249"/>
      <c r="J18" s="379" t="s">
        <v>3166</v>
      </c>
      <c r="K18" s="371" t="s">
        <v>47</v>
      </c>
      <c r="L18" s="418" t="s">
        <v>3229</v>
      </c>
      <c r="M18" s="407" t="s">
        <v>3226</v>
      </c>
      <c r="N18" s="404" t="s">
        <v>3128</v>
      </c>
      <c r="O18" s="402" t="s">
        <v>136</v>
      </c>
      <c r="P18" s="381" t="s">
        <v>3168</v>
      </c>
      <c r="Q18" s="404" t="s">
        <v>3130</v>
      </c>
      <c r="R18" s="402" t="s">
        <v>2543</v>
      </c>
      <c r="S18" s="408" t="s">
        <v>2683</v>
      </c>
      <c r="T18" s="404" t="s">
        <v>3169</v>
      </c>
      <c r="U18" s="397" t="s">
        <v>47</v>
      </c>
      <c r="V18" s="411"/>
      <c r="W18" s="410">
        <f t="shared" si="0"/>
        <v>18602211.68</v>
      </c>
      <c r="X18" s="409">
        <f t="shared" si="0"/>
        <v>7811</v>
      </c>
      <c r="Y18" s="413" t="s">
        <v>2543</v>
      </c>
      <c r="Z18" s="398">
        <v>18602211.68</v>
      </c>
      <c r="AA18" s="401">
        <v>7811</v>
      </c>
      <c r="AB18" s="413" t="s">
        <v>2543</v>
      </c>
      <c r="AC18" s="413" t="s">
        <v>2543</v>
      </c>
      <c r="AD18" s="401">
        <v>7658</v>
      </c>
      <c r="AE18" s="400">
        <v>0</v>
      </c>
      <c r="AF18" s="400">
        <v>14457868.67</v>
      </c>
      <c r="AG18" s="379" t="s">
        <v>47</v>
      </c>
      <c r="AH18" s="376" t="s">
        <v>47</v>
      </c>
      <c r="AI18" s="376" t="s">
        <v>47</v>
      </c>
      <c r="AJ18" s="376">
        <v>0</v>
      </c>
      <c r="AK18" s="376">
        <v>0</v>
      </c>
      <c r="AL18" s="249"/>
      <c r="AM18" s="249"/>
      <c r="AN18" s="249"/>
      <c r="AO18" s="249"/>
      <c r="AP18" s="249"/>
      <c r="AQ18" s="372"/>
      <c r="AR18" s="372"/>
      <c r="AS18" s="372"/>
      <c r="AT18" s="249"/>
      <c r="AU18" s="249"/>
      <c r="AV18" s="249"/>
    </row>
    <row r="19" spans="1:48" ht="45.75" customHeight="1" x14ac:dyDescent="0.45">
      <c r="A19" s="393">
        <v>2016</v>
      </c>
      <c r="B19" s="397" t="s">
        <v>3134</v>
      </c>
      <c r="C19" s="397"/>
      <c r="D19" s="419" t="s">
        <v>94</v>
      </c>
      <c r="E19" s="397" t="s">
        <v>94</v>
      </c>
      <c r="F19" s="394">
        <v>42418</v>
      </c>
      <c r="G19" s="394">
        <v>42396</v>
      </c>
      <c r="H19" s="371" t="s">
        <v>3136</v>
      </c>
      <c r="I19" s="371" t="s">
        <v>3199</v>
      </c>
      <c r="J19" s="249" t="s">
        <v>3200</v>
      </c>
      <c r="K19" s="371" t="s">
        <v>3212</v>
      </c>
      <c r="L19" s="417" t="s">
        <v>94</v>
      </c>
      <c r="M19" s="394">
        <v>42418</v>
      </c>
      <c r="N19" s="402" t="s">
        <v>3128</v>
      </c>
      <c r="O19" s="402" t="s">
        <v>297</v>
      </c>
      <c r="P19" s="372" t="s">
        <v>3140</v>
      </c>
      <c r="Q19" s="402" t="s">
        <v>3130</v>
      </c>
      <c r="R19" s="402" t="s">
        <v>2543</v>
      </c>
      <c r="S19" s="405">
        <v>42418</v>
      </c>
      <c r="T19" s="402" t="s">
        <v>3213</v>
      </c>
      <c r="U19" s="397" t="s">
        <v>47</v>
      </c>
      <c r="V19" s="411">
        <v>350000</v>
      </c>
      <c r="W19" s="411">
        <f t="shared" si="0"/>
        <v>1759477.9</v>
      </c>
      <c r="X19" s="414">
        <f t="shared" si="0"/>
        <v>4011</v>
      </c>
      <c r="Y19" s="398">
        <v>155374.35999999999</v>
      </c>
      <c r="Z19" s="398">
        <v>1759477.9</v>
      </c>
      <c r="AA19" s="399">
        <v>4011</v>
      </c>
      <c r="AB19" s="413" t="s">
        <v>2543</v>
      </c>
      <c r="AC19" s="398">
        <v>2982301.02</v>
      </c>
      <c r="AD19" s="399">
        <v>3887</v>
      </c>
      <c r="AE19" s="398">
        <v>0</v>
      </c>
      <c r="AF19" s="398">
        <v>2340123.39</v>
      </c>
      <c r="AG19" s="374" t="s">
        <v>3142</v>
      </c>
      <c r="AH19" s="374" t="s">
        <v>47</v>
      </c>
      <c r="AI19" s="374" t="s">
        <v>47</v>
      </c>
      <c r="AJ19" s="374">
        <v>0</v>
      </c>
      <c r="AK19" s="374">
        <v>0</v>
      </c>
      <c r="AL19" s="249"/>
      <c r="AM19" s="249"/>
      <c r="AN19" s="249"/>
      <c r="AO19" s="249"/>
      <c r="AP19" s="249"/>
      <c r="AQ19" s="372"/>
      <c r="AR19" s="372"/>
      <c r="AS19" s="372"/>
      <c r="AT19" s="249"/>
      <c r="AU19" s="249"/>
      <c r="AV19" s="249"/>
    </row>
    <row r="20" spans="1:48" ht="30" customHeight="1" x14ac:dyDescent="0.45">
      <c r="A20" s="393">
        <v>2016</v>
      </c>
      <c r="B20" s="397" t="s">
        <v>3144</v>
      </c>
      <c r="C20" s="397"/>
      <c r="D20" s="419" t="s">
        <v>94</v>
      </c>
      <c r="E20" s="397" t="s">
        <v>94</v>
      </c>
      <c r="F20" s="394">
        <v>42418</v>
      </c>
      <c r="G20" s="395" t="s">
        <v>119</v>
      </c>
      <c r="H20" s="389"/>
      <c r="I20" s="249"/>
      <c r="J20" s="249" t="s">
        <v>3145</v>
      </c>
      <c r="K20" s="392"/>
      <c r="L20" s="371" t="s">
        <v>3227</v>
      </c>
      <c r="M20" s="395" t="s">
        <v>119</v>
      </c>
      <c r="N20" s="395" t="s">
        <v>3118</v>
      </c>
      <c r="O20" s="402" t="s">
        <v>2543</v>
      </c>
      <c r="P20" s="373" t="s">
        <v>3210</v>
      </c>
      <c r="Q20" s="402" t="s">
        <v>3098</v>
      </c>
      <c r="R20" s="394">
        <v>42418</v>
      </c>
      <c r="S20" s="394">
        <v>42419</v>
      </c>
      <c r="T20" s="397" t="s">
        <v>335</v>
      </c>
      <c r="U20" s="397" t="s">
        <v>47</v>
      </c>
      <c r="V20" s="411">
        <v>467726.52</v>
      </c>
      <c r="W20" s="411">
        <f t="shared" si="0"/>
        <v>6351363.1100000003</v>
      </c>
      <c r="X20" s="414">
        <f t="shared" si="0"/>
        <v>7133</v>
      </c>
      <c r="Y20" s="398">
        <v>450686.76</v>
      </c>
      <c r="Z20" s="398">
        <v>6351363.1100000003</v>
      </c>
      <c r="AA20" s="399">
        <v>7133</v>
      </c>
      <c r="AB20" s="398">
        <v>734936.32</v>
      </c>
      <c r="AC20" s="398">
        <v>11187210.439999999</v>
      </c>
      <c r="AD20" s="399">
        <v>8614</v>
      </c>
      <c r="AE20" s="398">
        <v>0</v>
      </c>
      <c r="AF20" s="398">
        <v>52728298.609999999</v>
      </c>
      <c r="AG20" s="374">
        <v>10738856.819999726</v>
      </c>
      <c r="AH20" s="374">
        <v>1124163.24</v>
      </c>
      <c r="AI20" s="374" t="s">
        <v>47</v>
      </c>
      <c r="AJ20" s="374">
        <v>167705.91</v>
      </c>
      <c r="AK20" s="374">
        <v>355018.02</v>
      </c>
      <c r="AL20" s="249"/>
      <c r="AM20" s="249"/>
      <c r="AN20" s="249"/>
      <c r="AO20" s="249"/>
      <c r="AP20" s="249"/>
      <c r="AQ20" s="372"/>
      <c r="AR20" s="372"/>
      <c r="AS20" s="372"/>
      <c r="AT20" s="249"/>
      <c r="AU20" s="249"/>
      <c r="AV20" s="249"/>
    </row>
    <row r="21" spans="1:48" ht="30" customHeight="1" x14ac:dyDescent="0.45">
      <c r="A21" s="393">
        <v>2016</v>
      </c>
      <c r="B21" s="397" t="s">
        <v>3150</v>
      </c>
      <c r="C21" s="397"/>
      <c r="D21" s="419" t="s">
        <v>94</v>
      </c>
      <c r="E21" s="397" t="s">
        <v>94</v>
      </c>
      <c r="F21" s="394">
        <v>42423</v>
      </c>
      <c r="G21" s="405" t="s">
        <v>3203</v>
      </c>
      <c r="H21" s="371" t="s">
        <v>3211</v>
      </c>
      <c r="I21" s="249"/>
      <c r="J21" s="249" t="s">
        <v>3152</v>
      </c>
      <c r="K21" s="371" t="s">
        <v>3202</v>
      </c>
      <c r="L21" s="371" t="s">
        <v>3228</v>
      </c>
      <c r="M21" s="394">
        <v>42423</v>
      </c>
      <c r="N21" s="402" t="s">
        <v>3128</v>
      </c>
      <c r="O21" s="402" t="s">
        <v>297</v>
      </c>
      <c r="P21" s="372" t="s">
        <v>3201</v>
      </c>
      <c r="Q21" s="402" t="s">
        <v>3130</v>
      </c>
      <c r="R21" s="402" t="s">
        <v>2543</v>
      </c>
      <c r="S21" s="405">
        <v>42424</v>
      </c>
      <c r="T21" s="402" t="s">
        <v>3155</v>
      </c>
      <c r="U21" s="397"/>
      <c r="V21" s="411">
        <v>313695.63</v>
      </c>
      <c r="W21" s="411">
        <f t="shared" si="0"/>
        <v>2461619.5200000075</v>
      </c>
      <c r="X21" s="414">
        <f t="shared" si="0"/>
        <v>1812</v>
      </c>
      <c r="Y21" s="398">
        <v>169644.48</v>
      </c>
      <c r="Z21" s="398">
        <v>2461619.5200000075</v>
      </c>
      <c r="AA21" s="399">
        <v>1812</v>
      </c>
      <c r="AB21" s="398">
        <v>432198.05</v>
      </c>
      <c r="AC21" s="398">
        <v>3545637.78</v>
      </c>
      <c r="AD21" s="399">
        <v>4019</v>
      </c>
      <c r="AE21" s="398">
        <v>0</v>
      </c>
      <c r="AF21" s="398">
        <v>3397058.21</v>
      </c>
      <c r="AG21" s="374" t="s">
        <v>3156</v>
      </c>
      <c r="AH21" s="374">
        <v>502807.18999999965</v>
      </c>
      <c r="AI21" s="374" t="s">
        <v>47</v>
      </c>
      <c r="AJ21" s="374">
        <v>0</v>
      </c>
      <c r="AK21" s="374">
        <v>0</v>
      </c>
      <c r="AL21" s="249"/>
      <c r="AM21" s="249"/>
      <c r="AN21" s="249"/>
      <c r="AO21" s="249"/>
      <c r="AP21" s="249"/>
      <c r="AQ21" s="372"/>
      <c r="AR21" s="372"/>
      <c r="AS21" s="372"/>
      <c r="AT21" s="249"/>
      <c r="AU21" s="249"/>
      <c r="AV21" s="249"/>
    </row>
    <row r="22" spans="1:48" ht="42.75" x14ac:dyDescent="0.45">
      <c r="A22" s="393">
        <v>2016</v>
      </c>
      <c r="B22" s="397" t="s">
        <v>3158</v>
      </c>
      <c r="C22" s="397"/>
      <c r="D22" s="412" t="s">
        <v>3230</v>
      </c>
      <c r="E22" s="397" t="s">
        <v>95</v>
      </c>
      <c r="F22" s="396" t="s">
        <v>3197</v>
      </c>
      <c r="G22" s="395" t="s">
        <v>119</v>
      </c>
      <c r="H22" s="389"/>
      <c r="I22" s="389"/>
      <c r="J22" s="249" t="s">
        <v>3159</v>
      </c>
      <c r="K22" s="392"/>
      <c r="L22" s="371" t="s">
        <v>3227</v>
      </c>
      <c r="M22" s="395" t="s">
        <v>119</v>
      </c>
      <c r="N22" s="395" t="s">
        <v>3118</v>
      </c>
      <c r="O22" s="402" t="s">
        <v>2543</v>
      </c>
      <c r="P22" s="373" t="s">
        <v>3162</v>
      </c>
      <c r="Q22" s="396" t="s">
        <v>3098</v>
      </c>
      <c r="R22" s="406" t="s">
        <v>119</v>
      </c>
      <c r="S22" s="406" t="s">
        <v>119</v>
      </c>
      <c r="T22" s="403" t="s">
        <v>335</v>
      </c>
      <c r="U22" s="403"/>
      <c r="V22" s="411"/>
      <c r="W22" s="410">
        <f t="shared" si="0"/>
        <v>4675203.6800000211</v>
      </c>
      <c r="X22" s="409">
        <f t="shared" si="0"/>
        <v>7159</v>
      </c>
      <c r="Y22" s="413" t="s">
        <v>2543</v>
      </c>
      <c r="Z22" s="398">
        <v>4675203.6800000211</v>
      </c>
      <c r="AA22" s="399">
        <v>7159</v>
      </c>
      <c r="AB22" s="413" t="s">
        <v>2543</v>
      </c>
      <c r="AC22" s="413" t="s">
        <v>2543</v>
      </c>
      <c r="AD22" s="399">
        <v>7925</v>
      </c>
      <c r="AE22" s="398">
        <v>0</v>
      </c>
      <c r="AF22" s="398">
        <v>5877532.2800000003</v>
      </c>
      <c r="AG22" s="249" t="s">
        <v>47</v>
      </c>
      <c r="AH22" s="374" t="s">
        <v>47</v>
      </c>
      <c r="AI22" s="374" t="s">
        <v>47</v>
      </c>
      <c r="AJ22" s="374">
        <v>0</v>
      </c>
      <c r="AK22" s="374">
        <v>0</v>
      </c>
      <c r="AL22" s="249"/>
      <c r="AM22" s="249"/>
      <c r="AN22" s="249"/>
      <c r="AO22" s="249"/>
      <c r="AP22" s="249"/>
      <c r="AQ22" s="372"/>
      <c r="AR22" s="372"/>
      <c r="AS22" s="372"/>
      <c r="AT22" s="249"/>
      <c r="AU22" s="249"/>
      <c r="AV22" s="249"/>
    </row>
    <row r="23" spans="1:48" ht="57" x14ac:dyDescent="0.45">
      <c r="A23" s="393">
        <v>2016</v>
      </c>
      <c r="B23" s="397" t="s">
        <v>3179</v>
      </c>
      <c r="C23" s="397"/>
      <c r="D23" s="419" t="s">
        <v>94</v>
      </c>
      <c r="E23" s="397" t="s">
        <v>94</v>
      </c>
      <c r="F23" s="397" t="s">
        <v>3204</v>
      </c>
      <c r="G23" s="395" t="s">
        <v>3206</v>
      </c>
      <c r="H23" s="389"/>
      <c r="I23" s="249"/>
      <c r="J23" s="249" t="s">
        <v>3183</v>
      </c>
      <c r="K23" s="392"/>
      <c r="L23" s="417" t="s">
        <v>94</v>
      </c>
      <c r="M23" s="395" t="s">
        <v>119</v>
      </c>
      <c r="N23" s="396" t="s">
        <v>3186</v>
      </c>
      <c r="O23" s="402" t="s">
        <v>297</v>
      </c>
      <c r="P23" s="372" t="s">
        <v>3187</v>
      </c>
      <c r="Q23" s="395" t="s">
        <v>3130</v>
      </c>
      <c r="R23" s="395" t="s">
        <v>2543</v>
      </c>
      <c r="S23" s="405" t="s">
        <v>48</v>
      </c>
      <c r="T23" s="372" t="s">
        <v>3188</v>
      </c>
      <c r="U23" s="397"/>
      <c r="V23" s="411">
        <v>4041808.65</v>
      </c>
      <c r="W23" s="411">
        <f t="shared" si="0"/>
        <v>30657618.979999878</v>
      </c>
      <c r="X23" s="414">
        <f t="shared" si="0"/>
        <v>11908</v>
      </c>
      <c r="Y23" s="398">
        <v>2840457</v>
      </c>
      <c r="Z23" s="398">
        <v>30657618.979999878</v>
      </c>
      <c r="AA23" s="399">
        <v>11908</v>
      </c>
      <c r="AB23" s="398">
        <v>3776474.8799999966</v>
      </c>
      <c r="AC23" s="398">
        <v>28287873.210000001</v>
      </c>
      <c r="AD23" s="399">
        <v>10984</v>
      </c>
      <c r="AE23" s="398">
        <v>0</v>
      </c>
      <c r="AF23" s="398">
        <v>30544881.129999999</v>
      </c>
      <c r="AG23" s="374" t="s">
        <v>3189</v>
      </c>
      <c r="AH23" s="374">
        <v>6533520.7599999998</v>
      </c>
      <c r="AI23" s="374" t="s">
        <v>47</v>
      </c>
      <c r="AJ23" s="374">
        <v>0</v>
      </c>
      <c r="AK23" s="374">
        <v>0</v>
      </c>
      <c r="AL23" s="249"/>
      <c r="AM23" s="249"/>
      <c r="AN23" s="249"/>
      <c r="AO23" s="249"/>
      <c r="AP23" s="249"/>
      <c r="AQ23" s="372"/>
      <c r="AR23" s="372"/>
      <c r="AS23" s="372"/>
      <c r="AT23" s="249"/>
      <c r="AU23" s="249"/>
      <c r="AV23" s="249"/>
    </row>
    <row r="24" spans="1:48" ht="30" customHeight="1" x14ac:dyDescent="0.45">
      <c r="A24" s="393">
        <v>2016</v>
      </c>
      <c r="B24" s="397" t="s">
        <v>3171</v>
      </c>
      <c r="C24" s="397"/>
      <c r="D24" s="420" t="s">
        <v>95</v>
      </c>
      <c r="E24" s="397" t="s">
        <v>94</v>
      </c>
      <c r="F24" s="394" t="s">
        <v>3198</v>
      </c>
      <c r="G24" s="394">
        <v>42406</v>
      </c>
      <c r="H24" s="249" t="s">
        <v>3209</v>
      </c>
      <c r="I24" s="249" t="s">
        <v>3173</v>
      </c>
      <c r="J24" s="249" t="s">
        <v>3174</v>
      </c>
      <c r="K24" s="371">
        <v>42406</v>
      </c>
      <c r="L24" s="371" t="s">
        <v>3227</v>
      </c>
      <c r="M24" s="394">
        <v>42426</v>
      </c>
      <c r="N24" s="402" t="s">
        <v>3108</v>
      </c>
      <c r="O24" s="402" t="s">
        <v>2543</v>
      </c>
      <c r="P24" s="373" t="s">
        <v>3175</v>
      </c>
      <c r="Q24" s="402" t="s">
        <v>3098</v>
      </c>
      <c r="R24" s="394">
        <v>42426</v>
      </c>
      <c r="S24" s="405">
        <v>42430</v>
      </c>
      <c r="T24" s="397" t="s">
        <v>335</v>
      </c>
      <c r="U24" s="397" t="s">
        <v>47</v>
      </c>
      <c r="V24" s="397"/>
      <c r="W24" s="410">
        <f t="shared" si="0"/>
        <v>42008503.909999996</v>
      </c>
      <c r="X24" s="409">
        <f t="shared" si="0"/>
        <v>28086</v>
      </c>
      <c r="Y24" s="398">
        <v>13871.06</v>
      </c>
      <c r="Z24" s="398">
        <v>42008503.909999996</v>
      </c>
      <c r="AA24" s="399">
        <v>28086</v>
      </c>
      <c r="AB24" s="398">
        <v>358081.17</v>
      </c>
      <c r="AC24" s="398">
        <v>42405555.399999999</v>
      </c>
      <c r="AD24" s="399">
        <v>27975</v>
      </c>
      <c r="AE24" s="398">
        <v>1379460.87</v>
      </c>
      <c r="AF24" s="398">
        <v>38235997.43</v>
      </c>
      <c r="AG24" s="249" t="s">
        <v>47</v>
      </c>
      <c r="AH24" s="374">
        <v>547262.41999999993</v>
      </c>
      <c r="AI24" s="374">
        <v>1672976.5799999998</v>
      </c>
      <c r="AJ24" s="374">
        <v>0</v>
      </c>
      <c r="AK24" s="374">
        <v>547861.52</v>
      </c>
      <c r="AL24" s="249"/>
      <c r="AM24" s="249"/>
      <c r="AN24" s="249"/>
      <c r="AO24" s="249"/>
      <c r="AP24" s="249"/>
      <c r="AQ24" s="372"/>
      <c r="AR24" s="372"/>
      <c r="AS24" s="372"/>
      <c r="AT24" s="249"/>
      <c r="AU24" s="249"/>
      <c r="AV24" s="249"/>
    </row>
    <row r="25" spans="1:48" x14ac:dyDescent="0.45">
      <c r="A25" s="393">
        <v>2017</v>
      </c>
      <c r="B25" s="14" t="s">
        <v>3093</v>
      </c>
      <c r="C25" s="14" t="s">
        <v>95</v>
      </c>
      <c r="D25" s="14" t="s">
        <v>94</v>
      </c>
      <c r="E25" s="397" t="s">
        <v>94</v>
      </c>
      <c r="F25" s="15">
        <v>42780</v>
      </c>
      <c r="G25" s="15" t="s">
        <v>93</v>
      </c>
      <c r="H25" s="14"/>
      <c r="I25" s="14"/>
      <c r="J25" s="14"/>
      <c r="K25" s="15"/>
      <c r="L25" s="15"/>
      <c r="M25" s="15"/>
      <c r="N25" s="14"/>
      <c r="O25" s="14"/>
      <c r="P25" s="145" t="s">
        <v>3733</v>
      </c>
      <c r="Q25" s="14"/>
      <c r="R25" s="15"/>
      <c r="S25" s="68"/>
      <c r="T25" s="14"/>
      <c r="U25" s="14"/>
      <c r="V25" s="14"/>
      <c r="W25" s="14"/>
      <c r="X25" s="14"/>
      <c r="Y25" s="14"/>
      <c r="Z25" s="14"/>
      <c r="AA25" s="17"/>
      <c r="AB25" s="14"/>
      <c r="AC25" s="14"/>
      <c r="AD25" s="14"/>
      <c r="AE25" s="14"/>
      <c r="AF25" s="14"/>
      <c r="AG25" s="14"/>
      <c r="AH25" s="14"/>
      <c r="AI25" s="14"/>
      <c r="AJ25" s="14"/>
      <c r="AK25" s="14"/>
      <c r="AL25" s="14"/>
      <c r="AM25" s="14"/>
      <c r="AN25" s="14"/>
      <c r="AO25" s="14"/>
      <c r="AP25" s="14"/>
      <c r="AQ25" s="68"/>
      <c r="AR25" s="68"/>
      <c r="AS25" s="68"/>
      <c r="AT25" s="14"/>
      <c r="AU25" s="14"/>
      <c r="AV25" s="14"/>
    </row>
    <row r="26" spans="1:48" x14ac:dyDescent="0.45">
      <c r="A26" s="393">
        <v>2017</v>
      </c>
      <c r="B26" s="14" t="s">
        <v>3105</v>
      </c>
      <c r="C26" s="14" t="s">
        <v>95</v>
      </c>
      <c r="D26" s="14" t="s">
        <v>94</v>
      </c>
      <c r="E26" s="397" t="s">
        <v>94</v>
      </c>
      <c r="F26" s="15">
        <v>42774</v>
      </c>
      <c r="G26" s="15" t="s">
        <v>93</v>
      </c>
      <c r="H26" s="14"/>
      <c r="I26" s="14"/>
      <c r="J26" s="518"/>
      <c r="K26" s="15"/>
      <c r="L26" s="15"/>
      <c r="M26" s="15"/>
      <c r="N26" s="14"/>
      <c r="O26" s="14"/>
      <c r="P26" s="524" t="s">
        <v>3742</v>
      </c>
      <c r="Q26" s="14"/>
      <c r="R26" s="15"/>
      <c r="S26" s="68"/>
      <c r="T26" s="14"/>
      <c r="U26" s="14"/>
      <c r="V26" s="14"/>
      <c r="W26" s="519"/>
      <c r="X26" s="14"/>
      <c r="Y26" s="14"/>
      <c r="Z26" s="14"/>
      <c r="AA26" s="17"/>
      <c r="AB26" s="14"/>
      <c r="AC26" s="14"/>
      <c r="AD26" s="14"/>
      <c r="AE26" s="14"/>
      <c r="AF26" s="14"/>
      <c r="AG26" s="14"/>
      <c r="AH26" s="14"/>
      <c r="AI26" s="14"/>
      <c r="AJ26" s="14"/>
      <c r="AK26" s="14"/>
      <c r="AL26" s="14"/>
      <c r="AM26" s="14"/>
      <c r="AN26" s="14"/>
      <c r="AO26" s="14"/>
      <c r="AP26" s="14"/>
      <c r="AQ26" s="68"/>
      <c r="AR26" s="68"/>
      <c r="AS26" s="68"/>
      <c r="AT26" s="14"/>
      <c r="AU26" s="14"/>
      <c r="AV26" s="14"/>
    </row>
    <row r="27" spans="1:48" x14ac:dyDescent="0.45">
      <c r="A27" s="393">
        <v>2017</v>
      </c>
      <c r="B27" s="14" t="s">
        <v>3114</v>
      </c>
      <c r="C27" s="14" t="s">
        <v>95</v>
      </c>
      <c r="D27" s="14" t="s">
        <v>94</v>
      </c>
      <c r="E27" s="397" t="s">
        <v>94</v>
      </c>
      <c r="F27" s="15">
        <v>42780</v>
      </c>
      <c r="G27" s="15" t="s">
        <v>93</v>
      </c>
      <c r="H27" s="14"/>
      <c r="I27" s="14"/>
      <c r="J27" s="520"/>
      <c r="K27" s="15"/>
      <c r="L27" s="15"/>
      <c r="M27" s="15"/>
      <c r="N27" s="14"/>
      <c r="O27" s="14"/>
      <c r="P27" s="145" t="s">
        <v>3730</v>
      </c>
      <c r="Q27" s="14"/>
      <c r="R27" s="15"/>
      <c r="S27" s="68"/>
      <c r="T27" s="14"/>
      <c r="U27" s="14"/>
      <c r="V27" s="14"/>
      <c r="W27" s="14"/>
      <c r="X27" s="14"/>
      <c r="Y27" s="14"/>
      <c r="Z27" s="14"/>
      <c r="AA27" s="17"/>
      <c r="AB27" s="14"/>
      <c r="AC27" s="14"/>
      <c r="AD27" s="14"/>
      <c r="AE27" s="14"/>
      <c r="AF27" s="14"/>
      <c r="AG27" s="14"/>
      <c r="AH27" s="14"/>
      <c r="AI27" s="14"/>
      <c r="AJ27" s="14"/>
      <c r="AK27" s="14"/>
      <c r="AL27" s="14"/>
      <c r="AM27" s="14"/>
      <c r="AN27" s="14"/>
      <c r="AO27" s="14"/>
      <c r="AP27" s="14"/>
      <c r="AQ27" s="68"/>
      <c r="AR27" s="68"/>
      <c r="AS27" s="68"/>
      <c r="AT27" s="14"/>
      <c r="AU27" s="14"/>
      <c r="AV27" s="14"/>
    </row>
    <row r="28" spans="1:48" x14ac:dyDescent="0.45">
      <c r="A28" s="393">
        <v>2017</v>
      </c>
      <c r="B28" s="14" t="s">
        <v>3123</v>
      </c>
      <c r="C28" s="14" t="s">
        <v>95</v>
      </c>
      <c r="D28" s="14" t="s">
        <v>3232</v>
      </c>
      <c r="E28" s="397" t="s">
        <v>95</v>
      </c>
      <c r="F28" s="15">
        <v>42781</v>
      </c>
      <c r="G28" s="15" t="s">
        <v>93</v>
      </c>
      <c r="H28" s="14"/>
      <c r="I28" s="14"/>
      <c r="J28" s="520"/>
      <c r="K28" s="15"/>
      <c r="L28" s="15"/>
      <c r="M28" s="15"/>
      <c r="N28" s="14"/>
      <c r="O28" s="14"/>
      <c r="P28" s="145" t="s">
        <v>3732</v>
      </c>
      <c r="Q28" s="14"/>
      <c r="R28" s="15"/>
      <c r="S28" s="68"/>
      <c r="T28" s="14"/>
      <c r="U28" s="14"/>
      <c r="V28" s="14"/>
      <c r="W28" s="14"/>
      <c r="X28" s="14"/>
      <c r="Y28" s="14"/>
      <c r="Z28" s="14"/>
      <c r="AA28" s="17"/>
      <c r="AB28" s="14"/>
      <c r="AC28" s="14"/>
      <c r="AD28" s="14"/>
      <c r="AE28" s="14"/>
      <c r="AF28" s="14"/>
      <c r="AG28" s="14"/>
      <c r="AH28" s="14"/>
      <c r="AI28" s="14"/>
      <c r="AJ28" s="14"/>
      <c r="AK28" s="14"/>
      <c r="AL28" s="14"/>
      <c r="AM28" s="14"/>
      <c r="AN28" s="14"/>
      <c r="AO28" s="14"/>
      <c r="AP28" s="14"/>
      <c r="AQ28" s="68"/>
      <c r="AR28" s="68"/>
      <c r="AS28" s="68"/>
      <c r="AT28" s="14"/>
      <c r="AU28" s="14"/>
      <c r="AV28" s="14"/>
    </row>
    <row r="29" spans="1:48" x14ac:dyDescent="0.45">
      <c r="A29" s="393">
        <v>2017</v>
      </c>
      <c r="B29" s="132" t="s">
        <v>3164</v>
      </c>
      <c r="C29" s="132" t="s">
        <v>95</v>
      </c>
      <c r="D29" s="132" t="s">
        <v>3231</v>
      </c>
      <c r="E29" s="523" t="s">
        <v>95</v>
      </c>
      <c r="F29" s="522">
        <v>42783</v>
      </c>
      <c r="G29" s="522" t="s">
        <v>40</v>
      </c>
      <c r="H29" s="14"/>
      <c r="I29" s="14"/>
      <c r="J29" s="520"/>
      <c r="K29" s="15"/>
      <c r="L29" s="15"/>
      <c r="M29" s="15"/>
      <c r="N29" s="14"/>
      <c r="O29" s="14"/>
      <c r="P29" s="145" t="s">
        <v>3737</v>
      </c>
      <c r="Q29" s="14"/>
      <c r="R29" s="15"/>
      <c r="S29" s="68"/>
      <c r="T29" s="14"/>
      <c r="U29" s="14"/>
      <c r="V29" s="14"/>
      <c r="W29" s="14"/>
      <c r="X29" s="14"/>
      <c r="Y29" s="14"/>
      <c r="Z29" s="14"/>
      <c r="AA29" s="17"/>
      <c r="AB29" s="14"/>
      <c r="AC29" s="14"/>
      <c r="AD29" s="14"/>
      <c r="AE29" s="14"/>
      <c r="AF29" s="14"/>
      <c r="AG29" s="14"/>
      <c r="AH29" s="14"/>
      <c r="AI29" s="14"/>
      <c r="AJ29" s="14"/>
      <c r="AK29" s="14"/>
      <c r="AL29" s="14"/>
      <c r="AM29" s="14"/>
      <c r="AN29" s="14"/>
      <c r="AO29" s="14"/>
      <c r="AP29" s="14"/>
      <c r="AQ29" s="68"/>
      <c r="AR29" s="68"/>
      <c r="AS29" s="68"/>
      <c r="AT29" s="14"/>
      <c r="AU29" s="14"/>
      <c r="AV29" s="14"/>
    </row>
    <row r="30" spans="1:48" x14ac:dyDescent="0.45">
      <c r="A30" s="393">
        <v>2017</v>
      </c>
      <c r="B30" s="132" t="s">
        <v>3134</v>
      </c>
      <c r="C30" s="132" t="s">
        <v>95</v>
      </c>
      <c r="D30" s="132" t="s">
        <v>94</v>
      </c>
      <c r="E30" s="523" t="s">
        <v>94</v>
      </c>
      <c r="F30" s="522">
        <v>42781</v>
      </c>
      <c r="G30" s="522" t="s">
        <v>40</v>
      </c>
      <c r="H30" s="14"/>
      <c r="I30" s="14"/>
      <c r="J30" s="520"/>
      <c r="K30" s="15"/>
      <c r="L30" s="15"/>
      <c r="M30" s="15"/>
      <c r="N30" s="14"/>
      <c r="O30" s="14"/>
      <c r="P30" s="145" t="s">
        <v>3738</v>
      </c>
      <c r="Q30" s="14"/>
      <c r="R30" s="15"/>
      <c r="S30" s="68"/>
      <c r="T30" s="14"/>
      <c r="U30" s="14"/>
      <c r="V30" s="14"/>
      <c r="W30" s="14"/>
      <c r="X30" s="14"/>
      <c r="Y30" s="14"/>
      <c r="Z30" s="14"/>
      <c r="AA30" s="17"/>
      <c r="AB30" s="14"/>
      <c r="AC30" s="14"/>
      <c r="AD30" s="14"/>
      <c r="AE30" s="14"/>
      <c r="AF30" s="14"/>
      <c r="AG30" s="14"/>
      <c r="AH30" s="14"/>
      <c r="AI30" s="14"/>
      <c r="AJ30" s="14"/>
      <c r="AK30" s="14"/>
      <c r="AL30" s="14"/>
      <c r="AM30" s="14"/>
      <c r="AN30" s="14"/>
      <c r="AO30" s="14"/>
      <c r="AP30" s="14"/>
      <c r="AQ30" s="68"/>
      <c r="AR30" s="68"/>
      <c r="AS30" s="68"/>
      <c r="AT30" s="14"/>
      <c r="AU30" s="14"/>
      <c r="AV30" s="14"/>
    </row>
    <row r="31" spans="1:48" x14ac:dyDescent="0.45">
      <c r="A31" s="393">
        <v>2017</v>
      </c>
      <c r="B31" s="14" t="s">
        <v>3144</v>
      </c>
      <c r="C31" s="14" t="s">
        <v>95</v>
      </c>
      <c r="D31" s="14" t="s">
        <v>94</v>
      </c>
      <c r="E31" s="397" t="s">
        <v>94</v>
      </c>
      <c r="F31" s="93" t="s">
        <v>3739</v>
      </c>
      <c r="G31" s="15" t="s">
        <v>93</v>
      </c>
      <c r="H31" s="14"/>
      <c r="I31" s="14"/>
      <c r="J31" s="520"/>
      <c r="K31" s="15"/>
      <c r="L31" s="15"/>
      <c r="M31" s="15"/>
      <c r="N31" s="14"/>
      <c r="O31" s="14"/>
      <c r="P31" s="145" t="s">
        <v>3734</v>
      </c>
      <c r="Q31" s="14"/>
      <c r="R31" s="15"/>
      <c r="S31" s="68"/>
      <c r="T31" s="14"/>
      <c r="U31" s="14"/>
      <c r="V31" s="14"/>
      <c r="W31" s="14"/>
      <c r="X31" s="14"/>
      <c r="Y31" s="14"/>
      <c r="Z31" s="14"/>
      <c r="AA31" s="17"/>
      <c r="AB31" s="14"/>
      <c r="AC31" s="14"/>
      <c r="AD31" s="14"/>
      <c r="AE31" s="14"/>
      <c r="AF31" s="14"/>
      <c r="AG31" s="14"/>
      <c r="AH31" s="14"/>
      <c r="AI31" s="14"/>
      <c r="AJ31" s="14"/>
      <c r="AK31" s="14"/>
      <c r="AL31" s="14"/>
      <c r="AM31" s="14"/>
      <c r="AN31" s="14"/>
      <c r="AO31" s="14"/>
      <c r="AP31" s="14"/>
      <c r="AQ31" s="68"/>
      <c r="AR31" s="68"/>
      <c r="AS31" s="68"/>
      <c r="AT31" s="14"/>
      <c r="AU31" s="14"/>
      <c r="AV31" s="14"/>
    </row>
    <row r="32" spans="1:48" x14ac:dyDescent="0.45">
      <c r="A32" s="393">
        <v>2017</v>
      </c>
      <c r="B32" s="132" t="s">
        <v>3150</v>
      </c>
      <c r="C32" s="132" t="s">
        <v>95</v>
      </c>
      <c r="D32" s="132" t="s">
        <v>94</v>
      </c>
      <c r="E32" s="523" t="s">
        <v>94</v>
      </c>
      <c r="F32" s="522">
        <v>42788</v>
      </c>
      <c r="G32" s="522" t="s">
        <v>40</v>
      </c>
      <c r="H32" s="14"/>
      <c r="I32" s="14"/>
      <c r="J32" s="520"/>
      <c r="K32" s="15"/>
      <c r="L32" s="15"/>
      <c r="M32" s="15"/>
      <c r="N32" s="14"/>
      <c r="O32" s="14"/>
      <c r="P32" s="145" t="s">
        <v>3743</v>
      </c>
      <c r="Q32" s="14"/>
      <c r="R32" s="15"/>
      <c r="S32" s="68"/>
      <c r="T32" s="14"/>
      <c r="U32" s="14"/>
      <c r="V32" s="14"/>
      <c r="W32" s="14"/>
      <c r="X32" s="14"/>
      <c r="Y32" s="14"/>
      <c r="Z32" s="14"/>
      <c r="AA32" s="17"/>
      <c r="AB32" s="14"/>
      <c r="AC32" s="14"/>
      <c r="AD32" s="14"/>
      <c r="AE32" s="14"/>
      <c r="AF32" s="14"/>
      <c r="AG32" s="14"/>
      <c r="AH32" s="14"/>
      <c r="AI32" s="14"/>
      <c r="AJ32" s="14"/>
      <c r="AK32" s="14"/>
      <c r="AL32" s="14"/>
      <c r="AM32" s="14"/>
      <c r="AN32" s="14"/>
      <c r="AO32" s="14"/>
      <c r="AP32" s="14"/>
      <c r="AQ32" s="68"/>
      <c r="AR32" s="68"/>
      <c r="AS32" s="68"/>
      <c r="AT32" s="14"/>
      <c r="AU32" s="14"/>
      <c r="AV32" s="14"/>
    </row>
    <row r="33" spans="1:48" x14ac:dyDescent="0.45">
      <c r="A33" s="393">
        <v>2017</v>
      </c>
      <c r="B33" s="14" t="s">
        <v>3158</v>
      </c>
      <c r="C33" s="14" t="s">
        <v>95</v>
      </c>
      <c r="D33" s="14" t="s">
        <v>3230</v>
      </c>
      <c r="E33" s="397" t="s">
        <v>95</v>
      </c>
      <c r="F33" s="15">
        <v>42773</v>
      </c>
      <c r="G33" s="15" t="s">
        <v>93</v>
      </c>
      <c r="H33" s="14"/>
      <c r="I33" s="14"/>
      <c r="J33" s="520"/>
      <c r="K33" s="15"/>
      <c r="L33" s="15"/>
      <c r="M33" s="15"/>
      <c r="N33" s="14"/>
      <c r="O33" s="14"/>
      <c r="P33" s="145" t="s">
        <v>3731</v>
      </c>
      <c r="Q33" s="14"/>
      <c r="R33" s="15"/>
      <c r="S33" s="68"/>
      <c r="T33" s="14"/>
      <c r="U33" s="14"/>
      <c r="V33" s="14"/>
      <c r="W33" s="14"/>
      <c r="X33" s="14"/>
      <c r="Y33" s="14"/>
      <c r="Z33" s="14"/>
      <c r="AA33" s="17"/>
      <c r="AB33" s="14"/>
      <c r="AC33" s="14"/>
      <c r="AD33" s="14"/>
      <c r="AE33" s="14"/>
      <c r="AF33" s="14"/>
      <c r="AG33" s="14"/>
      <c r="AH33" s="14"/>
      <c r="AI33" s="14"/>
      <c r="AJ33" s="14"/>
      <c r="AK33" s="14"/>
      <c r="AL33" s="14"/>
      <c r="AM33" s="14"/>
      <c r="AN33" s="14"/>
      <c r="AO33" s="14"/>
      <c r="AP33" s="14"/>
      <c r="AQ33" s="68"/>
      <c r="AR33" s="68"/>
      <c r="AS33" s="68"/>
      <c r="AT33" s="14"/>
      <c r="AU33" s="14"/>
      <c r="AV33" s="14"/>
    </row>
    <row r="34" spans="1:48" x14ac:dyDescent="0.45">
      <c r="A34" s="393">
        <v>2017</v>
      </c>
      <c r="B34" s="132" t="s">
        <v>3179</v>
      </c>
      <c r="C34" s="132" t="s">
        <v>95</v>
      </c>
      <c r="D34" s="132" t="s">
        <v>94</v>
      </c>
      <c r="E34" s="523" t="s">
        <v>94</v>
      </c>
      <c r="F34" s="132" t="s">
        <v>3735</v>
      </c>
      <c r="G34" s="522" t="s">
        <v>3736</v>
      </c>
      <c r="H34" s="14"/>
      <c r="I34" s="14"/>
      <c r="J34" s="14"/>
      <c r="K34" s="15"/>
      <c r="L34" s="15"/>
      <c r="M34" s="15"/>
      <c r="N34" s="14"/>
      <c r="O34" s="14"/>
      <c r="P34" s="145" t="s">
        <v>3744</v>
      </c>
      <c r="Q34" s="14"/>
      <c r="R34" s="15"/>
      <c r="S34" s="68"/>
      <c r="T34" s="14"/>
      <c r="U34" s="14"/>
      <c r="V34" s="14"/>
      <c r="W34" s="14"/>
      <c r="X34" s="14"/>
      <c r="Y34" s="14"/>
      <c r="Z34" s="14"/>
      <c r="AA34" s="17"/>
      <c r="AB34" s="14"/>
      <c r="AC34" s="14"/>
      <c r="AD34" s="14"/>
      <c r="AE34" s="14"/>
      <c r="AF34" s="14"/>
      <c r="AG34" s="14"/>
      <c r="AH34" s="14"/>
      <c r="AI34" s="14"/>
      <c r="AJ34" s="14"/>
      <c r="AK34" s="14"/>
      <c r="AL34" s="14"/>
      <c r="AM34" s="14"/>
      <c r="AN34" s="14"/>
      <c r="AO34" s="14"/>
      <c r="AP34" s="14"/>
      <c r="AQ34" s="68"/>
      <c r="AR34" s="68"/>
      <c r="AS34" s="68"/>
      <c r="AT34" s="14"/>
      <c r="AU34" s="14"/>
      <c r="AV34" s="14"/>
    </row>
    <row r="35" spans="1:48" x14ac:dyDescent="0.45">
      <c r="A35" s="393">
        <v>2017</v>
      </c>
      <c r="B35" s="14" t="s">
        <v>3171</v>
      </c>
      <c r="C35" s="14" t="s">
        <v>95</v>
      </c>
      <c r="D35" s="14" t="s">
        <v>95</v>
      </c>
      <c r="E35" s="397" t="s">
        <v>94</v>
      </c>
      <c r="F35" s="14" t="s">
        <v>3729</v>
      </c>
      <c r="G35" s="15" t="s">
        <v>93</v>
      </c>
      <c r="H35" s="14"/>
      <c r="I35" s="14"/>
      <c r="J35" s="14"/>
      <c r="K35" s="15"/>
      <c r="L35" s="15"/>
      <c r="M35" s="15"/>
      <c r="N35" s="14"/>
      <c r="O35" s="14"/>
      <c r="P35" s="145" t="s">
        <v>3741</v>
      </c>
      <c r="Q35" s="14"/>
      <c r="R35" s="15"/>
      <c r="S35" s="68"/>
      <c r="T35" s="14"/>
      <c r="U35" s="14"/>
      <c r="V35" s="14"/>
      <c r="W35" s="14"/>
      <c r="X35" s="14"/>
      <c r="Y35" s="14"/>
      <c r="Z35" s="14"/>
      <c r="AA35" s="17"/>
      <c r="AB35" s="14"/>
      <c r="AC35" s="14"/>
      <c r="AD35" s="14"/>
      <c r="AE35" s="14"/>
      <c r="AF35" s="14"/>
      <c r="AG35" s="14"/>
      <c r="AH35" s="14"/>
      <c r="AI35" s="14"/>
      <c r="AJ35" s="14"/>
      <c r="AK35" s="14"/>
      <c r="AL35" s="14"/>
      <c r="AM35" s="14"/>
      <c r="AN35" s="14"/>
      <c r="AO35" s="14"/>
      <c r="AP35" s="14"/>
      <c r="AQ35" s="68"/>
      <c r="AR35" s="68"/>
      <c r="AS35" s="68"/>
      <c r="AT35" s="14"/>
      <c r="AU35" s="14"/>
      <c r="AV35" s="14"/>
    </row>
    <row r="44" spans="1:48" x14ac:dyDescent="0.45">
      <c r="K44" s="51"/>
    </row>
    <row r="45" spans="1:48" x14ac:dyDescent="0.45">
      <c r="K45" s="234"/>
    </row>
    <row r="46" spans="1:48" x14ac:dyDescent="0.45">
      <c r="L46" s="8"/>
    </row>
    <row r="47" spans="1:48" x14ac:dyDescent="0.45">
      <c r="L47" s="8"/>
    </row>
    <row r="48" spans="1:48" x14ac:dyDescent="0.45">
      <c r="L48" s="8"/>
    </row>
    <row r="49" spans="12:13" x14ac:dyDescent="0.45">
      <c r="L49" s="8"/>
    </row>
    <row r="50" spans="12:13" x14ac:dyDescent="0.45">
      <c r="L50" s="8"/>
    </row>
    <row r="51" spans="12:13" x14ac:dyDescent="0.45">
      <c r="L51" s="8"/>
    </row>
    <row r="52" spans="12:13" x14ac:dyDescent="0.45">
      <c r="L52" s="8"/>
    </row>
    <row r="53" spans="12:13" x14ac:dyDescent="0.45">
      <c r="L53" s="8"/>
    </row>
    <row r="54" spans="12:13" x14ac:dyDescent="0.45">
      <c r="L54" s="8"/>
    </row>
    <row r="55" spans="12:13" x14ac:dyDescent="0.45">
      <c r="L55" s="521"/>
      <c r="M55" s="58"/>
    </row>
    <row r="56" spans="12:13" x14ac:dyDescent="0.45">
      <c r="L56" s="521"/>
    </row>
    <row r="57" spans="12:13" x14ac:dyDescent="0.45">
      <c r="L57" s="8"/>
    </row>
  </sheetData>
  <autoFilter ref="A2:AX25" xr:uid="{00000000-0009-0000-0000-000023000000}"/>
  <hyperlinks>
    <hyperlink ref="AT9" r:id="rId1" xr:uid="{00000000-0004-0000-2300-000000000000}"/>
    <hyperlink ref="AT4" r:id="rId2" xr:uid="{00000000-0004-0000-2300-000001000000}"/>
    <hyperlink ref="AT3" r:id="rId3" xr:uid="{00000000-0004-0000-2300-000002000000}"/>
    <hyperlink ref="AT5" r:id="rId4" xr:uid="{00000000-0004-0000-2300-000003000000}"/>
    <hyperlink ref="AT8" r:id="rId5" xr:uid="{00000000-0004-0000-2300-000004000000}"/>
    <hyperlink ref="AT11" r:id="rId6" xr:uid="{00000000-0004-0000-2300-000005000000}"/>
    <hyperlink ref="P8" r:id="rId7" xr:uid="{00000000-0004-0000-2300-000006000000}"/>
    <hyperlink ref="P10" r:id="rId8" xr:uid="{00000000-0004-0000-2300-000007000000}"/>
    <hyperlink ref="P4" r:id="rId9" xr:uid="{00000000-0004-0000-2300-000008000000}"/>
    <hyperlink ref="P3" r:id="rId10" xr:uid="{00000000-0004-0000-2300-000009000000}"/>
    <hyperlink ref="P5" r:id="rId11" xr:uid="{00000000-0004-0000-2300-00000A000000}"/>
    <hyperlink ref="P12" r:id="rId12" xr:uid="{00000000-0004-0000-2300-00000B000000}"/>
    <hyperlink ref="P14" r:id="rId13" xr:uid="{00000000-0004-0000-2300-00000C000000}"/>
    <hyperlink ref="P15" r:id="rId14" xr:uid="{00000000-0004-0000-2300-00000D000000}"/>
    <hyperlink ref="P24" r:id="rId15" xr:uid="{00000000-0004-0000-2300-00000E000000}"/>
    <hyperlink ref="P17" r:id="rId16" xr:uid="{00000000-0004-0000-2300-00000F000000}"/>
    <hyperlink ref="P16" r:id="rId17" xr:uid="{00000000-0004-0000-2300-000010000000}"/>
    <hyperlink ref="P22" r:id="rId18" xr:uid="{00000000-0004-0000-2300-000011000000}"/>
    <hyperlink ref="P20" r:id="rId19" xr:uid="{00000000-0004-0000-2300-000012000000}"/>
    <hyperlink ref="P33" r:id="rId20" xr:uid="{00000000-0004-0000-2300-000013000000}"/>
    <hyperlink ref="P27" r:id="rId21" xr:uid="{00000000-0004-0000-2300-000014000000}"/>
    <hyperlink ref="P28" r:id="rId22" xr:uid="{00000000-0004-0000-2300-000015000000}"/>
    <hyperlink ref="P25" r:id="rId23" xr:uid="{00000000-0004-0000-2300-000016000000}"/>
    <hyperlink ref="P31" r:id="rId24" xr:uid="{00000000-0004-0000-2300-000017000000}"/>
    <hyperlink ref="P29" r:id="rId25" xr:uid="{00000000-0004-0000-2300-000018000000}"/>
    <hyperlink ref="P30" r:id="rId26" xr:uid="{00000000-0004-0000-2300-000019000000}"/>
    <hyperlink ref="P35" r:id="rId27" xr:uid="{00000000-0004-0000-2300-00001A000000}"/>
    <hyperlink ref="P26" r:id="rId28" xr:uid="{00000000-0004-0000-2300-00001B000000}"/>
    <hyperlink ref="P32" r:id="rId29" xr:uid="{00000000-0004-0000-2300-00001C000000}"/>
    <hyperlink ref="P34" r:id="rId30" xr:uid="{00000000-0004-0000-2300-00001D000000}"/>
  </hyperlinks>
  <pageMargins left="0.45" right="0.45" top="0.5" bottom="0.5" header="0.3" footer="0.3"/>
  <pageSetup scale="24" orientation="landscape" horizontalDpi="1200" verticalDpi="1200" r:id="rId31"/>
  <legacyDrawing r:id="rId3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A55"/>
  <sheetViews>
    <sheetView zoomScale="60" zoomScaleNormal="60" workbookViewId="0">
      <pane xSplit="2" ySplit="2" topLeftCell="C3" activePane="bottomRight" state="frozen"/>
      <selection pane="topRight" activeCell="C1" sqref="C1"/>
      <selection pane="bottomLeft" activeCell="A3" sqref="A3"/>
      <selection pane="bottomRight" activeCell="L67" sqref="L67"/>
    </sheetView>
  </sheetViews>
  <sheetFormatPr defaultRowHeight="14.25" outlineLevelRow="1" outlineLevelCol="1" x14ac:dyDescent="0.45"/>
  <cols>
    <col min="1" max="1" width="4.73046875" customWidth="1"/>
    <col min="2" max="3" width="21" customWidth="1"/>
    <col min="4" max="5" width="21" hidden="1" customWidth="1" outlineLevel="1"/>
    <col min="6" max="6" width="21" customWidth="1" collapsed="1"/>
    <col min="7" max="10" width="21" hidden="1" customWidth="1" outlineLevel="1"/>
    <col min="11" max="11" width="26.796875" customWidth="1" collapsed="1"/>
    <col min="12" max="12" width="21" customWidth="1"/>
    <col min="13" max="13" width="21" customWidth="1" outlineLevel="1"/>
    <col min="14" max="14" width="53.73046875" bestFit="1" customWidth="1"/>
    <col min="15" max="15" width="21" customWidth="1" outlineLevel="1"/>
    <col min="16" max="16" width="127.796875" customWidth="1" outlineLevel="1"/>
    <col min="17" max="17" width="24.796875" bestFit="1" customWidth="1"/>
    <col min="18" max="18" width="21.06640625" bestFit="1" customWidth="1"/>
    <col min="19" max="19" width="22.265625" bestFit="1" customWidth="1"/>
    <col min="20" max="20" width="85.33203125" bestFit="1" customWidth="1"/>
    <col min="21" max="21" width="24.06640625" customWidth="1"/>
    <col min="22" max="24" width="21" customWidth="1"/>
    <col min="25" max="42" width="21" customWidth="1" outlineLevel="1"/>
    <col min="43" max="46" width="21" customWidth="1"/>
    <col min="47" max="47" width="21" customWidth="1" outlineLevel="1"/>
    <col min="48" max="48" width="55.06640625" customWidth="1" outlineLevel="1"/>
    <col min="49" max="49" width="36.59765625" customWidth="1" outlineLevel="1"/>
    <col min="50" max="50" width="52.33203125" customWidth="1" outlineLevel="1"/>
    <col min="51" max="51" width="145.796875" customWidth="1" outlineLevel="1"/>
    <col min="52" max="52" width="25.796875" customWidth="1" outlineLevel="1"/>
    <col min="53" max="53" width="21" customWidth="1" outlineLevel="1"/>
  </cols>
  <sheetData>
    <row r="1" spans="1:53" ht="21" x14ac:dyDescent="0.65">
      <c r="B1" s="415" t="s">
        <v>3877</v>
      </c>
      <c r="C1" s="415"/>
      <c r="G1" s="64"/>
      <c r="K1" s="64"/>
      <c r="L1" s="64">
        <v>42394</v>
      </c>
      <c r="M1" s="64"/>
      <c r="R1" s="64"/>
      <c r="S1" s="121"/>
      <c r="AB1" s="416"/>
      <c r="AE1" s="416"/>
      <c r="AF1" s="8"/>
      <c r="AV1" s="121"/>
      <c r="AW1" s="121"/>
      <c r="AX1" s="121"/>
    </row>
    <row r="2" spans="1:53" ht="44.25" customHeight="1" x14ac:dyDescent="0.45">
      <c r="A2" s="121"/>
      <c r="B2" s="367" t="s">
        <v>0</v>
      </c>
      <c r="C2" s="367" t="s">
        <v>3728</v>
      </c>
      <c r="D2" s="367" t="s">
        <v>3195</v>
      </c>
      <c r="E2" s="367" t="s">
        <v>2403</v>
      </c>
      <c r="F2" s="367" t="s">
        <v>2</v>
      </c>
      <c r="G2" s="368" t="s">
        <v>3067</v>
      </c>
      <c r="H2" s="367" t="s">
        <v>3068</v>
      </c>
      <c r="I2" s="367" t="s">
        <v>3069</v>
      </c>
      <c r="J2" s="367" t="s">
        <v>3070</v>
      </c>
      <c r="K2" s="368" t="s">
        <v>3071</v>
      </c>
      <c r="L2" s="368" t="s">
        <v>384</v>
      </c>
      <c r="M2" s="368" t="s">
        <v>3072</v>
      </c>
      <c r="N2" s="367" t="s">
        <v>3073</v>
      </c>
      <c r="O2" s="367" t="s">
        <v>498</v>
      </c>
      <c r="P2" s="367" t="s">
        <v>3074</v>
      </c>
      <c r="Q2" s="367" t="s">
        <v>3214</v>
      </c>
      <c r="R2" s="368" t="s">
        <v>3216</v>
      </c>
      <c r="S2" s="367" t="s">
        <v>3215</v>
      </c>
      <c r="T2" s="367" t="s">
        <v>3075</v>
      </c>
      <c r="U2" s="367" t="s">
        <v>3076</v>
      </c>
      <c r="V2" s="367" t="s">
        <v>3921</v>
      </c>
      <c r="W2" s="367" t="s">
        <v>3922</v>
      </c>
      <c r="X2" s="367" t="s">
        <v>3923</v>
      </c>
      <c r="Y2" s="367" t="s">
        <v>3906</v>
      </c>
      <c r="Z2" s="367" t="s">
        <v>3907</v>
      </c>
      <c r="AA2" s="367" t="s">
        <v>3233</v>
      </c>
      <c r="AB2" s="367" t="s">
        <v>3219</v>
      </c>
      <c r="AC2" s="367" t="s">
        <v>3220</v>
      </c>
      <c r="AD2" s="367" t="s">
        <v>3217</v>
      </c>
      <c r="AE2" s="367" t="s">
        <v>3221</v>
      </c>
      <c r="AF2" s="369" t="s">
        <v>3222</v>
      </c>
      <c r="AG2" s="367" t="s">
        <v>3077</v>
      </c>
      <c r="AH2" s="367" t="s">
        <v>3223</v>
      </c>
      <c r="AI2" s="367" t="s">
        <v>3224</v>
      </c>
      <c r="AJ2" s="367" t="s">
        <v>3078</v>
      </c>
      <c r="AK2" s="367" t="s">
        <v>3079</v>
      </c>
      <c r="AL2" s="367" t="s">
        <v>3080</v>
      </c>
      <c r="AM2" s="367" t="s">
        <v>3081</v>
      </c>
      <c r="AN2" s="367" t="s">
        <v>3082</v>
      </c>
      <c r="AO2" s="367" t="s">
        <v>3083</v>
      </c>
      <c r="AP2" s="367" t="s">
        <v>3084</v>
      </c>
      <c r="AQ2" s="367" t="s">
        <v>3085</v>
      </c>
      <c r="AR2" s="367" t="s">
        <v>3086</v>
      </c>
      <c r="AS2" s="367" t="s">
        <v>5</v>
      </c>
      <c r="AT2" s="367" t="s">
        <v>3087</v>
      </c>
      <c r="AU2" s="367" t="s">
        <v>3088</v>
      </c>
      <c r="AV2" s="367" t="s">
        <v>53</v>
      </c>
      <c r="AW2" s="367" t="s">
        <v>3089</v>
      </c>
      <c r="AX2" s="367" t="s">
        <v>3090</v>
      </c>
      <c r="AY2" s="367" t="s">
        <v>3091</v>
      </c>
      <c r="AZ2" s="367" t="s">
        <v>3092</v>
      </c>
      <c r="BA2" s="367" t="s">
        <v>214</v>
      </c>
    </row>
    <row r="3" spans="1:53" ht="34.5" hidden="1" customHeight="1" outlineLevel="1" x14ac:dyDescent="0.45">
      <c r="A3" s="393">
        <v>2015</v>
      </c>
      <c r="B3" s="249" t="s">
        <v>3093</v>
      </c>
      <c r="C3" s="249"/>
      <c r="D3" s="249" t="s">
        <v>47</v>
      </c>
      <c r="E3" s="249" t="s">
        <v>94</v>
      </c>
      <c r="F3" s="371">
        <v>42045</v>
      </c>
      <c r="G3" s="371">
        <v>42020</v>
      </c>
      <c r="H3" s="371" t="s">
        <v>47</v>
      </c>
      <c r="I3" s="249"/>
      <c r="J3" s="249" t="s">
        <v>3094</v>
      </c>
      <c r="K3" s="371" t="s">
        <v>3095</v>
      </c>
      <c r="L3" s="371"/>
      <c r="M3" s="371">
        <v>42037</v>
      </c>
      <c r="N3" s="372" t="s">
        <v>3096</v>
      </c>
      <c r="O3" s="372"/>
      <c r="P3" s="373" t="s">
        <v>3097</v>
      </c>
      <c r="Q3" s="372" t="s">
        <v>3098</v>
      </c>
      <c r="R3" s="371">
        <v>42037</v>
      </c>
      <c r="S3" s="371">
        <v>42046</v>
      </c>
      <c r="T3" s="372" t="s">
        <v>335</v>
      </c>
      <c r="U3" s="249" t="s">
        <v>47</v>
      </c>
      <c r="V3" s="249"/>
      <c r="W3" s="249"/>
      <c r="X3" s="249"/>
      <c r="Y3" s="249"/>
      <c r="Z3" s="249"/>
      <c r="AA3" s="249"/>
      <c r="AB3" s="249"/>
      <c r="AC3" s="249"/>
      <c r="AD3" s="374">
        <v>151093.94</v>
      </c>
      <c r="AE3" s="374">
        <v>3306651.91</v>
      </c>
      <c r="AF3" s="375">
        <v>2692</v>
      </c>
      <c r="AG3" s="374">
        <v>419030.67</v>
      </c>
      <c r="AH3" s="374">
        <v>4137051.85</v>
      </c>
      <c r="AI3" s="375">
        <v>3511</v>
      </c>
      <c r="AJ3" s="374">
        <v>0</v>
      </c>
      <c r="AK3" s="374">
        <v>4798402.42</v>
      </c>
      <c r="AL3" s="374">
        <v>3015871.77</v>
      </c>
      <c r="AM3" s="374">
        <v>859066.64000000025</v>
      </c>
      <c r="AN3" s="374" t="s">
        <v>47</v>
      </c>
      <c r="AO3" s="374">
        <v>0</v>
      </c>
      <c r="AP3" s="374">
        <v>0</v>
      </c>
      <c r="AQ3" s="371"/>
      <c r="AR3" s="371"/>
      <c r="AS3" s="386"/>
      <c r="AT3" s="249"/>
      <c r="AU3" s="249" t="s">
        <v>94</v>
      </c>
      <c r="AV3" s="249"/>
      <c r="AW3" s="372" t="s">
        <v>3099</v>
      </c>
      <c r="AX3" s="249" t="s">
        <v>3100</v>
      </c>
      <c r="AY3" s="387" t="s">
        <v>3101</v>
      </c>
      <c r="AZ3" s="249" t="s">
        <v>3102</v>
      </c>
      <c r="BA3" s="249" t="s">
        <v>3103</v>
      </c>
    </row>
    <row r="4" spans="1:53" ht="34.5" hidden="1" customHeight="1" outlineLevel="1" x14ac:dyDescent="0.45">
      <c r="A4" s="393">
        <v>2015</v>
      </c>
      <c r="B4" s="249" t="s">
        <v>3105</v>
      </c>
      <c r="C4" s="249"/>
      <c r="D4" s="249" t="s">
        <v>47</v>
      </c>
      <c r="E4" s="249" t="s">
        <v>94</v>
      </c>
      <c r="F4" s="371">
        <v>42045</v>
      </c>
      <c r="G4" s="371">
        <v>42023</v>
      </c>
      <c r="H4" s="371" t="s">
        <v>47</v>
      </c>
      <c r="I4" s="249"/>
      <c r="J4" s="249" t="s">
        <v>3106</v>
      </c>
      <c r="K4" s="371" t="s">
        <v>3107</v>
      </c>
      <c r="L4" s="371"/>
      <c r="M4" s="371">
        <v>42045</v>
      </c>
      <c r="N4" s="372" t="s">
        <v>3108</v>
      </c>
      <c r="O4" s="372"/>
      <c r="P4" s="373" t="s">
        <v>3109</v>
      </c>
      <c r="Q4" s="372" t="s">
        <v>3098</v>
      </c>
      <c r="R4" s="371">
        <v>42044</v>
      </c>
      <c r="S4" s="371">
        <v>42046</v>
      </c>
      <c r="T4" s="372" t="s">
        <v>335</v>
      </c>
      <c r="U4" s="249" t="s">
        <v>47</v>
      </c>
      <c r="V4" s="249"/>
      <c r="W4" s="249"/>
      <c r="X4" s="249"/>
      <c r="Y4" s="249"/>
      <c r="Z4" s="249"/>
      <c r="AA4" s="249"/>
      <c r="AB4" s="249"/>
      <c r="AC4" s="249"/>
      <c r="AD4" s="374">
        <v>4570672.97</v>
      </c>
      <c r="AE4" s="374">
        <v>23272136.170000002</v>
      </c>
      <c r="AF4" s="375">
        <v>14981</v>
      </c>
      <c r="AG4" s="374">
        <v>5535660.0999999996</v>
      </c>
      <c r="AH4" s="374">
        <v>39459427.299999997</v>
      </c>
      <c r="AI4" s="375">
        <v>19016</v>
      </c>
      <c r="AJ4" s="374">
        <v>7398759.71</v>
      </c>
      <c r="AK4" s="374">
        <v>55677594.259999998</v>
      </c>
      <c r="AL4" s="374">
        <v>18274971.960000008</v>
      </c>
      <c r="AM4" s="374">
        <v>8418466.1799999904</v>
      </c>
      <c r="AN4" s="374">
        <v>13147538.669999981</v>
      </c>
      <c r="AO4" s="374">
        <v>396929.59</v>
      </c>
      <c r="AP4" s="374">
        <v>11859530.529999999</v>
      </c>
      <c r="AQ4" s="249"/>
      <c r="AR4" s="249"/>
      <c r="AS4" s="249"/>
      <c r="AT4" s="249"/>
      <c r="AU4" s="249" t="s">
        <v>95</v>
      </c>
      <c r="AV4" s="249"/>
      <c r="AW4" s="372" t="s">
        <v>3110</v>
      </c>
      <c r="AX4" s="249" t="s">
        <v>3111</v>
      </c>
      <c r="AY4" s="387" t="s">
        <v>3112</v>
      </c>
      <c r="AZ4" s="249" t="s">
        <v>500</v>
      </c>
      <c r="BA4" s="249" t="s">
        <v>3113</v>
      </c>
    </row>
    <row r="5" spans="1:53" ht="34.5" hidden="1" customHeight="1" outlineLevel="1" x14ac:dyDescent="0.45">
      <c r="A5" s="393">
        <v>2015</v>
      </c>
      <c r="B5" s="249" t="s">
        <v>3114</v>
      </c>
      <c r="C5" s="249"/>
      <c r="D5" s="249" t="s">
        <v>47</v>
      </c>
      <c r="E5" s="249" t="s">
        <v>94</v>
      </c>
      <c r="F5" s="371">
        <v>42045</v>
      </c>
      <c r="G5" s="371" t="s">
        <v>3115</v>
      </c>
      <c r="H5" s="371" t="s">
        <v>47</v>
      </c>
      <c r="I5" s="249"/>
      <c r="J5" s="249" t="s">
        <v>3116</v>
      </c>
      <c r="K5" s="371" t="s">
        <v>3117</v>
      </c>
      <c r="L5" s="371"/>
      <c r="M5" s="371">
        <v>42045</v>
      </c>
      <c r="N5" s="372" t="s">
        <v>3118</v>
      </c>
      <c r="O5" s="372"/>
      <c r="P5" s="373" t="s">
        <v>3119</v>
      </c>
      <c r="Q5" s="372" t="s">
        <v>3098</v>
      </c>
      <c r="R5" s="371">
        <v>42045</v>
      </c>
      <c r="S5" s="371">
        <v>42046</v>
      </c>
      <c r="T5" s="372" t="s">
        <v>3120</v>
      </c>
      <c r="U5" s="249" t="s">
        <v>47</v>
      </c>
      <c r="V5" s="249"/>
      <c r="W5" s="249"/>
      <c r="X5" s="249"/>
      <c r="Y5" s="249"/>
      <c r="Z5" s="249"/>
      <c r="AA5" s="249"/>
      <c r="AB5" s="249"/>
      <c r="AC5" s="249"/>
      <c r="AD5" s="374">
        <v>43550.01</v>
      </c>
      <c r="AE5" s="374">
        <v>2356903.66</v>
      </c>
      <c r="AF5" s="375">
        <v>2324</v>
      </c>
      <c r="AG5" s="374">
        <v>211149.79</v>
      </c>
      <c r="AH5" s="374">
        <v>2569714.81</v>
      </c>
      <c r="AI5" s="375">
        <v>2291</v>
      </c>
      <c r="AJ5" s="374">
        <v>0</v>
      </c>
      <c r="AK5" s="374">
        <v>2585037.9999999981</v>
      </c>
      <c r="AL5" s="374">
        <v>1359566.57</v>
      </c>
      <c r="AM5" s="374">
        <v>382874.22000000009</v>
      </c>
      <c r="AN5" s="374" t="s">
        <v>47</v>
      </c>
      <c r="AO5" s="374">
        <v>0</v>
      </c>
      <c r="AP5" s="374">
        <v>0</v>
      </c>
      <c r="AQ5" s="249"/>
      <c r="AR5" s="249"/>
      <c r="AS5" s="249"/>
      <c r="AT5" s="249"/>
      <c r="AU5" s="249" t="s">
        <v>94</v>
      </c>
      <c r="AV5" s="249"/>
      <c r="AW5" s="372" t="s">
        <v>3099</v>
      </c>
      <c r="AX5" s="249" t="s">
        <v>3100</v>
      </c>
      <c r="AY5" s="387" t="s">
        <v>3121</v>
      </c>
      <c r="AZ5" s="249" t="s">
        <v>3102</v>
      </c>
      <c r="BA5" s="249" t="s">
        <v>3122</v>
      </c>
    </row>
    <row r="6" spans="1:53" ht="34.5" hidden="1" customHeight="1" outlineLevel="1" x14ac:dyDescent="0.45">
      <c r="A6" s="393">
        <v>2015</v>
      </c>
      <c r="B6" s="249" t="s">
        <v>3123</v>
      </c>
      <c r="C6" s="249"/>
      <c r="D6" s="249" t="s">
        <v>47</v>
      </c>
      <c r="E6" s="384" t="s">
        <v>95</v>
      </c>
      <c r="F6" s="371">
        <v>42046</v>
      </c>
      <c r="G6" s="371" t="s">
        <v>3124</v>
      </c>
      <c r="H6" s="371" t="s">
        <v>311</v>
      </c>
      <c r="I6" s="249" t="s">
        <v>3125</v>
      </c>
      <c r="J6" s="249" t="s">
        <v>3126</v>
      </c>
      <c r="K6" s="371" t="s">
        <v>3127</v>
      </c>
      <c r="L6" s="371"/>
      <c r="M6" s="371">
        <v>42046</v>
      </c>
      <c r="N6" s="372" t="s">
        <v>3128</v>
      </c>
      <c r="O6" s="372"/>
      <c r="P6" s="372" t="s">
        <v>3129</v>
      </c>
      <c r="Q6" s="372" t="s">
        <v>3130</v>
      </c>
      <c r="R6" s="371" t="s">
        <v>47</v>
      </c>
      <c r="S6" s="371">
        <v>42048</v>
      </c>
      <c r="T6" s="372" t="s">
        <v>1759</v>
      </c>
      <c r="U6" s="249" t="s">
        <v>47</v>
      </c>
      <c r="V6" s="249"/>
      <c r="W6" s="249"/>
      <c r="X6" s="249"/>
      <c r="Y6" s="249"/>
      <c r="Z6" s="249"/>
      <c r="AA6" s="249"/>
      <c r="AB6" s="249"/>
      <c r="AC6" s="249"/>
      <c r="AD6" s="374" t="s">
        <v>47</v>
      </c>
      <c r="AE6" s="374">
        <v>2871651.82</v>
      </c>
      <c r="AF6" s="375">
        <v>5183</v>
      </c>
      <c r="AG6" s="374">
        <v>0</v>
      </c>
      <c r="AH6" s="376" t="s">
        <v>47</v>
      </c>
      <c r="AI6" s="375">
        <v>5369</v>
      </c>
      <c r="AJ6" s="374">
        <v>0</v>
      </c>
      <c r="AK6" s="374">
        <v>2653596.7799999998</v>
      </c>
      <c r="AL6" s="374" t="s">
        <v>3131</v>
      </c>
      <c r="AM6" s="374" t="s">
        <v>47</v>
      </c>
      <c r="AN6" s="374" t="s">
        <v>47</v>
      </c>
      <c r="AO6" s="374">
        <v>0</v>
      </c>
      <c r="AP6" s="374">
        <v>0</v>
      </c>
      <c r="AQ6" s="249"/>
      <c r="AR6" s="249"/>
      <c r="AS6" s="249"/>
      <c r="AT6" s="249"/>
      <c r="AU6" s="249" t="s">
        <v>94</v>
      </c>
      <c r="AV6" s="249"/>
      <c r="AW6" s="372" t="s">
        <v>3099</v>
      </c>
      <c r="AX6" s="249" t="s">
        <v>3100</v>
      </c>
      <c r="AY6" s="388" t="s">
        <v>3132</v>
      </c>
      <c r="AZ6" s="249" t="s">
        <v>3102</v>
      </c>
      <c r="BA6" s="249" t="s">
        <v>3122</v>
      </c>
    </row>
    <row r="7" spans="1:53" ht="34.5" hidden="1" customHeight="1" outlineLevel="1" x14ac:dyDescent="0.45">
      <c r="A7" s="393">
        <v>2015</v>
      </c>
      <c r="B7" s="249" t="s">
        <v>3134</v>
      </c>
      <c r="C7" s="249"/>
      <c r="D7" s="249" t="s">
        <v>47</v>
      </c>
      <c r="E7" s="249" t="s">
        <v>94</v>
      </c>
      <c r="F7" s="371">
        <v>42053</v>
      </c>
      <c r="G7" s="371" t="s">
        <v>3135</v>
      </c>
      <c r="H7" s="371" t="s">
        <v>3136</v>
      </c>
      <c r="I7" s="249" t="s">
        <v>3137</v>
      </c>
      <c r="J7" s="249" t="s">
        <v>3138</v>
      </c>
      <c r="K7" s="371" t="s">
        <v>3139</v>
      </c>
      <c r="L7" s="371"/>
      <c r="M7" s="371">
        <v>42053</v>
      </c>
      <c r="N7" s="372" t="s">
        <v>3128</v>
      </c>
      <c r="O7" s="372"/>
      <c r="P7" s="372" t="s">
        <v>3140</v>
      </c>
      <c r="Q7" s="372" t="s">
        <v>3130</v>
      </c>
      <c r="R7" s="371" t="s">
        <v>47</v>
      </c>
      <c r="S7" s="371">
        <v>42053</v>
      </c>
      <c r="T7" s="372" t="s">
        <v>3141</v>
      </c>
      <c r="U7" s="249" t="s">
        <v>47</v>
      </c>
      <c r="V7" s="249"/>
      <c r="W7" s="249"/>
      <c r="X7" s="249"/>
      <c r="Y7" s="249"/>
      <c r="Z7" s="249"/>
      <c r="AA7" s="249"/>
      <c r="AB7" s="249"/>
      <c r="AC7" s="249"/>
      <c r="AD7" s="374">
        <v>155374.35999999999</v>
      </c>
      <c r="AE7" s="374">
        <v>1759477.9</v>
      </c>
      <c r="AF7" s="375">
        <v>4011</v>
      </c>
      <c r="AG7" s="374">
        <v>0</v>
      </c>
      <c r="AH7" s="374">
        <v>2982301.02</v>
      </c>
      <c r="AI7" s="375">
        <v>3887</v>
      </c>
      <c r="AJ7" s="374">
        <v>0</v>
      </c>
      <c r="AK7" s="374">
        <v>2340123.39</v>
      </c>
      <c r="AL7" s="374" t="s">
        <v>3142</v>
      </c>
      <c r="AM7" s="374" t="s">
        <v>47</v>
      </c>
      <c r="AN7" s="374" t="s">
        <v>47</v>
      </c>
      <c r="AO7" s="374">
        <v>0</v>
      </c>
      <c r="AP7" s="374">
        <v>0</v>
      </c>
      <c r="AQ7" s="249"/>
      <c r="AR7" s="249"/>
      <c r="AS7" s="249"/>
      <c r="AT7" s="249"/>
      <c r="AU7" s="249"/>
      <c r="AV7" s="249"/>
      <c r="AW7" s="372" t="s">
        <v>3099</v>
      </c>
      <c r="AX7" s="249" t="s">
        <v>3100</v>
      </c>
      <c r="AY7" s="389"/>
      <c r="AZ7" s="249" t="s">
        <v>3102</v>
      </c>
      <c r="BA7" s="249" t="s">
        <v>3143</v>
      </c>
    </row>
    <row r="8" spans="1:53" ht="34.5" hidden="1" customHeight="1" outlineLevel="1" x14ac:dyDescent="0.45">
      <c r="A8" s="393">
        <v>2015</v>
      </c>
      <c r="B8" s="249" t="s">
        <v>3144</v>
      </c>
      <c r="C8" s="249"/>
      <c r="D8" s="249" t="s">
        <v>47</v>
      </c>
      <c r="E8" s="249" t="s">
        <v>94</v>
      </c>
      <c r="F8" s="371">
        <v>42054</v>
      </c>
      <c r="G8" s="371">
        <v>42041</v>
      </c>
      <c r="H8" s="371" t="s">
        <v>47</v>
      </c>
      <c r="I8" s="249"/>
      <c r="J8" s="249" t="s">
        <v>3145</v>
      </c>
      <c r="K8" s="371" t="s">
        <v>3146</v>
      </c>
      <c r="L8" s="371"/>
      <c r="M8" s="371">
        <v>42054</v>
      </c>
      <c r="N8" s="372" t="s">
        <v>3147</v>
      </c>
      <c r="O8" s="372"/>
      <c r="P8" s="373" t="s">
        <v>3148</v>
      </c>
      <c r="Q8" s="372" t="s">
        <v>3098</v>
      </c>
      <c r="R8" s="371">
        <v>42054</v>
      </c>
      <c r="S8" s="371">
        <v>42055</v>
      </c>
      <c r="T8" s="372" t="s">
        <v>532</v>
      </c>
      <c r="U8" s="249" t="s">
        <v>47</v>
      </c>
      <c r="V8" s="249"/>
      <c r="W8" s="249"/>
      <c r="X8" s="249"/>
      <c r="Y8" s="249"/>
      <c r="Z8" s="249"/>
      <c r="AA8" s="249"/>
      <c r="AB8" s="249"/>
      <c r="AC8" s="249"/>
      <c r="AD8" s="374">
        <v>450686.76</v>
      </c>
      <c r="AE8" s="374">
        <v>6351363.1100000003</v>
      </c>
      <c r="AF8" s="375">
        <v>7133</v>
      </c>
      <c r="AG8" s="374">
        <v>734936.32</v>
      </c>
      <c r="AH8" s="374">
        <v>11187210.439999999</v>
      </c>
      <c r="AI8" s="375">
        <v>8614</v>
      </c>
      <c r="AJ8" s="374">
        <v>0</v>
      </c>
      <c r="AK8" s="374">
        <v>52728298.609999999</v>
      </c>
      <c r="AL8" s="374">
        <v>10738856.819999726</v>
      </c>
      <c r="AM8" s="374">
        <v>1124163.24</v>
      </c>
      <c r="AN8" s="374" t="s">
        <v>47</v>
      </c>
      <c r="AO8" s="374">
        <v>167705.91</v>
      </c>
      <c r="AP8" s="374">
        <v>355018.02</v>
      </c>
      <c r="AQ8" s="249"/>
      <c r="AR8" s="249"/>
      <c r="AS8" s="249"/>
      <c r="AT8" s="249"/>
      <c r="AU8" s="249" t="s">
        <v>94</v>
      </c>
      <c r="AV8" s="249"/>
      <c r="AW8" s="372" t="s">
        <v>3099</v>
      </c>
      <c r="AX8" s="249" t="s">
        <v>3100</v>
      </c>
      <c r="AY8" s="387" t="s">
        <v>3149</v>
      </c>
      <c r="AZ8" s="249" t="s">
        <v>3102</v>
      </c>
      <c r="BA8" s="249" t="s">
        <v>3122</v>
      </c>
    </row>
    <row r="9" spans="1:53" ht="34.5" hidden="1" customHeight="1" outlineLevel="1" x14ac:dyDescent="0.45">
      <c r="A9" s="393">
        <v>2015</v>
      </c>
      <c r="B9" s="249" t="s">
        <v>3150</v>
      </c>
      <c r="C9" s="249"/>
      <c r="D9" s="249" t="s">
        <v>47</v>
      </c>
      <c r="E9" s="249" t="s">
        <v>94</v>
      </c>
      <c r="F9" s="371">
        <v>42059</v>
      </c>
      <c r="G9" s="371" t="s">
        <v>3151</v>
      </c>
      <c r="H9" s="371" t="s">
        <v>2795</v>
      </c>
      <c r="I9" s="249"/>
      <c r="J9" s="249" t="s">
        <v>3152</v>
      </c>
      <c r="K9" s="371" t="s">
        <v>3153</v>
      </c>
      <c r="L9" s="371"/>
      <c r="M9" s="371">
        <v>42059</v>
      </c>
      <c r="N9" s="372" t="s">
        <v>3128</v>
      </c>
      <c r="O9" s="372"/>
      <c r="P9" s="372" t="s">
        <v>3154</v>
      </c>
      <c r="Q9" s="372" t="s">
        <v>3130</v>
      </c>
      <c r="R9" s="371" t="s">
        <v>47</v>
      </c>
      <c r="S9" s="371">
        <v>42060</v>
      </c>
      <c r="T9" s="372" t="s">
        <v>3155</v>
      </c>
      <c r="U9" s="249"/>
      <c r="V9" s="249"/>
      <c r="W9" s="249"/>
      <c r="X9" s="249"/>
      <c r="Y9" s="249"/>
      <c r="Z9" s="249"/>
      <c r="AA9" s="249"/>
      <c r="AB9" s="249"/>
      <c r="AC9" s="249"/>
      <c r="AD9" s="374">
        <v>169644.48</v>
      </c>
      <c r="AE9" s="374">
        <v>2461619.5200000075</v>
      </c>
      <c r="AF9" s="375">
        <v>1812</v>
      </c>
      <c r="AG9" s="374">
        <v>432198.05</v>
      </c>
      <c r="AH9" s="374">
        <v>3545637.78</v>
      </c>
      <c r="AI9" s="375">
        <v>4019</v>
      </c>
      <c r="AJ9" s="374">
        <v>0</v>
      </c>
      <c r="AK9" s="374">
        <v>3397058.21</v>
      </c>
      <c r="AL9" s="374" t="s">
        <v>3156</v>
      </c>
      <c r="AM9" s="374">
        <v>502807.18999999965</v>
      </c>
      <c r="AN9" s="374" t="s">
        <v>47</v>
      </c>
      <c r="AO9" s="374">
        <v>0</v>
      </c>
      <c r="AP9" s="374">
        <v>0</v>
      </c>
      <c r="AQ9" s="249"/>
      <c r="AR9" s="249"/>
      <c r="AS9" s="249"/>
      <c r="AT9" s="249"/>
      <c r="AU9" s="249" t="s">
        <v>94</v>
      </c>
      <c r="AV9" s="249"/>
      <c r="AW9" s="372" t="s">
        <v>3099</v>
      </c>
      <c r="AX9" s="249" t="s">
        <v>3100</v>
      </c>
      <c r="AY9" s="387" t="s">
        <v>3157</v>
      </c>
      <c r="AZ9" s="249" t="s">
        <v>3102</v>
      </c>
      <c r="BA9" s="249" t="s">
        <v>3122</v>
      </c>
    </row>
    <row r="10" spans="1:53" ht="34.5" hidden="1" customHeight="1" outlineLevel="1" x14ac:dyDescent="0.45">
      <c r="A10" s="393">
        <v>2015</v>
      </c>
      <c r="B10" s="249" t="s">
        <v>3158</v>
      </c>
      <c r="C10" s="249"/>
      <c r="D10" s="249" t="s">
        <v>47</v>
      </c>
      <c r="E10" s="384" t="s">
        <v>95</v>
      </c>
      <c r="F10" s="371">
        <v>42061</v>
      </c>
      <c r="G10" s="371">
        <v>42041</v>
      </c>
      <c r="H10" s="371" t="s">
        <v>47</v>
      </c>
      <c r="I10" s="249"/>
      <c r="J10" s="249" t="s">
        <v>3159</v>
      </c>
      <c r="K10" s="371" t="s">
        <v>3160</v>
      </c>
      <c r="L10" s="371"/>
      <c r="M10" s="371">
        <v>42061</v>
      </c>
      <c r="N10" s="372" t="s">
        <v>3161</v>
      </c>
      <c r="O10" s="372"/>
      <c r="P10" s="373" t="s">
        <v>3162</v>
      </c>
      <c r="Q10" s="372" t="s">
        <v>3098</v>
      </c>
      <c r="R10" s="377">
        <v>42061</v>
      </c>
      <c r="S10" s="371">
        <v>42062</v>
      </c>
      <c r="T10" s="372" t="s">
        <v>335</v>
      </c>
      <c r="U10" s="249" t="s">
        <v>47</v>
      </c>
      <c r="V10" s="249"/>
      <c r="W10" s="249"/>
      <c r="X10" s="249"/>
      <c r="Y10" s="249"/>
      <c r="Z10" s="249"/>
      <c r="AA10" s="249"/>
      <c r="AB10" s="249"/>
      <c r="AC10" s="249"/>
      <c r="AD10" s="374" t="s">
        <v>47</v>
      </c>
      <c r="AE10" s="374">
        <v>4675203.6800000211</v>
      </c>
      <c r="AF10" s="375">
        <v>7159</v>
      </c>
      <c r="AG10" s="374">
        <v>0</v>
      </c>
      <c r="AH10" s="376" t="s">
        <v>47</v>
      </c>
      <c r="AI10" s="375">
        <v>7925</v>
      </c>
      <c r="AJ10" s="374">
        <v>0</v>
      </c>
      <c r="AK10" s="374">
        <v>5877532.2800000003</v>
      </c>
      <c r="AL10" s="249" t="s">
        <v>47</v>
      </c>
      <c r="AM10" s="374" t="s">
        <v>47</v>
      </c>
      <c r="AN10" s="374" t="s">
        <v>47</v>
      </c>
      <c r="AO10" s="374">
        <v>0</v>
      </c>
      <c r="AP10" s="374">
        <v>0</v>
      </c>
      <c r="AQ10" s="249"/>
      <c r="AR10" s="249"/>
      <c r="AS10" s="249"/>
      <c r="AT10" s="249"/>
      <c r="AU10" s="249" t="s">
        <v>94</v>
      </c>
      <c r="AV10" s="249"/>
      <c r="AW10" s="372" t="s">
        <v>3099</v>
      </c>
      <c r="AX10" s="249" t="s">
        <v>3100</v>
      </c>
      <c r="AY10" s="249" t="s">
        <v>3132</v>
      </c>
      <c r="AZ10" s="249" t="s">
        <v>3102</v>
      </c>
      <c r="BA10" s="249" t="s">
        <v>3122</v>
      </c>
    </row>
    <row r="11" spans="1:53" ht="24" hidden="1" customHeight="1" outlineLevel="1" x14ac:dyDescent="0.45">
      <c r="A11" s="393">
        <v>2015</v>
      </c>
      <c r="B11" s="379" t="s">
        <v>3164</v>
      </c>
      <c r="C11" s="379"/>
      <c r="D11" s="249" t="s">
        <v>47</v>
      </c>
      <c r="E11" s="385" t="s">
        <v>95</v>
      </c>
      <c r="F11" s="380">
        <v>42052</v>
      </c>
      <c r="G11" s="380" t="s">
        <v>3165</v>
      </c>
      <c r="H11" s="380" t="s">
        <v>2795</v>
      </c>
      <c r="I11" s="379"/>
      <c r="J11" s="379" t="s">
        <v>3166</v>
      </c>
      <c r="K11" s="380" t="s">
        <v>3167</v>
      </c>
      <c r="L11" s="380"/>
      <c r="M11" s="380" t="s">
        <v>573</v>
      </c>
      <c r="N11" s="381" t="s">
        <v>3128</v>
      </c>
      <c r="O11" s="381"/>
      <c r="P11" s="381" t="s">
        <v>3168</v>
      </c>
      <c r="Q11" s="381" t="s">
        <v>3130</v>
      </c>
      <c r="R11" s="380" t="s">
        <v>47</v>
      </c>
      <c r="S11" s="379" t="s">
        <v>2683</v>
      </c>
      <c r="T11" s="381" t="s">
        <v>3169</v>
      </c>
      <c r="U11" s="379"/>
      <c r="V11" s="379"/>
      <c r="W11" s="379"/>
      <c r="X11" s="379"/>
      <c r="Y11" s="379"/>
      <c r="Z11" s="379"/>
      <c r="AA11" s="379"/>
      <c r="AB11" s="379"/>
      <c r="AC11" s="379"/>
      <c r="AD11" s="374" t="s">
        <v>47</v>
      </c>
      <c r="AE11" s="374">
        <v>18602211.68</v>
      </c>
      <c r="AF11" s="382">
        <v>7811</v>
      </c>
      <c r="AG11" s="376">
        <v>0</v>
      </c>
      <c r="AH11" s="376" t="s">
        <v>47</v>
      </c>
      <c r="AI11" s="382">
        <v>7658</v>
      </c>
      <c r="AJ11" s="376">
        <v>0</v>
      </c>
      <c r="AK11" s="376">
        <v>14457868.67</v>
      </c>
      <c r="AL11" s="379" t="s">
        <v>3131</v>
      </c>
      <c r="AM11" s="376" t="s">
        <v>47</v>
      </c>
      <c r="AN11" s="376" t="s">
        <v>47</v>
      </c>
      <c r="AO11" s="376">
        <v>0</v>
      </c>
      <c r="AP11" s="376">
        <v>0</v>
      </c>
      <c r="AQ11" s="379"/>
      <c r="AR11" s="379"/>
      <c r="AS11" s="379"/>
      <c r="AT11" s="379"/>
      <c r="AU11" s="379" t="s">
        <v>94</v>
      </c>
      <c r="AV11" s="379"/>
      <c r="AW11" s="381" t="s">
        <v>3099</v>
      </c>
      <c r="AX11" s="379" t="s">
        <v>3100</v>
      </c>
      <c r="AY11" s="390" t="s">
        <v>3170</v>
      </c>
      <c r="AZ11" s="379" t="s">
        <v>3102</v>
      </c>
      <c r="BA11" s="379" t="s">
        <v>3122</v>
      </c>
    </row>
    <row r="12" spans="1:53" ht="24" hidden="1" customHeight="1" outlineLevel="1" x14ac:dyDescent="0.45">
      <c r="A12" s="393">
        <v>2015</v>
      </c>
      <c r="B12" s="249" t="s">
        <v>3171</v>
      </c>
      <c r="C12" s="249"/>
      <c r="D12" s="249" t="s">
        <v>47</v>
      </c>
      <c r="E12" s="249" t="s">
        <v>94</v>
      </c>
      <c r="F12" s="371" t="s">
        <v>3172</v>
      </c>
      <c r="G12" s="371">
        <v>42041</v>
      </c>
      <c r="H12" s="371" t="s">
        <v>47</v>
      </c>
      <c r="I12" s="249" t="s">
        <v>3173</v>
      </c>
      <c r="J12" s="249" t="s">
        <v>3174</v>
      </c>
      <c r="K12" s="371" t="s">
        <v>3160</v>
      </c>
      <c r="L12" s="371"/>
      <c r="M12" s="371">
        <v>42055</v>
      </c>
      <c r="N12" s="372" t="s">
        <v>3108</v>
      </c>
      <c r="O12" s="372"/>
      <c r="P12" s="373" t="s">
        <v>3175</v>
      </c>
      <c r="Q12" s="372" t="s">
        <v>3098</v>
      </c>
      <c r="R12" s="377">
        <v>42055</v>
      </c>
      <c r="S12" s="371">
        <v>42060</v>
      </c>
      <c r="T12" s="372" t="s">
        <v>335</v>
      </c>
      <c r="U12" s="249" t="s">
        <v>47</v>
      </c>
      <c r="V12" s="249"/>
      <c r="W12" s="249"/>
      <c r="X12" s="249"/>
      <c r="Y12" s="249"/>
      <c r="Z12" s="249"/>
      <c r="AA12" s="249"/>
      <c r="AB12" s="249"/>
      <c r="AC12" s="249"/>
      <c r="AD12" s="374">
        <v>13871.06</v>
      </c>
      <c r="AE12" s="374">
        <v>42008503.909999996</v>
      </c>
      <c r="AF12" s="375">
        <v>28086</v>
      </c>
      <c r="AG12" s="374">
        <v>358081.17</v>
      </c>
      <c r="AH12" s="374">
        <v>42405555.399999999</v>
      </c>
      <c r="AI12" s="375">
        <v>27975</v>
      </c>
      <c r="AJ12" s="374">
        <v>1379460.87</v>
      </c>
      <c r="AK12" s="374">
        <v>38235997.43</v>
      </c>
      <c r="AL12" s="383" t="s">
        <v>3176</v>
      </c>
      <c r="AM12" s="374">
        <v>547262.41999999993</v>
      </c>
      <c r="AN12" s="374">
        <v>1672976.5799999998</v>
      </c>
      <c r="AO12" s="374">
        <v>0</v>
      </c>
      <c r="AP12" s="374">
        <v>547861.52</v>
      </c>
      <c r="AQ12" s="249"/>
      <c r="AR12" s="249"/>
      <c r="AS12" s="249"/>
      <c r="AT12" s="249"/>
      <c r="AU12" s="249" t="s">
        <v>94</v>
      </c>
      <c r="AV12" s="249"/>
      <c r="AW12" s="372" t="s">
        <v>3177</v>
      </c>
      <c r="AX12" s="249" t="s">
        <v>3100</v>
      </c>
      <c r="AY12" s="389" t="s">
        <v>2543</v>
      </c>
      <c r="AZ12" s="249" t="s">
        <v>3102</v>
      </c>
      <c r="BA12" s="389" t="s">
        <v>3122</v>
      </c>
    </row>
    <row r="13" spans="1:53" ht="21.75" hidden="1" customHeight="1" outlineLevel="1" x14ac:dyDescent="0.45">
      <c r="A13" s="393">
        <v>2015</v>
      </c>
      <c r="B13" s="249" t="s">
        <v>3179</v>
      </c>
      <c r="C13" s="249"/>
      <c r="D13" s="249" t="s">
        <v>47</v>
      </c>
      <c r="E13" s="249" t="s">
        <v>94</v>
      </c>
      <c r="F13" s="371" t="s">
        <v>3180</v>
      </c>
      <c r="G13" s="371">
        <v>42049</v>
      </c>
      <c r="H13" s="371" t="s">
        <v>3181</v>
      </c>
      <c r="I13" s="249" t="s">
        <v>3182</v>
      </c>
      <c r="J13" s="249" t="s">
        <v>3183</v>
      </c>
      <c r="K13" s="371" t="s">
        <v>3184</v>
      </c>
      <c r="L13" s="371"/>
      <c r="M13" s="377" t="s">
        <v>3185</v>
      </c>
      <c r="N13" s="372" t="s">
        <v>3186</v>
      </c>
      <c r="O13" s="372"/>
      <c r="P13" s="372" t="s">
        <v>3187</v>
      </c>
      <c r="Q13" s="372" t="s">
        <v>3130</v>
      </c>
      <c r="R13" s="371" t="s">
        <v>47</v>
      </c>
      <c r="S13" s="377" t="s">
        <v>48</v>
      </c>
      <c r="T13" s="372" t="s">
        <v>3188</v>
      </c>
      <c r="U13" s="249"/>
      <c r="V13" s="249"/>
      <c r="W13" s="249"/>
      <c r="X13" s="249"/>
      <c r="Y13" s="249"/>
      <c r="Z13" s="249"/>
      <c r="AA13" s="249"/>
      <c r="AB13" s="249"/>
      <c r="AC13" s="249"/>
      <c r="AD13" s="374">
        <v>2840457</v>
      </c>
      <c r="AE13" s="374">
        <v>30657618.979999878</v>
      </c>
      <c r="AF13" s="375">
        <v>11908</v>
      </c>
      <c r="AG13" s="374">
        <v>3776474.8799999966</v>
      </c>
      <c r="AH13" s="374">
        <v>28287873.210000001</v>
      </c>
      <c r="AI13" s="375">
        <v>10984</v>
      </c>
      <c r="AJ13" s="374">
        <v>0</v>
      </c>
      <c r="AK13" s="374">
        <v>30544881.129999999</v>
      </c>
      <c r="AL13" s="374" t="s">
        <v>3189</v>
      </c>
      <c r="AM13" s="374">
        <v>6533520.7599999998</v>
      </c>
      <c r="AN13" s="374" t="s">
        <v>47</v>
      </c>
      <c r="AO13" s="374">
        <v>0</v>
      </c>
      <c r="AP13" s="374">
        <v>0</v>
      </c>
      <c r="AQ13" s="249"/>
      <c r="AR13" s="249"/>
      <c r="AS13" s="249"/>
      <c r="AT13" s="249"/>
      <c r="AU13" s="249" t="s">
        <v>95</v>
      </c>
      <c r="AV13" s="249" t="s">
        <v>3190</v>
      </c>
      <c r="AW13" s="372" t="s">
        <v>3191</v>
      </c>
      <c r="AX13" s="249" t="s">
        <v>3111</v>
      </c>
      <c r="AY13" s="249" t="s">
        <v>3192</v>
      </c>
      <c r="AZ13" s="249" t="s">
        <v>3193</v>
      </c>
      <c r="BA13" s="249" t="s">
        <v>3194</v>
      </c>
    </row>
    <row r="14" spans="1:53" ht="24" hidden="1" customHeight="1" outlineLevel="1" collapsed="1" x14ac:dyDescent="0.45">
      <c r="A14" s="393">
        <v>2016</v>
      </c>
      <c r="B14" s="397" t="s">
        <v>3093</v>
      </c>
      <c r="C14" s="397"/>
      <c r="D14" s="419" t="s">
        <v>94</v>
      </c>
      <c r="E14" s="397" t="s">
        <v>94</v>
      </c>
      <c r="F14" s="394">
        <v>42409</v>
      </c>
      <c r="G14" s="394">
        <v>42384</v>
      </c>
      <c r="H14" s="249" t="s">
        <v>3207</v>
      </c>
      <c r="I14" s="249"/>
      <c r="J14" s="249" t="s">
        <v>3094</v>
      </c>
      <c r="K14" s="371">
        <v>42384</v>
      </c>
      <c r="L14" s="417" t="s">
        <v>94</v>
      </c>
      <c r="M14" s="394">
        <v>42401</v>
      </c>
      <c r="N14" s="402" t="s">
        <v>3096</v>
      </c>
      <c r="O14" s="402" t="s">
        <v>2543</v>
      </c>
      <c r="P14" s="373" t="s">
        <v>3097</v>
      </c>
      <c r="Q14" s="402" t="s">
        <v>3098</v>
      </c>
      <c r="R14" s="394">
        <v>42401</v>
      </c>
      <c r="S14" s="405">
        <v>42410</v>
      </c>
      <c r="T14" s="397" t="s">
        <v>335</v>
      </c>
      <c r="U14" s="397" t="s">
        <v>47</v>
      </c>
      <c r="V14" s="397"/>
      <c r="W14" s="397"/>
      <c r="X14" s="397"/>
      <c r="Y14" s="397"/>
      <c r="Z14" s="397"/>
      <c r="AA14" s="411">
        <v>325675.90000000002</v>
      </c>
      <c r="AB14" s="411">
        <v>2395807.54</v>
      </c>
      <c r="AC14" s="375">
        <v>2486</v>
      </c>
      <c r="AD14" s="398">
        <v>151093.94</v>
      </c>
      <c r="AE14" s="398">
        <v>3306651.91</v>
      </c>
      <c r="AF14" s="399">
        <v>2692</v>
      </c>
      <c r="AG14" s="398">
        <v>419030.67</v>
      </c>
      <c r="AH14" s="398">
        <v>4137051.85</v>
      </c>
      <c r="AI14" s="399">
        <v>3511</v>
      </c>
      <c r="AJ14" s="398">
        <v>0</v>
      </c>
      <c r="AK14" s="398">
        <v>4798402.42</v>
      </c>
      <c r="AL14" s="374">
        <v>3015871.77</v>
      </c>
      <c r="AM14" s="374">
        <v>859066.64000000025</v>
      </c>
      <c r="AN14" s="374" t="s">
        <v>47</v>
      </c>
      <c r="AO14" s="374">
        <v>0</v>
      </c>
      <c r="AP14" s="374">
        <v>0</v>
      </c>
      <c r="AQ14" s="249"/>
      <c r="AR14" s="249"/>
      <c r="AS14" s="249"/>
      <c r="AT14" s="249"/>
      <c r="AU14" s="249"/>
      <c r="AV14" s="372"/>
      <c r="AW14" s="372"/>
      <c r="AX14" s="372"/>
      <c r="AY14" s="249"/>
      <c r="AZ14" s="249"/>
      <c r="BA14" s="249"/>
    </row>
    <row r="15" spans="1:53" ht="24" hidden="1" customHeight="1" outlineLevel="1" x14ac:dyDescent="0.45">
      <c r="A15" s="393">
        <v>2016</v>
      </c>
      <c r="B15" s="397" t="s">
        <v>3105</v>
      </c>
      <c r="C15" s="397"/>
      <c r="D15" s="419" t="s">
        <v>94</v>
      </c>
      <c r="E15" s="397" t="s">
        <v>94</v>
      </c>
      <c r="F15" s="394">
        <v>42409</v>
      </c>
      <c r="G15" s="394">
        <v>42387</v>
      </c>
      <c r="H15" s="249" t="s">
        <v>3207</v>
      </c>
      <c r="I15" s="249"/>
      <c r="J15" s="249" t="s">
        <v>3106</v>
      </c>
      <c r="K15" s="371">
        <v>42387</v>
      </c>
      <c r="L15" s="417" t="s">
        <v>94</v>
      </c>
      <c r="M15" s="394">
        <v>42409</v>
      </c>
      <c r="N15" s="402" t="s">
        <v>3218</v>
      </c>
      <c r="O15" s="402" t="s">
        <v>2543</v>
      </c>
      <c r="P15" s="373" t="s">
        <v>3109</v>
      </c>
      <c r="Q15" s="402" t="s">
        <v>3098</v>
      </c>
      <c r="R15" s="394">
        <v>42409</v>
      </c>
      <c r="S15" s="405">
        <v>42410</v>
      </c>
      <c r="T15" s="397" t="s">
        <v>335</v>
      </c>
      <c r="U15" s="397" t="s">
        <v>47</v>
      </c>
      <c r="V15" s="397"/>
      <c r="W15" s="397"/>
      <c r="X15" s="397"/>
      <c r="Y15" s="397"/>
      <c r="Z15" s="397"/>
      <c r="AA15" s="411">
        <v>8206201.7199999997</v>
      </c>
      <c r="AB15" s="411">
        <v>21316767.219999999</v>
      </c>
      <c r="AC15" s="414">
        <v>14617</v>
      </c>
      <c r="AD15" s="398">
        <v>4570672.97</v>
      </c>
      <c r="AE15" s="398">
        <v>23272136.170000002</v>
      </c>
      <c r="AF15" s="399">
        <v>14981</v>
      </c>
      <c r="AG15" s="398">
        <v>5535660.0999999996</v>
      </c>
      <c r="AH15" s="398">
        <v>39459427.299999997</v>
      </c>
      <c r="AI15" s="399">
        <v>19016</v>
      </c>
      <c r="AJ15" s="398">
        <v>7398759.71</v>
      </c>
      <c r="AK15" s="398">
        <v>55677594.259999998</v>
      </c>
      <c r="AL15" s="374">
        <v>18274971.960000008</v>
      </c>
      <c r="AM15" s="374">
        <v>8418466.1799999904</v>
      </c>
      <c r="AN15" s="374">
        <v>13147538.669999981</v>
      </c>
      <c r="AO15" s="374">
        <v>396929.59</v>
      </c>
      <c r="AP15" s="374">
        <v>11859530.529999999</v>
      </c>
      <c r="AQ15" s="249"/>
      <c r="AR15" s="249"/>
      <c r="AS15" s="249"/>
      <c r="AT15" s="249"/>
      <c r="AU15" s="249"/>
      <c r="AV15" s="372"/>
      <c r="AW15" s="372"/>
      <c r="AX15" s="372"/>
      <c r="AY15" s="249"/>
      <c r="AZ15" s="249"/>
      <c r="BA15" s="249"/>
    </row>
    <row r="16" spans="1:53" ht="24" hidden="1" customHeight="1" outlineLevel="1" x14ac:dyDescent="0.45">
      <c r="A16" s="393">
        <v>2016</v>
      </c>
      <c r="B16" s="397" t="s">
        <v>3114</v>
      </c>
      <c r="C16" s="397"/>
      <c r="D16" s="419" t="s">
        <v>94</v>
      </c>
      <c r="E16" s="397" t="s">
        <v>94</v>
      </c>
      <c r="F16" s="394">
        <v>42409</v>
      </c>
      <c r="G16" s="394">
        <v>42388</v>
      </c>
      <c r="H16" s="249" t="s">
        <v>3208</v>
      </c>
      <c r="I16" s="249"/>
      <c r="J16" s="249" t="s">
        <v>3116</v>
      </c>
      <c r="K16" s="371">
        <v>42388</v>
      </c>
      <c r="L16" s="417" t="s">
        <v>94</v>
      </c>
      <c r="M16" s="394">
        <v>42409</v>
      </c>
      <c r="N16" s="402" t="s">
        <v>3118</v>
      </c>
      <c r="O16" s="402" t="s">
        <v>2543</v>
      </c>
      <c r="P16" s="373" t="s">
        <v>3119</v>
      </c>
      <c r="Q16" s="402" t="s">
        <v>3098</v>
      </c>
      <c r="R16" s="394">
        <v>42409</v>
      </c>
      <c r="S16" s="405">
        <v>42410</v>
      </c>
      <c r="T16" s="402" t="s">
        <v>335</v>
      </c>
      <c r="U16" s="397" t="s">
        <v>47</v>
      </c>
      <c r="V16" s="397"/>
      <c r="W16" s="397"/>
      <c r="X16" s="397"/>
      <c r="Y16" s="397"/>
      <c r="Z16" s="397"/>
      <c r="AA16" s="411">
        <v>139039.20000000001</v>
      </c>
      <c r="AB16" s="411">
        <v>2358760.9500000002</v>
      </c>
      <c r="AC16" s="375">
        <v>2201</v>
      </c>
      <c r="AD16" s="398">
        <v>43550.01</v>
      </c>
      <c r="AE16" s="398">
        <v>2356903.66</v>
      </c>
      <c r="AF16" s="399">
        <v>2324</v>
      </c>
      <c r="AG16" s="398">
        <v>211149.79</v>
      </c>
      <c r="AH16" s="398">
        <v>2569714.81</v>
      </c>
      <c r="AI16" s="399">
        <v>2291</v>
      </c>
      <c r="AJ16" s="398">
        <v>0</v>
      </c>
      <c r="AK16" s="398">
        <v>2585037.9999999981</v>
      </c>
      <c r="AL16" s="374">
        <v>1359566.57</v>
      </c>
      <c r="AM16" s="374">
        <v>382874.22000000009</v>
      </c>
      <c r="AN16" s="374" t="s">
        <v>47</v>
      </c>
      <c r="AO16" s="374">
        <v>0</v>
      </c>
      <c r="AP16" s="374">
        <v>0</v>
      </c>
      <c r="AQ16" s="249"/>
      <c r="AR16" s="249"/>
      <c r="AS16" s="249"/>
      <c r="AT16" s="249"/>
      <c r="AU16" s="249"/>
      <c r="AV16" s="372"/>
      <c r="AW16" s="372"/>
      <c r="AX16" s="372"/>
      <c r="AY16" s="249"/>
      <c r="AZ16" s="249"/>
      <c r="BA16" s="249"/>
    </row>
    <row r="17" spans="1:53" ht="24" hidden="1" customHeight="1" outlineLevel="1" x14ac:dyDescent="0.45">
      <c r="A17" s="393">
        <v>2016</v>
      </c>
      <c r="B17" s="397" t="s">
        <v>3123</v>
      </c>
      <c r="C17" s="397"/>
      <c r="D17" s="412" t="s">
        <v>3232</v>
      </c>
      <c r="E17" s="397" t="s">
        <v>95</v>
      </c>
      <c r="F17" s="394">
        <v>42410</v>
      </c>
      <c r="G17" s="394">
        <v>42391</v>
      </c>
      <c r="H17" s="249" t="s">
        <v>3208</v>
      </c>
      <c r="I17" s="249" t="s">
        <v>3125</v>
      </c>
      <c r="J17" s="249" t="s">
        <v>3126</v>
      </c>
      <c r="K17" s="371">
        <v>42391</v>
      </c>
      <c r="L17" s="417" t="s">
        <v>94</v>
      </c>
      <c r="M17" s="394">
        <v>42410</v>
      </c>
      <c r="N17" s="402" t="s">
        <v>3118</v>
      </c>
      <c r="O17" s="402" t="s">
        <v>2543</v>
      </c>
      <c r="P17" s="391" t="s">
        <v>3196</v>
      </c>
      <c r="Q17" s="402" t="s">
        <v>3098</v>
      </c>
      <c r="R17" s="394">
        <v>42410</v>
      </c>
      <c r="S17" s="405">
        <v>42412</v>
      </c>
      <c r="T17" s="397" t="s">
        <v>335</v>
      </c>
      <c r="U17" s="397" t="s">
        <v>47</v>
      </c>
      <c r="V17" s="397"/>
      <c r="W17" s="397"/>
      <c r="X17" s="397"/>
      <c r="Y17" s="397"/>
      <c r="Z17" s="397"/>
      <c r="AA17" s="411"/>
      <c r="AB17" s="410">
        <f>AE17</f>
        <v>2871651.82</v>
      </c>
      <c r="AC17" s="409">
        <f t="shared" ref="AB17:AC24" si="0">AF17</f>
        <v>5183</v>
      </c>
      <c r="AD17" s="413" t="s">
        <v>2543</v>
      </c>
      <c r="AE17" s="398">
        <v>2871651.82</v>
      </c>
      <c r="AF17" s="399">
        <v>5183</v>
      </c>
      <c r="AG17" s="413" t="s">
        <v>2543</v>
      </c>
      <c r="AH17" s="413" t="s">
        <v>2543</v>
      </c>
      <c r="AI17" s="399">
        <v>5369</v>
      </c>
      <c r="AJ17" s="398">
        <v>0</v>
      </c>
      <c r="AK17" s="398">
        <v>2653596.7799999998</v>
      </c>
      <c r="AL17" s="374" t="s">
        <v>47</v>
      </c>
      <c r="AM17" s="374" t="s">
        <v>47</v>
      </c>
      <c r="AN17" s="374" t="s">
        <v>47</v>
      </c>
      <c r="AO17" s="374">
        <v>0</v>
      </c>
      <c r="AP17" s="374">
        <v>0</v>
      </c>
      <c r="AQ17" s="249"/>
      <c r="AR17" s="249"/>
      <c r="AS17" s="249"/>
      <c r="AT17" s="249"/>
      <c r="AU17" s="249"/>
      <c r="AV17" s="372"/>
      <c r="AW17" s="372"/>
      <c r="AX17" s="372"/>
      <c r="AY17" s="249"/>
      <c r="AZ17" s="249"/>
      <c r="BA17" s="249"/>
    </row>
    <row r="18" spans="1:53" ht="24" hidden="1" customHeight="1" outlineLevel="1" x14ac:dyDescent="0.45">
      <c r="A18" s="393">
        <v>2016</v>
      </c>
      <c r="B18" s="408" t="s">
        <v>3164</v>
      </c>
      <c r="C18" s="408"/>
      <c r="D18" s="412" t="s">
        <v>3231</v>
      </c>
      <c r="E18" s="408" t="s">
        <v>95</v>
      </c>
      <c r="F18" s="394">
        <v>42416</v>
      </c>
      <c r="G18" s="394" t="s">
        <v>3205</v>
      </c>
      <c r="H18" s="380" t="s">
        <v>3211</v>
      </c>
      <c r="I18" s="249"/>
      <c r="J18" s="379" t="s">
        <v>3166</v>
      </c>
      <c r="K18" s="371" t="s">
        <v>47</v>
      </c>
      <c r="L18" s="418" t="s">
        <v>3229</v>
      </c>
      <c r="M18" s="407" t="s">
        <v>3226</v>
      </c>
      <c r="N18" s="404" t="s">
        <v>3128</v>
      </c>
      <c r="O18" s="402" t="s">
        <v>136</v>
      </c>
      <c r="P18" s="381" t="s">
        <v>3168</v>
      </c>
      <c r="Q18" s="404" t="s">
        <v>3130</v>
      </c>
      <c r="R18" s="402" t="s">
        <v>2543</v>
      </c>
      <c r="S18" s="408" t="s">
        <v>2683</v>
      </c>
      <c r="T18" s="404" t="s">
        <v>3169</v>
      </c>
      <c r="U18" s="397" t="s">
        <v>47</v>
      </c>
      <c r="V18" s="397"/>
      <c r="W18" s="397"/>
      <c r="X18" s="397"/>
      <c r="Y18" s="397"/>
      <c r="Z18" s="397"/>
      <c r="AA18" s="411"/>
      <c r="AB18" s="410">
        <f t="shared" si="0"/>
        <v>18602211.68</v>
      </c>
      <c r="AC18" s="409">
        <f t="shared" si="0"/>
        <v>7811</v>
      </c>
      <c r="AD18" s="413" t="s">
        <v>2543</v>
      </c>
      <c r="AE18" s="398">
        <v>18602211.68</v>
      </c>
      <c r="AF18" s="401">
        <v>7811</v>
      </c>
      <c r="AG18" s="413" t="s">
        <v>2543</v>
      </c>
      <c r="AH18" s="413" t="s">
        <v>2543</v>
      </c>
      <c r="AI18" s="401">
        <v>7658</v>
      </c>
      <c r="AJ18" s="400">
        <v>0</v>
      </c>
      <c r="AK18" s="400">
        <v>14457868.67</v>
      </c>
      <c r="AL18" s="379" t="s">
        <v>47</v>
      </c>
      <c r="AM18" s="376" t="s">
        <v>47</v>
      </c>
      <c r="AN18" s="376" t="s">
        <v>47</v>
      </c>
      <c r="AO18" s="376">
        <v>0</v>
      </c>
      <c r="AP18" s="376">
        <v>0</v>
      </c>
      <c r="AQ18" s="249"/>
      <c r="AR18" s="249"/>
      <c r="AS18" s="249"/>
      <c r="AT18" s="249"/>
      <c r="AU18" s="249"/>
      <c r="AV18" s="372"/>
      <c r="AW18" s="372"/>
      <c r="AX18" s="372"/>
      <c r="AY18" s="249"/>
      <c r="AZ18" s="249"/>
      <c r="BA18" s="249"/>
    </row>
    <row r="19" spans="1:53" ht="24" hidden="1" customHeight="1" outlineLevel="1" x14ac:dyDescent="0.45">
      <c r="A19" s="393">
        <v>2016</v>
      </c>
      <c r="B19" s="397" t="s">
        <v>3134</v>
      </c>
      <c r="C19" s="397"/>
      <c r="D19" s="419" t="s">
        <v>94</v>
      </c>
      <c r="E19" s="397" t="s">
        <v>94</v>
      </c>
      <c r="F19" s="394">
        <v>42418</v>
      </c>
      <c r="G19" s="394">
        <v>42396</v>
      </c>
      <c r="H19" s="371" t="s">
        <v>3136</v>
      </c>
      <c r="I19" s="371" t="s">
        <v>3199</v>
      </c>
      <c r="J19" s="249" t="s">
        <v>3200</v>
      </c>
      <c r="K19" s="371" t="s">
        <v>3212</v>
      </c>
      <c r="L19" s="417" t="s">
        <v>94</v>
      </c>
      <c r="M19" s="394">
        <v>42418</v>
      </c>
      <c r="N19" s="402" t="s">
        <v>3128</v>
      </c>
      <c r="O19" s="402" t="s">
        <v>297</v>
      </c>
      <c r="P19" s="372" t="s">
        <v>3140</v>
      </c>
      <c r="Q19" s="402" t="s">
        <v>3130</v>
      </c>
      <c r="R19" s="402" t="s">
        <v>2543</v>
      </c>
      <c r="S19" s="405">
        <v>42418</v>
      </c>
      <c r="T19" s="402" t="s">
        <v>3213</v>
      </c>
      <c r="U19" s="397" t="s">
        <v>47</v>
      </c>
      <c r="V19" s="397"/>
      <c r="W19" s="397"/>
      <c r="X19" s="397"/>
      <c r="Y19" s="397"/>
      <c r="Z19" s="397"/>
      <c r="AA19" s="411">
        <v>350000</v>
      </c>
      <c r="AB19" s="411">
        <f t="shared" si="0"/>
        <v>1759477.9</v>
      </c>
      <c r="AC19" s="414">
        <f t="shared" si="0"/>
        <v>4011</v>
      </c>
      <c r="AD19" s="398">
        <v>155374.35999999999</v>
      </c>
      <c r="AE19" s="398">
        <v>1759477.9</v>
      </c>
      <c r="AF19" s="399">
        <v>4011</v>
      </c>
      <c r="AG19" s="413" t="s">
        <v>2543</v>
      </c>
      <c r="AH19" s="398">
        <v>2982301.02</v>
      </c>
      <c r="AI19" s="399">
        <v>3887</v>
      </c>
      <c r="AJ19" s="398">
        <v>0</v>
      </c>
      <c r="AK19" s="398">
        <v>2340123.39</v>
      </c>
      <c r="AL19" s="374" t="s">
        <v>3142</v>
      </c>
      <c r="AM19" s="374" t="s">
        <v>47</v>
      </c>
      <c r="AN19" s="374" t="s">
        <v>47</v>
      </c>
      <c r="AO19" s="374">
        <v>0</v>
      </c>
      <c r="AP19" s="374">
        <v>0</v>
      </c>
      <c r="AQ19" s="249"/>
      <c r="AR19" s="249"/>
      <c r="AS19" s="249"/>
      <c r="AT19" s="249"/>
      <c r="AU19" s="249"/>
      <c r="AV19" s="372"/>
      <c r="AW19" s="372"/>
      <c r="AX19" s="372"/>
      <c r="AY19" s="249"/>
      <c r="AZ19" s="249"/>
      <c r="BA19" s="249"/>
    </row>
    <row r="20" spans="1:53" ht="24" hidden="1" customHeight="1" outlineLevel="1" x14ac:dyDescent="0.45">
      <c r="A20" s="393">
        <v>2016</v>
      </c>
      <c r="B20" s="397" t="s">
        <v>3144</v>
      </c>
      <c r="C20" s="397"/>
      <c r="D20" s="419" t="s">
        <v>94</v>
      </c>
      <c r="E20" s="397" t="s">
        <v>94</v>
      </c>
      <c r="F20" s="394">
        <v>42418</v>
      </c>
      <c r="G20" s="395" t="s">
        <v>119</v>
      </c>
      <c r="H20" s="389"/>
      <c r="I20" s="249"/>
      <c r="J20" s="249" t="s">
        <v>3145</v>
      </c>
      <c r="K20" s="392"/>
      <c r="L20" s="371" t="s">
        <v>3227</v>
      </c>
      <c r="M20" s="395" t="s">
        <v>119</v>
      </c>
      <c r="N20" s="395" t="s">
        <v>3118</v>
      </c>
      <c r="O20" s="402" t="s">
        <v>2543</v>
      </c>
      <c r="P20" s="373" t="s">
        <v>3210</v>
      </c>
      <c r="Q20" s="402" t="s">
        <v>3098</v>
      </c>
      <c r="R20" s="394">
        <v>42418</v>
      </c>
      <c r="S20" s="394">
        <v>42419</v>
      </c>
      <c r="T20" s="397" t="s">
        <v>335</v>
      </c>
      <c r="U20" s="397" t="s">
        <v>47</v>
      </c>
      <c r="V20" s="397"/>
      <c r="W20" s="397"/>
      <c r="X20" s="397"/>
      <c r="Y20" s="397"/>
      <c r="Z20" s="397"/>
      <c r="AA20" s="411">
        <v>467726.52</v>
      </c>
      <c r="AB20" s="411">
        <f t="shared" si="0"/>
        <v>6351363.1100000003</v>
      </c>
      <c r="AC20" s="414">
        <f t="shared" si="0"/>
        <v>7133</v>
      </c>
      <c r="AD20" s="398">
        <v>450686.76</v>
      </c>
      <c r="AE20" s="398">
        <v>6351363.1100000003</v>
      </c>
      <c r="AF20" s="399">
        <v>7133</v>
      </c>
      <c r="AG20" s="398">
        <v>734936.32</v>
      </c>
      <c r="AH20" s="398">
        <v>11187210.439999999</v>
      </c>
      <c r="AI20" s="399">
        <v>8614</v>
      </c>
      <c r="AJ20" s="398">
        <v>0</v>
      </c>
      <c r="AK20" s="398">
        <v>52728298.609999999</v>
      </c>
      <c r="AL20" s="374">
        <v>10738856.819999726</v>
      </c>
      <c r="AM20" s="374">
        <v>1124163.24</v>
      </c>
      <c r="AN20" s="374" t="s">
        <v>47</v>
      </c>
      <c r="AO20" s="374">
        <v>167705.91</v>
      </c>
      <c r="AP20" s="374">
        <v>355018.02</v>
      </c>
      <c r="AQ20" s="249"/>
      <c r="AR20" s="249"/>
      <c r="AS20" s="249"/>
      <c r="AT20" s="249"/>
      <c r="AU20" s="249"/>
      <c r="AV20" s="372"/>
      <c r="AW20" s="372"/>
      <c r="AX20" s="372"/>
      <c r="AY20" s="249"/>
      <c r="AZ20" s="249"/>
      <c r="BA20" s="249"/>
    </row>
    <row r="21" spans="1:53" ht="24" hidden="1" customHeight="1" outlineLevel="1" x14ac:dyDescent="0.45">
      <c r="A21" s="393">
        <v>2016</v>
      </c>
      <c r="B21" s="397" t="s">
        <v>3150</v>
      </c>
      <c r="C21" s="397"/>
      <c r="D21" s="419" t="s">
        <v>94</v>
      </c>
      <c r="E21" s="397" t="s">
        <v>94</v>
      </c>
      <c r="F21" s="394">
        <v>42423</v>
      </c>
      <c r="G21" s="405" t="s">
        <v>3203</v>
      </c>
      <c r="H21" s="371" t="s">
        <v>3211</v>
      </c>
      <c r="I21" s="249"/>
      <c r="J21" s="249" t="s">
        <v>3152</v>
      </c>
      <c r="K21" s="371" t="s">
        <v>3202</v>
      </c>
      <c r="L21" s="371" t="s">
        <v>3228</v>
      </c>
      <c r="M21" s="394">
        <v>42423</v>
      </c>
      <c r="N21" s="402" t="s">
        <v>3128</v>
      </c>
      <c r="O21" s="402" t="s">
        <v>297</v>
      </c>
      <c r="P21" s="372" t="s">
        <v>3201</v>
      </c>
      <c r="Q21" s="402" t="s">
        <v>3130</v>
      </c>
      <c r="R21" s="402" t="s">
        <v>2543</v>
      </c>
      <c r="S21" s="405">
        <v>42424</v>
      </c>
      <c r="T21" s="402" t="s">
        <v>3155</v>
      </c>
      <c r="U21" s="397"/>
      <c r="V21" s="397"/>
      <c r="W21" s="397"/>
      <c r="X21" s="397"/>
      <c r="Y21" s="397"/>
      <c r="Z21" s="397"/>
      <c r="AA21" s="411">
        <v>313695.63</v>
      </c>
      <c r="AB21" s="411">
        <f t="shared" si="0"/>
        <v>2461619.5200000075</v>
      </c>
      <c r="AC21" s="414">
        <f t="shared" si="0"/>
        <v>1812</v>
      </c>
      <c r="AD21" s="398">
        <v>169644.48</v>
      </c>
      <c r="AE21" s="398">
        <v>2461619.5200000075</v>
      </c>
      <c r="AF21" s="399">
        <v>1812</v>
      </c>
      <c r="AG21" s="398">
        <v>432198.05</v>
      </c>
      <c r="AH21" s="398">
        <v>3545637.78</v>
      </c>
      <c r="AI21" s="399">
        <v>4019</v>
      </c>
      <c r="AJ21" s="398">
        <v>0</v>
      </c>
      <c r="AK21" s="398">
        <v>3397058.21</v>
      </c>
      <c r="AL21" s="374" t="s">
        <v>3156</v>
      </c>
      <c r="AM21" s="374">
        <v>502807.18999999965</v>
      </c>
      <c r="AN21" s="374" t="s">
        <v>47</v>
      </c>
      <c r="AO21" s="374">
        <v>0</v>
      </c>
      <c r="AP21" s="374">
        <v>0</v>
      </c>
      <c r="AQ21" s="249"/>
      <c r="AR21" s="249"/>
      <c r="AS21" s="249"/>
      <c r="AT21" s="249"/>
      <c r="AU21" s="249"/>
      <c r="AV21" s="372"/>
      <c r="AW21" s="372"/>
      <c r="AX21" s="372"/>
      <c r="AY21" s="249"/>
      <c r="AZ21" s="249"/>
      <c r="BA21" s="249"/>
    </row>
    <row r="22" spans="1:53" ht="24" hidden="1" customHeight="1" outlineLevel="1" x14ac:dyDescent="0.45">
      <c r="A22" s="393">
        <v>2016</v>
      </c>
      <c r="B22" s="397" t="s">
        <v>3158</v>
      </c>
      <c r="C22" s="397"/>
      <c r="D22" s="412" t="s">
        <v>3230</v>
      </c>
      <c r="E22" s="397" t="s">
        <v>95</v>
      </c>
      <c r="F22" s="396" t="s">
        <v>3197</v>
      </c>
      <c r="G22" s="395" t="s">
        <v>119</v>
      </c>
      <c r="H22" s="389"/>
      <c r="I22" s="389"/>
      <c r="J22" s="249" t="s">
        <v>3159</v>
      </c>
      <c r="K22" s="392"/>
      <c r="L22" s="371" t="s">
        <v>3227</v>
      </c>
      <c r="M22" s="395" t="s">
        <v>119</v>
      </c>
      <c r="N22" s="395" t="s">
        <v>3118</v>
      </c>
      <c r="O22" s="402" t="s">
        <v>2543</v>
      </c>
      <c r="P22" s="373" t="s">
        <v>3162</v>
      </c>
      <c r="Q22" s="396" t="s">
        <v>3098</v>
      </c>
      <c r="R22" s="406" t="s">
        <v>119</v>
      </c>
      <c r="S22" s="406" t="s">
        <v>119</v>
      </c>
      <c r="T22" s="403" t="s">
        <v>335</v>
      </c>
      <c r="U22" s="403"/>
      <c r="V22" s="403"/>
      <c r="W22" s="403"/>
      <c r="X22" s="403"/>
      <c r="Y22" s="403"/>
      <c r="Z22" s="403"/>
      <c r="AA22" s="411"/>
      <c r="AB22" s="410">
        <f t="shared" si="0"/>
        <v>4675203.6800000211</v>
      </c>
      <c r="AC22" s="409">
        <f t="shared" si="0"/>
        <v>7159</v>
      </c>
      <c r="AD22" s="413" t="s">
        <v>2543</v>
      </c>
      <c r="AE22" s="398">
        <v>4675203.6800000211</v>
      </c>
      <c r="AF22" s="399">
        <v>7159</v>
      </c>
      <c r="AG22" s="413" t="s">
        <v>2543</v>
      </c>
      <c r="AH22" s="413" t="s">
        <v>2543</v>
      </c>
      <c r="AI22" s="399">
        <v>7925</v>
      </c>
      <c r="AJ22" s="398">
        <v>0</v>
      </c>
      <c r="AK22" s="398">
        <v>5877532.2800000003</v>
      </c>
      <c r="AL22" s="249" t="s">
        <v>47</v>
      </c>
      <c r="AM22" s="374" t="s">
        <v>47</v>
      </c>
      <c r="AN22" s="374" t="s">
        <v>47</v>
      </c>
      <c r="AO22" s="374">
        <v>0</v>
      </c>
      <c r="AP22" s="374">
        <v>0</v>
      </c>
      <c r="AQ22" s="249"/>
      <c r="AR22" s="249"/>
      <c r="AS22" s="249"/>
      <c r="AT22" s="249"/>
      <c r="AU22" s="249"/>
      <c r="AV22" s="372"/>
      <c r="AW22" s="372"/>
      <c r="AX22" s="372"/>
      <c r="AY22" s="249"/>
      <c r="AZ22" s="249"/>
      <c r="BA22" s="249"/>
    </row>
    <row r="23" spans="1:53" ht="24" hidden="1" customHeight="1" outlineLevel="1" x14ac:dyDescent="0.45">
      <c r="A23" s="393">
        <v>2016</v>
      </c>
      <c r="B23" s="397" t="s">
        <v>3179</v>
      </c>
      <c r="C23" s="397"/>
      <c r="D23" s="419" t="s">
        <v>94</v>
      </c>
      <c r="E23" s="397" t="s">
        <v>94</v>
      </c>
      <c r="F23" s="397" t="s">
        <v>3204</v>
      </c>
      <c r="G23" s="395" t="s">
        <v>3206</v>
      </c>
      <c r="H23" s="389"/>
      <c r="I23" s="249"/>
      <c r="J23" s="249" t="s">
        <v>3183</v>
      </c>
      <c r="K23" s="392"/>
      <c r="L23" s="417" t="s">
        <v>94</v>
      </c>
      <c r="M23" s="395" t="s">
        <v>119</v>
      </c>
      <c r="N23" s="396" t="s">
        <v>3186</v>
      </c>
      <c r="O23" s="402" t="s">
        <v>297</v>
      </c>
      <c r="P23" s="372" t="s">
        <v>3187</v>
      </c>
      <c r="Q23" s="395" t="s">
        <v>3130</v>
      </c>
      <c r="R23" s="395" t="s">
        <v>2543</v>
      </c>
      <c r="S23" s="405" t="s">
        <v>48</v>
      </c>
      <c r="T23" s="372" t="s">
        <v>3188</v>
      </c>
      <c r="U23" s="397"/>
      <c r="V23" s="397"/>
      <c r="W23" s="397"/>
      <c r="X23" s="397"/>
      <c r="Y23" s="397"/>
      <c r="Z23" s="397"/>
      <c r="AA23" s="411">
        <v>4041808.65</v>
      </c>
      <c r="AB23" s="411">
        <f t="shared" si="0"/>
        <v>30657618.979999878</v>
      </c>
      <c r="AC23" s="414">
        <f t="shared" si="0"/>
        <v>11908</v>
      </c>
      <c r="AD23" s="398">
        <v>2840457</v>
      </c>
      <c r="AE23" s="398">
        <v>30657618.979999878</v>
      </c>
      <c r="AF23" s="399">
        <v>11908</v>
      </c>
      <c r="AG23" s="398">
        <v>3776474.8799999966</v>
      </c>
      <c r="AH23" s="398">
        <v>28287873.210000001</v>
      </c>
      <c r="AI23" s="399">
        <v>10984</v>
      </c>
      <c r="AJ23" s="398">
        <v>0</v>
      </c>
      <c r="AK23" s="398">
        <v>30544881.129999999</v>
      </c>
      <c r="AL23" s="374" t="s">
        <v>3189</v>
      </c>
      <c r="AM23" s="374">
        <v>6533520.7599999998</v>
      </c>
      <c r="AN23" s="374" t="s">
        <v>47</v>
      </c>
      <c r="AO23" s="374">
        <v>0</v>
      </c>
      <c r="AP23" s="374">
        <v>0</v>
      </c>
      <c r="AQ23" s="249"/>
      <c r="AR23" s="249"/>
      <c r="AS23" s="249"/>
      <c r="AT23" s="249"/>
      <c r="AU23" s="249"/>
      <c r="AV23" s="372"/>
      <c r="AW23" s="372"/>
      <c r="AX23" s="372"/>
      <c r="AY23" s="249"/>
      <c r="AZ23" s="249"/>
      <c r="BA23" s="249"/>
    </row>
    <row r="24" spans="1:53" ht="24" hidden="1" customHeight="1" outlineLevel="1" thickBot="1" x14ac:dyDescent="0.5">
      <c r="A24" s="393">
        <v>2016</v>
      </c>
      <c r="B24" s="569" t="s">
        <v>3171</v>
      </c>
      <c r="C24" s="569"/>
      <c r="D24" s="574" t="s">
        <v>95</v>
      </c>
      <c r="E24" s="569" t="s">
        <v>94</v>
      </c>
      <c r="F24" s="575" t="s">
        <v>3198</v>
      </c>
      <c r="G24" s="575">
        <v>42406</v>
      </c>
      <c r="H24" s="576" t="s">
        <v>3209</v>
      </c>
      <c r="I24" s="576" t="s">
        <v>3173</v>
      </c>
      <c r="J24" s="576" t="s">
        <v>3174</v>
      </c>
      <c r="K24" s="577">
        <v>42406</v>
      </c>
      <c r="L24" s="577" t="s">
        <v>3227</v>
      </c>
      <c r="M24" s="575">
        <v>42426</v>
      </c>
      <c r="N24" s="578" t="s">
        <v>3108</v>
      </c>
      <c r="O24" s="578" t="s">
        <v>2543</v>
      </c>
      <c r="P24" s="579" t="s">
        <v>3175</v>
      </c>
      <c r="Q24" s="578" t="s">
        <v>3098</v>
      </c>
      <c r="R24" s="575">
        <v>42426</v>
      </c>
      <c r="S24" s="580">
        <v>42430</v>
      </c>
      <c r="T24" s="569" t="s">
        <v>335</v>
      </c>
      <c r="U24" s="569" t="s">
        <v>47</v>
      </c>
      <c r="V24" s="569"/>
      <c r="W24" s="569"/>
      <c r="X24" s="569"/>
      <c r="Y24" s="569"/>
      <c r="Z24" s="569"/>
      <c r="AA24" s="569"/>
      <c r="AB24" s="581">
        <f t="shared" si="0"/>
        <v>42008503.909999996</v>
      </c>
      <c r="AC24" s="582">
        <f t="shared" si="0"/>
        <v>28086</v>
      </c>
      <c r="AD24" s="583">
        <v>13871.06</v>
      </c>
      <c r="AE24" s="583">
        <v>42008503.909999996</v>
      </c>
      <c r="AF24" s="584">
        <v>28086</v>
      </c>
      <c r="AG24" s="583">
        <v>358081.17</v>
      </c>
      <c r="AH24" s="583">
        <v>42405555.399999999</v>
      </c>
      <c r="AI24" s="584">
        <v>27975</v>
      </c>
      <c r="AJ24" s="583">
        <v>1379460.87</v>
      </c>
      <c r="AK24" s="583">
        <v>38235997.43</v>
      </c>
      <c r="AL24" s="576" t="s">
        <v>47</v>
      </c>
      <c r="AM24" s="585">
        <v>547262.41999999993</v>
      </c>
      <c r="AN24" s="585">
        <v>1672976.5799999998</v>
      </c>
      <c r="AO24" s="585">
        <v>0</v>
      </c>
      <c r="AP24" s="585">
        <v>547861.52</v>
      </c>
      <c r="AQ24" s="576"/>
      <c r="AR24" s="576"/>
      <c r="AS24" s="576"/>
      <c r="AT24" s="576"/>
      <c r="AU24" s="576"/>
      <c r="AV24" s="586"/>
      <c r="AW24" s="586"/>
      <c r="AX24" s="586"/>
      <c r="AY24" s="576"/>
      <c r="AZ24" s="576"/>
      <c r="BA24" s="576"/>
    </row>
    <row r="25" spans="1:53" hidden="1" outlineLevel="1" x14ac:dyDescent="0.45">
      <c r="A25" s="393">
        <v>2017</v>
      </c>
      <c r="B25" s="570" t="s">
        <v>3093</v>
      </c>
      <c r="C25" s="571"/>
      <c r="D25" s="571" t="s">
        <v>94</v>
      </c>
      <c r="E25" s="587" t="s">
        <v>94</v>
      </c>
      <c r="F25" s="588">
        <v>42780</v>
      </c>
      <c r="G25" s="588" t="s">
        <v>93</v>
      </c>
      <c r="H25" s="571"/>
      <c r="I25" s="571"/>
      <c r="J25" s="571"/>
      <c r="K25" s="588"/>
      <c r="L25" s="588"/>
      <c r="M25" s="588"/>
      <c r="N25" s="571"/>
      <c r="O25" s="571"/>
      <c r="P25" s="589" t="s">
        <v>3733</v>
      </c>
      <c r="Q25" s="571"/>
      <c r="R25" s="588"/>
      <c r="S25" s="590"/>
      <c r="T25" s="571"/>
      <c r="U25" s="571"/>
      <c r="V25" s="571"/>
      <c r="W25" s="571"/>
      <c r="X25" s="571"/>
      <c r="Y25" s="571"/>
      <c r="Z25" s="571"/>
      <c r="AA25" s="571"/>
      <c r="AB25" s="571"/>
      <c r="AC25" s="571"/>
      <c r="AD25" s="571"/>
      <c r="AE25" s="571"/>
      <c r="AF25" s="591"/>
      <c r="AG25" s="571"/>
      <c r="AH25" s="571"/>
      <c r="AI25" s="571"/>
      <c r="AJ25" s="571"/>
      <c r="AK25" s="571"/>
      <c r="AL25" s="571"/>
      <c r="AM25" s="571"/>
      <c r="AN25" s="571"/>
      <c r="AO25" s="571"/>
      <c r="AP25" s="571"/>
      <c r="AQ25" s="571"/>
      <c r="AR25" s="571"/>
      <c r="AS25" s="571"/>
      <c r="AT25" s="571"/>
      <c r="AU25" s="571"/>
      <c r="AV25" s="590"/>
      <c r="AW25" s="590"/>
      <c r="AX25" s="590"/>
      <c r="AY25" s="571"/>
      <c r="AZ25" s="571"/>
      <c r="BA25" s="592"/>
    </row>
    <row r="26" spans="1:53" hidden="1" outlineLevel="1" x14ac:dyDescent="0.45">
      <c r="A26" s="393">
        <v>2017</v>
      </c>
      <c r="B26" s="572" t="s">
        <v>3105</v>
      </c>
      <c r="C26" s="14"/>
      <c r="D26" s="14" t="s">
        <v>94</v>
      </c>
      <c r="E26" s="397" t="s">
        <v>94</v>
      </c>
      <c r="F26" s="15">
        <v>42774</v>
      </c>
      <c r="G26" s="15" t="s">
        <v>93</v>
      </c>
      <c r="H26" s="14"/>
      <c r="I26" s="14"/>
      <c r="J26" s="518"/>
      <c r="K26" s="15"/>
      <c r="L26" s="15"/>
      <c r="M26" s="15"/>
      <c r="N26" s="14"/>
      <c r="O26" s="14"/>
      <c r="P26" s="524" t="s">
        <v>3742</v>
      </c>
      <c r="Q26" s="14"/>
      <c r="R26" s="15"/>
      <c r="S26" s="68"/>
      <c r="T26" s="14"/>
      <c r="U26" s="14"/>
      <c r="V26" s="14"/>
      <c r="W26" s="14"/>
      <c r="X26" s="14"/>
      <c r="Y26" s="14"/>
      <c r="Z26" s="14"/>
      <c r="AA26" s="14"/>
      <c r="AB26" s="519"/>
      <c r="AC26" s="14"/>
      <c r="AD26" s="14"/>
      <c r="AE26" s="14"/>
      <c r="AF26" s="17"/>
      <c r="AG26" s="14"/>
      <c r="AH26" s="14"/>
      <c r="AI26" s="14"/>
      <c r="AJ26" s="14"/>
      <c r="AK26" s="14"/>
      <c r="AL26" s="14"/>
      <c r="AM26" s="14"/>
      <c r="AN26" s="14"/>
      <c r="AO26" s="14"/>
      <c r="AP26" s="14"/>
      <c r="AQ26" s="14"/>
      <c r="AR26" s="14"/>
      <c r="AS26" s="14"/>
      <c r="AT26" s="14"/>
      <c r="AU26" s="14"/>
      <c r="AV26" s="68"/>
      <c r="AW26" s="68"/>
      <c r="AX26" s="68"/>
      <c r="AY26" s="14"/>
      <c r="AZ26" s="14"/>
      <c r="BA26" s="593"/>
    </row>
    <row r="27" spans="1:53" hidden="1" outlineLevel="1" x14ac:dyDescent="0.45">
      <c r="A27" s="393">
        <v>2017</v>
      </c>
      <c r="B27" s="572" t="s">
        <v>3114</v>
      </c>
      <c r="C27" s="14"/>
      <c r="D27" s="14" t="s">
        <v>94</v>
      </c>
      <c r="E27" s="397" t="s">
        <v>94</v>
      </c>
      <c r="F27" s="15">
        <v>42780</v>
      </c>
      <c r="G27" s="15" t="s">
        <v>93</v>
      </c>
      <c r="H27" s="14"/>
      <c r="I27" s="14"/>
      <c r="J27" s="520"/>
      <c r="K27" s="15"/>
      <c r="L27" s="15"/>
      <c r="M27" s="15"/>
      <c r="N27" s="14"/>
      <c r="O27" s="14"/>
      <c r="P27" s="145" t="s">
        <v>3730</v>
      </c>
      <c r="Q27" s="14"/>
      <c r="R27" s="15"/>
      <c r="S27" s="68"/>
      <c r="T27" s="14"/>
      <c r="U27" s="14"/>
      <c r="V27" s="14"/>
      <c r="W27" s="14"/>
      <c r="X27" s="14"/>
      <c r="Y27" s="14"/>
      <c r="Z27" s="14"/>
      <c r="AA27" s="14"/>
      <c r="AB27" s="14"/>
      <c r="AC27" s="14"/>
      <c r="AD27" s="14"/>
      <c r="AE27" s="14"/>
      <c r="AF27" s="17"/>
      <c r="AG27" s="14"/>
      <c r="AH27" s="14"/>
      <c r="AI27" s="14"/>
      <c r="AJ27" s="14"/>
      <c r="AK27" s="14"/>
      <c r="AL27" s="14"/>
      <c r="AM27" s="14"/>
      <c r="AN27" s="14"/>
      <c r="AO27" s="14"/>
      <c r="AP27" s="14"/>
      <c r="AQ27" s="14"/>
      <c r="AR27" s="14"/>
      <c r="AS27" s="14"/>
      <c r="AT27" s="14"/>
      <c r="AU27" s="14"/>
      <c r="AV27" s="68"/>
      <c r="AW27" s="68"/>
      <c r="AX27" s="68"/>
      <c r="AY27" s="14"/>
      <c r="AZ27" s="14"/>
      <c r="BA27" s="593"/>
    </row>
    <row r="28" spans="1:53" hidden="1" outlineLevel="1" x14ac:dyDescent="0.45">
      <c r="A28" s="393">
        <v>2017</v>
      </c>
      <c r="B28" s="572" t="s">
        <v>3123</v>
      </c>
      <c r="C28" s="14"/>
      <c r="D28" s="14" t="s">
        <v>3232</v>
      </c>
      <c r="E28" s="397" t="s">
        <v>95</v>
      </c>
      <c r="F28" s="15">
        <v>42781</v>
      </c>
      <c r="G28" s="15" t="s">
        <v>93</v>
      </c>
      <c r="H28" s="14"/>
      <c r="I28" s="14"/>
      <c r="J28" s="520"/>
      <c r="K28" s="15"/>
      <c r="L28" s="15"/>
      <c r="M28" s="15"/>
      <c r="N28" s="14"/>
      <c r="O28" s="14"/>
      <c r="P28" s="145" t="s">
        <v>3732</v>
      </c>
      <c r="Q28" s="14"/>
      <c r="R28" s="15"/>
      <c r="S28" s="68"/>
      <c r="T28" s="14"/>
      <c r="U28" s="14"/>
      <c r="V28" s="14"/>
      <c r="W28" s="14"/>
      <c r="X28" s="14"/>
      <c r="Y28" s="14"/>
      <c r="Z28" s="14"/>
      <c r="AA28" s="14"/>
      <c r="AB28" s="14"/>
      <c r="AC28" s="14"/>
      <c r="AD28" s="14"/>
      <c r="AE28" s="14"/>
      <c r="AF28" s="17"/>
      <c r="AG28" s="14"/>
      <c r="AH28" s="14"/>
      <c r="AI28" s="14"/>
      <c r="AJ28" s="14"/>
      <c r="AK28" s="14"/>
      <c r="AL28" s="14"/>
      <c r="AM28" s="14"/>
      <c r="AN28" s="14"/>
      <c r="AO28" s="14"/>
      <c r="AP28" s="14"/>
      <c r="AQ28" s="14"/>
      <c r="AR28" s="14"/>
      <c r="AS28" s="14"/>
      <c r="AT28" s="14"/>
      <c r="AU28" s="14"/>
      <c r="AV28" s="68"/>
      <c r="AW28" s="68"/>
      <c r="AX28" s="68"/>
      <c r="AY28" s="14"/>
      <c r="AZ28" s="14"/>
      <c r="BA28" s="593"/>
    </row>
    <row r="29" spans="1:53" hidden="1" outlineLevel="1" x14ac:dyDescent="0.45">
      <c r="A29" s="393">
        <v>2017</v>
      </c>
      <c r="B29" s="573" t="s">
        <v>3164</v>
      </c>
      <c r="C29" s="14"/>
      <c r="D29" s="132" t="s">
        <v>3231</v>
      </c>
      <c r="E29" s="523" t="s">
        <v>95</v>
      </c>
      <c r="F29" s="522">
        <v>42783</v>
      </c>
      <c r="G29" s="522" t="s">
        <v>40</v>
      </c>
      <c r="H29" s="14"/>
      <c r="I29" s="14"/>
      <c r="J29" s="520"/>
      <c r="K29" s="15"/>
      <c r="L29" s="15"/>
      <c r="M29" s="15"/>
      <c r="N29" s="14"/>
      <c r="O29" s="14"/>
      <c r="P29" s="145" t="s">
        <v>3737</v>
      </c>
      <c r="Q29" s="14"/>
      <c r="R29" s="15"/>
      <c r="S29" s="68"/>
      <c r="T29" s="14"/>
      <c r="U29" s="14"/>
      <c r="V29" s="14"/>
      <c r="W29" s="14"/>
      <c r="X29" s="14"/>
      <c r="Y29" s="14"/>
      <c r="Z29" s="14"/>
      <c r="AA29" s="14"/>
      <c r="AB29" s="14"/>
      <c r="AC29" s="14"/>
      <c r="AD29" s="14"/>
      <c r="AE29" s="14"/>
      <c r="AF29" s="17"/>
      <c r="AG29" s="14"/>
      <c r="AH29" s="14"/>
      <c r="AI29" s="14"/>
      <c r="AJ29" s="14"/>
      <c r="AK29" s="14"/>
      <c r="AL29" s="14"/>
      <c r="AM29" s="14"/>
      <c r="AN29" s="14"/>
      <c r="AO29" s="14"/>
      <c r="AP29" s="14"/>
      <c r="AQ29" s="14"/>
      <c r="AR29" s="14"/>
      <c r="AS29" s="14"/>
      <c r="AT29" s="14"/>
      <c r="AU29" s="14"/>
      <c r="AV29" s="68"/>
      <c r="AW29" s="68"/>
      <c r="AX29" s="68"/>
      <c r="AY29" s="14"/>
      <c r="AZ29" s="14"/>
      <c r="BA29" s="593"/>
    </row>
    <row r="30" spans="1:53" hidden="1" outlineLevel="1" x14ac:dyDescent="0.45">
      <c r="A30" s="393">
        <v>2017</v>
      </c>
      <c r="B30" s="573" t="s">
        <v>3134</v>
      </c>
      <c r="C30" s="14"/>
      <c r="D30" s="132" t="s">
        <v>94</v>
      </c>
      <c r="E30" s="523" t="s">
        <v>94</v>
      </c>
      <c r="F30" s="522">
        <v>42781</v>
      </c>
      <c r="G30" s="522" t="s">
        <v>40</v>
      </c>
      <c r="H30" s="14"/>
      <c r="I30" s="14"/>
      <c r="J30" s="520"/>
      <c r="K30" s="15"/>
      <c r="L30" s="15"/>
      <c r="M30" s="15"/>
      <c r="N30" s="14"/>
      <c r="O30" s="14"/>
      <c r="P30" s="145" t="s">
        <v>3738</v>
      </c>
      <c r="Q30" s="14"/>
      <c r="R30" s="15"/>
      <c r="S30" s="68"/>
      <c r="T30" s="14"/>
      <c r="U30" s="14"/>
      <c r="V30" s="14"/>
      <c r="W30" s="14"/>
      <c r="X30" s="14"/>
      <c r="Y30" s="14"/>
      <c r="Z30" s="14"/>
      <c r="AA30" s="14"/>
      <c r="AB30" s="14"/>
      <c r="AC30" s="14"/>
      <c r="AD30" s="14"/>
      <c r="AE30" s="14"/>
      <c r="AF30" s="17"/>
      <c r="AG30" s="14"/>
      <c r="AH30" s="14"/>
      <c r="AI30" s="14"/>
      <c r="AJ30" s="14"/>
      <c r="AK30" s="14"/>
      <c r="AL30" s="14"/>
      <c r="AM30" s="14"/>
      <c r="AN30" s="14"/>
      <c r="AO30" s="14"/>
      <c r="AP30" s="14"/>
      <c r="AQ30" s="14"/>
      <c r="AR30" s="14"/>
      <c r="AS30" s="14"/>
      <c r="AT30" s="14"/>
      <c r="AU30" s="14"/>
      <c r="AV30" s="68"/>
      <c r="AW30" s="68"/>
      <c r="AX30" s="68"/>
      <c r="AY30" s="14"/>
      <c r="AZ30" s="14"/>
      <c r="BA30" s="593"/>
    </row>
    <row r="31" spans="1:53" hidden="1" outlineLevel="1" x14ac:dyDescent="0.45">
      <c r="A31" s="393">
        <v>2017</v>
      </c>
      <c r="B31" s="572" t="s">
        <v>3144</v>
      </c>
      <c r="C31" s="14"/>
      <c r="D31" s="14" t="s">
        <v>94</v>
      </c>
      <c r="E31" s="397" t="s">
        <v>94</v>
      </c>
      <c r="F31" s="93" t="s">
        <v>3739</v>
      </c>
      <c r="G31" s="15" t="s">
        <v>93</v>
      </c>
      <c r="H31" s="14"/>
      <c r="I31" s="14"/>
      <c r="J31" s="520"/>
      <c r="K31" s="15"/>
      <c r="L31" s="15"/>
      <c r="M31" s="15"/>
      <c r="N31" s="14"/>
      <c r="O31" s="14"/>
      <c r="P31" s="145" t="s">
        <v>3734</v>
      </c>
      <c r="Q31" s="14"/>
      <c r="R31" s="15"/>
      <c r="S31" s="68"/>
      <c r="T31" s="14"/>
      <c r="U31" s="14"/>
      <c r="V31" s="14"/>
      <c r="W31" s="14"/>
      <c r="X31" s="14"/>
      <c r="Y31" s="14"/>
      <c r="Z31" s="14"/>
      <c r="AA31" s="14"/>
      <c r="AB31" s="14"/>
      <c r="AC31" s="14"/>
      <c r="AD31" s="14"/>
      <c r="AE31" s="14"/>
      <c r="AF31" s="17"/>
      <c r="AG31" s="14"/>
      <c r="AH31" s="14"/>
      <c r="AI31" s="14"/>
      <c r="AJ31" s="14"/>
      <c r="AK31" s="14"/>
      <c r="AL31" s="14"/>
      <c r="AM31" s="14"/>
      <c r="AN31" s="14"/>
      <c r="AO31" s="14"/>
      <c r="AP31" s="14"/>
      <c r="AQ31" s="14"/>
      <c r="AR31" s="14"/>
      <c r="AS31" s="14"/>
      <c r="AT31" s="14"/>
      <c r="AU31" s="14"/>
      <c r="AV31" s="68"/>
      <c r="AW31" s="68"/>
      <c r="AX31" s="68"/>
      <c r="AY31" s="14"/>
      <c r="AZ31" s="14"/>
      <c r="BA31" s="593"/>
    </row>
    <row r="32" spans="1:53" hidden="1" outlineLevel="1" x14ac:dyDescent="0.45">
      <c r="A32" s="393">
        <v>2017</v>
      </c>
      <c r="B32" s="573" t="s">
        <v>3150</v>
      </c>
      <c r="C32" s="14"/>
      <c r="D32" s="132" t="s">
        <v>94</v>
      </c>
      <c r="E32" s="523" t="s">
        <v>94</v>
      </c>
      <c r="F32" s="522">
        <v>42788</v>
      </c>
      <c r="G32" s="522" t="s">
        <v>40</v>
      </c>
      <c r="H32" s="14"/>
      <c r="I32" s="14"/>
      <c r="J32" s="520"/>
      <c r="K32" s="15"/>
      <c r="L32" s="15"/>
      <c r="M32" s="15"/>
      <c r="N32" s="14"/>
      <c r="O32" s="14"/>
      <c r="P32" s="145" t="s">
        <v>3743</v>
      </c>
      <c r="Q32" s="14"/>
      <c r="R32" s="15"/>
      <c r="S32" s="68"/>
      <c r="T32" s="14"/>
      <c r="U32" s="14"/>
      <c r="V32" s="14"/>
      <c r="W32" s="14"/>
      <c r="X32" s="14"/>
      <c r="Y32" s="14"/>
      <c r="Z32" s="14"/>
      <c r="AA32" s="14"/>
      <c r="AB32" s="14"/>
      <c r="AC32" s="14"/>
      <c r="AD32" s="14"/>
      <c r="AE32" s="14"/>
      <c r="AF32" s="17"/>
      <c r="AG32" s="14"/>
      <c r="AH32" s="14"/>
      <c r="AI32" s="14"/>
      <c r="AJ32" s="14"/>
      <c r="AK32" s="14"/>
      <c r="AL32" s="14"/>
      <c r="AM32" s="14"/>
      <c r="AN32" s="14"/>
      <c r="AO32" s="14"/>
      <c r="AP32" s="14"/>
      <c r="AQ32" s="14"/>
      <c r="AR32" s="14"/>
      <c r="AS32" s="14"/>
      <c r="AT32" s="14"/>
      <c r="AU32" s="14"/>
      <c r="AV32" s="68"/>
      <c r="AW32" s="68"/>
      <c r="AX32" s="68"/>
      <c r="AY32" s="14"/>
      <c r="AZ32" s="14"/>
      <c r="BA32" s="593"/>
    </row>
    <row r="33" spans="1:53" hidden="1" outlineLevel="1" x14ac:dyDescent="0.45">
      <c r="A33" s="393">
        <v>2017</v>
      </c>
      <c r="B33" s="572" t="s">
        <v>3158</v>
      </c>
      <c r="C33" s="14"/>
      <c r="D33" s="14" t="s">
        <v>3230</v>
      </c>
      <c r="E33" s="397" t="s">
        <v>95</v>
      </c>
      <c r="F33" s="15">
        <v>42773</v>
      </c>
      <c r="G33" s="15" t="s">
        <v>93</v>
      </c>
      <c r="H33" s="14"/>
      <c r="I33" s="14"/>
      <c r="J33" s="520"/>
      <c r="K33" s="15"/>
      <c r="L33" s="15"/>
      <c r="M33" s="15"/>
      <c r="N33" s="14"/>
      <c r="O33" s="14"/>
      <c r="P33" s="145" t="s">
        <v>3731</v>
      </c>
      <c r="Q33" s="14"/>
      <c r="R33" s="15"/>
      <c r="S33" s="68"/>
      <c r="T33" s="14"/>
      <c r="U33" s="14"/>
      <c r="V33" s="14"/>
      <c r="W33" s="14"/>
      <c r="X33" s="14"/>
      <c r="Y33" s="14"/>
      <c r="Z33" s="14"/>
      <c r="AA33" s="14"/>
      <c r="AB33" s="14"/>
      <c r="AC33" s="14"/>
      <c r="AD33" s="14"/>
      <c r="AE33" s="14"/>
      <c r="AF33" s="17"/>
      <c r="AG33" s="14"/>
      <c r="AH33" s="14"/>
      <c r="AI33" s="14"/>
      <c r="AJ33" s="14"/>
      <c r="AK33" s="14"/>
      <c r="AL33" s="14"/>
      <c r="AM33" s="14"/>
      <c r="AN33" s="14"/>
      <c r="AO33" s="14"/>
      <c r="AP33" s="14"/>
      <c r="AQ33" s="14"/>
      <c r="AR33" s="14"/>
      <c r="AS33" s="14"/>
      <c r="AT33" s="14"/>
      <c r="AU33" s="14"/>
      <c r="AV33" s="68"/>
      <c r="AW33" s="68"/>
      <c r="AX33" s="68"/>
      <c r="AY33" s="14"/>
      <c r="AZ33" s="14"/>
      <c r="BA33" s="593"/>
    </row>
    <row r="34" spans="1:53" hidden="1" outlineLevel="1" x14ac:dyDescent="0.45">
      <c r="A34" s="393">
        <v>2017</v>
      </c>
      <c r="B34" s="573" t="s">
        <v>3179</v>
      </c>
      <c r="C34" s="14"/>
      <c r="D34" s="132" t="s">
        <v>94</v>
      </c>
      <c r="E34" s="523" t="s">
        <v>94</v>
      </c>
      <c r="F34" s="132" t="s">
        <v>3735</v>
      </c>
      <c r="G34" s="522" t="s">
        <v>3736</v>
      </c>
      <c r="H34" s="14"/>
      <c r="I34" s="14"/>
      <c r="J34" s="14"/>
      <c r="K34" s="15"/>
      <c r="L34" s="15"/>
      <c r="M34" s="15"/>
      <c r="N34" s="14"/>
      <c r="O34" s="14"/>
      <c r="P34" s="145" t="s">
        <v>3744</v>
      </c>
      <c r="Q34" s="14"/>
      <c r="R34" s="15"/>
      <c r="S34" s="68"/>
      <c r="T34" s="14"/>
      <c r="U34" s="14"/>
      <c r="V34" s="14"/>
      <c r="W34" s="14"/>
      <c r="X34" s="14"/>
      <c r="Y34" s="14"/>
      <c r="Z34" s="14"/>
      <c r="AA34" s="14"/>
      <c r="AB34" s="14"/>
      <c r="AC34" s="14"/>
      <c r="AD34" s="14"/>
      <c r="AE34" s="14"/>
      <c r="AF34" s="17"/>
      <c r="AG34" s="14"/>
      <c r="AH34" s="14"/>
      <c r="AI34" s="14"/>
      <c r="AJ34" s="14"/>
      <c r="AK34" s="14"/>
      <c r="AL34" s="444"/>
      <c r="AM34" s="14"/>
      <c r="AN34" s="14"/>
      <c r="AO34" s="14"/>
      <c r="AP34" s="14"/>
      <c r="AQ34" s="14"/>
      <c r="AR34" s="14"/>
      <c r="AS34" s="14"/>
      <c r="AT34" s="14"/>
      <c r="AU34" s="14"/>
      <c r="AV34" s="68"/>
      <c r="AW34" s="68"/>
      <c r="AX34" s="68"/>
      <c r="AY34" s="14"/>
      <c r="AZ34" s="14"/>
      <c r="BA34" s="593"/>
    </row>
    <row r="35" spans="1:53" hidden="1" outlineLevel="1" x14ac:dyDescent="0.45">
      <c r="A35" s="393">
        <v>2017</v>
      </c>
      <c r="B35" s="226" t="s">
        <v>3171</v>
      </c>
      <c r="C35" s="226"/>
      <c r="D35" s="226" t="s">
        <v>95</v>
      </c>
      <c r="E35" s="648" t="s">
        <v>94</v>
      </c>
      <c r="F35" s="226" t="s">
        <v>3729</v>
      </c>
      <c r="G35" s="226" t="s">
        <v>93</v>
      </c>
      <c r="H35" s="226"/>
      <c r="I35" s="226"/>
      <c r="J35" s="226"/>
      <c r="K35" s="226"/>
      <c r="L35" s="226"/>
      <c r="M35" s="226"/>
      <c r="N35" s="226"/>
      <c r="O35" s="226"/>
      <c r="P35" s="649" t="s">
        <v>3741</v>
      </c>
      <c r="Q35" s="226"/>
      <c r="R35" s="226"/>
      <c r="S35" s="650"/>
      <c r="T35" s="226"/>
      <c r="U35" s="226"/>
      <c r="V35" s="226"/>
      <c r="W35" s="226"/>
      <c r="X35" s="226"/>
      <c r="Y35" s="226"/>
      <c r="Z35" s="226"/>
      <c r="AA35" s="226"/>
      <c r="AB35" s="226"/>
      <c r="AC35" s="226"/>
      <c r="AD35" s="226"/>
      <c r="AE35" s="226"/>
      <c r="AF35" s="17"/>
      <c r="AG35" s="14"/>
      <c r="AH35" s="14"/>
      <c r="AI35" s="14"/>
      <c r="AJ35" s="14"/>
      <c r="AK35" s="14"/>
      <c r="AL35" s="14"/>
      <c r="AM35" s="14"/>
      <c r="AN35" s="14"/>
      <c r="AO35" s="14"/>
      <c r="AP35" s="14"/>
      <c r="AQ35" s="14"/>
      <c r="AR35" s="14"/>
      <c r="AS35" s="14"/>
      <c r="AT35" s="14"/>
      <c r="AU35" s="14"/>
      <c r="AV35" s="68"/>
      <c r="AW35" s="68"/>
      <c r="AX35" s="68"/>
      <c r="AY35" s="14"/>
      <c r="AZ35" s="14"/>
      <c r="BA35" s="14"/>
    </row>
    <row r="36" spans="1:53" hidden="1" outlineLevel="1" x14ac:dyDescent="0.45">
      <c r="A36" s="393"/>
      <c r="B36" s="104"/>
      <c r="C36" s="104"/>
      <c r="D36" s="104"/>
      <c r="E36" s="627"/>
      <c r="F36" s="104"/>
      <c r="G36" s="104"/>
      <c r="H36" s="104"/>
      <c r="I36" s="104"/>
      <c r="J36" s="104"/>
      <c r="K36" s="104"/>
      <c r="L36" s="104"/>
      <c r="M36" s="104"/>
      <c r="N36" s="104"/>
      <c r="O36" s="104"/>
      <c r="P36" s="628"/>
      <c r="Q36" s="104"/>
      <c r="R36" s="104"/>
      <c r="S36" s="629"/>
      <c r="T36" s="104"/>
      <c r="U36" s="104"/>
      <c r="V36" s="104"/>
      <c r="W36" s="104"/>
      <c r="X36" s="104"/>
      <c r="Y36" s="104"/>
      <c r="Z36" s="104"/>
      <c r="AA36" s="104"/>
      <c r="AB36" s="104"/>
      <c r="AC36" s="104"/>
      <c r="AD36" s="104"/>
      <c r="AE36" s="104"/>
      <c r="AF36" s="8"/>
      <c r="AV36" s="121"/>
      <c r="AW36" s="121"/>
      <c r="AX36" s="121"/>
    </row>
    <row r="37" spans="1:53" hidden="1" outlineLevel="1" x14ac:dyDescent="0.45">
      <c r="A37" s="393"/>
      <c r="B37" s="104"/>
      <c r="C37" s="104"/>
      <c r="D37" s="104"/>
      <c r="E37" s="627"/>
      <c r="F37" s="104"/>
      <c r="G37" s="104"/>
      <c r="H37" s="104"/>
      <c r="I37" s="104"/>
      <c r="J37" s="104"/>
      <c r="K37" s="104"/>
      <c r="L37" s="104"/>
      <c r="M37" s="104"/>
      <c r="N37" s="104"/>
      <c r="O37" s="104"/>
      <c r="P37" s="628"/>
      <c r="Q37" s="104"/>
      <c r="R37" s="104"/>
      <c r="S37" s="629"/>
      <c r="T37" s="104"/>
      <c r="U37" s="104"/>
      <c r="V37" s="104"/>
      <c r="W37" s="104"/>
      <c r="X37" s="104"/>
      <c r="Y37" s="104"/>
      <c r="Z37" s="104"/>
      <c r="AA37" s="104"/>
      <c r="AB37" s="104"/>
      <c r="AC37" s="104"/>
      <c r="AD37" s="104"/>
      <c r="AE37" s="104"/>
      <c r="AF37" s="8"/>
      <c r="AV37" s="121"/>
      <c r="AW37" s="121"/>
      <c r="AX37" s="121"/>
    </row>
    <row r="38" spans="1:53" hidden="1" outlineLevel="1" x14ac:dyDescent="0.45">
      <c r="A38" s="393"/>
      <c r="B38" s="104"/>
      <c r="C38" s="104"/>
      <c r="D38" s="104"/>
      <c r="E38" s="627"/>
      <c r="F38" s="104"/>
      <c r="G38" s="104"/>
      <c r="H38" s="104"/>
      <c r="I38" s="104"/>
      <c r="J38" s="104"/>
      <c r="K38" s="104"/>
      <c r="L38" s="104"/>
      <c r="M38" s="104"/>
      <c r="N38" s="104"/>
      <c r="O38" s="104"/>
      <c r="P38" s="628"/>
      <c r="Q38" s="104"/>
      <c r="R38" s="104"/>
      <c r="S38" s="629"/>
      <c r="T38" s="104"/>
      <c r="U38" s="104"/>
      <c r="V38" s="104"/>
      <c r="W38" s="104"/>
      <c r="X38" s="104"/>
      <c r="Y38" s="104"/>
      <c r="Z38" s="104"/>
      <c r="AA38" s="104"/>
      <c r="AB38" s="104"/>
      <c r="AC38" s="104"/>
      <c r="AD38" s="104"/>
      <c r="AE38" s="104"/>
      <c r="AF38" s="8"/>
      <c r="AV38" s="121"/>
      <c r="AW38" s="121"/>
      <c r="AX38" s="121"/>
    </row>
    <row r="39" spans="1:53" ht="28.5" hidden="1" outlineLevel="1" x14ac:dyDescent="0.45">
      <c r="A39" s="393"/>
      <c r="B39" s="367" t="s">
        <v>0</v>
      </c>
      <c r="C39" s="367" t="s">
        <v>3728</v>
      </c>
      <c r="D39" s="367" t="s">
        <v>3195</v>
      </c>
      <c r="E39" s="367" t="s">
        <v>2403</v>
      </c>
      <c r="F39" s="367" t="s">
        <v>2</v>
      </c>
      <c r="G39" s="368" t="s">
        <v>3067</v>
      </c>
      <c r="H39" s="367" t="s">
        <v>3068</v>
      </c>
      <c r="I39" s="367" t="s">
        <v>3069</v>
      </c>
      <c r="J39" s="367" t="s">
        <v>3070</v>
      </c>
      <c r="K39" s="368" t="s">
        <v>3071</v>
      </c>
      <c r="L39" s="368" t="s">
        <v>384</v>
      </c>
      <c r="M39" s="368" t="s">
        <v>3072</v>
      </c>
      <c r="N39" s="367" t="s">
        <v>3073</v>
      </c>
      <c r="O39" s="367" t="s">
        <v>498</v>
      </c>
      <c r="P39" s="367" t="s">
        <v>3074</v>
      </c>
      <c r="Q39" s="367" t="s">
        <v>3214</v>
      </c>
      <c r="R39" s="368" t="s">
        <v>3216</v>
      </c>
      <c r="S39" s="367" t="s">
        <v>3215</v>
      </c>
      <c r="T39" s="367" t="s">
        <v>3075</v>
      </c>
      <c r="U39" s="367" t="s">
        <v>3076</v>
      </c>
      <c r="V39" s="367" t="s">
        <v>3921</v>
      </c>
      <c r="W39" s="367" t="s">
        <v>3922</v>
      </c>
      <c r="X39" s="367" t="s">
        <v>3923</v>
      </c>
      <c r="Y39" s="367" t="s">
        <v>3906</v>
      </c>
      <c r="Z39" s="367" t="s">
        <v>3907</v>
      </c>
      <c r="AA39" s="367" t="s">
        <v>3233</v>
      </c>
      <c r="AB39" s="367" t="s">
        <v>3219</v>
      </c>
      <c r="AC39" s="367" t="s">
        <v>3220</v>
      </c>
      <c r="AD39" s="367" t="s">
        <v>3217</v>
      </c>
      <c r="AE39" s="367" t="s">
        <v>3221</v>
      </c>
      <c r="AF39" s="369" t="s">
        <v>3222</v>
      </c>
      <c r="AG39" s="367" t="s">
        <v>3077</v>
      </c>
      <c r="AH39" s="367" t="s">
        <v>3223</v>
      </c>
      <c r="AI39" s="367" t="s">
        <v>3224</v>
      </c>
      <c r="AJ39" s="367" t="s">
        <v>3078</v>
      </c>
      <c r="AK39" s="367" t="s">
        <v>3079</v>
      </c>
      <c r="AL39" s="367" t="s">
        <v>3080</v>
      </c>
      <c r="AM39" s="367" t="s">
        <v>3081</v>
      </c>
      <c r="AN39" s="367" t="s">
        <v>3082</v>
      </c>
      <c r="AO39" s="367" t="s">
        <v>3083</v>
      </c>
      <c r="AP39" s="367" t="s">
        <v>3084</v>
      </c>
      <c r="AQ39" s="367" t="s">
        <v>3085</v>
      </c>
      <c r="AR39" s="367" t="s">
        <v>3086</v>
      </c>
      <c r="AS39" s="367" t="s">
        <v>5</v>
      </c>
      <c r="AT39" s="367" t="s">
        <v>3087</v>
      </c>
      <c r="AU39" s="367" t="s">
        <v>3088</v>
      </c>
      <c r="AV39" s="367" t="s">
        <v>53</v>
      </c>
      <c r="AW39" s="367" t="s">
        <v>3089</v>
      </c>
      <c r="AX39" s="367" t="s">
        <v>3090</v>
      </c>
      <c r="AY39" s="367" t="s">
        <v>3091</v>
      </c>
      <c r="AZ39" s="367" t="s">
        <v>3092</v>
      </c>
      <c r="BA39" s="367" t="s">
        <v>214</v>
      </c>
    </row>
    <row r="40" spans="1:53" collapsed="1" x14ac:dyDescent="0.45">
      <c r="A40" s="594">
        <v>2018</v>
      </c>
      <c r="B40" s="620" t="s">
        <v>3105</v>
      </c>
      <c r="C40" s="452" t="s">
        <v>95</v>
      </c>
      <c r="D40" s="452" t="s">
        <v>94</v>
      </c>
      <c r="E40" s="452" t="s">
        <v>94</v>
      </c>
      <c r="F40" s="119">
        <v>43137</v>
      </c>
      <c r="G40" s="119">
        <v>43119</v>
      </c>
      <c r="H40" s="452" t="s">
        <v>3913</v>
      </c>
      <c r="I40" s="452" t="s">
        <v>3967</v>
      </c>
      <c r="J40" s="630" t="s">
        <v>3106</v>
      </c>
      <c r="K40" s="119">
        <v>43119</v>
      </c>
      <c r="L40" s="452"/>
      <c r="M40" s="621" t="s">
        <v>3914</v>
      </c>
      <c r="N40" s="452" t="s">
        <v>3108</v>
      </c>
      <c r="O40" s="452"/>
      <c r="P40" s="635" t="s">
        <v>3742</v>
      </c>
      <c r="Q40" s="452" t="s">
        <v>3098</v>
      </c>
      <c r="R40" s="452" t="s">
        <v>3909</v>
      </c>
      <c r="S40" s="452" t="s">
        <v>3916</v>
      </c>
      <c r="T40" s="452" t="s">
        <v>2002</v>
      </c>
      <c r="U40" s="622" t="s">
        <v>3915</v>
      </c>
      <c r="V40" s="452"/>
      <c r="W40" s="623">
        <v>22910504</v>
      </c>
      <c r="X40" s="632">
        <v>19406</v>
      </c>
      <c r="Y40" s="623">
        <v>20597231</v>
      </c>
      <c r="Z40" s="632">
        <v>14034</v>
      </c>
      <c r="AA40" s="624">
        <v>8206201.7199999997</v>
      </c>
      <c r="AB40" s="624">
        <v>21316767.219999999</v>
      </c>
      <c r="AC40" s="632">
        <v>14617</v>
      </c>
      <c r="AD40" s="624">
        <v>4570672.97</v>
      </c>
      <c r="AE40" s="624">
        <v>23272136.170000002</v>
      </c>
      <c r="AF40" s="632">
        <v>14981</v>
      </c>
      <c r="AG40" s="624">
        <v>5535660.0999999996</v>
      </c>
      <c r="AH40" s="624">
        <v>39459427.299999997</v>
      </c>
      <c r="AI40" s="632">
        <v>19016</v>
      </c>
      <c r="AJ40" s="624">
        <v>7398759.71</v>
      </c>
      <c r="AK40" s="632">
        <v>55677594.259999998</v>
      </c>
      <c r="AL40" s="624">
        <v>18274971.960000008</v>
      </c>
      <c r="AM40" s="624">
        <v>8418466.1799999904</v>
      </c>
      <c r="AN40" s="624">
        <v>13147538.669999981</v>
      </c>
      <c r="AO40" s="624">
        <v>396929.59</v>
      </c>
      <c r="AP40" s="624">
        <v>11859530.529999999</v>
      </c>
      <c r="AQ40" s="622"/>
      <c r="AR40" s="452"/>
      <c r="AS40" s="452"/>
      <c r="AT40" s="452"/>
      <c r="AU40" s="625" t="s">
        <v>95</v>
      </c>
      <c r="AV40" s="452"/>
      <c r="AW40" s="615" t="s">
        <v>3110</v>
      </c>
      <c r="AX40" s="615" t="s">
        <v>3925</v>
      </c>
      <c r="AY40" s="625" t="s">
        <v>3984</v>
      </c>
      <c r="AZ40" s="450" t="s">
        <v>3927</v>
      </c>
      <c r="BA40" s="626"/>
    </row>
    <row r="41" spans="1:53" x14ac:dyDescent="0.45">
      <c r="A41" s="594">
        <v>2018</v>
      </c>
      <c r="B41" s="572" t="s">
        <v>3144</v>
      </c>
      <c r="C41" s="14" t="s">
        <v>95</v>
      </c>
      <c r="D41" s="14" t="s">
        <v>94</v>
      </c>
      <c r="E41" s="14" t="s">
        <v>94</v>
      </c>
      <c r="F41" s="15">
        <v>43139</v>
      </c>
      <c r="G41" s="79" t="s">
        <v>3888</v>
      </c>
      <c r="H41" s="14" t="s">
        <v>3917</v>
      </c>
      <c r="I41" s="14" t="s">
        <v>3971</v>
      </c>
      <c r="J41" s="48" t="s">
        <v>3145</v>
      </c>
      <c r="K41" s="69">
        <v>43117</v>
      </c>
      <c r="L41" s="14"/>
      <c r="M41" s="79" t="s">
        <v>3918</v>
      </c>
      <c r="N41" s="14" t="s">
        <v>3910</v>
      </c>
      <c r="O41" s="14"/>
      <c r="P41" s="601" t="s">
        <v>3734</v>
      </c>
      <c r="Q41" s="631" t="s">
        <v>3098</v>
      </c>
      <c r="R41" s="15">
        <v>43139</v>
      </c>
      <c r="S41" s="14" t="s">
        <v>3919</v>
      </c>
      <c r="T41" s="14" t="s">
        <v>3920</v>
      </c>
      <c r="U41" s="603"/>
      <c r="V41" s="14"/>
      <c r="W41" s="16">
        <v>6308105.4900000002</v>
      </c>
      <c r="X41" s="152">
        <v>8302</v>
      </c>
      <c r="Y41" s="16">
        <v>5674194.4000002369</v>
      </c>
      <c r="Z41" s="152">
        <v>7914</v>
      </c>
      <c r="AA41" s="606">
        <v>467726.52</v>
      </c>
      <c r="AB41" s="606">
        <v>6351363.1100000003</v>
      </c>
      <c r="AC41" s="152">
        <v>7133</v>
      </c>
      <c r="AD41" s="606">
        <v>450686.76</v>
      </c>
      <c r="AE41" s="606">
        <v>6351363.1100000003</v>
      </c>
      <c r="AF41" s="152">
        <v>7133</v>
      </c>
      <c r="AG41" s="606">
        <v>734936.32</v>
      </c>
      <c r="AH41" s="606">
        <v>11187210.439999999</v>
      </c>
      <c r="AI41" s="152">
        <v>8614</v>
      </c>
      <c r="AJ41" s="606">
        <v>0</v>
      </c>
      <c r="AK41" s="606">
        <v>52728298.609999999</v>
      </c>
      <c r="AL41" s="606">
        <v>10738856.819999726</v>
      </c>
      <c r="AM41" s="606">
        <v>1124163.24</v>
      </c>
      <c r="AN41" s="606" t="s">
        <v>47</v>
      </c>
      <c r="AO41" s="606">
        <v>167705.91</v>
      </c>
      <c r="AP41" s="606">
        <v>355018.02</v>
      </c>
      <c r="AQ41" s="603"/>
      <c r="AR41" s="14"/>
      <c r="AS41" s="14"/>
      <c r="AT41" s="14"/>
      <c r="AU41" s="240" t="s">
        <v>95</v>
      </c>
      <c r="AV41" s="14"/>
      <c r="AW41" s="613" t="s">
        <v>3926</v>
      </c>
      <c r="AX41" s="613" t="s">
        <v>3925</v>
      </c>
      <c r="AY41" s="240" t="s">
        <v>3978</v>
      </c>
      <c r="AZ41" s="93" t="s">
        <v>3927</v>
      </c>
      <c r="BA41" s="599"/>
    </row>
    <row r="42" spans="1:53" ht="28.5" x14ac:dyDescent="0.45">
      <c r="A42" s="594">
        <v>2018</v>
      </c>
      <c r="B42" s="572" t="s">
        <v>3093</v>
      </c>
      <c r="C42" s="14" t="s">
        <v>95</v>
      </c>
      <c r="D42" s="14" t="s">
        <v>94</v>
      </c>
      <c r="E42" s="14" t="s">
        <v>94</v>
      </c>
      <c r="F42" s="15">
        <v>43144</v>
      </c>
      <c r="G42" s="15">
        <v>43112</v>
      </c>
      <c r="H42" s="14" t="s">
        <v>3908</v>
      </c>
      <c r="I42" s="14" t="s">
        <v>3966</v>
      </c>
      <c r="J42" s="14" t="s">
        <v>3965</v>
      </c>
      <c r="K42" s="15">
        <v>43112</v>
      </c>
      <c r="L42" s="14"/>
      <c r="M42" s="79" t="s">
        <v>3909</v>
      </c>
      <c r="N42" s="14" t="s">
        <v>3910</v>
      </c>
      <c r="O42" s="14"/>
      <c r="P42" s="601" t="s">
        <v>3733</v>
      </c>
      <c r="Q42" s="446" t="s">
        <v>3098</v>
      </c>
      <c r="R42" s="14" t="s">
        <v>3909</v>
      </c>
      <c r="S42" s="14" t="s">
        <v>3912</v>
      </c>
      <c r="T42" s="14" t="s">
        <v>3533</v>
      </c>
      <c r="U42" s="603" t="s">
        <v>47</v>
      </c>
      <c r="V42" s="14"/>
      <c r="W42" s="16">
        <v>2204939.35</v>
      </c>
      <c r="X42" s="633">
        <v>2279</v>
      </c>
      <c r="Y42" s="16">
        <v>2175069.34</v>
      </c>
      <c r="Z42" s="633">
        <v>2141</v>
      </c>
      <c r="AA42" s="606">
        <v>325675.90000000002</v>
      </c>
      <c r="AB42" s="606">
        <v>2395807.54</v>
      </c>
      <c r="AC42" s="633">
        <v>2486</v>
      </c>
      <c r="AD42" s="634">
        <v>151093.94</v>
      </c>
      <c r="AE42" s="634">
        <v>3306651.91</v>
      </c>
      <c r="AF42" s="633">
        <v>2692</v>
      </c>
      <c r="AG42" s="634">
        <v>419030.67</v>
      </c>
      <c r="AH42" s="634">
        <v>4137051.85</v>
      </c>
      <c r="AI42" s="633">
        <v>3511</v>
      </c>
      <c r="AJ42" s="634">
        <v>0</v>
      </c>
      <c r="AK42" s="634">
        <v>4798402.42</v>
      </c>
      <c r="AL42" s="634">
        <v>3015871.77</v>
      </c>
      <c r="AM42" s="634">
        <v>859066.64000000025</v>
      </c>
      <c r="AN42" s="634" t="s">
        <v>47</v>
      </c>
      <c r="AO42" s="634">
        <v>0</v>
      </c>
      <c r="AP42" s="634">
        <v>0</v>
      </c>
      <c r="AQ42" s="603"/>
      <c r="AR42" s="14"/>
      <c r="AS42" s="14"/>
      <c r="AT42" s="14"/>
      <c r="AU42" s="240" t="s">
        <v>94</v>
      </c>
      <c r="AV42" s="14"/>
      <c r="AW42" s="613" t="s">
        <v>3935</v>
      </c>
      <c r="AX42" s="613" t="s">
        <v>3924</v>
      </c>
      <c r="AY42" s="240" t="s">
        <v>3983</v>
      </c>
      <c r="AZ42" s="93" t="s">
        <v>3927</v>
      </c>
      <c r="BA42" s="599"/>
    </row>
    <row r="43" spans="1:53" ht="28.5" x14ac:dyDescent="0.45">
      <c r="A43" s="594">
        <v>2018</v>
      </c>
      <c r="B43" s="618" t="s">
        <v>3134</v>
      </c>
      <c r="C43" s="14" t="s">
        <v>95</v>
      </c>
      <c r="D43" s="14" t="s">
        <v>94</v>
      </c>
      <c r="E43" s="14" t="s">
        <v>94</v>
      </c>
      <c r="F43" s="15">
        <v>43152</v>
      </c>
      <c r="G43" s="15">
        <v>43132</v>
      </c>
      <c r="H43" s="14" t="s">
        <v>3892</v>
      </c>
      <c r="I43" s="14"/>
      <c r="J43" s="14" t="s">
        <v>3893</v>
      </c>
      <c r="K43" s="69">
        <v>43109</v>
      </c>
      <c r="L43" s="14"/>
      <c r="M43" s="79" t="s">
        <v>573</v>
      </c>
      <c r="N43" s="14" t="s">
        <v>3128</v>
      </c>
      <c r="O43" s="14"/>
      <c r="P43" s="14" t="s">
        <v>3894</v>
      </c>
      <c r="Q43" s="14" t="s">
        <v>3130</v>
      </c>
      <c r="R43" s="14" t="s">
        <v>47</v>
      </c>
      <c r="S43" s="14" t="s">
        <v>2683</v>
      </c>
      <c r="T43" s="14" t="s">
        <v>3895</v>
      </c>
      <c r="U43" s="603" t="s">
        <v>47</v>
      </c>
      <c r="V43" s="14"/>
      <c r="W43" s="93"/>
      <c r="X43" s="93"/>
      <c r="Y43" s="93"/>
      <c r="Z43" s="607"/>
      <c r="AA43" s="606">
        <v>350000</v>
      </c>
      <c r="AB43" s="606">
        <v>1759477.9</v>
      </c>
      <c r="AC43" s="152">
        <v>4011</v>
      </c>
      <c r="AD43" s="606">
        <v>155374.35999999999</v>
      </c>
      <c r="AE43" s="606">
        <v>1759477.9</v>
      </c>
      <c r="AF43" s="152">
        <v>4011</v>
      </c>
      <c r="AG43" s="606" t="s">
        <v>2543</v>
      </c>
      <c r="AH43" s="606">
        <v>2982301.02</v>
      </c>
      <c r="AI43" s="152">
        <v>3887</v>
      </c>
      <c r="AJ43" s="606">
        <v>0</v>
      </c>
      <c r="AK43" s="606">
        <v>2340123.39</v>
      </c>
      <c r="AL43" s="606" t="s">
        <v>3142</v>
      </c>
      <c r="AM43" s="606" t="s">
        <v>47</v>
      </c>
      <c r="AN43" s="606" t="s">
        <v>47</v>
      </c>
      <c r="AO43" s="606">
        <v>0</v>
      </c>
      <c r="AP43" s="606">
        <v>0</v>
      </c>
      <c r="AQ43" s="603"/>
      <c r="AR43" s="14"/>
      <c r="AS43" s="14"/>
      <c r="AT43" s="14"/>
      <c r="AU43" s="240" t="s">
        <v>94</v>
      </c>
      <c r="AV43" s="14"/>
      <c r="AW43" s="613" t="s">
        <v>3926</v>
      </c>
      <c r="AX43" s="613" t="s">
        <v>3924</v>
      </c>
      <c r="AY43" s="240" t="s">
        <v>3980</v>
      </c>
      <c r="AZ43" s="93" t="s">
        <v>3927</v>
      </c>
      <c r="BA43" s="599"/>
    </row>
    <row r="44" spans="1:53" ht="28.5" x14ac:dyDescent="0.45">
      <c r="A44" s="594">
        <v>2018</v>
      </c>
      <c r="B44" s="573" t="s">
        <v>3150</v>
      </c>
      <c r="C44" s="14" t="s">
        <v>95</v>
      </c>
      <c r="D44" s="14" t="s">
        <v>94</v>
      </c>
      <c r="E44" s="14" t="s">
        <v>94</v>
      </c>
      <c r="F44" s="15">
        <v>43158</v>
      </c>
      <c r="G44" s="15">
        <v>43132</v>
      </c>
      <c r="H44" s="14" t="s">
        <v>3211</v>
      </c>
      <c r="I44" s="14" t="s">
        <v>3972</v>
      </c>
      <c r="J44" s="14" t="s">
        <v>3152</v>
      </c>
      <c r="K44" s="79" t="s">
        <v>3896</v>
      </c>
      <c r="L44" s="14"/>
      <c r="M44" s="79" t="s">
        <v>573</v>
      </c>
      <c r="N44" s="14" t="s">
        <v>3128</v>
      </c>
      <c r="O44" s="14"/>
      <c r="P44" s="14" t="s">
        <v>3201</v>
      </c>
      <c r="Q44" s="14" t="s">
        <v>3130</v>
      </c>
      <c r="R44" s="14" t="s">
        <v>47</v>
      </c>
      <c r="S44" s="14" t="s">
        <v>3897</v>
      </c>
      <c r="T44" s="14" t="s">
        <v>3898</v>
      </c>
      <c r="U44" s="603"/>
      <c r="V44" s="14"/>
      <c r="W44" s="93"/>
      <c r="X44" s="93"/>
      <c r="Y44" s="608"/>
      <c r="Z44" s="93"/>
      <c r="AA44" s="606">
        <v>313695.63</v>
      </c>
      <c r="AB44" s="606">
        <v>2461619.5200000075</v>
      </c>
      <c r="AC44" s="152">
        <v>1812</v>
      </c>
      <c r="AD44" s="606">
        <v>169644.48</v>
      </c>
      <c r="AE44" s="606">
        <v>2461619.5200000075</v>
      </c>
      <c r="AF44" s="152">
        <v>1812</v>
      </c>
      <c r="AG44" s="606">
        <v>432198.05</v>
      </c>
      <c r="AH44" s="606">
        <v>3545637.78</v>
      </c>
      <c r="AI44" s="152">
        <v>4019</v>
      </c>
      <c r="AJ44" s="606">
        <v>0</v>
      </c>
      <c r="AK44" s="606">
        <v>3397058.21</v>
      </c>
      <c r="AL44" s="606" t="s">
        <v>3156</v>
      </c>
      <c r="AM44" s="606">
        <v>502807.18999999965</v>
      </c>
      <c r="AN44" s="606" t="s">
        <v>47</v>
      </c>
      <c r="AO44" s="606">
        <v>0</v>
      </c>
      <c r="AP44" s="606">
        <v>0</v>
      </c>
      <c r="AQ44" s="603"/>
      <c r="AR44" s="14"/>
      <c r="AS44" s="14"/>
      <c r="AT44" s="14"/>
      <c r="AU44" s="240" t="s">
        <v>94</v>
      </c>
      <c r="AV44" s="14"/>
      <c r="AW44" s="613" t="s">
        <v>3926</v>
      </c>
      <c r="AX44" s="615" t="s">
        <v>3924</v>
      </c>
      <c r="AY44" s="240" t="s">
        <v>3979</v>
      </c>
      <c r="AZ44" s="93" t="s">
        <v>3927</v>
      </c>
      <c r="BA44" s="599"/>
    </row>
    <row r="45" spans="1:53" ht="85.5" x14ac:dyDescent="0.45">
      <c r="A45" s="594">
        <v>2018</v>
      </c>
      <c r="B45" s="573" t="s">
        <v>3179</v>
      </c>
      <c r="C45" s="14" t="s">
        <v>95</v>
      </c>
      <c r="D45" s="14" t="s">
        <v>94</v>
      </c>
      <c r="E45" s="14" t="s">
        <v>94</v>
      </c>
      <c r="F45" s="596" t="s">
        <v>3899</v>
      </c>
      <c r="G45" s="617" t="s">
        <v>3934</v>
      </c>
      <c r="H45" s="14" t="s">
        <v>3531</v>
      </c>
      <c r="I45" s="14" t="s">
        <v>3803</v>
      </c>
      <c r="J45" s="14" t="s">
        <v>3183</v>
      </c>
      <c r="K45" s="69">
        <v>43109</v>
      </c>
      <c r="L45" s="14"/>
      <c r="M45" s="79" t="s">
        <v>573</v>
      </c>
      <c r="N45" s="14" t="s">
        <v>3186</v>
      </c>
      <c r="O45" s="14"/>
      <c r="P45" s="14" t="s">
        <v>3187</v>
      </c>
      <c r="Q45" s="14" t="s">
        <v>3130</v>
      </c>
      <c r="R45" s="14" t="s">
        <v>47</v>
      </c>
      <c r="S45" s="14" t="s">
        <v>3900</v>
      </c>
      <c r="T45" s="14" t="s">
        <v>3901</v>
      </c>
      <c r="U45" s="603" t="s">
        <v>3902</v>
      </c>
      <c r="V45" s="14"/>
      <c r="W45" s="93"/>
      <c r="X45" s="93"/>
      <c r="Y45" s="93"/>
      <c r="Z45" s="93"/>
      <c r="AA45" s="606">
        <v>4041808.65</v>
      </c>
      <c r="AB45" s="606">
        <v>30657618.979999878</v>
      </c>
      <c r="AC45" s="152">
        <v>11908</v>
      </c>
      <c r="AD45" s="606">
        <v>2840457</v>
      </c>
      <c r="AE45" s="606">
        <v>30657618.979999878</v>
      </c>
      <c r="AF45" s="152">
        <v>11908</v>
      </c>
      <c r="AG45" s="606">
        <v>3776474.8799999966</v>
      </c>
      <c r="AH45" s="606">
        <v>28287873.210000001</v>
      </c>
      <c r="AI45" s="152">
        <v>10984</v>
      </c>
      <c r="AJ45" s="606">
        <v>0</v>
      </c>
      <c r="AK45" s="606">
        <v>30544881.129999999</v>
      </c>
      <c r="AL45" s="606" t="s">
        <v>3189</v>
      </c>
      <c r="AM45" s="606">
        <v>6533520.7599999998</v>
      </c>
      <c r="AN45" s="606" t="s">
        <v>47</v>
      </c>
      <c r="AO45" s="606">
        <v>0</v>
      </c>
      <c r="AP45" s="606">
        <v>0</v>
      </c>
      <c r="AQ45" s="603"/>
      <c r="AR45" s="14"/>
      <c r="AS45" s="14"/>
      <c r="AT45" s="14"/>
      <c r="AU45" s="240" t="s">
        <v>95</v>
      </c>
      <c r="AV45" s="68" t="s">
        <v>3930</v>
      </c>
      <c r="AW45" s="613" t="s">
        <v>3936</v>
      </c>
      <c r="AX45" s="613" t="s">
        <v>3925</v>
      </c>
      <c r="AY45" s="240" t="s">
        <v>3929</v>
      </c>
      <c r="AZ45" s="93" t="s">
        <v>3927</v>
      </c>
      <c r="BA45" s="599"/>
    </row>
    <row r="46" spans="1:53" ht="28.9" thickBot="1" x14ac:dyDescent="0.5">
      <c r="A46" s="594">
        <v>2018</v>
      </c>
      <c r="B46" s="610" t="s">
        <v>3171</v>
      </c>
      <c r="C46" s="597" t="s">
        <v>95</v>
      </c>
      <c r="D46" s="597" t="s">
        <v>95</v>
      </c>
      <c r="E46" s="597" t="s">
        <v>94</v>
      </c>
      <c r="F46" s="597" t="s">
        <v>3884</v>
      </c>
      <c r="G46" s="598">
        <v>43138</v>
      </c>
      <c r="H46" s="597" t="s">
        <v>3917</v>
      </c>
      <c r="I46" s="597" t="s">
        <v>3974</v>
      </c>
      <c r="J46" s="597" t="s">
        <v>3975</v>
      </c>
      <c r="K46" s="598">
        <v>43138</v>
      </c>
      <c r="L46" s="597"/>
      <c r="M46" s="619">
        <v>43154</v>
      </c>
      <c r="N46" s="597" t="s">
        <v>3108</v>
      </c>
      <c r="O46" s="597"/>
      <c r="P46" s="602" t="s">
        <v>3741</v>
      </c>
      <c r="Q46" s="597" t="s">
        <v>3098</v>
      </c>
      <c r="R46" s="598">
        <v>43154</v>
      </c>
      <c r="S46" s="598">
        <v>43158</v>
      </c>
      <c r="T46" s="597" t="s">
        <v>335</v>
      </c>
      <c r="U46" s="604"/>
      <c r="V46" s="597"/>
      <c r="W46" s="609"/>
      <c r="X46" s="609"/>
      <c r="Y46" s="611">
        <v>42197463</v>
      </c>
      <c r="Z46" s="612">
        <v>27274</v>
      </c>
      <c r="AA46" s="611">
        <v>0</v>
      </c>
      <c r="AB46" s="611">
        <v>35530836.779999338</v>
      </c>
      <c r="AC46" s="612">
        <v>24503</v>
      </c>
      <c r="AD46" s="611">
        <v>13871.06</v>
      </c>
      <c r="AE46" s="611">
        <v>42008503.909999996</v>
      </c>
      <c r="AF46" s="612">
        <v>28086</v>
      </c>
      <c r="AG46" s="611">
        <v>358081.17</v>
      </c>
      <c r="AH46" s="611">
        <v>42405555.399999999</v>
      </c>
      <c r="AI46" s="612">
        <v>27975</v>
      </c>
      <c r="AJ46" s="611">
        <v>1379460.87</v>
      </c>
      <c r="AK46" s="611">
        <v>38235997.43</v>
      </c>
      <c r="AL46" s="611" t="s">
        <v>47</v>
      </c>
      <c r="AM46" s="611">
        <v>547262.41999999993</v>
      </c>
      <c r="AN46" s="611">
        <v>1672976.5799999998</v>
      </c>
      <c r="AO46" s="611">
        <v>0</v>
      </c>
      <c r="AP46" s="611">
        <v>547861.52</v>
      </c>
      <c r="AQ46" s="604"/>
      <c r="AR46" s="597"/>
      <c r="AS46" s="597"/>
      <c r="AT46" s="597"/>
      <c r="AU46" s="616" t="s">
        <v>94</v>
      </c>
      <c r="AV46" s="597"/>
      <c r="AW46" s="614" t="s">
        <v>3931</v>
      </c>
      <c r="AX46" s="614" t="s">
        <v>3924</v>
      </c>
      <c r="AY46" s="616" t="s">
        <v>3986</v>
      </c>
      <c r="AZ46" s="609" t="s">
        <v>3927</v>
      </c>
      <c r="BA46" s="600"/>
    </row>
    <row r="47" spans="1:53" ht="42.75" x14ac:dyDescent="0.45">
      <c r="A47" s="594">
        <v>2018</v>
      </c>
      <c r="B47" s="636" t="s">
        <v>3158</v>
      </c>
      <c r="C47" s="131" t="s">
        <v>95</v>
      </c>
      <c r="D47" s="637" t="s">
        <v>3230</v>
      </c>
      <c r="E47" s="131" t="s">
        <v>95</v>
      </c>
      <c r="F47" s="638">
        <v>43137</v>
      </c>
      <c r="G47" s="639">
        <v>43119</v>
      </c>
      <c r="H47" s="131" t="s">
        <v>47</v>
      </c>
      <c r="I47" s="131"/>
      <c r="J47" s="131" t="s">
        <v>3973</v>
      </c>
      <c r="K47" s="640">
        <v>43119</v>
      </c>
      <c r="L47" s="131"/>
      <c r="M47" s="641" t="s">
        <v>3932</v>
      </c>
      <c r="N47" s="131" t="s">
        <v>3108</v>
      </c>
      <c r="O47" s="131"/>
      <c r="P47" s="642" t="s">
        <v>3731</v>
      </c>
      <c r="Q47" s="643" t="s">
        <v>3098</v>
      </c>
      <c r="R47" s="131" t="s">
        <v>3932</v>
      </c>
      <c r="S47" s="131" t="s">
        <v>3933</v>
      </c>
      <c r="T47" s="131" t="s">
        <v>3533</v>
      </c>
      <c r="U47" s="603"/>
      <c r="V47" s="14"/>
      <c r="W47" s="16">
        <v>8197027.2199999997</v>
      </c>
      <c r="X47" s="152">
        <v>8457</v>
      </c>
      <c r="Y47" s="16">
        <v>7256628.0800000001</v>
      </c>
      <c r="Z47" s="152">
        <v>8738</v>
      </c>
      <c r="AA47" s="606">
        <v>0</v>
      </c>
      <c r="AB47" s="606">
        <v>6154793.0700000003</v>
      </c>
      <c r="AC47" s="152">
        <v>9653</v>
      </c>
      <c r="AD47" s="606" t="s">
        <v>2543</v>
      </c>
      <c r="AE47" s="606">
        <v>4675203.6800000211</v>
      </c>
      <c r="AF47" s="152">
        <v>7159</v>
      </c>
      <c r="AG47" s="606" t="s">
        <v>2543</v>
      </c>
      <c r="AH47" s="606" t="s">
        <v>2543</v>
      </c>
      <c r="AI47" s="152">
        <v>7925</v>
      </c>
      <c r="AJ47" s="606">
        <v>0</v>
      </c>
      <c r="AK47" s="606">
        <v>5877532.2800000003</v>
      </c>
      <c r="AL47" s="606" t="s">
        <v>47</v>
      </c>
      <c r="AM47" s="606" t="s">
        <v>47</v>
      </c>
      <c r="AN47" s="606" t="s">
        <v>47</v>
      </c>
      <c r="AO47" s="606">
        <v>0</v>
      </c>
      <c r="AP47" s="606">
        <v>0</v>
      </c>
      <c r="AQ47" s="603"/>
      <c r="AR47" s="14"/>
      <c r="AS47" s="14"/>
      <c r="AT47" s="14"/>
      <c r="AU47" s="240" t="s">
        <v>94</v>
      </c>
      <c r="AV47" s="14"/>
      <c r="AW47" s="613" t="s">
        <v>3928</v>
      </c>
      <c r="AX47" s="613" t="s">
        <v>3924</v>
      </c>
      <c r="AY47" s="240" t="s">
        <v>3982</v>
      </c>
      <c r="AZ47" s="93" t="s">
        <v>3927</v>
      </c>
      <c r="BA47" s="599"/>
    </row>
    <row r="48" spans="1:53" ht="42.75" x14ac:dyDescent="0.45">
      <c r="A48" s="594">
        <v>2018</v>
      </c>
      <c r="B48" s="647" t="s">
        <v>3164</v>
      </c>
      <c r="C48" s="131" t="s">
        <v>95</v>
      </c>
      <c r="D48" s="637" t="s">
        <v>3231</v>
      </c>
      <c r="E48" s="131" t="s">
        <v>95</v>
      </c>
      <c r="F48" s="638">
        <v>43146</v>
      </c>
      <c r="G48" s="638">
        <v>43131</v>
      </c>
      <c r="H48" s="131" t="s">
        <v>3211</v>
      </c>
      <c r="I48" s="131" t="s">
        <v>3889</v>
      </c>
      <c r="J48" s="131" t="s">
        <v>3166</v>
      </c>
      <c r="K48" s="641" t="s">
        <v>3890</v>
      </c>
      <c r="L48" s="131"/>
      <c r="M48" s="644" t="s">
        <v>3226</v>
      </c>
      <c r="N48" s="131" t="s">
        <v>3128</v>
      </c>
      <c r="O48" s="131"/>
      <c r="P48" s="131" t="s">
        <v>3168</v>
      </c>
      <c r="Q48" s="131" t="s">
        <v>3130</v>
      </c>
      <c r="R48" s="131" t="s">
        <v>47</v>
      </c>
      <c r="S48" s="131" t="s">
        <v>2683</v>
      </c>
      <c r="T48" s="131" t="s">
        <v>3891</v>
      </c>
      <c r="U48" s="603" t="s">
        <v>47</v>
      </c>
      <c r="V48" s="14"/>
      <c r="W48" s="93"/>
      <c r="X48" s="93"/>
      <c r="Y48" s="93"/>
      <c r="Z48" s="93"/>
      <c r="AA48" s="606">
        <v>0</v>
      </c>
      <c r="AB48" s="16">
        <v>18602211.68</v>
      </c>
      <c r="AC48" s="152">
        <v>7811</v>
      </c>
      <c r="AD48" s="14" t="s">
        <v>2543</v>
      </c>
      <c r="AE48" s="606">
        <v>18602211.68</v>
      </c>
      <c r="AF48" s="152">
        <v>7811</v>
      </c>
      <c r="AG48" s="14" t="s">
        <v>2543</v>
      </c>
      <c r="AH48" s="14" t="s">
        <v>2543</v>
      </c>
      <c r="AI48" s="152">
        <v>7658</v>
      </c>
      <c r="AJ48" s="606">
        <v>0</v>
      </c>
      <c r="AK48" s="606">
        <v>14457868.67</v>
      </c>
      <c r="AL48" s="14" t="s">
        <v>47</v>
      </c>
      <c r="AM48" s="14" t="s">
        <v>47</v>
      </c>
      <c r="AN48" s="14" t="s">
        <v>47</v>
      </c>
      <c r="AO48" s="14">
        <v>0</v>
      </c>
      <c r="AP48" s="14">
        <v>0</v>
      </c>
      <c r="AQ48" s="603"/>
      <c r="AR48" s="14"/>
      <c r="AS48" s="14"/>
      <c r="AT48" s="14"/>
      <c r="AU48" s="240" t="s">
        <v>94</v>
      </c>
      <c r="AV48" s="14"/>
      <c r="AW48" s="613" t="s">
        <v>3926</v>
      </c>
      <c r="AX48" s="613" t="s">
        <v>3924</v>
      </c>
      <c r="AY48" s="240" t="s">
        <v>3981</v>
      </c>
      <c r="AZ48" s="93" t="s">
        <v>3927</v>
      </c>
      <c r="BA48" s="599"/>
    </row>
    <row r="49" spans="1:53" ht="42.75" x14ac:dyDescent="0.45">
      <c r="A49" s="594">
        <v>2018</v>
      </c>
      <c r="B49" s="636" t="s">
        <v>3123</v>
      </c>
      <c r="C49" s="131" t="s">
        <v>95</v>
      </c>
      <c r="D49" s="637" t="s">
        <v>3232</v>
      </c>
      <c r="E49" s="131" t="s">
        <v>95</v>
      </c>
      <c r="F49" s="638">
        <v>43152</v>
      </c>
      <c r="G49" s="638">
        <v>43133</v>
      </c>
      <c r="H49" s="131" t="s">
        <v>47</v>
      </c>
      <c r="I49" s="131" t="s">
        <v>3970</v>
      </c>
      <c r="J49" s="435" t="s">
        <v>3126</v>
      </c>
      <c r="K49" s="640">
        <v>43136</v>
      </c>
      <c r="L49" s="131"/>
      <c r="M49" s="641"/>
      <c r="N49" s="131" t="s">
        <v>93</v>
      </c>
      <c r="O49" s="131"/>
      <c r="P49" s="642" t="s">
        <v>3732</v>
      </c>
      <c r="Q49" s="645" t="s">
        <v>3098</v>
      </c>
      <c r="R49" s="131"/>
      <c r="S49" s="131" t="s">
        <v>3976</v>
      </c>
      <c r="T49" s="131"/>
      <c r="U49" s="603"/>
      <c r="V49" s="93"/>
      <c r="W49" s="93"/>
      <c r="X49" s="93"/>
      <c r="Y49" s="93"/>
      <c r="Z49" s="93"/>
      <c r="AA49" s="606">
        <v>0</v>
      </c>
      <c r="AB49" s="606">
        <v>2871651.82</v>
      </c>
      <c r="AC49" s="152">
        <v>5183</v>
      </c>
      <c r="AD49" s="606" t="s">
        <v>2543</v>
      </c>
      <c r="AE49" s="606">
        <v>2871651.82</v>
      </c>
      <c r="AF49" s="152">
        <v>5183</v>
      </c>
      <c r="AG49" s="606" t="s">
        <v>2543</v>
      </c>
      <c r="AH49" s="606" t="s">
        <v>2543</v>
      </c>
      <c r="AI49" s="152">
        <v>5369</v>
      </c>
      <c r="AJ49" s="606">
        <v>0</v>
      </c>
      <c r="AK49" s="606">
        <v>2653596.7799999998</v>
      </c>
      <c r="AL49" s="606" t="s">
        <v>47</v>
      </c>
      <c r="AM49" s="606" t="s">
        <v>47</v>
      </c>
      <c r="AN49" s="606" t="s">
        <v>47</v>
      </c>
      <c r="AO49" s="606">
        <v>0</v>
      </c>
      <c r="AP49" s="606">
        <v>0</v>
      </c>
      <c r="AQ49" s="603"/>
      <c r="AR49" s="14"/>
      <c r="AS49" s="14"/>
      <c r="AT49" s="14"/>
      <c r="AU49" s="240" t="s">
        <v>94</v>
      </c>
      <c r="AV49" s="14"/>
      <c r="AW49" s="613" t="s">
        <v>3926</v>
      </c>
      <c r="AX49" s="613" t="s">
        <v>3924</v>
      </c>
      <c r="AY49" s="240" t="s">
        <v>3977</v>
      </c>
      <c r="AZ49" s="93" t="s">
        <v>3927</v>
      </c>
      <c r="BA49" s="599"/>
    </row>
    <row r="50" spans="1:53" ht="28.5" x14ac:dyDescent="0.45">
      <c r="A50" s="594">
        <v>2018</v>
      </c>
      <c r="B50" s="636" t="s">
        <v>3114</v>
      </c>
      <c r="C50" s="131" t="s">
        <v>95</v>
      </c>
      <c r="D50" s="131" t="s">
        <v>94</v>
      </c>
      <c r="E50" s="131" t="s">
        <v>94</v>
      </c>
      <c r="F50" s="131" t="s">
        <v>3880</v>
      </c>
      <c r="G50" s="131" t="s">
        <v>93</v>
      </c>
      <c r="H50" s="131" t="s">
        <v>47</v>
      </c>
      <c r="I50" s="131" t="s">
        <v>3969</v>
      </c>
      <c r="J50" s="435" t="s">
        <v>3968</v>
      </c>
      <c r="K50" s="638">
        <v>43123</v>
      </c>
      <c r="L50" s="131"/>
      <c r="M50" s="640">
        <v>43144</v>
      </c>
      <c r="N50" s="131" t="s">
        <v>3911</v>
      </c>
      <c r="O50" s="131"/>
      <c r="P50" s="646" t="s">
        <v>3730</v>
      </c>
      <c r="Q50" s="645" t="s">
        <v>3098</v>
      </c>
      <c r="R50" s="131" t="s">
        <v>3879</v>
      </c>
      <c r="S50" s="131" t="s">
        <v>3878</v>
      </c>
      <c r="T50" s="131" t="s">
        <v>335</v>
      </c>
      <c r="U50" s="603" t="s">
        <v>47</v>
      </c>
      <c r="V50" s="14"/>
      <c r="W50" s="16">
        <v>2594285.08</v>
      </c>
      <c r="X50" s="152">
        <v>2591</v>
      </c>
      <c r="Y50" s="16">
        <v>2710692.0400000098</v>
      </c>
      <c r="Z50" s="152">
        <v>2483</v>
      </c>
      <c r="AA50" s="606">
        <v>139039.20000000001</v>
      </c>
      <c r="AB50" s="606">
        <v>2358760.9500000002</v>
      </c>
      <c r="AC50" s="152">
        <v>2201</v>
      </c>
      <c r="AD50" s="606">
        <v>43550.01</v>
      </c>
      <c r="AE50" s="606">
        <v>2356903.66</v>
      </c>
      <c r="AF50" s="152">
        <v>2324</v>
      </c>
      <c r="AG50" s="606">
        <v>211149.79</v>
      </c>
      <c r="AH50" s="606">
        <v>2569714.81</v>
      </c>
      <c r="AI50" s="152">
        <v>2291</v>
      </c>
      <c r="AJ50" s="606">
        <v>0</v>
      </c>
      <c r="AK50" s="606">
        <v>2585037.9999999981</v>
      </c>
      <c r="AL50" s="606">
        <v>1359566.57</v>
      </c>
      <c r="AM50" s="606">
        <v>382874.22000000009</v>
      </c>
      <c r="AN50" s="606" t="s">
        <v>47</v>
      </c>
      <c r="AO50" s="606">
        <v>0</v>
      </c>
      <c r="AP50" s="606">
        <v>0</v>
      </c>
      <c r="AQ50" s="605"/>
      <c r="AR50" s="14"/>
      <c r="AS50" s="14"/>
      <c r="AT50" s="14"/>
      <c r="AU50" s="240" t="s">
        <v>94</v>
      </c>
      <c r="AV50" s="14"/>
      <c r="AW50" s="613" t="s">
        <v>3926</v>
      </c>
      <c r="AX50" s="615" t="s">
        <v>3924</v>
      </c>
      <c r="AY50" s="240" t="s">
        <v>3985</v>
      </c>
      <c r="AZ50" s="93" t="s">
        <v>3927</v>
      </c>
      <c r="BA50" s="599"/>
    </row>
    <row r="52" spans="1:53" x14ac:dyDescent="0.45">
      <c r="B52" s="207"/>
    </row>
    <row r="53" spans="1:53" x14ac:dyDescent="0.45">
      <c r="B53" s="207"/>
    </row>
    <row r="54" spans="1:53" x14ac:dyDescent="0.45">
      <c r="B54" s="207"/>
    </row>
    <row r="55" spans="1:53" x14ac:dyDescent="0.45">
      <c r="B55" s="207"/>
    </row>
  </sheetData>
  <autoFilter ref="B39:BA46" xr:uid="{00000000-0009-0000-0000-000024000000}">
    <sortState xmlns:xlrd2="http://schemas.microsoft.com/office/spreadsheetml/2017/richdata2" ref="B40:BA50">
      <sortCondition ref="F39:F50"/>
    </sortState>
  </autoFilter>
  <hyperlinks>
    <hyperlink ref="AY9" r:id="rId1" xr:uid="{00000000-0004-0000-2400-000000000000}"/>
    <hyperlink ref="AY4" r:id="rId2" xr:uid="{00000000-0004-0000-2400-000001000000}"/>
    <hyperlink ref="AY3" r:id="rId3" xr:uid="{00000000-0004-0000-2400-000002000000}"/>
    <hyperlink ref="AY5" r:id="rId4" xr:uid="{00000000-0004-0000-2400-000003000000}"/>
    <hyperlink ref="AY8" r:id="rId5" xr:uid="{00000000-0004-0000-2400-000004000000}"/>
    <hyperlink ref="AY11" r:id="rId6" xr:uid="{00000000-0004-0000-2400-000005000000}"/>
    <hyperlink ref="P8" r:id="rId7" xr:uid="{00000000-0004-0000-2400-000006000000}"/>
    <hyperlink ref="P10" r:id="rId8" xr:uid="{00000000-0004-0000-2400-000007000000}"/>
    <hyperlink ref="P4" r:id="rId9" xr:uid="{00000000-0004-0000-2400-000008000000}"/>
    <hyperlink ref="P3" r:id="rId10" xr:uid="{00000000-0004-0000-2400-000009000000}"/>
    <hyperlink ref="P5" r:id="rId11" xr:uid="{00000000-0004-0000-2400-00000A000000}"/>
    <hyperlink ref="P12" r:id="rId12" xr:uid="{00000000-0004-0000-2400-00000B000000}"/>
    <hyperlink ref="P14" r:id="rId13" xr:uid="{00000000-0004-0000-2400-00000C000000}"/>
    <hyperlink ref="P15" r:id="rId14" xr:uid="{00000000-0004-0000-2400-00000D000000}"/>
    <hyperlink ref="P24" r:id="rId15" xr:uid="{00000000-0004-0000-2400-00000E000000}"/>
    <hyperlink ref="P17" r:id="rId16" xr:uid="{00000000-0004-0000-2400-00000F000000}"/>
    <hyperlink ref="P16" r:id="rId17" xr:uid="{00000000-0004-0000-2400-000010000000}"/>
    <hyperlink ref="P22" r:id="rId18" xr:uid="{00000000-0004-0000-2400-000011000000}"/>
    <hyperlink ref="P20" r:id="rId19" xr:uid="{00000000-0004-0000-2400-000012000000}"/>
    <hyperlink ref="P33" r:id="rId20" xr:uid="{00000000-0004-0000-2400-000013000000}"/>
    <hyperlink ref="P27" r:id="rId21" xr:uid="{00000000-0004-0000-2400-000014000000}"/>
    <hyperlink ref="P28" r:id="rId22" xr:uid="{00000000-0004-0000-2400-000015000000}"/>
    <hyperlink ref="P25" r:id="rId23" xr:uid="{00000000-0004-0000-2400-000016000000}"/>
    <hyperlink ref="P31" r:id="rId24" xr:uid="{00000000-0004-0000-2400-000017000000}"/>
    <hyperlink ref="P29" r:id="rId25" xr:uid="{00000000-0004-0000-2400-000018000000}"/>
    <hyperlink ref="P30" r:id="rId26" xr:uid="{00000000-0004-0000-2400-000019000000}"/>
    <hyperlink ref="P35" r:id="rId27" xr:uid="{00000000-0004-0000-2400-00001A000000}"/>
    <hyperlink ref="P26" r:id="rId28" xr:uid="{00000000-0004-0000-2400-00001B000000}"/>
    <hyperlink ref="P32" r:id="rId29" xr:uid="{00000000-0004-0000-2400-00001C000000}"/>
    <hyperlink ref="P34" r:id="rId30" xr:uid="{00000000-0004-0000-2400-00001D000000}"/>
    <hyperlink ref="P42" r:id="rId31" xr:uid="{00000000-0004-0000-2400-00001E000000}"/>
    <hyperlink ref="P49" r:id="rId32" xr:uid="{00000000-0004-0000-2400-00001F000000}"/>
    <hyperlink ref="P41" r:id="rId33" xr:uid="{00000000-0004-0000-2400-000020000000}"/>
    <hyperlink ref="P47" r:id="rId34" xr:uid="{00000000-0004-0000-2400-000021000000}"/>
    <hyperlink ref="P40" r:id="rId35" xr:uid="{00000000-0004-0000-2400-000022000000}"/>
    <hyperlink ref="P50" r:id="rId36" xr:uid="{00000000-0004-0000-2400-000023000000}"/>
    <hyperlink ref="P46" r:id="rId37" xr:uid="{00000000-0004-0000-2400-000024000000}"/>
  </hyperlinks>
  <pageMargins left="0.7" right="0.7" top="0.75" bottom="0.75" header="0.3" footer="0.3"/>
  <pageSetup orientation="portrait" r:id="rId38"/>
  <legacyDrawing r:id="rId39"/>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4:I14"/>
  <sheetViews>
    <sheetView workbookViewId="0">
      <selection activeCell="G6" sqref="G6"/>
    </sheetView>
  </sheetViews>
  <sheetFormatPr defaultRowHeight="14.25" x14ac:dyDescent="0.45"/>
  <cols>
    <col min="2" max="2" width="10.06640625" bestFit="1" customWidth="1"/>
    <col min="3" max="3" width="19.796875" bestFit="1" customWidth="1"/>
    <col min="4" max="4" width="127.796875" bestFit="1" customWidth="1"/>
    <col min="5" max="5" width="19" bestFit="1" customWidth="1"/>
    <col min="6" max="6" width="7.06640625" bestFit="1" customWidth="1"/>
    <col min="7" max="7" width="9.73046875" bestFit="1" customWidth="1"/>
    <col min="8" max="8" width="22.33203125" customWidth="1"/>
    <col min="9" max="9" width="55.06640625" bestFit="1" customWidth="1"/>
  </cols>
  <sheetData>
    <row r="4" spans="1:9" x14ac:dyDescent="0.45">
      <c r="A4" t="s">
        <v>2014</v>
      </c>
      <c r="B4" s="527" t="s">
        <v>3158</v>
      </c>
      <c r="C4" s="527" t="s">
        <v>3885</v>
      </c>
      <c r="D4" s="532" t="s">
        <v>3731</v>
      </c>
      <c r="E4" s="527" t="s">
        <v>94</v>
      </c>
      <c r="F4" s="527" t="s">
        <v>3750</v>
      </c>
      <c r="G4" s="527" t="s">
        <v>414</v>
      </c>
    </row>
    <row r="5" spans="1:9" x14ac:dyDescent="0.45">
      <c r="B5" s="527" t="s">
        <v>3105</v>
      </c>
      <c r="C5" s="527"/>
      <c r="D5" s="532" t="s">
        <v>3742</v>
      </c>
      <c r="E5" s="527" t="s">
        <v>94</v>
      </c>
      <c r="F5" s="527" t="s">
        <v>2035</v>
      </c>
      <c r="G5" s="527" t="s">
        <v>2037</v>
      </c>
    </row>
    <row r="6" spans="1:9" x14ac:dyDescent="0.45">
      <c r="B6" s="527" t="s">
        <v>3093</v>
      </c>
      <c r="C6" s="527" t="s">
        <v>3886</v>
      </c>
      <c r="D6" s="532" t="s">
        <v>3733</v>
      </c>
      <c r="E6" s="527"/>
      <c r="F6" s="527" t="s">
        <v>3903</v>
      </c>
      <c r="G6" s="527" t="s">
        <v>3904</v>
      </c>
      <c r="H6" t="s">
        <v>3905</v>
      </c>
      <c r="I6" s="595" t="s">
        <v>3887</v>
      </c>
    </row>
    <row r="7" spans="1:9" x14ac:dyDescent="0.45">
      <c r="B7" s="527" t="s">
        <v>3114</v>
      </c>
      <c r="C7" s="527"/>
      <c r="D7" s="532" t="s">
        <v>3730</v>
      </c>
      <c r="E7" s="527" t="s">
        <v>94</v>
      </c>
      <c r="F7" s="527" t="s">
        <v>3750</v>
      </c>
      <c r="G7" s="527" t="s">
        <v>414</v>
      </c>
    </row>
    <row r="8" spans="1:9" x14ac:dyDescent="0.45">
      <c r="B8" s="527" t="s">
        <v>3123</v>
      </c>
      <c r="C8" s="527" t="s">
        <v>3881</v>
      </c>
      <c r="D8" s="532" t="s">
        <v>3732</v>
      </c>
      <c r="E8" s="527" t="s">
        <v>94</v>
      </c>
      <c r="F8" s="527" t="s">
        <v>3750</v>
      </c>
      <c r="G8" s="527" t="s">
        <v>414</v>
      </c>
    </row>
    <row r="9" spans="1:9" x14ac:dyDescent="0.45">
      <c r="B9" s="527" t="s">
        <v>3144</v>
      </c>
      <c r="C9" s="527" t="s">
        <v>3882</v>
      </c>
      <c r="D9" s="532" t="s">
        <v>3734</v>
      </c>
      <c r="E9" s="527" t="s">
        <v>94</v>
      </c>
      <c r="F9" s="527" t="s">
        <v>3750</v>
      </c>
      <c r="G9" s="527" t="s">
        <v>414</v>
      </c>
    </row>
    <row r="10" spans="1:9" x14ac:dyDescent="0.45">
      <c r="B10" s="527" t="s">
        <v>3171</v>
      </c>
      <c r="C10" s="527"/>
      <c r="D10" s="532" t="s">
        <v>3741</v>
      </c>
      <c r="E10" s="527" t="s">
        <v>3883</v>
      </c>
      <c r="F10" s="527"/>
      <c r="G10" s="527"/>
    </row>
    <row r="11" spans="1:9" x14ac:dyDescent="0.45">
      <c r="B11" s="529" t="s">
        <v>3134</v>
      </c>
      <c r="C11" s="529"/>
      <c r="D11" s="533" t="s">
        <v>3738</v>
      </c>
      <c r="E11" s="529" t="s">
        <v>47</v>
      </c>
      <c r="F11" s="529"/>
      <c r="G11" s="529"/>
    </row>
    <row r="12" spans="1:9" x14ac:dyDescent="0.45">
      <c r="B12" s="529" t="s">
        <v>3164</v>
      </c>
      <c r="C12" s="529"/>
      <c r="D12" s="533" t="s">
        <v>3737</v>
      </c>
      <c r="E12" s="529" t="s">
        <v>47</v>
      </c>
      <c r="F12" s="529"/>
      <c r="G12" s="529"/>
    </row>
    <row r="13" spans="1:9" x14ac:dyDescent="0.45">
      <c r="B13" s="529" t="s">
        <v>3150</v>
      </c>
      <c r="C13" s="529"/>
      <c r="D13" s="533" t="s">
        <v>3743</v>
      </c>
      <c r="E13" s="529" t="s">
        <v>47</v>
      </c>
      <c r="F13" s="529"/>
      <c r="G13" s="529"/>
    </row>
    <row r="14" spans="1:9" x14ac:dyDescent="0.45">
      <c r="B14" s="529" t="s">
        <v>3179</v>
      </c>
      <c r="C14" s="529"/>
      <c r="D14" s="533" t="s">
        <v>3744</v>
      </c>
      <c r="E14" s="531" t="s">
        <v>47</v>
      </c>
      <c r="F14" s="531"/>
      <c r="G14" s="531"/>
    </row>
  </sheetData>
  <hyperlinks>
    <hyperlink ref="D4" r:id="rId1" xr:uid="{00000000-0004-0000-2500-000000000000}"/>
    <hyperlink ref="D5" r:id="rId2" xr:uid="{00000000-0004-0000-2500-000001000000}"/>
    <hyperlink ref="D7" r:id="rId3" xr:uid="{00000000-0004-0000-2500-000002000000}"/>
    <hyperlink ref="D10" r:id="rId4" xr:uid="{00000000-0004-0000-2500-000003000000}"/>
    <hyperlink ref="D12" r:id="rId5" xr:uid="{00000000-0004-0000-2500-000004000000}"/>
    <hyperlink ref="D13" r:id="rId6" xr:uid="{00000000-0004-0000-2500-000005000000}"/>
    <hyperlink ref="D11" r:id="rId7" xr:uid="{00000000-0004-0000-2500-000006000000}"/>
    <hyperlink ref="D9" r:id="rId8" xr:uid="{00000000-0004-0000-2500-000007000000}"/>
    <hyperlink ref="D6" r:id="rId9" xr:uid="{00000000-0004-0000-2500-000008000000}"/>
    <hyperlink ref="D8" r:id="rId10" xr:uid="{00000000-0004-0000-2500-000009000000}"/>
    <hyperlink ref="D14" r:id="rId11" xr:uid="{00000000-0004-0000-2500-00000A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3:K14"/>
  <sheetViews>
    <sheetView workbookViewId="0">
      <selection activeCell="J7" sqref="J7"/>
    </sheetView>
  </sheetViews>
  <sheetFormatPr defaultRowHeight="14.25" x14ac:dyDescent="0.45"/>
  <cols>
    <col min="2" max="2" width="11.796875" bestFit="1" customWidth="1"/>
    <col min="3" max="4" width="9.06640625" customWidth="1"/>
    <col min="5" max="5" width="14.265625" bestFit="1" customWidth="1"/>
    <col min="6" max="6" width="12.73046875" customWidth="1"/>
    <col min="7" max="7" width="23" customWidth="1"/>
    <col min="8" max="8" width="133.06640625" customWidth="1"/>
    <col min="9" max="9" width="16.265625" customWidth="1"/>
    <col min="10" max="11" width="12.59765625" customWidth="1"/>
  </cols>
  <sheetData>
    <row r="3" spans="2:11" ht="28.5" x14ac:dyDescent="0.45">
      <c r="B3" s="525" t="s">
        <v>0</v>
      </c>
      <c r="C3" s="525" t="s">
        <v>3728</v>
      </c>
      <c r="D3" s="525" t="s">
        <v>3195</v>
      </c>
      <c r="E3" s="525" t="s">
        <v>2</v>
      </c>
      <c r="F3" s="525" t="s">
        <v>3067</v>
      </c>
      <c r="G3" s="525" t="s">
        <v>3745</v>
      </c>
      <c r="H3" s="526" t="s">
        <v>3740</v>
      </c>
      <c r="I3" s="525" t="s">
        <v>572</v>
      </c>
      <c r="J3" s="535" t="s">
        <v>3344</v>
      </c>
      <c r="K3" s="535" t="s">
        <v>3747</v>
      </c>
    </row>
    <row r="4" spans="2:11" ht="30" customHeight="1" x14ac:dyDescent="0.45">
      <c r="B4" s="527" t="s">
        <v>3158</v>
      </c>
      <c r="C4" s="527" t="s">
        <v>95</v>
      </c>
      <c r="D4" s="527" t="s">
        <v>95</v>
      </c>
      <c r="E4" s="528">
        <v>42773</v>
      </c>
      <c r="F4" s="527" t="s">
        <v>93</v>
      </c>
      <c r="G4" s="527" t="s">
        <v>94</v>
      </c>
      <c r="H4" s="532" t="s">
        <v>3731</v>
      </c>
      <c r="I4" s="527" t="s">
        <v>94</v>
      </c>
      <c r="J4" s="527" t="s">
        <v>3750</v>
      </c>
      <c r="K4" s="527" t="s">
        <v>414</v>
      </c>
    </row>
    <row r="5" spans="2:11" ht="30" customHeight="1" x14ac:dyDescent="0.45">
      <c r="B5" s="527" t="s">
        <v>3105</v>
      </c>
      <c r="C5" s="527" t="s">
        <v>95</v>
      </c>
      <c r="D5" s="527" t="s">
        <v>94</v>
      </c>
      <c r="E5" s="528">
        <v>42774</v>
      </c>
      <c r="F5" s="527" t="s">
        <v>93</v>
      </c>
      <c r="G5" s="527" t="s">
        <v>94</v>
      </c>
      <c r="H5" s="532" t="s">
        <v>3742</v>
      </c>
      <c r="I5" s="527" t="s">
        <v>94</v>
      </c>
      <c r="J5" s="527" t="s">
        <v>2035</v>
      </c>
      <c r="K5" s="527" t="s">
        <v>2037</v>
      </c>
    </row>
    <row r="6" spans="2:11" ht="30" customHeight="1" x14ac:dyDescent="0.45">
      <c r="B6" s="527" t="s">
        <v>3093</v>
      </c>
      <c r="C6" s="527" t="s">
        <v>95</v>
      </c>
      <c r="D6" s="527" t="s">
        <v>94</v>
      </c>
      <c r="E6" s="528">
        <v>42780</v>
      </c>
      <c r="F6" s="527" t="s">
        <v>93</v>
      </c>
      <c r="G6" s="527" t="s">
        <v>94</v>
      </c>
      <c r="H6" s="532" t="s">
        <v>3733</v>
      </c>
      <c r="I6" s="534" t="s">
        <v>3748</v>
      </c>
      <c r="J6" s="534"/>
      <c r="K6" s="534"/>
    </row>
    <row r="7" spans="2:11" ht="30" customHeight="1" x14ac:dyDescent="0.45">
      <c r="B7" s="527" t="s">
        <v>3114</v>
      </c>
      <c r="C7" s="527" t="s">
        <v>95</v>
      </c>
      <c r="D7" s="527" t="s">
        <v>94</v>
      </c>
      <c r="E7" s="528">
        <v>42780</v>
      </c>
      <c r="F7" s="527" t="s">
        <v>93</v>
      </c>
      <c r="G7" s="527" t="s">
        <v>94</v>
      </c>
      <c r="H7" s="532" t="s">
        <v>3730</v>
      </c>
      <c r="I7" s="527" t="s">
        <v>94</v>
      </c>
      <c r="J7" s="527" t="s">
        <v>3750</v>
      </c>
      <c r="K7" s="527" t="s">
        <v>414</v>
      </c>
    </row>
    <row r="8" spans="2:11" ht="30" customHeight="1" x14ac:dyDescent="0.45">
      <c r="B8" s="527" t="s">
        <v>3123</v>
      </c>
      <c r="C8" s="527" t="s">
        <v>95</v>
      </c>
      <c r="D8" s="527" t="s">
        <v>95</v>
      </c>
      <c r="E8" s="528">
        <v>42781</v>
      </c>
      <c r="F8" s="527" t="s">
        <v>93</v>
      </c>
      <c r="G8" s="527" t="s">
        <v>94</v>
      </c>
      <c r="H8" s="532" t="s">
        <v>3732</v>
      </c>
      <c r="I8" s="527" t="s">
        <v>94</v>
      </c>
      <c r="J8" s="527" t="s">
        <v>3750</v>
      </c>
      <c r="K8" s="527" t="s">
        <v>414</v>
      </c>
    </row>
    <row r="9" spans="2:11" ht="30" customHeight="1" x14ac:dyDescent="0.45">
      <c r="B9" s="527" t="s">
        <v>3144</v>
      </c>
      <c r="C9" s="527" t="s">
        <v>95</v>
      </c>
      <c r="D9" s="527" t="s">
        <v>94</v>
      </c>
      <c r="E9" s="528">
        <v>42782</v>
      </c>
      <c r="F9" s="527" t="s">
        <v>93</v>
      </c>
      <c r="G9" s="527" t="s">
        <v>94</v>
      </c>
      <c r="H9" s="532" t="s">
        <v>3734</v>
      </c>
      <c r="I9" s="527" t="s">
        <v>94</v>
      </c>
      <c r="J9" s="527" t="s">
        <v>3750</v>
      </c>
      <c r="K9" s="527" t="s">
        <v>414</v>
      </c>
    </row>
    <row r="10" spans="2:11" ht="30" customHeight="1" x14ac:dyDescent="0.45">
      <c r="B10" s="527" t="s">
        <v>3171</v>
      </c>
      <c r="C10" s="527" t="s">
        <v>95</v>
      </c>
      <c r="D10" s="527" t="s">
        <v>95</v>
      </c>
      <c r="E10" s="528" t="s">
        <v>3729</v>
      </c>
      <c r="F10" s="527" t="s">
        <v>93</v>
      </c>
      <c r="G10" s="527" t="s">
        <v>94</v>
      </c>
      <c r="H10" s="532" t="s">
        <v>3741</v>
      </c>
      <c r="I10" s="527" t="s">
        <v>3749</v>
      </c>
      <c r="J10" s="527"/>
      <c r="K10" s="527"/>
    </row>
    <row r="11" spans="2:11" ht="30" customHeight="1" x14ac:dyDescent="0.45">
      <c r="B11" s="529" t="s">
        <v>3134</v>
      </c>
      <c r="C11" s="529" t="s">
        <v>95</v>
      </c>
      <c r="D11" s="529" t="s">
        <v>94</v>
      </c>
      <c r="E11" s="530">
        <v>42781</v>
      </c>
      <c r="F11" s="529" t="s">
        <v>40</v>
      </c>
      <c r="G11" s="529" t="s">
        <v>95</v>
      </c>
      <c r="H11" s="533" t="s">
        <v>3738</v>
      </c>
      <c r="I11" s="529" t="s">
        <v>47</v>
      </c>
      <c r="J11" s="529"/>
      <c r="K11" s="529"/>
    </row>
    <row r="12" spans="2:11" ht="30" customHeight="1" x14ac:dyDescent="0.45">
      <c r="B12" s="529" t="s">
        <v>3164</v>
      </c>
      <c r="C12" s="529" t="s">
        <v>95</v>
      </c>
      <c r="D12" s="529" t="s">
        <v>95</v>
      </c>
      <c r="E12" s="530">
        <v>42783</v>
      </c>
      <c r="F12" s="529" t="s">
        <v>40</v>
      </c>
      <c r="G12" s="529" t="s">
        <v>95</v>
      </c>
      <c r="H12" s="533" t="s">
        <v>3737</v>
      </c>
      <c r="I12" s="529" t="s">
        <v>47</v>
      </c>
      <c r="J12" s="529"/>
      <c r="K12" s="529"/>
    </row>
    <row r="13" spans="2:11" ht="30" customHeight="1" x14ac:dyDescent="0.45">
      <c r="B13" s="529" t="s">
        <v>3150</v>
      </c>
      <c r="C13" s="529" t="s">
        <v>95</v>
      </c>
      <c r="D13" s="529" t="s">
        <v>94</v>
      </c>
      <c r="E13" s="530">
        <v>42788</v>
      </c>
      <c r="F13" s="529" t="s">
        <v>40</v>
      </c>
      <c r="G13" s="529" t="s">
        <v>95</v>
      </c>
      <c r="H13" s="533" t="s">
        <v>3743</v>
      </c>
      <c r="I13" s="529" t="s">
        <v>47</v>
      </c>
      <c r="J13" s="529"/>
      <c r="K13" s="529"/>
    </row>
    <row r="14" spans="2:11" ht="30" customHeight="1" x14ac:dyDescent="0.45">
      <c r="B14" s="529" t="s">
        <v>3179</v>
      </c>
      <c r="C14" s="529" t="s">
        <v>95</v>
      </c>
      <c r="D14" s="529" t="s">
        <v>94</v>
      </c>
      <c r="E14" s="530" t="s">
        <v>3735</v>
      </c>
      <c r="F14" s="531" t="s">
        <v>40</v>
      </c>
      <c r="G14" s="531" t="s">
        <v>3746</v>
      </c>
      <c r="H14" s="533" t="s">
        <v>3744</v>
      </c>
      <c r="I14" s="531" t="s">
        <v>47</v>
      </c>
      <c r="J14" s="531"/>
      <c r="K14" s="531"/>
    </row>
  </sheetData>
  <hyperlinks>
    <hyperlink ref="H4" r:id="rId1" xr:uid="{00000000-0004-0000-2600-000000000000}"/>
    <hyperlink ref="H5" r:id="rId2" xr:uid="{00000000-0004-0000-2600-000001000000}"/>
    <hyperlink ref="H7" r:id="rId3" xr:uid="{00000000-0004-0000-2600-000002000000}"/>
    <hyperlink ref="H10" r:id="rId4" xr:uid="{00000000-0004-0000-2600-000003000000}"/>
    <hyperlink ref="H12" r:id="rId5" xr:uid="{00000000-0004-0000-2600-000004000000}"/>
    <hyperlink ref="H13" r:id="rId6" xr:uid="{00000000-0004-0000-2600-000005000000}"/>
    <hyperlink ref="H11" r:id="rId7" xr:uid="{00000000-0004-0000-2600-000006000000}"/>
    <hyperlink ref="H9" r:id="rId8" xr:uid="{00000000-0004-0000-2600-000007000000}"/>
    <hyperlink ref="H6" r:id="rId9" xr:uid="{00000000-0004-0000-2600-000008000000}"/>
    <hyperlink ref="H8" r:id="rId10" xr:uid="{00000000-0004-0000-2600-00000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rgb="FFFF0000"/>
    <pageSetUpPr fitToPage="1"/>
  </sheetPr>
  <dimension ref="B2:BB84"/>
  <sheetViews>
    <sheetView workbookViewId="0">
      <selection activeCell="F11" sqref="F11"/>
    </sheetView>
  </sheetViews>
  <sheetFormatPr defaultColWidth="9.06640625" defaultRowHeight="14.25" outlineLevelCol="2" x14ac:dyDescent="0.45"/>
  <cols>
    <col min="2" max="2" width="14.73046875" customWidth="1"/>
    <col min="3" max="3" width="20" customWidth="1"/>
    <col min="4" max="4" width="24.796875" bestFit="1" customWidth="1"/>
    <col min="5" max="5" width="14.06640625" customWidth="1" outlineLevel="1"/>
    <col min="6" max="6" width="14.33203125" customWidth="1"/>
    <col min="7" max="7" width="23.265625" customWidth="1" collapsed="1"/>
    <col min="8" max="8" width="12.33203125" customWidth="1" outlineLevel="1"/>
    <col min="9" max="9" width="26.265625" style="64" customWidth="1"/>
    <col min="10" max="11" width="11.796875" bestFit="1" customWidth="1"/>
    <col min="12" max="12" width="22.59765625" bestFit="1" customWidth="1"/>
    <col min="13" max="13" width="15.59765625" customWidth="1"/>
    <col min="14" max="14" width="13.265625" customWidth="1"/>
    <col min="15" max="15" width="12.33203125" bestFit="1" customWidth="1"/>
    <col min="16" max="16" width="14.73046875" customWidth="1" outlineLevel="1"/>
    <col min="17" max="17" width="12.73046875" customWidth="1" outlineLevel="1"/>
    <col min="18" max="18" width="14.73046875" customWidth="1" outlineLevel="2"/>
    <col min="19" max="19" width="13.33203125" customWidth="1" outlineLevel="2"/>
    <col min="20" max="20" width="18.265625" customWidth="1" outlineLevel="1"/>
    <col min="21" max="21" width="15.73046875" customWidth="1"/>
    <col min="22" max="22" width="18.265625" style="64" customWidth="1"/>
    <col min="23" max="23" width="14.73046875" style="64" customWidth="1"/>
    <col min="24" max="24" width="30.59765625" customWidth="1"/>
    <col min="25" max="25" width="11.265625" customWidth="1"/>
    <col min="26" max="26" width="27.59765625" customWidth="1"/>
    <col min="27" max="28" width="17.265625" customWidth="1"/>
    <col min="29" max="29" width="78" customWidth="1"/>
    <col min="30" max="30" width="116.33203125" customWidth="1"/>
    <col min="31" max="31" width="9.06640625" customWidth="1"/>
    <col min="32" max="32" width="12.06640625" customWidth="1" outlineLevel="1"/>
    <col min="33" max="37" width="9.06640625" customWidth="1" outlineLevel="1"/>
    <col min="38" max="38" width="11.265625" customWidth="1" outlineLevel="1"/>
    <col min="39" max="39" width="11.06640625" customWidth="1" outlineLevel="1"/>
    <col min="40" max="40" width="16.33203125" style="64" customWidth="1" outlineLevel="1"/>
    <col min="41" max="41" width="10.33203125" customWidth="1" outlineLevel="1"/>
    <col min="42" max="43" width="9.06640625" customWidth="1" outlineLevel="1"/>
    <col min="44" max="44" width="9.06640625" customWidth="1" outlineLevel="1" collapsed="1"/>
    <col min="45" max="45" width="11.59765625" customWidth="1" outlineLevel="1"/>
    <col min="46" max="46" width="14.73046875" style="10" customWidth="1" outlineLevel="1"/>
    <col min="47" max="47" width="9.06640625" style="8" customWidth="1" outlineLevel="1"/>
    <col min="48" max="48" width="12.265625" style="10" customWidth="1" outlineLevel="1"/>
    <col min="49" max="49" width="9.06640625" style="8" customWidth="1" outlineLevel="1"/>
    <col min="50" max="50" width="15.265625" style="10" customWidth="1" outlineLevel="1"/>
    <col min="51" max="51" width="9.06640625" style="8" customWidth="1" outlineLevel="1"/>
    <col min="52" max="52" width="13.265625" customWidth="1" outlineLevel="1"/>
    <col min="53" max="53" width="9.06640625" customWidth="1" outlineLevel="1"/>
    <col min="54" max="54" width="13.33203125" customWidth="1"/>
  </cols>
  <sheetData>
    <row r="2" spans="2:54" x14ac:dyDescent="0.45">
      <c r="B2" s="141" t="s">
        <v>3772</v>
      </c>
      <c r="C2" s="141"/>
      <c r="D2" s="141"/>
      <c r="E2" s="141"/>
      <c r="F2" s="141"/>
      <c r="G2" s="141"/>
      <c r="H2" s="142"/>
      <c r="I2" s="429"/>
      <c r="J2" s="142"/>
      <c r="K2" s="142"/>
      <c r="L2" s="142"/>
      <c r="M2" s="142"/>
      <c r="N2" s="142"/>
      <c r="O2" s="142"/>
      <c r="P2" s="142"/>
      <c r="Q2" s="142"/>
      <c r="R2" s="142"/>
      <c r="S2" s="142"/>
      <c r="T2" s="142"/>
      <c r="U2" s="143"/>
      <c r="V2" s="427"/>
      <c r="W2" s="427"/>
      <c r="X2" s="142"/>
      <c r="Y2" s="142"/>
      <c r="Z2" s="142"/>
      <c r="AA2" s="142"/>
      <c r="AB2" s="142"/>
      <c r="AC2" s="142"/>
      <c r="AD2" s="142"/>
      <c r="AF2" s="709" t="s">
        <v>1718</v>
      </c>
      <c r="AG2" s="709"/>
      <c r="AH2" s="709"/>
      <c r="AI2" s="709"/>
      <c r="AJ2" s="709"/>
      <c r="AK2" s="709"/>
      <c r="AL2" s="709"/>
      <c r="AM2" s="709"/>
      <c r="AN2" s="709"/>
      <c r="AO2" s="709"/>
      <c r="AP2" s="709"/>
      <c r="AQ2" s="709"/>
      <c r="AT2" s="709" t="s">
        <v>3300</v>
      </c>
      <c r="AU2" s="709"/>
      <c r="AV2" s="709"/>
      <c r="AW2" s="709"/>
      <c r="AX2" s="709"/>
      <c r="AY2" s="709"/>
      <c r="AZ2" s="709"/>
      <c r="BA2" s="709"/>
    </row>
    <row r="3" spans="2:54" s="124" customFormat="1" ht="46.5" customHeight="1" x14ac:dyDescent="0.45">
      <c r="B3" s="153" t="s">
        <v>0</v>
      </c>
      <c r="C3" s="424" t="s">
        <v>3753</v>
      </c>
      <c r="D3" s="424" t="s">
        <v>3265</v>
      </c>
      <c r="E3" s="424" t="s">
        <v>3261</v>
      </c>
      <c r="F3" s="424" t="s">
        <v>3752</v>
      </c>
      <c r="G3" s="424" t="s">
        <v>3267</v>
      </c>
      <c r="H3" s="424" t="s">
        <v>3266</v>
      </c>
      <c r="I3" s="428" t="s">
        <v>1720</v>
      </c>
      <c r="J3" s="424" t="s">
        <v>3268</v>
      </c>
      <c r="K3" s="424" t="s">
        <v>2</v>
      </c>
      <c r="L3" s="424" t="s">
        <v>1990</v>
      </c>
      <c r="M3" s="424" t="s">
        <v>1721</v>
      </c>
      <c r="N3" s="424" t="s">
        <v>3756</v>
      </c>
      <c r="O3" s="424" t="s">
        <v>3755</v>
      </c>
      <c r="P3" s="424" t="s">
        <v>3263</v>
      </c>
      <c r="Q3" s="424" t="s">
        <v>3757</v>
      </c>
      <c r="R3" s="423" t="s">
        <v>1995</v>
      </c>
      <c r="S3" s="423" t="s">
        <v>3264</v>
      </c>
      <c r="T3" s="423" t="s">
        <v>1725</v>
      </c>
      <c r="U3" s="424" t="s">
        <v>1994</v>
      </c>
      <c r="V3" s="428" t="s">
        <v>3</v>
      </c>
      <c r="W3" s="428" t="s">
        <v>4</v>
      </c>
      <c r="X3" s="424" t="s">
        <v>5</v>
      </c>
      <c r="Y3" s="424" t="s">
        <v>6</v>
      </c>
      <c r="Z3" s="424" t="s">
        <v>7</v>
      </c>
      <c r="AA3" s="424" t="s">
        <v>1727</v>
      </c>
      <c r="AB3" s="424" t="s">
        <v>3758</v>
      </c>
      <c r="AC3" s="424" t="s">
        <v>9</v>
      </c>
      <c r="AD3" s="424" t="s">
        <v>10</v>
      </c>
      <c r="AF3" s="423" t="s">
        <v>1734</v>
      </c>
      <c r="AG3" s="423" t="s">
        <v>1735</v>
      </c>
      <c r="AH3" s="423" t="s">
        <v>2051</v>
      </c>
      <c r="AI3" s="423" t="s">
        <v>2050</v>
      </c>
      <c r="AJ3" s="423" t="s">
        <v>1729</v>
      </c>
      <c r="AK3" s="423" t="s">
        <v>1730</v>
      </c>
      <c r="AL3" s="423" t="s">
        <v>1732</v>
      </c>
      <c r="AM3" s="423" t="s">
        <v>1733</v>
      </c>
      <c r="AN3" s="454" t="s">
        <v>2054</v>
      </c>
      <c r="AO3" s="423" t="s">
        <v>1736</v>
      </c>
      <c r="AP3" s="423" t="s">
        <v>2044</v>
      </c>
      <c r="AQ3" s="423" t="s">
        <v>2039</v>
      </c>
      <c r="AR3" s="124" t="s">
        <v>423</v>
      </c>
      <c r="AS3" s="124" t="s">
        <v>2065</v>
      </c>
      <c r="AT3" s="425" t="s">
        <v>3305</v>
      </c>
      <c r="AU3" s="426" t="s">
        <v>3303</v>
      </c>
      <c r="AV3" s="425" t="s">
        <v>3317</v>
      </c>
      <c r="AW3" s="426" t="s">
        <v>3316</v>
      </c>
      <c r="AX3" s="425" t="s">
        <v>3302</v>
      </c>
      <c r="AY3" s="426" t="s">
        <v>3301</v>
      </c>
      <c r="AZ3" s="423" t="s">
        <v>1999</v>
      </c>
      <c r="BA3" s="423" t="s">
        <v>2000</v>
      </c>
      <c r="BB3" s="124" t="s">
        <v>3320</v>
      </c>
    </row>
    <row r="4" spans="2:54" ht="15" hidden="1" customHeight="1" x14ac:dyDescent="0.45">
      <c r="B4" s="48" t="s">
        <v>1865</v>
      </c>
      <c r="C4" s="48"/>
      <c r="D4" s="48" t="s">
        <v>94</v>
      </c>
      <c r="E4" s="48" t="s">
        <v>94</v>
      </c>
      <c r="F4" s="48" t="s">
        <v>3764</v>
      </c>
      <c r="G4" s="48" t="s">
        <v>1753</v>
      </c>
      <c r="H4" s="48" t="s">
        <v>1753</v>
      </c>
      <c r="I4" s="23">
        <v>42856</v>
      </c>
      <c r="J4" s="23">
        <v>42856</v>
      </c>
      <c r="K4" s="23">
        <v>42877</v>
      </c>
      <c r="L4" s="23">
        <f>+K4-1</f>
        <v>42876</v>
      </c>
      <c r="M4" s="48" t="s">
        <v>2014</v>
      </c>
      <c r="N4" s="48" t="s">
        <v>1747</v>
      </c>
      <c r="O4" s="48" t="s">
        <v>1747</v>
      </c>
      <c r="P4" s="430">
        <v>39309298.9999988</v>
      </c>
      <c r="Q4" s="474">
        <v>38043</v>
      </c>
      <c r="R4" s="430">
        <v>39147480.670000628</v>
      </c>
      <c r="S4" s="431">
        <v>40717</v>
      </c>
      <c r="T4" s="48"/>
      <c r="U4" s="23">
        <v>42874</v>
      </c>
      <c r="V4" s="23">
        <v>42874</v>
      </c>
      <c r="W4" s="23">
        <v>42874</v>
      </c>
      <c r="X4" s="433" t="s">
        <v>3288</v>
      </c>
      <c r="Y4" s="23">
        <v>42879</v>
      </c>
      <c r="Z4" s="48" t="s">
        <v>335</v>
      </c>
      <c r="AA4" s="23" t="s">
        <v>47</v>
      </c>
      <c r="AB4" s="147"/>
      <c r="AC4" s="432" t="s">
        <v>1868</v>
      </c>
      <c r="AD4" s="432" t="s">
        <v>1869</v>
      </c>
      <c r="AE4" s="48"/>
      <c r="AF4" s="14"/>
      <c r="AG4" s="14"/>
      <c r="AH4" s="14"/>
      <c r="AI4" s="14"/>
      <c r="AJ4" s="14"/>
      <c r="AK4" s="14"/>
      <c r="AL4" s="14"/>
      <c r="AM4" s="14"/>
      <c r="AN4" s="15"/>
      <c r="AO4" s="14"/>
      <c r="AP4" s="14"/>
      <c r="AQ4" s="14"/>
      <c r="AR4" s="14"/>
      <c r="AS4" s="15"/>
      <c r="AT4" s="16">
        <v>40221667.720000871</v>
      </c>
      <c r="AU4" s="17"/>
      <c r="AV4" s="16"/>
      <c r="AW4" s="17"/>
      <c r="AX4" s="16"/>
      <c r="AY4" s="17"/>
      <c r="AZ4" s="226"/>
      <c r="BA4" s="14"/>
      <c r="BB4" s="543" t="s">
        <v>95</v>
      </c>
    </row>
    <row r="5" spans="2:54" ht="15" hidden="1" customHeight="1" x14ac:dyDescent="0.45">
      <c r="B5" s="48" t="s">
        <v>1928</v>
      </c>
      <c r="C5" s="48"/>
      <c r="D5" s="48" t="s">
        <v>94</v>
      </c>
      <c r="E5" s="48" t="s">
        <v>94</v>
      </c>
      <c r="F5" s="48" t="s">
        <v>1738</v>
      </c>
      <c r="G5" s="48" t="s">
        <v>1738</v>
      </c>
      <c r="H5" s="48" t="s">
        <v>1738</v>
      </c>
      <c r="I5" s="23">
        <v>42860</v>
      </c>
      <c r="J5" s="23">
        <v>42860</v>
      </c>
      <c r="K5" s="23">
        <v>42879</v>
      </c>
      <c r="L5" s="23">
        <f>+K5-1</f>
        <v>42878</v>
      </c>
      <c r="M5" s="48" t="s">
        <v>2014</v>
      </c>
      <c r="N5" s="48" t="s">
        <v>1740</v>
      </c>
      <c r="O5" s="48" t="s">
        <v>1740</v>
      </c>
      <c r="P5" s="430">
        <v>59230366.590001345</v>
      </c>
      <c r="Q5" s="474">
        <v>35416</v>
      </c>
      <c r="R5" s="430">
        <v>61732193.210000448</v>
      </c>
      <c r="S5" s="431">
        <v>38971</v>
      </c>
      <c r="T5" s="48"/>
      <c r="U5" s="23">
        <v>42874</v>
      </c>
      <c r="V5" s="23">
        <v>42874</v>
      </c>
      <c r="W5" s="23">
        <v>42874</v>
      </c>
      <c r="X5" s="48" t="s">
        <v>1748</v>
      </c>
      <c r="Y5" s="23">
        <v>42881</v>
      </c>
      <c r="Z5" s="48" t="s">
        <v>531</v>
      </c>
      <c r="AA5" s="434" t="s">
        <v>3296</v>
      </c>
      <c r="AB5" s="545"/>
      <c r="AC5" s="432" t="s">
        <v>1931</v>
      </c>
      <c r="AD5" s="432" t="s">
        <v>1932</v>
      </c>
      <c r="AE5" s="48"/>
      <c r="AF5" s="14"/>
      <c r="AG5" s="14"/>
      <c r="AH5" s="14"/>
      <c r="AI5" s="14"/>
      <c r="AJ5" s="14"/>
      <c r="AK5" s="14"/>
      <c r="AL5" s="14"/>
      <c r="AM5" s="14"/>
      <c r="AN5" s="15"/>
      <c r="AO5" s="14"/>
      <c r="AP5" s="14"/>
      <c r="AQ5" s="14"/>
      <c r="AR5" s="14"/>
      <c r="AS5" s="15"/>
      <c r="AT5" s="16">
        <v>58087347.529999867</v>
      </c>
      <c r="AU5" s="17"/>
      <c r="AV5" s="16"/>
      <c r="AW5" s="17"/>
      <c r="AX5" s="16"/>
      <c r="AY5" s="17"/>
      <c r="AZ5" s="14"/>
      <c r="BA5" s="14"/>
      <c r="BB5" s="543" t="s">
        <v>95</v>
      </c>
    </row>
    <row r="6" spans="2:54" ht="15" hidden="1" customHeight="1" x14ac:dyDescent="0.45">
      <c r="B6" s="48" t="s">
        <v>1821</v>
      </c>
      <c r="C6" s="48"/>
      <c r="D6" s="48" t="s">
        <v>94</v>
      </c>
      <c r="E6" s="48" t="s">
        <v>94</v>
      </c>
      <c r="F6" s="48" t="s">
        <v>1738</v>
      </c>
      <c r="G6" s="48" t="s">
        <v>1738</v>
      </c>
      <c r="H6" s="48" t="s">
        <v>1738</v>
      </c>
      <c r="I6" s="23">
        <v>42858</v>
      </c>
      <c r="J6" s="23">
        <v>42858</v>
      </c>
      <c r="K6" s="23">
        <v>42879</v>
      </c>
      <c r="L6" s="23">
        <f>+K6-1</f>
        <v>42878</v>
      </c>
      <c r="M6" s="48" t="s">
        <v>2001</v>
      </c>
      <c r="N6" s="48" t="s">
        <v>1747</v>
      </c>
      <c r="O6" s="48" t="s">
        <v>1747</v>
      </c>
      <c r="P6" s="430">
        <v>3497885.1600000006</v>
      </c>
      <c r="Q6" s="474">
        <v>2844</v>
      </c>
      <c r="R6" s="430">
        <v>3650088.7200000174</v>
      </c>
      <c r="S6" s="431">
        <v>2872</v>
      </c>
      <c r="T6" s="48"/>
      <c r="U6" s="23">
        <f>K6-3</f>
        <v>42876</v>
      </c>
      <c r="V6" s="23">
        <f>K6</f>
        <v>42879</v>
      </c>
      <c r="W6" s="23">
        <v>42879</v>
      </c>
      <c r="X6" s="48" t="s">
        <v>1748</v>
      </c>
      <c r="Y6" s="23">
        <v>42881</v>
      </c>
      <c r="Z6" s="23" t="s">
        <v>335</v>
      </c>
      <c r="AA6" s="23">
        <v>42881</v>
      </c>
      <c r="AB6" s="23">
        <v>42894</v>
      </c>
      <c r="AC6" s="432" t="s">
        <v>1822</v>
      </c>
      <c r="AD6" s="432" t="s">
        <v>1823</v>
      </c>
      <c r="AE6" s="48"/>
      <c r="AF6" s="14"/>
      <c r="AG6" s="14"/>
      <c r="AH6" s="14"/>
      <c r="AI6" s="14"/>
      <c r="AJ6" s="14"/>
      <c r="AK6" s="14"/>
      <c r="AL6" s="14"/>
      <c r="AM6" s="14"/>
      <c r="AN6" s="15"/>
      <c r="AO6" s="14"/>
      <c r="AP6" s="14"/>
      <c r="AQ6" s="14"/>
      <c r="AR6" s="14"/>
      <c r="AS6" s="15"/>
      <c r="AT6" s="16">
        <v>3727466.799999998</v>
      </c>
      <c r="AU6" s="17"/>
      <c r="AV6" s="16"/>
      <c r="AW6" s="17"/>
      <c r="AX6" s="16"/>
      <c r="AY6" s="17"/>
      <c r="AZ6" s="226"/>
      <c r="BA6" s="14"/>
      <c r="BB6" s="543" t="s">
        <v>95</v>
      </c>
    </row>
    <row r="7" spans="2:54" ht="15" hidden="1" customHeight="1" x14ac:dyDescent="0.45">
      <c r="B7" s="48" t="s">
        <v>16</v>
      </c>
      <c r="C7" s="48"/>
      <c r="D7" s="48" t="s">
        <v>94</v>
      </c>
      <c r="E7" s="48" t="s">
        <v>94</v>
      </c>
      <c r="F7" s="48" t="s">
        <v>3775</v>
      </c>
      <c r="G7" s="48" t="s">
        <v>1753</v>
      </c>
      <c r="H7" s="48" t="s">
        <v>1753</v>
      </c>
      <c r="I7" s="23">
        <v>42858</v>
      </c>
      <c r="J7" s="23">
        <v>42858</v>
      </c>
      <c r="K7" s="23">
        <v>42880</v>
      </c>
      <c r="L7" s="23">
        <v>42878</v>
      </c>
      <c r="M7" s="48" t="s">
        <v>1757</v>
      </c>
      <c r="N7" s="48" t="s">
        <v>1747</v>
      </c>
      <c r="O7" s="48" t="s">
        <v>1747</v>
      </c>
      <c r="P7" s="430">
        <v>881531.4300000004</v>
      </c>
      <c r="Q7" s="474">
        <v>1455</v>
      </c>
      <c r="R7" s="430">
        <v>951458.82000000041</v>
      </c>
      <c r="S7" s="431">
        <v>1449</v>
      </c>
      <c r="T7" s="48"/>
      <c r="U7" s="48" t="s">
        <v>1753</v>
      </c>
      <c r="V7" s="23">
        <v>42873</v>
      </c>
      <c r="W7" s="23" t="s">
        <v>3779</v>
      </c>
      <c r="X7" s="48" t="s">
        <v>1748</v>
      </c>
      <c r="Y7" s="23">
        <v>42885</v>
      </c>
      <c r="Z7" s="48" t="s">
        <v>3763</v>
      </c>
      <c r="AA7" s="23" t="s">
        <v>47</v>
      </c>
      <c r="AB7" s="147"/>
      <c r="AC7" s="432" t="s">
        <v>1764</v>
      </c>
      <c r="AD7" s="432" t="s">
        <v>1765</v>
      </c>
      <c r="AE7" s="48"/>
      <c r="AF7" s="14"/>
      <c r="AG7" s="14"/>
      <c r="AH7" s="14"/>
      <c r="AI7" s="14"/>
      <c r="AJ7" s="14"/>
      <c r="AK7" s="14"/>
      <c r="AL7" s="14"/>
      <c r="AM7" s="14"/>
      <c r="AN7" s="15"/>
      <c r="AO7" s="14"/>
      <c r="AP7" s="14"/>
      <c r="AQ7" s="14"/>
      <c r="AR7" s="14"/>
      <c r="AS7" s="15"/>
      <c r="AT7" s="16">
        <v>807452</v>
      </c>
      <c r="AU7" s="17"/>
      <c r="AV7" s="16"/>
      <c r="AW7" s="17"/>
      <c r="AX7" s="16"/>
      <c r="AY7" s="17"/>
      <c r="AZ7" s="14"/>
      <c r="BA7" s="14"/>
      <c r="BB7" s="543" t="s">
        <v>95</v>
      </c>
    </row>
    <row r="8" spans="2:54" ht="15" hidden="1" customHeight="1" x14ac:dyDescent="0.45">
      <c r="B8" s="48" t="s">
        <v>1838</v>
      </c>
      <c r="C8" s="551" t="s">
        <v>95</v>
      </c>
      <c r="D8" s="48" t="s">
        <v>94</v>
      </c>
      <c r="E8" s="48" t="s">
        <v>94</v>
      </c>
      <c r="F8" s="48" t="s">
        <v>40</v>
      </c>
      <c r="G8" s="48" t="s">
        <v>40</v>
      </c>
      <c r="H8" s="48" t="s">
        <v>40</v>
      </c>
      <c r="I8" s="23">
        <v>42858</v>
      </c>
      <c r="J8" s="23">
        <v>42879</v>
      </c>
      <c r="K8" s="23" t="s">
        <v>3777</v>
      </c>
      <c r="L8" s="23">
        <v>42878</v>
      </c>
      <c r="M8" s="48" t="s">
        <v>40</v>
      </c>
      <c r="N8" s="48" t="s">
        <v>3771</v>
      </c>
      <c r="O8" s="48" t="s">
        <v>1740</v>
      </c>
      <c r="P8" s="430">
        <v>7143506.0499999681</v>
      </c>
      <c r="Q8" s="474">
        <v>5267</v>
      </c>
      <c r="R8" s="430">
        <v>14579029.319999989</v>
      </c>
      <c r="S8" s="431">
        <v>4799</v>
      </c>
      <c r="T8" s="48"/>
      <c r="U8" s="48" t="s">
        <v>47</v>
      </c>
      <c r="V8" s="23">
        <v>42877</v>
      </c>
      <c r="W8" s="48" t="s">
        <v>47</v>
      </c>
      <c r="X8" s="48" t="s">
        <v>47</v>
      </c>
      <c r="Y8" s="23" t="s">
        <v>55</v>
      </c>
      <c r="Z8" s="48" t="s">
        <v>532</v>
      </c>
      <c r="AA8" s="23" t="s">
        <v>47</v>
      </c>
      <c r="AB8" s="147"/>
      <c r="AC8" s="48" t="s">
        <v>1842</v>
      </c>
      <c r="AD8" s="432" t="s">
        <v>3310</v>
      </c>
      <c r="AE8" s="48"/>
      <c r="AF8" s="14"/>
      <c r="AG8" s="14"/>
      <c r="AH8" s="14"/>
      <c r="AI8" s="14"/>
      <c r="AJ8" s="14"/>
      <c r="AK8" s="14"/>
      <c r="AL8" s="14"/>
      <c r="AM8" s="14"/>
      <c r="AN8" s="15"/>
      <c r="AO8" s="14"/>
      <c r="AP8" s="14"/>
      <c r="AQ8" s="14"/>
      <c r="AR8" s="14"/>
      <c r="AS8" s="15"/>
      <c r="AT8" s="550"/>
      <c r="AU8" s="17"/>
      <c r="AV8" s="16"/>
      <c r="AW8" s="17"/>
      <c r="AX8" s="16"/>
      <c r="AY8" s="17"/>
      <c r="AZ8" s="226"/>
      <c r="BA8" s="14"/>
      <c r="BB8" s="543" t="s">
        <v>95</v>
      </c>
    </row>
    <row r="9" spans="2:54" ht="15" hidden="1" customHeight="1" x14ac:dyDescent="0.45">
      <c r="B9" s="48" t="s">
        <v>1745</v>
      </c>
      <c r="C9" s="48"/>
      <c r="D9" s="48" t="s">
        <v>94</v>
      </c>
      <c r="E9" s="48" t="s">
        <v>94</v>
      </c>
      <c r="F9" s="48" t="s">
        <v>1738</v>
      </c>
      <c r="G9" s="48" t="s">
        <v>1738</v>
      </c>
      <c r="H9" s="48" t="s">
        <v>1738</v>
      </c>
      <c r="I9" s="23">
        <v>42862</v>
      </c>
      <c r="J9" s="23">
        <v>42862</v>
      </c>
      <c r="K9" s="23">
        <v>42880</v>
      </c>
      <c r="L9" s="23">
        <f>+K9-1</f>
        <v>42879</v>
      </c>
      <c r="M9" s="48" t="s">
        <v>2001</v>
      </c>
      <c r="N9" s="48" t="s">
        <v>1740</v>
      </c>
      <c r="O9" s="48" t="s">
        <v>1740</v>
      </c>
      <c r="P9" s="430">
        <v>18597925.070000891</v>
      </c>
      <c r="Q9" s="474">
        <v>22814</v>
      </c>
      <c r="R9" s="430">
        <v>17387724.490000021</v>
      </c>
      <c r="S9" s="431">
        <v>17090</v>
      </c>
      <c r="T9" s="48"/>
      <c r="U9" s="23">
        <f>K9-3</f>
        <v>42877</v>
      </c>
      <c r="V9" s="23">
        <v>42880</v>
      </c>
      <c r="W9" s="23">
        <v>42880</v>
      </c>
      <c r="X9" s="48" t="s">
        <v>1748</v>
      </c>
      <c r="Y9" s="23">
        <v>42885</v>
      </c>
      <c r="Z9" s="48" t="s">
        <v>335</v>
      </c>
      <c r="AA9" s="23">
        <v>42885</v>
      </c>
      <c r="AB9" s="23">
        <v>42888</v>
      </c>
      <c r="AC9" s="432" t="s">
        <v>1750</v>
      </c>
      <c r="AD9" s="432" t="s">
        <v>1751</v>
      </c>
      <c r="AE9" s="48"/>
      <c r="AF9" s="14"/>
      <c r="AG9" s="14"/>
      <c r="AH9" s="14"/>
      <c r="AI9" s="14"/>
      <c r="AJ9" s="15"/>
      <c r="AK9" s="15"/>
      <c r="AL9" s="15"/>
      <c r="AM9" s="15"/>
      <c r="AN9" s="455"/>
      <c r="AO9" s="455"/>
      <c r="AP9" s="14"/>
      <c r="AQ9" s="14"/>
      <c r="AR9" s="14"/>
      <c r="AS9" s="15"/>
      <c r="AT9" s="16">
        <v>19669435.220001008</v>
      </c>
      <c r="AU9" s="17"/>
      <c r="AV9" s="16"/>
      <c r="AW9" s="17"/>
      <c r="AX9" s="16"/>
      <c r="AY9" s="17"/>
      <c r="AZ9" s="226"/>
      <c r="BA9" s="14"/>
      <c r="BB9" s="543" t="s">
        <v>95</v>
      </c>
    </row>
    <row r="10" spans="2:54" ht="15" hidden="1" customHeight="1" x14ac:dyDescent="0.45">
      <c r="B10" s="48" t="s">
        <v>1917</v>
      </c>
      <c r="C10" s="48"/>
      <c r="D10" s="48" t="s">
        <v>94</v>
      </c>
      <c r="E10" s="48" t="s">
        <v>94</v>
      </c>
      <c r="F10" s="48" t="s">
        <v>1738</v>
      </c>
      <c r="G10" s="48" t="s">
        <v>1738</v>
      </c>
      <c r="H10" s="48" t="s">
        <v>1738</v>
      </c>
      <c r="I10" s="23">
        <v>42863</v>
      </c>
      <c r="J10" s="23">
        <v>42863</v>
      </c>
      <c r="K10" s="23">
        <v>42880</v>
      </c>
      <c r="L10" s="23">
        <f>+K10-1</f>
        <v>42879</v>
      </c>
      <c r="M10" s="48" t="s">
        <v>2014</v>
      </c>
      <c r="N10" s="48" t="s">
        <v>1747</v>
      </c>
      <c r="O10" s="48" t="s">
        <v>1747</v>
      </c>
      <c r="P10" s="430">
        <v>5001806.7300002417</v>
      </c>
      <c r="Q10" s="474">
        <v>7480</v>
      </c>
      <c r="R10" s="430">
        <v>5002385.1300000241</v>
      </c>
      <c r="S10" s="431">
        <v>7547</v>
      </c>
      <c r="T10" s="48"/>
      <c r="U10" s="23">
        <v>42880</v>
      </c>
      <c r="V10" s="23">
        <v>42880</v>
      </c>
      <c r="W10" s="23">
        <v>42880</v>
      </c>
      <c r="X10" s="433" t="s">
        <v>1748</v>
      </c>
      <c r="Y10" s="23">
        <v>42885</v>
      </c>
      <c r="Z10" s="48" t="s">
        <v>335</v>
      </c>
      <c r="AA10" s="434" t="s">
        <v>2003</v>
      </c>
      <c r="AB10" s="545"/>
      <c r="AC10" s="432" t="s">
        <v>1918</v>
      </c>
      <c r="AD10" s="432" t="s">
        <v>1919</v>
      </c>
      <c r="AE10" s="48"/>
      <c r="AF10" s="14"/>
      <c r="AG10" s="14"/>
      <c r="AH10" s="14"/>
      <c r="AI10" s="14"/>
      <c r="AJ10" s="14"/>
      <c r="AK10" s="14"/>
      <c r="AL10" s="14"/>
      <c r="AM10" s="14"/>
      <c r="AN10" s="15"/>
      <c r="AO10" s="14"/>
      <c r="AP10" s="14"/>
      <c r="AQ10" s="14"/>
      <c r="AR10" s="14"/>
      <c r="AS10" s="15"/>
      <c r="AT10" s="16">
        <v>5255748.5699996194</v>
      </c>
      <c r="AU10" s="17"/>
      <c r="AV10" s="16"/>
      <c r="AW10" s="17"/>
      <c r="AX10" s="16"/>
      <c r="AY10" s="17"/>
      <c r="AZ10" s="226"/>
      <c r="BA10" s="14"/>
      <c r="BB10" s="543" t="s">
        <v>95</v>
      </c>
    </row>
    <row r="11" spans="2:54" ht="15" customHeight="1" x14ac:dyDescent="0.45">
      <c r="B11" s="48" t="s">
        <v>1752</v>
      </c>
      <c r="C11" s="48"/>
      <c r="D11" s="48" t="s">
        <v>94</v>
      </c>
      <c r="E11" s="48" t="s">
        <v>94</v>
      </c>
      <c r="F11" s="128" t="s">
        <v>1855</v>
      </c>
      <c r="G11" s="48" t="s">
        <v>1753</v>
      </c>
      <c r="H11" s="48" t="s">
        <v>1753</v>
      </c>
      <c r="I11" s="23">
        <v>42859</v>
      </c>
      <c r="J11" s="23">
        <v>42859</v>
      </c>
      <c r="K11" s="23" t="s">
        <v>3759</v>
      </c>
      <c r="L11" s="23">
        <v>42879</v>
      </c>
      <c r="M11" s="48" t="s">
        <v>2001</v>
      </c>
      <c r="N11" s="48" t="s">
        <v>1747</v>
      </c>
      <c r="O11" s="48" t="s">
        <v>1747</v>
      </c>
      <c r="P11" s="430">
        <v>121847165.4699996</v>
      </c>
      <c r="Q11" s="474">
        <v>33808</v>
      </c>
      <c r="R11" s="430">
        <v>122572479.07000189</v>
      </c>
      <c r="S11" s="431">
        <v>36214</v>
      </c>
      <c r="T11" s="48"/>
      <c r="U11" s="23">
        <v>42874</v>
      </c>
      <c r="V11" s="23">
        <v>42874</v>
      </c>
      <c r="W11" s="23">
        <v>42874</v>
      </c>
      <c r="X11" s="48" t="s">
        <v>1748</v>
      </c>
      <c r="Y11" s="23">
        <v>42886</v>
      </c>
      <c r="Z11" s="48" t="s">
        <v>335</v>
      </c>
      <c r="AA11" s="23">
        <v>42886</v>
      </c>
      <c r="AB11" s="23">
        <v>42901</v>
      </c>
      <c r="AC11" s="432" t="s">
        <v>1754</v>
      </c>
      <c r="AD11" s="432" t="s">
        <v>1755</v>
      </c>
      <c r="AE11" s="48"/>
      <c r="AF11" s="14"/>
      <c r="AG11" s="14"/>
      <c r="AH11" s="14"/>
      <c r="AI11" s="14"/>
      <c r="AJ11" s="14"/>
      <c r="AK11" s="14"/>
      <c r="AL11" s="14"/>
      <c r="AM11" s="14"/>
      <c r="AN11" s="15"/>
      <c r="AO11" s="14"/>
      <c r="AP11" s="14"/>
      <c r="AQ11" s="14"/>
      <c r="AR11" s="14"/>
      <c r="AS11" s="15"/>
      <c r="AT11" s="16">
        <v>124350442.43999961</v>
      </c>
      <c r="AU11" s="17"/>
      <c r="AV11" s="16"/>
      <c r="AW11" s="17"/>
      <c r="AX11" s="16"/>
      <c r="AY11" s="17"/>
      <c r="AZ11" s="226"/>
      <c r="BA11" s="14"/>
      <c r="BB11" s="543" t="s">
        <v>95</v>
      </c>
    </row>
    <row r="12" spans="2:54" ht="15" hidden="1" customHeight="1" x14ac:dyDescent="0.45">
      <c r="B12" s="48" t="s">
        <v>1889</v>
      </c>
      <c r="C12" s="48"/>
      <c r="D12" s="48" t="s">
        <v>94</v>
      </c>
      <c r="E12" s="48" t="s">
        <v>94</v>
      </c>
      <c r="F12" s="48" t="s">
        <v>1738</v>
      </c>
      <c r="G12" s="48" t="s">
        <v>1738</v>
      </c>
      <c r="H12" s="48" t="s">
        <v>1738</v>
      </c>
      <c r="I12" s="23">
        <v>42865</v>
      </c>
      <c r="J12" s="23">
        <v>42865</v>
      </c>
      <c r="K12" s="23">
        <v>42881</v>
      </c>
      <c r="L12" s="23">
        <f>+K12-1</f>
        <v>42880</v>
      </c>
      <c r="M12" s="48" t="s">
        <v>2014</v>
      </c>
      <c r="N12" s="48" t="s">
        <v>1747</v>
      </c>
      <c r="O12" s="48" t="s">
        <v>1747</v>
      </c>
      <c r="P12" s="430">
        <v>728851.07999999973</v>
      </c>
      <c r="Q12" s="474">
        <v>1137</v>
      </c>
      <c r="R12" s="430">
        <v>742509.82000000053</v>
      </c>
      <c r="S12" s="431">
        <v>1220</v>
      </c>
      <c r="T12" s="48"/>
      <c r="U12" s="23">
        <v>42881</v>
      </c>
      <c r="V12" s="23">
        <v>42881</v>
      </c>
      <c r="W12" s="23">
        <v>42881</v>
      </c>
      <c r="X12" s="48" t="s">
        <v>1748</v>
      </c>
      <c r="Y12" s="23">
        <v>42886</v>
      </c>
      <c r="Z12" s="48" t="s">
        <v>335</v>
      </c>
      <c r="AA12" s="23" t="s">
        <v>3296</v>
      </c>
      <c r="AB12" s="545"/>
      <c r="AC12" s="432" t="s">
        <v>1890</v>
      </c>
      <c r="AD12" s="432" t="s">
        <v>1891</v>
      </c>
      <c r="AE12" s="48"/>
      <c r="AF12" s="14"/>
      <c r="AG12" s="14"/>
      <c r="AH12" s="14"/>
      <c r="AI12" s="14"/>
      <c r="AJ12" s="14"/>
      <c r="AK12" s="14"/>
      <c r="AL12" s="14"/>
      <c r="AM12" s="14"/>
      <c r="AN12" s="15"/>
      <c r="AO12" s="14"/>
      <c r="AP12" s="14"/>
      <c r="AQ12" s="14"/>
      <c r="AR12" s="14"/>
      <c r="AS12" s="15"/>
      <c r="AT12" s="16">
        <v>698799.45000000065</v>
      </c>
      <c r="AU12" s="17"/>
      <c r="AV12" s="16"/>
      <c r="AW12" s="17"/>
      <c r="AX12" s="16"/>
      <c r="AY12" s="17"/>
      <c r="AZ12" s="14"/>
      <c r="BA12" s="14"/>
      <c r="BB12" s="543" t="s">
        <v>95</v>
      </c>
    </row>
    <row r="13" spans="2:54" ht="15" hidden="1" customHeight="1" x14ac:dyDescent="0.45">
      <c r="B13" s="48" t="s">
        <v>1827</v>
      </c>
      <c r="C13" s="48"/>
      <c r="D13" s="48" t="s">
        <v>94</v>
      </c>
      <c r="E13" s="48" t="s">
        <v>94</v>
      </c>
      <c r="F13" s="48" t="s">
        <v>1738</v>
      </c>
      <c r="G13" s="48" t="s">
        <v>1738</v>
      </c>
      <c r="H13" s="48" t="s">
        <v>1738</v>
      </c>
      <c r="I13" s="23">
        <v>42860</v>
      </c>
      <c r="J13" s="23">
        <v>42860</v>
      </c>
      <c r="K13" s="23" t="s">
        <v>3759</v>
      </c>
      <c r="L13" s="23">
        <v>42879</v>
      </c>
      <c r="M13" s="48" t="s">
        <v>2001</v>
      </c>
      <c r="N13" s="48" t="s">
        <v>1747</v>
      </c>
      <c r="O13" s="48" t="s">
        <v>1747</v>
      </c>
      <c r="P13" s="430">
        <v>18387174.749999944</v>
      </c>
      <c r="Q13" s="474">
        <v>11005</v>
      </c>
      <c r="R13" s="430">
        <v>21347900.099999961</v>
      </c>
      <c r="S13" s="431">
        <v>10863</v>
      </c>
      <c r="T13" s="48"/>
      <c r="U13" s="23">
        <v>42877</v>
      </c>
      <c r="V13" s="23">
        <v>42880</v>
      </c>
      <c r="W13" s="23">
        <v>42880</v>
      </c>
      <c r="X13" s="48" t="s">
        <v>1748</v>
      </c>
      <c r="Y13" s="23">
        <v>42888</v>
      </c>
      <c r="Z13" s="48" t="s">
        <v>335</v>
      </c>
      <c r="AA13" s="23">
        <v>42888</v>
      </c>
      <c r="AB13" s="23">
        <v>42898</v>
      </c>
      <c r="AC13" s="432" t="s">
        <v>1828</v>
      </c>
      <c r="AD13" s="432" t="s">
        <v>1829</v>
      </c>
      <c r="AE13" s="48"/>
      <c r="AF13" s="14"/>
      <c r="AG13" s="14"/>
      <c r="AH13" s="14"/>
      <c r="AI13" s="14"/>
      <c r="AJ13" s="14"/>
      <c r="AK13" s="14"/>
      <c r="AL13" s="14"/>
      <c r="AM13" s="14"/>
      <c r="AN13" s="15"/>
      <c r="AO13" s="14"/>
      <c r="AP13" s="14"/>
      <c r="AQ13" s="14"/>
      <c r="AR13" s="14"/>
      <c r="AS13" s="15"/>
      <c r="AT13" s="16">
        <v>20400130.399999872</v>
      </c>
      <c r="AU13" s="17"/>
      <c r="AV13" s="16"/>
      <c r="AW13" s="17"/>
      <c r="AX13" s="16"/>
      <c r="AY13" s="17"/>
      <c r="AZ13" s="14"/>
      <c r="BA13" s="14"/>
      <c r="BB13" s="543" t="s">
        <v>95</v>
      </c>
    </row>
    <row r="14" spans="2:54" ht="15" hidden="1" customHeight="1" x14ac:dyDescent="0.45">
      <c r="B14" s="48" t="s">
        <v>1886</v>
      </c>
      <c r="C14" s="48"/>
      <c r="D14" s="48" t="s">
        <v>94</v>
      </c>
      <c r="E14" s="48" t="s">
        <v>94</v>
      </c>
      <c r="F14" s="48" t="s">
        <v>1738</v>
      </c>
      <c r="G14" s="48" t="s">
        <v>1738</v>
      </c>
      <c r="H14" s="48" t="s">
        <v>1738</v>
      </c>
      <c r="I14" s="23">
        <v>42870</v>
      </c>
      <c r="J14" s="23">
        <v>42870</v>
      </c>
      <c r="K14" s="23">
        <v>42886</v>
      </c>
      <c r="L14" s="23">
        <v>42885</v>
      </c>
      <c r="M14" s="48" t="s">
        <v>2001</v>
      </c>
      <c r="N14" s="48" t="s">
        <v>1747</v>
      </c>
      <c r="O14" s="48" t="s">
        <v>1747</v>
      </c>
      <c r="P14" s="430">
        <v>27100632.210000545</v>
      </c>
      <c r="Q14" s="474">
        <v>19698</v>
      </c>
      <c r="R14" s="430">
        <v>26843388.460000135</v>
      </c>
      <c r="S14" s="431">
        <v>19980</v>
      </c>
      <c r="T14" s="48"/>
      <c r="U14" s="23">
        <f>K14-3</f>
        <v>42883</v>
      </c>
      <c r="V14" s="23">
        <f>K14</f>
        <v>42886</v>
      </c>
      <c r="W14" s="23">
        <v>42886</v>
      </c>
      <c r="X14" s="48" t="s">
        <v>1748</v>
      </c>
      <c r="Y14" s="23">
        <v>42888</v>
      </c>
      <c r="Z14" s="48" t="s">
        <v>335</v>
      </c>
      <c r="AA14" s="23">
        <v>42888</v>
      </c>
      <c r="AB14" s="23">
        <v>42898</v>
      </c>
      <c r="AC14" s="432" t="s">
        <v>1887</v>
      </c>
      <c r="AD14" s="432" t="s">
        <v>1888</v>
      </c>
      <c r="AE14" s="48"/>
      <c r="AF14" s="14"/>
      <c r="AG14" s="14"/>
      <c r="AH14" s="14"/>
      <c r="AI14" s="14"/>
      <c r="AJ14" s="14"/>
      <c r="AK14" s="14"/>
      <c r="AL14" s="14"/>
      <c r="AM14" s="14"/>
      <c r="AN14" s="15"/>
      <c r="AO14" s="14"/>
      <c r="AP14" s="14"/>
      <c r="AQ14" s="14"/>
      <c r="AR14" s="14"/>
      <c r="AS14" s="15"/>
      <c r="AT14" s="16">
        <v>23783712.360000443</v>
      </c>
      <c r="AU14" s="17"/>
      <c r="AV14" s="16"/>
      <c r="AW14" s="17"/>
      <c r="AX14" s="16"/>
      <c r="AY14" s="17"/>
      <c r="AZ14" s="14"/>
      <c r="BA14" s="14"/>
      <c r="BB14" s="544" t="s">
        <v>3325</v>
      </c>
    </row>
    <row r="15" spans="2:54" ht="15" hidden="1" customHeight="1" x14ac:dyDescent="0.45">
      <c r="B15" s="48" t="s">
        <v>90</v>
      </c>
      <c r="C15" s="48"/>
      <c r="D15" s="48" t="s">
        <v>94</v>
      </c>
      <c r="E15" s="48" t="s">
        <v>94</v>
      </c>
      <c r="F15" s="48" t="s">
        <v>1738</v>
      </c>
      <c r="G15" s="48" t="s">
        <v>1738</v>
      </c>
      <c r="H15" s="48" t="s">
        <v>1738</v>
      </c>
      <c r="I15" s="23">
        <v>42866</v>
      </c>
      <c r="J15" s="23">
        <v>42866</v>
      </c>
      <c r="K15" s="23">
        <v>42882</v>
      </c>
      <c r="L15" s="23">
        <f>+K15-1</f>
        <v>42881</v>
      </c>
      <c r="M15" s="48" t="s">
        <v>2001</v>
      </c>
      <c r="N15" s="48" t="s">
        <v>1747</v>
      </c>
      <c r="O15" s="48" t="s">
        <v>1747</v>
      </c>
      <c r="P15" s="430">
        <v>12265289.209999945</v>
      </c>
      <c r="Q15" s="474">
        <v>9250</v>
      </c>
      <c r="R15" s="430">
        <v>12534866.250000024</v>
      </c>
      <c r="S15" s="431">
        <v>9293</v>
      </c>
      <c r="T15" s="48"/>
      <c r="U15" s="23">
        <f>K15-3</f>
        <v>42879</v>
      </c>
      <c r="V15" s="23">
        <f>K15</f>
        <v>42882</v>
      </c>
      <c r="W15" s="23">
        <v>42882</v>
      </c>
      <c r="X15" s="48" t="s">
        <v>1748</v>
      </c>
      <c r="Y15" s="23">
        <v>42886</v>
      </c>
      <c r="Z15" s="48" t="s">
        <v>335</v>
      </c>
      <c r="AA15" s="23">
        <v>42886</v>
      </c>
      <c r="AB15" s="23">
        <v>42894</v>
      </c>
      <c r="AC15" s="432" t="s">
        <v>1833</v>
      </c>
      <c r="AD15" s="432" t="s">
        <v>1834</v>
      </c>
      <c r="AE15" s="48"/>
      <c r="AF15" s="14"/>
      <c r="AG15" s="14"/>
      <c r="AH15" s="14"/>
      <c r="AI15" s="14"/>
      <c r="AJ15" s="14"/>
      <c r="AK15" s="14"/>
      <c r="AL15" s="14"/>
      <c r="AM15" s="14"/>
      <c r="AN15" s="15"/>
      <c r="AO15" s="14"/>
      <c r="AP15" s="14"/>
      <c r="AQ15" s="14"/>
      <c r="AR15" s="14"/>
      <c r="AS15" s="15"/>
      <c r="AT15" s="16">
        <v>11697829</v>
      </c>
      <c r="AU15" s="17"/>
      <c r="AV15" s="16"/>
      <c r="AW15" s="17"/>
      <c r="AX15" s="16"/>
      <c r="AY15" s="17"/>
      <c r="AZ15" s="14"/>
      <c r="BA15" s="14"/>
      <c r="BB15" s="543" t="s">
        <v>95</v>
      </c>
    </row>
    <row r="16" spans="2:54" ht="15" hidden="1" customHeight="1" x14ac:dyDescent="0.45">
      <c r="B16" s="48" t="s">
        <v>1784</v>
      </c>
      <c r="C16" s="48"/>
      <c r="D16" s="128" t="s">
        <v>94</v>
      </c>
      <c r="E16" s="48" t="s">
        <v>94</v>
      </c>
      <c r="F16" s="48" t="s">
        <v>1738</v>
      </c>
      <c r="G16" s="48" t="s">
        <v>1738</v>
      </c>
      <c r="H16" s="48" t="s">
        <v>1738</v>
      </c>
      <c r="I16" s="23">
        <v>42863</v>
      </c>
      <c r="J16" s="23">
        <v>42863</v>
      </c>
      <c r="K16" s="23">
        <v>42882</v>
      </c>
      <c r="L16" s="23">
        <f>+K16-1</f>
        <v>42881</v>
      </c>
      <c r="M16" s="48" t="s">
        <v>2001</v>
      </c>
      <c r="N16" s="48" t="s">
        <v>1740</v>
      </c>
      <c r="O16" s="48" t="s">
        <v>1740</v>
      </c>
      <c r="P16" s="430">
        <v>61768871.990000442</v>
      </c>
      <c r="Q16" s="474">
        <v>30227</v>
      </c>
      <c r="R16" s="430">
        <v>60989552.110000059</v>
      </c>
      <c r="S16" s="431">
        <v>30289</v>
      </c>
      <c r="T16" s="48"/>
      <c r="U16" s="23">
        <f>K16-3</f>
        <v>42879</v>
      </c>
      <c r="V16" s="23">
        <v>42875</v>
      </c>
      <c r="W16" s="23">
        <v>42878</v>
      </c>
      <c r="X16" s="48" t="s">
        <v>1748</v>
      </c>
      <c r="Y16" s="23">
        <v>42886</v>
      </c>
      <c r="Z16" s="48" t="s">
        <v>335</v>
      </c>
      <c r="AA16" s="23">
        <v>42886</v>
      </c>
      <c r="AB16" s="23">
        <v>42894</v>
      </c>
      <c r="AC16" s="432" t="s">
        <v>1785</v>
      </c>
      <c r="AD16" s="432" t="s">
        <v>1786</v>
      </c>
      <c r="AE16" s="48"/>
      <c r="AF16" s="14"/>
      <c r="AG16" s="14"/>
      <c r="AH16" s="14"/>
      <c r="AI16" s="14"/>
      <c r="AJ16" s="14"/>
      <c r="AK16" s="14"/>
      <c r="AL16" s="14"/>
      <c r="AM16" s="14"/>
      <c r="AN16" s="15"/>
      <c r="AO16" s="14"/>
      <c r="AP16" s="14"/>
      <c r="AQ16" s="14"/>
      <c r="AR16" s="14"/>
      <c r="AS16" s="15"/>
      <c r="AT16" s="16">
        <v>56245314.160000898</v>
      </c>
      <c r="AU16" s="17"/>
      <c r="AV16" s="16"/>
      <c r="AW16" s="17"/>
      <c r="AX16" s="16"/>
      <c r="AY16" s="17"/>
      <c r="AZ16" s="14"/>
      <c r="BA16" s="14"/>
      <c r="BB16" s="543" t="s">
        <v>95</v>
      </c>
    </row>
    <row r="17" spans="2:54" ht="15" hidden="1" customHeight="1" x14ac:dyDescent="0.45">
      <c r="B17" s="48" t="s">
        <v>1844</v>
      </c>
      <c r="C17" s="48"/>
      <c r="D17" s="48" t="s">
        <v>94</v>
      </c>
      <c r="E17" s="48" t="s">
        <v>94</v>
      </c>
      <c r="F17" s="48" t="s">
        <v>1845</v>
      </c>
      <c r="G17" s="48" t="s">
        <v>1845</v>
      </c>
      <c r="H17" s="48" t="s">
        <v>1845</v>
      </c>
      <c r="I17" s="23">
        <v>42866</v>
      </c>
      <c r="J17" s="23">
        <v>42866</v>
      </c>
      <c r="K17" s="23">
        <v>42885</v>
      </c>
      <c r="L17" s="23">
        <f>+K17-1</f>
        <v>42884</v>
      </c>
      <c r="M17" s="48" t="s">
        <v>2014</v>
      </c>
      <c r="N17" s="48" t="s">
        <v>1747</v>
      </c>
      <c r="O17" s="48" t="s">
        <v>1747</v>
      </c>
      <c r="P17" s="430">
        <v>914325.10999998858</v>
      </c>
      <c r="Q17" s="474">
        <v>1880</v>
      </c>
      <c r="R17" s="430">
        <v>936235.20000000088</v>
      </c>
      <c r="S17" s="431">
        <v>1876</v>
      </c>
      <c r="T17" s="48"/>
      <c r="U17" s="23">
        <v>42885</v>
      </c>
      <c r="V17" s="23">
        <v>42885</v>
      </c>
      <c r="W17" s="23">
        <v>42885</v>
      </c>
      <c r="X17" s="48" t="s">
        <v>1748</v>
      </c>
      <c r="Y17" s="23">
        <v>42887</v>
      </c>
      <c r="Z17" s="48" t="s">
        <v>335</v>
      </c>
      <c r="AA17" s="23" t="s">
        <v>47</v>
      </c>
      <c r="AB17" s="147"/>
      <c r="AC17" s="432" t="s">
        <v>1846</v>
      </c>
      <c r="AD17" s="432" t="s">
        <v>1847</v>
      </c>
      <c r="AE17" s="48"/>
      <c r="AF17" s="14"/>
      <c r="AG17" s="14"/>
      <c r="AH17" s="14"/>
      <c r="AI17" s="14"/>
      <c r="AJ17" s="14"/>
      <c r="AK17" s="14"/>
      <c r="AL17" s="14"/>
      <c r="AM17" s="14"/>
      <c r="AN17" s="15"/>
      <c r="AO17" s="14"/>
      <c r="AP17" s="14"/>
      <c r="AQ17" s="14"/>
      <c r="AR17" s="14"/>
      <c r="AS17" s="15"/>
      <c r="AT17" s="16">
        <v>887340.50999999791</v>
      </c>
      <c r="AU17" s="17"/>
      <c r="AV17" s="16"/>
      <c r="AW17" s="17"/>
      <c r="AX17" s="16"/>
      <c r="AY17" s="17"/>
      <c r="AZ17" s="14"/>
      <c r="BA17" s="14"/>
      <c r="BB17" s="543" t="s">
        <v>95</v>
      </c>
    </row>
    <row r="18" spans="2:54" ht="15" hidden="1" customHeight="1" x14ac:dyDescent="0.45">
      <c r="B18" s="48" t="s">
        <v>1801</v>
      </c>
      <c r="C18" s="48"/>
      <c r="D18" s="48" t="s">
        <v>94</v>
      </c>
      <c r="E18" s="48" t="s">
        <v>94</v>
      </c>
      <c r="F18" s="48" t="s">
        <v>3775</v>
      </c>
      <c r="G18" s="48" t="s">
        <v>1753</v>
      </c>
      <c r="H18" s="48" t="s">
        <v>1753</v>
      </c>
      <c r="I18" s="23">
        <v>42858</v>
      </c>
      <c r="J18" s="23">
        <v>42858</v>
      </c>
      <c r="K18" s="23">
        <v>42886</v>
      </c>
      <c r="L18" s="23">
        <v>42884</v>
      </c>
      <c r="M18" s="48" t="s">
        <v>1757</v>
      </c>
      <c r="N18" s="48" t="s">
        <v>1747</v>
      </c>
      <c r="O18" s="48" t="s">
        <v>1747</v>
      </c>
      <c r="P18" s="430">
        <v>906279.26</v>
      </c>
      <c r="Q18" s="474">
        <v>1092</v>
      </c>
      <c r="R18" s="430">
        <v>1013527.050000002</v>
      </c>
      <c r="S18" s="431">
        <v>1272</v>
      </c>
      <c r="T18" s="48"/>
      <c r="U18" s="48" t="s">
        <v>1753</v>
      </c>
      <c r="V18" s="23">
        <v>42874</v>
      </c>
      <c r="W18" s="23" t="s">
        <v>3780</v>
      </c>
      <c r="X18" s="48" t="s">
        <v>1748</v>
      </c>
      <c r="Y18" s="23">
        <v>42888</v>
      </c>
      <c r="Z18" s="48" t="s">
        <v>3763</v>
      </c>
      <c r="AA18" s="23" t="s">
        <v>47</v>
      </c>
      <c r="AB18" s="147"/>
      <c r="AC18" s="432" t="s">
        <v>1802</v>
      </c>
      <c r="AD18" s="432" t="s">
        <v>1803</v>
      </c>
      <c r="AE18" s="48"/>
      <c r="AF18" s="14"/>
      <c r="AG18" s="14"/>
      <c r="AH18" s="14"/>
      <c r="AI18" s="14"/>
      <c r="AJ18" s="14"/>
      <c r="AK18" s="14"/>
      <c r="AL18" s="14"/>
      <c r="AM18" s="14"/>
      <c r="AN18" s="15"/>
      <c r="AO18" s="14"/>
      <c r="AP18" s="14"/>
      <c r="AQ18" s="14"/>
      <c r="AR18" s="14"/>
      <c r="AS18" s="15"/>
      <c r="AT18" s="16">
        <v>1025265</v>
      </c>
      <c r="AU18" s="17"/>
      <c r="AV18" s="16"/>
      <c r="AW18" s="17"/>
      <c r="AX18" s="547"/>
      <c r="AY18" s="17"/>
      <c r="AZ18" s="14"/>
      <c r="BA18" s="14"/>
      <c r="BB18" s="543" t="s">
        <v>95</v>
      </c>
    </row>
    <row r="19" spans="2:54" ht="15" hidden="1" customHeight="1" x14ac:dyDescent="0.45">
      <c r="B19" s="48" t="s">
        <v>1810</v>
      </c>
      <c r="C19" s="48"/>
      <c r="D19" s="48" t="s">
        <v>94</v>
      </c>
      <c r="E19" s="48" t="s">
        <v>94</v>
      </c>
      <c r="F19" s="48" t="s">
        <v>3775</v>
      </c>
      <c r="G19" s="48" t="s">
        <v>1753</v>
      </c>
      <c r="H19" s="48" t="s">
        <v>1753</v>
      </c>
      <c r="I19" s="23">
        <v>42858</v>
      </c>
      <c r="J19" s="23">
        <v>42858</v>
      </c>
      <c r="K19" s="23">
        <v>42886</v>
      </c>
      <c r="L19" s="23">
        <v>42884</v>
      </c>
      <c r="M19" s="48" t="s">
        <v>1757</v>
      </c>
      <c r="N19" s="48" t="s">
        <v>1747</v>
      </c>
      <c r="O19" s="48" t="s">
        <v>1747</v>
      </c>
      <c r="P19" s="430">
        <v>452852.07</v>
      </c>
      <c r="Q19" s="474">
        <v>918</v>
      </c>
      <c r="R19" s="430">
        <v>430864.22999999963</v>
      </c>
      <c r="S19" s="431">
        <v>918</v>
      </c>
      <c r="T19" s="48"/>
      <c r="U19" s="48" t="s">
        <v>1753</v>
      </c>
      <c r="V19" s="23">
        <v>42874</v>
      </c>
      <c r="W19" s="23" t="s">
        <v>3780</v>
      </c>
      <c r="X19" s="48" t="s">
        <v>1748</v>
      </c>
      <c r="Y19" s="23">
        <v>42888</v>
      </c>
      <c r="Z19" s="48" t="s">
        <v>3763</v>
      </c>
      <c r="AA19" s="23" t="s">
        <v>47</v>
      </c>
      <c r="AB19" s="147"/>
      <c r="AC19" s="432" t="s">
        <v>1811</v>
      </c>
      <c r="AD19" s="432" t="s">
        <v>1812</v>
      </c>
      <c r="AE19" s="48"/>
      <c r="AF19" s="14"/>
      <c r="AG19" s="14"/>
      <c r="AH19" s="14"/>
      <c r="AI19" s="14"/>
      <c r="AJ19" s="14"/>
      <c r="AK19" s="14"/>
      <c r="AL19" s="14"/>
      <c r="AM19" s="14"/>
      <c r="AN19" s="15"/>
      <c r="AO19" s="14"/>
      <c r="AP19" s="14"/>
      <c r="AQ19" s="14"/>
      <c r="AR19" s="14"/>
      <c r="AS19" s="15"/>
      <c r="AT19" s="164">
        <v>502107.50999999937</v>
      </c>
      <c r="AU19" s="17"/>
      <c r="AV19" s="16"/>
      <c r="AW19" s="17"/>
      <c r="AX19" s="16"/>
      <c r="AY19" s="17"/>
      <c r="AZ19" s="14"/>
      <c r="BA19" s="14"/>
      <c r="BB19" s="543" t="s">
        <v>95</v>
      </c>
    </row>
    <row r="20" spans="2:54" ht="15" hidden="1" customHeight="1" x14ac:dyDescent="0.45">
      <c r="B20" s="48" t="s">
        <v>1910</v>
      </c>
      <c r="C20" s="48"/>
      <c r="D20" s="48" t="s">
        <v>94</v>
      </c>
      <c r="E20" s="48" t="s">
        <v>94</v>
      </c>
      <c r="F20" s="48" t="s">
        <v>1738</v>
      </c>
      <c r="G20" s="48" t="s">
        <v>1738</v>
      </c>
      <c r="H20" s="48" t="s">
        <v>1738</v>
      </c>
      <c r="I20" s="23">
        <v>42866</v>
      </c>
      <c r="J20" s="23">
        <v>42866</v>
      </c>
      <c r="K20" s="23" t="s">
        <v>3762</v>
      </c>
      <c r="L20" s="23">
        <v>42884</v>
      </c>
      <c r="M20" s="48" t="s">
        <v>2001</v>
      </c>
      <c r="N20" s="48" t="s">
        <v>1740</v>
      </c>
      <c r="O20" s="48" t="s">
        <v>1740</v>
      </c>
      <c r="P20" s="430">
        <v>22171845.629999593</v>
      </c>
      <c r="Q20" s="474">
        <v>17462</v>
      </c>
      <c r="R20" s="430">
        <v>21151113.029999904</v>
      </c>
      <c r="S20" s="431">
        <v>17557</v>
      </c>
      <c r="T20" s="48"/>
      <c r="U20" s="23">
        <v>42882</v>
      </c>
      <c r="V20" s="23">
        <v>42885</v>
      </c>
      <c r="W20" s="23">
        <v>42885</v>
      </c>
      <c r="X20" s="48" t="s">
        <v>1748</v>
      </c>
      <c r="Y20" s="23">
        <v>42888</v>
      </c>
      <c r="Z20" s="48" t="s">
        <v>335</v>
      </c>
      <c r="AA20" s="23">
        <v>42888</v>
      </c>
      <c r="AB20" s="23">
        <v>42900</v>
      </c>
      <c r="AC20" s="432" t="s">
        <v>1911</v>
      </c>
      <c r="AD20" s="432" t="s">
        <v>1912</v>
      </c>
      <c r="AE20" s="48"/>
      <c r="AF20" s="14"/>
      <c r="AG20" s="14"/>
      <c r="AH20" s="14"/>
      <c r="AI20" s="14"/>
      <c r="AJ20" s="14"/>
      <c r="AK20" s="14"/>
      <c r="AL20" s="14"/>
      <c r="AM20" s="14"/>
      <c r="AN20" s="15"/>
      <c r="AO20" s="14"/>
      <c r="AP20" s="14"/>
      <c r="AQ20" s="14"/>
      <c r="AR20" s="14"/>
      <c r="AS20" s="15"/>
      <c r="AT20" s="16">
        <v>20721763.110000417</v>
      </c>
      <c r="AU20" s="17"/>
      <c r="AV20" s="16"/>
      <c r="AW20" s="17"/>
      <c r="AX20" s="16"/>
      <c r="AY20" s="17"/>
      <c r="AZ20" s="14"/>
      <c r="BA20" s="14"/>
      <c r="BB20" s="543" t="s">
        <v>95</v>
      </c>
    </row>
    <row r="21" spans="2:54" ht="15" hidden="1" customHeight="1" x14ac:dyDescent="0.45">
      <c r="B21" s="48" t="s">
        <v>1830</v>
      </c>
      <c r="C21" s="48"/>
      <c r="D21" s="48" t="s">
        <v>94</v>
      </c>
      <c r="E21" s="48" t="s">
        <v>94</v>
      </c>
      <c r="F21" s="48" t="s">
        <v>1738</v>
      </c>
      <c r="G21" s="48" t="s">
        <v>1738</v>
      </c>
      <c r="H21" s="48" t="s">
        <v>1738</v>
      </c>
      <c r="I21" s="23">
        <v>42859</v>
      </c>
      <c r="J21" s="23">
        <v>42859</v>
      </c>
      <c r="K21" s="23">
        <v>42886</v>
      </c>
      <c r="L21" s="23">
        <f>+K21-1</f>
        <v>42885</v>
      </c>
      <c r="M21" s="48" t="s">
        <v>2001</v>
      </c>
      <c r="N21" s="48" t="s">
        <v>1747</v>
      </c>
      <c r="O21" s="48" t="s">
        <v>1747</v>
      </c>
      <c r="P21" s="430">
        <v>6364702.3599999733</v>
      </c>
      <c r="Q21" s="474">
        <v>5514</v>
      </c>
      <c r="R21" s="430">
        <v>6174983.4499999108</v>
      </c>
      <c r="S21" s="431">
        <v>5531</v>
      </c>
      <c r="T21" s="48"/>
      <c r="U21" s="23">
        <f>K21-3</f>
        <v>42883</v>
      </c>
      <c r="V21" s="23">
        <v>42886</v>
      </c>
      <c r="W21" s="23">
        <v>42886</v>
      </c>
      <c r="X21" s="48" t="s">
        <v>1748</v>
      </c>
      <c r="Y21" s="23">
        <v>42888</v>
      </c>
      <c r="Z21" s="48" t="s">
        <v>335</v>
      </c>
      <c r="AA21" s="23" t="s">
        <v>3785</v>
      </c>
      <c r="AB21" s="23">
        <v>42900</v>
      </c>
      <c r="AC21" s="432" t="s">
        <v>1831</v>
      </c>
      <c r="AD21" s="432" t="s">
        <v>1832</v>
      </c>
      <c r="AE21" s="48"/>
      <c r="AF21" s="14"/>
      <c r="AG21" s="14"/>
      <c r="AH21" s="14"/>
      <c r="AI21" s="14"/>
      <c r="AJ21" s="14"/>
      <c r="AK21" s="14"/>
      <c r="AL21" s="14"/>
      <c r="AM21" s="14"/>
      <c r="AN21" s="15"/>
      <c r="AO21" s="14"/>
      <c r="AP21" s="14"/>
      <c r="AQ21" s="14"/>
      <c r="AR21" s="14"/>
      <c r="AS21" s="15"/>
      <c r="AT21" s="16">
        <v>5721349.330000001</v>
      </c>
      <c r="AU21" s="17"/>
      <c r="AV21" s="16"/>
      <c r="AW21" s="17"/>
      <c r="AX21" s="16"/>
      <c r="AY21" s="17"/>
      <c r="AZ21" s="14"/>
      <c r="BA21" s="14"/>
      <c r="BB21" s="543" t="s">
        <v>95</v>
      </c>
    </row>
    <row r="22" spans="2:54" ht="15" hidden="1" customHeight="1" x14ac:dyDescent="0.45">
      <c r="B22" s="48" t="s">
        <v>1870</v>
      </c>
      <c r="C22" s="48"/>
      <c r="D22" s="48" t="s">
        <v>94</v>
      </c>
      <c r="E22" s="48" t="s">
        <v>94</v>
      </c>
      <c r="F22" s="48" t="s">
        <v>1738</v>
      </c>
      <c r="G22" s="48" t="s">
        <v>1738</v>
      </c>
      <c r="H22" s="48" t="s">
        <v>1738</v>
      </c>
      <c r="I22" s="23">
        <v>42865</v>
      </c>
      <c r="J22" s="23" t="s">
        <v>3783</v>
      </c>
      <c r="K22" s="23">
        <v>42886</v>
      </c>
      <c r="L22" s="23">
        <f>K22-1</f>
        <v>42885</v>
      </c>
      <c r="M22" s="48" t="s">
        <v>3784</v>
      </c>
      <c r="N22" s="48" t="s">
        <v>1740</v>
      </c>
      <c r="O22" s="48" t="s">
        <v>1740</v>
      </c>
      <c r="P22" s="430">
        <v>12138558.679999933</v>
      </c>
      <c r="Q22" s="474">
        <v>5480</v>
      </c>
      <c r="R22" s="430">
        <v>12417754.660000037</v>
      </c>
      <c r="S22" s="431">
        <v>5499</v>
      </c>
      <c r="T22" s="48"/>
      <c r="U22" s="23">
        <v>42885</v>
      </c>
      <c r="V22" s="23">
        <v>42885</v>
      </c>
      <c r="W22" s="23" t="s">
        <v>47</v>
      </c>
      <c r="X22" s="48" t="s">
        <v>47</v>
      </c>
      <c r="Y22" s="23">
        <v>42888</v>
      </c>
      <c r="Z22" s="23" t="s">
        <v>335</v>
      </c>
      <c r="AA22" s="23" t="s">
        <v>3296</v>
      </c>
      <c r="AB22" s="147"/>
      <c r="AC22" s="432" t="s">
        <v>1874</v>
      </c>
      <c r="AD22" s="432" t="s">
        <v>1875</v>
      </c>
      <c r="AE22" s="48"/>
      <c r="AF22" s="14"/>
      <c r="AG22" s="14"/>
      <c r="AH22" s="14"/>
      <c r="AI22" s="14"/>
      <c r="AJ22" s="14"/>
      <c r="AK22" s="14"/>
      <c r="AL22" s="14"/>
      <c r="AM22" s="14"/>
      <c r="AN22" s="15"/>
      <c r="AO22" s="14"/>
      <c r="AP22" s="14"/>
      <c r="AQ22" s="14"/>
      <c r="AR22" s="14"/>
      <c r="AS22" s="15"/>
      <c r="AT22" s="16">
        <v>10033920</v>
      </c>
      <c r="AU22" s="17"/>
      <c r="AV22" s="16"/>
      <c r="AW22" s="17"/>
      <c r="AX22" s="16"/>
      <c r="AY22" s="17"/>
      <c r="AZ22" s="14"/>
      <c r="BA22" s="14"/>
      <c r="BB22" s="543" t="s">
        <v>95</v>
      </c>
    </row>
    <row r="23" spans="2:54" ht="15" hidden="1" customHeight="1" x14ac:dyDescent="0.45">
      <c r="B23" s="48" t="s">
        <v>1770</v>
      </c>
      <c r="C23" s="48"/>
      <c r="D23" s="48" t="s">
        <v>94</v>
      </c>
      <c r="E23" s="48" t="s">
        <v>94</v>
      </c>
      <c r="F23" s="48" t="s">
        <v>3775</v>
      </c>
      <c r="G23" s="48" t="s">
        <v>1753</v>
      </c>
      <c r="H23" s="48" t="s">
        <v>1753</v>
      </c>
      <c r="I23" s="23">
        <v>42858</v>
      </c>
      <c r="J23" s="23">
        <v>42858</v>
      </c>
      <c r="K23" s="23">
        <v>42886</v>
      </c>
      <c r="L23" s="23">
        <v>42884</v>
      </c>
      <c r="M23" s="48" t="s">
        <v>1757</v>
      </c>
      <c r="N23" s="48" t="s">
        <v>1747</v>
      </c>
      <c r="O23" s="48" t="s">
        <v>1747</v>
      </c>
      <c r="P23" s="430">
        <v>1093608.5699999949</v>
      </c>
      <c r="Q23" s="474">
        <v>2053</v>
      </c>
      <c r="R23" s="430">
        <v>1171903.0400000077</v>
      </c>
      <c r="S23" s="431">
        <v>2095</v>
      </c>
      <c r="T23" s="48"/>
      <c r="U23" s="48" t="s">
        <v>1753</v>
      </c>
      <c r="V23" s="23">
        <v>42874</v>
      </c>
      <c r="W23" s="23" t="s">
        <v>3780</v>
      </c>
      <c r="X23" s="48" t="s">
        <v>1748</v>
      </c>
      <c r="Y23" s="23">
        <v>42888</v>
      </c>
      <c r="Z23" s="48" t="s">
        <v>3763</v>
      </c>
      <c r="AA23" s="23" t="s">
        <v>47</v>
      </c>
      <c r="AB23" s="147"/>
      <c r="AC23" s="432" t="s">
        <v>1772</v>
      </c>
      <c r="AD23" s="432" t="s">
        <v>1773</v>
      </c>
      <c r="AE23" s="48"/>
      <c r="AF23" s="14"/>
      <c r="AG23" s="14"/>
      <c r="AH23" s="14"/>
      <c r="AI23" s="14"/>
      <c r="AJ23" s="14"/>
      <c r="AK23" s="14"/>
      <c r="AL23" s="14"/>
      <c r="AM23" s="14"/>
      <c r="AN23" s="15"/>
      <c r="AO23" s="14"/>
      <c r="AP23" s="14"/>
      <c r="AQ23" s="14"/>
      <c r="AR23" s="14"/>
      <c r="AS23" s="15"/>
      <c r="AT23" s="16">
        <v>1075212</v>
      </c>
      <c r="AU23" s="17"/>
      <c r="AV23" s="16"/>
      <c r="AW23" s="17"/>
      <c r="AX23" s="16"/>
      <c r="AY23" s="17"/>
      <c r="AZ23" s="14"/>
      <c r="BA23" s="14"/>
      <c r="BB23" s="543" t="s">
        <v>95</v>
      </c>
    </row>
    <row r="24" spans="2:54" ht="15" hidden="1" customHeight="1" x14ac:dyDescent="0.45">
      <c r="B24" s="48" t="s">
        <v>1781</v>
      </c>
      <c r="C24" s="48"/>
      <c r="D24" s="48" t="s">
        <v>94</v>
      </c>
      <c r="E24" s="48" t="s">
        <v>94</v>
      </c>
      <c r="F24" s="48" t="s">
        <v>1738</v>
      </c>
      <c r="G24" s="48" t="s">
        <v>1738</v>
      </c>
      <c r="H24" s="48" t="s">
        <v>1738</v>
      </c>
      <c r="I24" s="23">
        <v>42865</v>
      </c>
      <c r="J24" s="23">
        <v>42865</v>
      </c>
      <c r="K24" s="23">
        <v>42886</v>
      </c>
      <c r="L24" s="23">
        <f>+K24-1</f>
        <v>42885</v>
      </c>
      <c r="M24" s="48" t="s">
        <v>2014</v>
      </c>
      <c r="N24" s="48" t="s">
        <v>1747</v>
      </c>
      <c r="O24" s="48" t="s">
        <v>1747</v>
      </c>
      <c r="P24" s="430">
        <v>1089424.6400000025</v>
      </c>
      <c r="Q24" s="474">
        <v>1763</v>
      </c>
      <c r="R24" s="430">
        <v>1113881.9200000016</v>
      </c>
      <c r="S24" s="431">
        <v>1797</v>
      </c>
      <c r="T24" s="48"/>
      <c r="U24" s="23">
        <v>42886</v>
      </c>
      <c r="V24" s="23">
        <v>42886</v>
      </c>
      <c r="W24" s="23">
        <v>42886</v>
      </c>
      <c r="X24" s="433" t="s">
        <v>3288</v>
      </c>
      <c r="Y24" s="23">
        <v>42891</v>
      </c>
      <c r="Z24" s="48" t="s">
        <v>531</v>
      </c>
      <c r="AA24" s="23" t="s">
        <v>3296</v>
      </c>
      <c r="AB24" s="545"/>
      <c r="AC24" s="432" t="s">
        <v>1782</v>
      </c>
      <c r="AD24" s="432" t="s">
        <v>1783</v>
      </c>
      <c r="AE24" s="48"/>
      <c r="AF24" s="14"/>
      <c r="AG24" s="14"/>
      <c r="AH24" s="14"/>
      <c r="AI24" s="14"/>
      <c r="AJ24" s="14"/>
      <c r="AK24" s="14"/>
      <c r="AL24" s="14"/>
      <c r="AM24" s="14"/>
      <c r="AN24" s="15"/>
      <c r="AO24" s="14"/>
      <c r="AP24" s="14"/>
      <c r="AQ24" s="14"/>
      <c r="AR24" s="14"/>
      <c r="AS24" s="15"/>
      <c r="AT24" s="16">
        <v>1015844.2300000032</v>
      </c>
      <c r="AU24" s="17"/>
      <c r="AV24" s="16"/>
      <c r="AW24" s="17"/>
      <c r="AX24" s="16"/>
      <c r="AY24" s="17"/>
      <c r="AZ24" s="14"/>
      <c r="BA24" s="14"/>
      <c r="BB24" s="543" t="s">
        <v>95</v>
      </c>
    </row>
    <row r="25" spans="2:54" ht="15" hidden="1" customHeight="1" x14ac:dyDescent="0.45">
      <c r="B25" s="48" t="s">
        <v>1815</v>
      </c>
      <c r="C25" s="48"/>
      <c r="D25" s="48" t="s">
        <v>94</v>
      </c>
      <c r="E25" s="48" t="s">
        <v>94</v>
      </c>
      <c r="F25" s="48" t="s">
        <v>3775</v>
      </c>
      <c r="G25" s="48" t="s">
        <v>1753</v>
      </c>
      <c r="H25" s="48" t="s">
        <v>1753</v>
      </c>
      <c r="I25" s="23">
        <v>42858</v>
      </c>
      <c r="J25" s="23">
        <v>42858</v>
      </c>
      <c r="K25" s="23">
        <v>42887</v>
      </c>
      <c r="L25" s="23">
        <v>42885</v>
      </c>
      <c r="M25" s="48" t="s">
        <v>1757</v>
      </c>
      <c r="N25" s="48" t="s">
        <v>1747</v>
      </c>
      <c r="O25" s="48" t="s">
        <v>1747</v>
      </c>
      <c r="P25" s="430">
        <v>1623013.4299997825</v>
      </c>
      <c r="Q25" s="474">
        <v>8806</v>
      </c>
      <c r="R25" s="430">
        <v>1137672.0799999991</v>
      </c>
      <c r="S25" s="431">
        <v>4174</v>
      </c>
      <c r="T25" s="48"/>
      <c r="U25" s="48" t="s">
        <v>1753</v>
      </c>
      <c r="V25" s="23">
        <v>42874</v>
      </c>
      <c r="W25" s="23" t="s">
        <v>3780</v>
      </c>
      <c r="X25" s="48" t="s">
        <v>1748</v>
      </c>
      <c r="Y25" s="23">
        <v>42891</v>
      </c>
      <c r="Z25" s="48" t="s">
        <v>3763</v>
      </c>
      <c r="AA25" s="23" t="s">
        <v>47</v>
      </c>
      <c r="AB25" s="147"/>
      <c r="AC25" s="432" t="s">
        <v>1816</v>
      </c>
      <c r="AD25" s="432" t="s">
        <v>1817</v>
      </c>
      <c r="AE25" s="48"/>
      <c r="AF25" s="14"/>
      <c r="AG25" s="14"/>
      <c r="AH25" s="14"/>
      <c r="AI25" s="14"/>
      <c r="AJ25" s="14"/>
      <c r="AK25" s="14"/>
      <c r="AL25" s="14"/>
      <c r="AM25" s="14"/>
      <c r="AN25" s="15"/>
      <c r="AO25" s="14"/>
      <c r="AP25" s="14"/>
      <c r="AQ25" s="14"/>
      <c r="AR25" s="14"/>
      <c r="AS25" s="15"/>
      <c r="AT25" s="16">
        <v>1564328</v>
      </c>
      <c r="AU25" s="17"/>
      <c r="AV25" s="16"/>
      <c r="AW25" s="17"/>
      <c r="AX25" s="16"/>
      <c r="AY25" s="17"/>
      <c r="AZ25" s="14"/>
      <c r="BA25" s="14"/>
      <c r="BB25" s="543" t="s">
        <v>95</v>
      </c>
    </row>
    <row r="26" spans="2:54" ht="15" hidden="1" customHeight="1" x14ac:dyDescent="0.45">
      <c r="B26" s="48" t="s">
        <v>1901</v>
      </c>
      <c r="C26" s="48"/>
      <c r="D26" s="48" t="s">
        <v>94</v>
      </c>
      <c r="E26" s="48" t="s">
        <v>94</v>
      </c>
      <c r="F26" s="48" t="s">
        <v>1753</v>
      </c>
      <c r="G26" s="48" t="s">
        <v>1753</v>
      </c>
      <c r="H26" s="48" t="s">
        <v>1753</v>
      </c>
      <c r="I26" s="23">
        <v>42870</v>
      </c>
      <c r="J26" s="23">
        <v>42870</v>
      </c>
      <c r="K26" s="23" t="s">
        <v>3781</v>
      </c>
      <c r="L26" s="23">
        <v>42883</v>
      </c>
      <c r="M26" s="48" t="s">
        <v>2001</v>
      </c>
      <c r="N26" s="48" t="s">
        <v>1747</v>
      </c>
      <c r="O26" s="48" t="s">
        <v>1747</v>
      </c>
      <c r="P26" s="430">
        <v>15005959.889999952</v>
      </c>
      <c r="Q26" s="474">
        <v>19190</v>
      </c>
      <c r="R26" s="430">
        <v>13582210.31000011</v>
      </c>
      <c r="S26" s="431">
        <v>18932</v>
      </c>
      <c r="T26" s="48"/>
      <c r="U26" s="23">
        <v>42881</v>
      </c>
      <c r="V26" s="23">
        <v>42884</v>
      </c>
      <c r="W26" s="23">
        <v>42884</v>
      </c>
      <c r="X26" s="48" t="s">
        <v>3288</v>
      </c>
      <c r="Y26" s="23">
        <v>42891</v>
      </c>
      <c r="Z26" s="48" t="s">
        <v>335</v>
      </c>
      <c r="AA26" s="23" t="s">
        <v>47</v>
      </c>
      <c r="AB26" s="23">
        <v>42900</v>
      </c>
      <c r="AC26" s="432" t="s">
        <v>1902</v>
      </c>
      <c r="AD26" s="432" t="s">
        <v>1903</v>
      </c>
      <c r="AE26" s="48"/>
      <c r="AF26" s="14"/>
      <c r="AG26" s="14"/>
      <c r="AH26" s="14"/>
      <c r="AI26" s="14"/>
      <c r="AJ26" s="14"/>
      <c r="AK26" s="14"/>
      <c r="AL26" s="14"/>
      <c r="AM26" s="14"/>
      <c r="AN26" s="15"/>
      <c r="AO26" s="14"/>
      <c r="AP26" s="14"/>
      <c r="AQ26" s="14"/>
      <c r="AR26" s="14"/>
      <c r="AS26" s="15"/>
      <c r="AT26" s="16">
        <v>14586126.320000017</v>
      </c>
      <c r="AU26" s="17"/>
      <c r="AV26" s="16"/>
      <c r="AW26" s="17"/>
      <c r="AX26" s="16"/>
      <c r="AY26" s="17"/>
      <c r="AZ26" s="14"/>
      <c r="BA26" s="14"/>
      <c r="BB26" s="543" t="s">
        <v>95</v>
      </c>
    </row>
    <row r="27" spans="2:54" ht="15" hidden="1" customHeight="1" x14ac:dyDescent="0.45">
      <c r="B27" s="48" t="s">
        <v>1940</v>
      </c>
      <c r="C27" s="48"/>
      <c r="D27" s="48" t="s">
        <v>94</v>
      </c>
      <c r="E27" s="48" t="s">
        <v>94</v>
      </c>
      <c r="F27" s="48" t="s">
        <v>1738</v>
      </c>
      <c r="G27" s="48" t="s">
        <v>1738</v>
      </c>
      <c r="H27" s="48" t="s">
        <v>1738</v>
      </c>
      <c r="I27" s="23">
        <v>42864</v>
      </c>
      <c r="J27" s="23">
        <v>42864</v>
      </c>
      <c r="K27" s="23">
        <v>42886</v>
      </c>
      <c r="L27" s="23">
        <f>+K27-1</f>
        <v>42885</v>
      </c>
      <c r="M27" s="48" t="s">
        <v>2014</v>
      </c>
      <c r="N27" s="48" t="s">
        <v>1740</v>
      </c>
      <c r="O27" s="48" t="s">
        <v>1740</v>
      </c>
      <c r="P27" s="430">
        <v>2267073.6299999882</v>
      </c>
      <c r="Q27" s="474">
        <v>3747</v>
      </c>
      <c r="R27" s="430">
        <v>2170512.2800000045</v>
      </c>
      <c r="S27" s="431">
        <v>3646</v>
      </c>
      <c r="T27" s="48"/>
      <c r="U27" s="23">
        <v>42886</v>
      </c>
      <c r="V27" s="23">
        <v>42886</v>
      </c>
      <c r="W27" s="23">
        <v>42886</v>
      </c>
      <c r="X27" s="48" t="s">
        <v>1748</v>
      </c>
      <c r="Y27" s="23">
        <v>42888</v>
      </c>
      <c r="Z27" s="48" t="s">
        <v>532</v>
      </c>
      <c r="AA27" s="23" t="s">
        <v>3296</v>
      </c>
      <c r="AB27" s="545"/>
      <c r="AC27" s="432" t="s">
        <v>1941</v>
      </c>
      <c r="AD27" s="432" t="s">
        <v>1942</v>
      </c>
      <c r="AE27" s="48"/>
      <c r="AF27" s="14"/>
      <c r="AG27" s="14"/>
      <c r="AH27" s="14"/>
      <c r="AI27" s="14"/>
      <c r="AJ27" s="14"/>
      <c r="AK27" s="14"/>
      <c r="AL27" s="14"/>
      <c r="AM27" s="14"/>
      <c r="AN27" s="15"/>
      <c r="AO27" s="14"/>
      <c r="AP27" s="14"/>
      <c r="AQ27" s="14"/>
      <c r="AR27" s="14"/>
      <c r="AS27" s="15"/>
      <c r="AT27" s="16">
        <v>2193136.4099999801</v>
      </c>
      <c r="AU27" s="17"/>
      <c r="AV27" s="16"/>
      <c r="AW27" s="17"/>
      <c r="AX27" s="16"/>
      <c r="AY27" s="17"/>
      <c r="AZ27" s="14"/>
      <c r="BA27" s="14"/>
      <c r="BB27" s="543" t="s">
        <v>95</v>
      </c>
    </row>
    <row r="28" spans="2:54" ht="15" hidden="1" customHeight="1" x14ac:dyDescent="0.45">
      <c r="B28" s="48" t="s">
        <v>14</v>
      </c>
      <c r="C28" s="48"/>
      <c r="D28" s="48" t="s">
        <v>94</v>
      </c>
      <c r="E28" s="48" t="s">
        <v>94</v>
      </c>
      <c r="F28" s="48" t="s">
        <v>3775</v>
      </c>
      <c r="G28" s="48" t="s">
        <v>1753</v>
      </c>
      <c r="H28" s="48" t="s">
        <v>1753</v>
      </c>
      <c r="I28" s="23">
        <v>42858</v>
      </c>
      <c r="J28" s="23">
        <v>42858</v>
      </c>
      <c r="K28" s="23">
        <v>42887</v>
      </c>
      <c r="L28" s="23">
        <v>42885</v>
      </c>
      <c r="M28" s="48" t="s">
        <v>1757</v>
      </c>
      <c r="N28" s="48" t="s">
        <v>1747</v>
      </c>
      <c r="O28" s="48" t="s">
        <v>1747</v>
      </c>
      <c r="P28" s="430">
        <v>1342163.1499999999</v>
      </c>
      <c r="Q28" s="474">
        <v>3608</v>
      </c>
      <c r="R28" s="430">
        <v>1437216.0399999982</v>
      </c>
      <c r="S28" s="431">
        <v>3661</v>
      </c>
      <c r="T28" s="48"/>
      <c r="U28" s="48" t="s">
        <v>1753</v>
      </c>
      <c r="V28" s="23">
        <v>42874</v>
      </c>
      <c r="W28" s="23" t="s">
        <v>3780</v>
      </c>
      <c r="X28" s="48" t="s">
        <v>1748</v>
      </c>
      <c r="Y28" s="23">
        <v>42891</v>
      </c>
      <c r="Z28" s="48" t="s">
        <v>3763</v>
      </c>
      <c r="AA28" s="23" t="s">
        <v>47</v>
      </c>
      <c r="AB28" s="147"/>
      <c r="AC28" s="432" t="s">
        <v>1813</v>
      </c>
      <c r="AD28" s="432" t="s">
        <v>1814</v>
      </c>
      <c r="AE28" s="48"/>
      <c r="AF28" s="14"/>
      <c r="AG28" s="14"/>
      <c r="AH28" s="14"/>
      <c r="AI28" s="14"/>
      <c r="AJ28" s="14"/>
      <c r="AK28" s="14"/>
      <c r="AL28" s="14"/>
      <c r="AM28" s="14"/>
      <c r="AN28" s="15"/>
      <c r="AO28" s="14"/>
      <c r="AP28" s="14"/>
      <c r="AQ28" s="14"/>
      <c r="AR28" s="14"/>
      <c r="AS28" s="15"/>
      <c r="AT28" s="16">
        <v>1317730</v>
      </c>
      <c r="AU28" s="17"/>
      <c r="AV28" s="16"/>
      <c r="AW28" s="17"/>
      <c r="AX28" s="16"/>
      <c r="AY28" s="17"/>
      <c r="AZ28" s="14"/>
      <c r="BA28" s="14"/>
      <c r="BB28" s="543" t="s">
        <v>95</v>
      </c>
    </row>
    <row r="29" spans="2:54" ht="15" hidden="1" customHeight="1" x14ac:dyDescent="0.45">
      <c r="B29" s="48" t="s">
        <v>1737</v>
      </c>
      <c r="C29" s="48"/>
      <c r="D29" s="48" t="s">
        <v>94</v>
      </c>
      <c r="E29" s="48" t="s">
        <v>94</v>
      </c>
      <c r="F29" s="48" t="s">
        <v>1738</v>
      </c>
      <c r="G29" s="48" t="s">
        <v>1738</v>
      </c>
      <c r="H29" s="48" t="s">
        <v>1738</v>
      </c>
      <c r="I29" s="23">
        <v>42865</v>
      </c>
      <c r="J29" s="23">
        <v>42865</v>
      </c>
      <c r="K29" s="23">
        <v>42886</v>
      </c>
      <c r="L29" s="23">
        <f>+K29-1</f>
        <v>42885</v>
      </c>
      <c r="M29" s="48" t="s">
        <v>2014</v>
      </c>
      <c r="N29" s="48" t="s">
        <v>1740</v>
      </c>
      <c r="O29" s="48" t="s">
        <v>1740</v>
      </c>
      <c r="P29" s="430">
        <v>3840508.0100000082</v>
      </c>
      <c r="Q29" s="474">
        <v>4065</v>
      </c>
      <c r="R29" s="430">
        <v>4024873.6500000078</v>
      </c>
      <c r="S29" s="431">
        <v>4217</v>
      </c>
      <c r="T29" s="48"/>
      <c r="U29" s="23">
        <v>42886</v>
      </c>
      <c r="V29" s="23">
        <v>42886</v>
      </c>
      <c r="W29" s="23">
        <v>42886</v>
      </c>
      <c r="X29" s="433" t="s">
        <v>3288</v>
      </c>
      <c r="Y29" s="23">
        <v>42888</v>
      </c>
      <c r="Z29" s="48" t="s">
        <v>532</v>
      </c>
      <c r="AA29" s="434" t="s">
        <v>2003</v>
      </c>
      <c r="AB29" s="545"/>
      <c r="AC29" s="432" t="s">
        <v>1743</v>
      </c>
      <c r="AD29" s="432" t="s">
        <v>1744</v>
      </c>
      <c r="AE29" s="48"/>
      <c r="AF29" s="14"/>
      <c r="AG29" s="14"/>
      <c r="AH29" s="14"/>
      <c r="AI29" s="14"/>
      <c r="AJ29" s="14"/>
      <c r="AK29" s="14"/>
      <c r="AL29" s="14"/>
      <c r="AM29" s="14"/>
      <c r="AN29" s="15"/>
      <c r="AO29" s="14"/>
      <c r="AP29" s="14"/>
      <c r="AQ29" s="14"/>
      <c r="AR29" s="14"/>
      <c r="AS29" s="15"/>
      <c r="AT29" s="16">
        <v>3676320.4400000148</v>
      </c>
      <c r="AU29" s="17"/>
      <c r="AV29" s="16"/>
      <c r="AW29" s="17"/>
      <c r="AX29" s="16"/>
      <c r="AY29" s="548"/>
      <c r="AZ29" s="14"/>
      <c r="BA29" s="14"/>
      <c r="BB29" s="543" t="s">
        <v>95</v>
      </c>
    </row>
    <row r="30" spans="2:54" ht="15" hidden="1" customHeight="1" x14ac:dyDescent="0.45">
      <c r="B30" s="48" t="s">
        <v>1913</v>
      </c>
      <c r="C30" s="48"/>
      <c r="D30" s="457" t="s">
        <v>3328</v>
      </c>
      <c r="E30" s="48" t="s">
        <v>94</v>
      </c>
      <c r="F30" s="48" t="s">
        <v>1845</v>
      </c>
      <c r="G30" s="48" t="s">
        <v>1753</v>
      </c>
      <c r="H30" s="48" t="s">
        <v>1753</v>
      </c>
      <c r="I30" s="23">
        <v>42865</v>
      </c>
      <c r="J30" s="23">
        <v>42865</v>
      </c>
      <c r="K30" s="23">
        <v>42886</v>
      </c>
      <c r="L30" s="23">
        <f>+K30-1</f>
        <v>42885</v>
      </c>
      <c r="M30" s="48" t="s">
        <v>2014</v>
      </c>
      <c r="N30" s="48" t="s">
        <v>1747</v>
      </c>
      <c r="O30" s="48" t="s">
        <v>1747</v>
      </c>
      <c r="P30" s="430">
        <v>57703801.010000736</v>
      </c>
      <c r="Q30" s="474">
        <v>22215</v>
      </c>
      <c r="R30" s="430">
        <v>55471014.179999523</v>
      </c>
      <c r="S30" s="431">
        <v>23174</v>
      </c>
      <c r="T30" s="48"/>
      <c r="U30" s="23">
        <v>42886</v>
      </c>
      <c r="V30" s="23">
        <v>42886</v>
      </c>
      <c r="W30" s="23">
        <v>42886</v>
      </c>
      <c r="X30" s="433" t="s">
        <v>1748</v>
      </c>
      <c r="Y30" s="23">
        <v>42888</v>
      </c>
      <c r="Z30" s="48" t="s">
        <v>335</v>
      </c>
      <c r="AA30" s="23" t="s">
        <v>47</v>
      </c>
      <c r="AB30" s="147"/>
      <c r="AC30" s="432" t="s">
        <v>1915</v>
      </c>
      <c r="AD30" s="432" t="s">
        <v>1916</v>
      </c>
      <c r="AE30" s="48"/>
      <c r="AF30" s="14"/>
      <c r="AG30" s="14"/>
      <c r="AH30" s="14"/>
      <c r="AI30" s="14"/>
      <c r="AJ30" s="14"/>
      <c r="AK30" s="14"/>
      <c r="AL30" s="14"/>
      <c r="AM30" s="14"/>
      <c r="AN30" s="15"/>
      <c r="AO30" s="14"/>
      <c r="AP30" s="14"/>
      <c r="AQ30" s="14"/>
      <c r="AR30" s="14"/>
      <c r="AS30" s="15"/>
      <c r="AT30" s="16">
        <v>55876957.979999632</v>
      </c>
      <c r="AU30" s="17"/>
      <c r="AV30" s="16"/>
      <c r="AW30" s="17"/>
      <c r="AX30" s="16"/>
      <c r="AY30" s="17"/>
      <c r="AZ30" s="14"/>
      <c r="BA30" s="14"/>
      <c r="BB30" s="544" t="s">
        <v>3325</v>
      </c>
    </row>
    <row r="31" spans="2:54" ht="15" hidden="1" customHeight="1" x14ac:dyDescent="0.45">
      <c r="B31" s="48" t="s">
        <v>1835</v>
      </c>
      <c r="C31" s="48"/>
      <c r="D31" s="48" t="s">
        <v>94</v>
      </c>
      <c r="E31" s="48" t="s">
        <v>94</v>
      </c>
      <c r="F31" s="48" t="s">
        <v>1738</v>
      </c>
      <c r="G31" s="48" t="s">
        <v>1753</v>
      </c>
      <c r="H31" s="48" t="s">
        <v>1753</v>
      </c>
      <c r="I31" s="23">
        <v>42863</v>
      </c>
      <c r="J31" s="23">
        <v>42863</v>
      </c>
      <c r="K31" s="23">
        <v>42886</v>
      </c>
      <c r="L31" s="23">
        <f>+K31-1</f>
        <v>42885</v>
      </c>
      <c r="M31" s="48" t="s">
        <v>2001</v>
      </c>
      <c r="N31" s="48" t="s">
        <v>1747</v>
      </c>
      <c r="O31" s="48" t="s">
        <v>1747</v>
      </c>
      <c r="P31" s="430">
        <v>7578824.869999988</v>
      </c>
      <c r="Q31" s="474">
        <v>7206</v>
      </c>
      <c r="R31" s="430">
        <v>9001171.7100000456</v>
      </c>
      <c r="S31" s="431">
        <v>7557</v>
      </c>
      <c r="T31" s="48"/>
      <c r="U31" s="23">
        <v>42878</v>
      </c>
      <c r="V31" s="23">
        <v>42878</v>
      </c>
      <c r="W31" s="23">
        <v>42878</v>
      </c>
      <c r="X31" s="48" t="s">
        <v>1748</v>
      </c>
      <c r="Y31" s="23">
        <v>42888</v>
      </c>
      <c r="Z31" s="48" t="s">
        <v>335</v>
      </c>
      <c r="AA31" s="23">
        <v>42888</v>
      </c>
      <c r="AB31" s="23">
        <v>42897</v>
      </c>
      <c r="AC31" s="432" t="s">
        <v>1836</v>
      </c>
      <c r="AD31" s="432" t="s">
        <v>1837</v>
      </c>
      <c r="AE31" s="48"/>
      <c r="AF31" s="14"/>
      <c r="AG31" s="14"/>
      <c r="AH31" s="14"/>
      <c r="AI31" s="14"/>
      <c r="AJ31" s="14"/>
      <c r="AK31" s="14"/>
      <c r="AL31" s="14"/>
      <c r="AM31" s="14"/>
      <c r="AN31" s="15"/>
      <c r="AO31" s="14"/>
      <c r="AP31" s="14"/>
      <c r="AQ31" s="14"/>
      <c r="AR31" s="14"/>
      <c r="AS31" s="15"/>
      <c r="AT31" s="16">
        <v>4959102.7500000186</v>
      </c>
      <c r="AU31" s="17"/>
      <c r="AV31" s="16"/>
      <c r="AW31" s="17"/>
      <c r="AX31" s="16"/>
      <c r="AY31" s="17"/>
      <c r="AZ31" s="14"/>
      <c r="BA31" s="14"/>
      <c r="BB31" s="543" t="s">
        <v>95</v>
      </c>
    </row>
    <row r="32" spans="2:54" ht="15" hidden="1" customHeight="1" x14ac:dyDescent="0.45">
      <c r="B32" s="48" t="s">
        <v>1851</v>
      </c>
      <c r="C32" s="48"/>
      <c r="D32" s="48" t="s">
        <v>94</v>
      </c>
      <c r="E32" s="48" t="s">
        <v>94</v>
      </c>
      <c r="F32" s="48" t="s">
        <v>1738</v>
      </c>
      <c r="G32" s="48" t="s">
        <v>1738</v>
      </c>
      <c r="H32" s="48" t="s">
        <v>1738</v>
      </c>
      <c r="I32" s="23">
        <v>42860</v>
      </c>
      <c r="J32" s="23">
        <v>42860</v>
      </c>
      <c r="K32" s="23">
        <v>42886</v>
      </c>
      <c r="L32" s="23">
        <f>+K32-1</f>
        <v>42885</v>
      </c>
      <c r="M32" s="48" t="s">
        <v>2014</v>
      </c>
      <c r="N32" s="48" t="s">
        <v>1740</v>
      </c>
      <c r="O32" s="48" t="s">
        <v>1740</v>
      </c>
      <c r="P32" s="430">
        <v>8430005.9000000246</v>
      </c>
      <c r="Q32" s="474">
        <v>8601</v>
      </c>
      <c r="R32" s="430">
        <v>7796155.8499999335</v>
      </c>
      <c r="S32" s="431">
        <v>8337</v>
      </c>
      <c r="T32" s="48"/>
      <c r="U32" s="23">
        <v>42877</v>
      </c>
      <c r="V32" s="23">
        <v>42877</v>
      </c>
      <c r="W32" s="23">
        <v>42877</v>
      </c>
      <c r="X32" s="433" t="s">
        <v>1748</v>
      </c>
      <c r="Y32" s="23">
        <v>42888</v>
      </c>
      <c r="Z32" s="48" t="s">
        <v>532</v>
      </c>
      <c r="AA32" s="23" t="s">
        <v>3765</v>
      </c>
      <c r="AB32" s="545"/>
      <c r="AC32" s="432" t="s">
        <v>1852</v>
      </c>
      <c r="AD32" s="432" t="s">
        <v>1853</v>
      </c>
      <c r="AE32" s="48"/>
      <c r="AF32" s="14"/>
      <c r="AG32" s="14"/>
      <c r="AH32" s="14"/>
      <c r="AI32" s="14"/>
      <c r="AJ32" s="14"/>
      <c r="AK32" s="14"/>
      <c r="AL32" s="14"/>
      <c r="AM32" s="14"/>
      <c r="AN32" s="15"/>
      <c r="AO32" s="14"/>
      <c r="AP32" s="14"/>
      <c r="AQ32" s="14"/>
      <c r="AR32" s="14"/>
      <c r="AS32" s="15"/>
      <c r="AT32" s="16">
        <v>7390872.4799999893</v>
      </c>
      <c r="AU32" s="17"/>
      <c r="AV32" s="16"/>
      <c r="AW32" s="17"/>
      <c r="AX32" s="16"/>
      <c r="AY32" s="17"/>
      <c r="AZ32" s="14"/>
      <c r="BA32" s="14"/>
      <c r="BB32" s="543" t="s">
        <v>95</v>
      </c>
    </row>
    <row r="33" spans="2:54" ht="15" hidden="1" customHeight="1" x14ac:dyDescent="0.45">
      <c r="B33" s="48" t="s">
        <v>1862</v>
      </c>
      <c r="C33" s="48"/>
      <c r="D33" s="48" t="s">
        <v>94</v>
      </c>
      <c r="E33" s="48" t="s">
        <v>94</v>
      </c>
      <c r="F33" s="48" t="s">
        <v>1738</v>
      </c>
      <c r="G33" s="48" t="s">
        <v>1738</v>
      </c>
      <c r="H33" s="48" t="s">
        <v>1738</v>
      </c>
      <c r="I33" s="23">
        <v>42868</v>
      </c>
      <c r="J33" s="23">
        <v>42868</v>
      </c>
      <c r="K33" s="23">
        <v>42886</v>
      </c>
      <c r="L33" s="23">
        <f>+K33-1</f>
        <v>42885</v>
      </c>
      <c r="M33" s="48" t="s">
        <v>2001</v>
      </c>
      <c r="N33" s="48" t="s">
        <v>1747</v>
      </c>
      <c r="O33" s="48" t="s">
        <v>1747</v>
      </c>
      <c r="P33" s="430">
        <v>16438492.749999769</v>
      </c>
      <c r="Q33" s="474">
        <v>9284</v>
      </c>
      <c r="R33" s="430">
        <v>16782827.980000079</v>
      </c>
      <c r="S33" s="431">
        <v>9495</v>
      </c>
      <c r="T33" s="48"/>
      <c r="U33" s="23">
        <f>K33-3</f>
        <v>42883</v>
      </c>
      <c r="V33" s="23">
        <f>K33</f>
        <v>42886</v>
      </c>
      <c r="W33" s="23">
        <v>42886</v>
      </c>
      <c r="X33" s="48" t="s">
        <v>1748</v>
      </c>
      <c r="Y33" s="23">
        <v>42888</v>
      </c>
      <c r="Z33" s="48" t="s">
        <v>335</v>
      </c>
      <c r="AA33" s="23">
        <v>42888</v>
      </c>
      <c r="AB33" s="23">
        <v>42901</v>
      </c>
      <c r="AC33" s="432" t="s">
        <v>1863</v>
      </c>
      <c r="AD33" s="432" t="s">
        <v>1864</v>
      </c>
      <c r="AE33" s="48"/>
      <c r="AF33" s="14"/>
      <c r="AG33" s="14"/>
      <c r="AH33" s="14"/>
      <c r="AI33" s="14"/>
      <c r="AJ33" s="14"/>
      <c r="AK33" s="14"/>
      <c r="AL33" s="14"/>
      <c r="AM33" s="14"/>
      <c r="AN33" s="15"/>
      <c r="AO33" s="14"/>
      <c r="AP33" s="14"/>
      <c r="AQ33" s="14"/>
      <c r="AR33" s="14"/>
      <c r="AS33" s="15"/>
      <c r="AT33" s="16">
        <v>15593260.849999459</v>
      </c>
      <c r="AU33" s="17"/>
      <c r="AV33" s="16"/>
      <c r="AW33" s="17"/>
      <c r="AY33" s="17"/>
      <c r="AZ33" s="14"/>
      <c r="BA33" s="14"/>
      <c r="BB33" s="543" t="s">
        <v>95</v>
      </c>
    </row>
    <row r="34" spans="2:54" ht="15" hidden="1" customHeight="1" x14ac:dyDescent="0.45">
      <c r="B34" s="48" t="s">
        <v>1892</v>
      </c>
      <c r="C34" s="48"/>
      <c r="D34" s="435" t="s">
        <v>95</v>
      </c>
      <c r="E34" s="48" t="s">
        <v>94</v>
      </c>
      <c r="F34" s="48" t="s">
        <v>3775</v>
      </c>
      <c r="G34" s="48" t="s">
        <v>1753</v>
      </c>
      <c r="H34" s="48" t="s">
        <v>1753</v>
      </c>
      <c r="I34" s="23">
        <v>42866</v>
      </c>
      <c r="J34" s="23">
        <v>42863</v>
      </c>
      <c r="K34" s="23">
        <v>42886</v>
      </c>
      <c r="L34" s="23">
        <v>42883</v>
      </c>
      <c r="M34" s="48" t="s">
        <v>1921</v>
      </c>
      <c r="N34" s="48" t="s">
        <v>1740</v>
      </c>
      <c r="O34" s="48" t="s">
        <v>1740</v>
      </c>
      <c r="P34" s="430">
        <v>2851287.3099999782</v>
      </c>
      <c r="Q34" s="474">
        <v>6559</v>
      </c>
      <c r="R34" s="430">
        <v>2750836.4900000021</v>
      </c>
      <c r="S34" s="431">
        <v>5581</v>
      </c>
      <c r="T34" s="48"/>
      <c r="U34" s="48" t="s">
        <v>1753</v>
      </c>
      <c r="V34" s="23">
        <v>42883</v>
      </c>
      <c r="W34" s="23" t="s">
        <v>47</v>
      </c>
      <c r="X34" s="433" t="s">
        <v>3288</v>
      </c>
      <c r="Y34" s="23">
        <v>42888</v>
      </c>
      <c r="Z34" s="48" t="s">
        <v>335</v>
      </c>
      <c r="AA34" s="23" t="s">
        <v>47</v>
      </c>
      <c r="AB34" s="23" t="s">
        <v>47</v>
      </c>
      <c r="AC34" s="432" t="s">
        <v>3308</v>
      </c>
      <c r="AD34" s="432" t="s">
        <v>1894</v>
      </c>
      <c r="AE34" s="48"/>
      <c r="AF34" s="14"/>
      <c r="AG34" s="14"/>
      <c r="AH34" s="14"/>
      <c r="AI34" s="14"/>
      <c r="AJ34" s="14"/>
      <c r="AK34" s="14"/>
      <c r="AL34" s="14"/>
      <c r="AM34" s="14"/>
      <c r="AN34" s="15"/>
      <c r="AO34" s="14"/>
      <c r="AP34" s="14"/>
      <c r="AQ34" s="14"/>
      <c r="AR34" s="14"/>
      <c r="AS34" s="15"/>
      <c r="AT34" s="16">
        <v>2854589</v>
      </c>
      <c r="AU34" s="17"/>
      <c r="AV34" s="16"/>
      <c r="AW34" s="16"/>
      <c r="AX34" s="16"/>
      <c r="AY34" s="16"/>
      <c r="AZ34" s="16"/>
      <c r="BA34" s="16"/>
      <c r="BB34" s="543" t="s">
        <v>95</v>
      </c>
    </row>
    <row r="35" spans="2:54" ht="15" hidden="1" customHeight="1" x14ac:dyDescent="0.45">
      <c r="B35" s="48" t="s">
        <v>1791</v>
      </c>
      <c r="C35" s="48"/>
      <c r="D35" s="48" t="s">
        <v>94</v>
      </c>
      <c r="E35" s="48" t="s">
        <v>94</v>
      </c>
      <c r="F35" s="48" t="s">
        <v>3775</v>
      </c>
      <c r="G35" s="48" t="s">
        <v>1753</v>
      </c>
      <c r="H35" s="48" t="s">
        <v>1753</v>
      </c>
      <c r="I35" s="23">
        <v>42858</v>
      </c>
      <c r="J35" s="23">
        <v>42858</v>
      </c>
      <c r="K35" s="23">
        <v>42887</v>
      </c>
      <c r="L35" s="23">
        <v>42885</v>
      </c>
      <c r="M35" s="48" t="s">
        <v>1757</v>
      </c>
      <c r="N35" s="48" t="s">
        <v>1747</v>
      </c>
      <c r="O35" s="48" t="s">
        <v>1747</v>
      </c>
      <c r="P35" s="430">
        <v>1036426.98</v>
      </c>
      <c r="Q35" s="474">
        <v>1425</v>
      </c>
      <c r="R35" s="430">
        <v>1104728.2000000009</v>
      </c>
      <c r="S35" s="431">
        <v>1500</v>
      </c>
      <c r="T35" s="48"/>
      <c r="U35" s="48" t="s">
        <v>1753</v>
      </c>
      <c r="V35" s="23">
        <v>42874</v>
      </c>
      <c r="W35" s="23" t="s">
        <v>3780</v>
      </c>
      <c r="X35" s="48" t="s">
        <v>1748</v>
      </c>
      <c r="Y35" s="23">
        <v>42891</v>
      </c>
      <c r="Z35" s="48" t="s">
        <v>3763</v>
      </c>
      <c r="AA35" s="23" t="s">
        <v>47</v>
      </c>
      <c r="AB35" s="147"/>
      <c r="AC35" s="432" t="s">
        <v>1793</v>
      </c>
      <c r="AD35" s="432" t="s">
        <v>1794</v>
      </c>
      <c r="AE35" s="48"/>
      <c r="AF35" s="14"/>
      <c r="AG35" s="14"/>
      <c r="AH35" s="14"/>
      <c r="AI35" s="14"/>
      <c r="AJ35" s="14"/>
      <c r="AK35" s="14"/>
      <c r="AL35" s="14"/>
      <c r="AM35" s="14"/>
      <c r="AN35" s="15"/>
      <c r="AO35" s="14"/>
      <c r="AP35" s="14"/>
      <c r="AQ35" s="14"/>
      <c r="AR35" s="14"/>
      <c r="AS35" s="15"/>
      <c r="AT35" s="16">
        <v>1037950.8499999969</v>
      </c>
      <c r="AU35" s="17"/>
      <c r="AV35" s="16"/>
      <c r="AW35" s="17"/>
      <c r="AX35" s="16"/>
      <c r="AY35" s="17"/>
      <c r="AZ35" s="14"/>
      <c r="BA35" s="14"/>
      <c r="BB35" s="543" t="s">
        <v>95</v>
      </c>
    </row>
    <row r="36" spans="2:54" ht="14.25" hidden="1" customHeight="1" x14ac:dyDescent="0.45">
      <c r="B36" s="48" t="s">
        <v>1795</v>
      </c>
      <c r="C36" s="48"/>
      <c r="D36" s="48" t="s">
        <v>94</v>
      </c>
      <c r="E36" s="48" t="s">
        <v>94</v>
      </c>
      <c r="F36" s="48" t="s">
        <v>3775</v>
      </c>
      <c r="G36" s="48" t="s">
        <v>1753</v>
      </c>
      <c r="H36" s="48" t="s">
        <v>1753</v>
      </c>
      <c r="I36" s="23">
        <v>42856</v>
      </c>
      <c r="J36" s="23">
        <v>42856</v>
      </c>
      <c r="K36" s="23">
        <v>42887</v>
      </c>
      <c r="L36" s="23">
        <v>42885</v>
      </c>
      <c r="M36" s="48" t="s">
        <v>1757</v>
      </c>
      <c r="N36" s="48" t="s">
        <v>1747</v>
      </c>
      <c r="O36" s="48" t="s">
        <v>1747</v>
      </c>
      <c r="P36" s="430">
        <v>1642696.81</v>
      </c>
      <c r="Q36" s="474">
        <v>1848</v>
      </c>
      <c r="R36" s="430">
        <v>1460947.3399999994</v>
      </c>
      <c r="S36" s="431">
        <v>1789</v>
      </c>
      <c r="T36" s="48"/>
      <c r="U36" s="48" t="s">
        <v>1753</v>
      </c>
      <c r="V36" s="23">
        <v>42881</v>
      </c>
      <c r="W36" s="23" t="s">
        <v>3780</v>
      </c>
      <c r="X36" s="48" t="s">
        <v>1748</v>
      </c>
      <c r="Y36" s="23">
        <v>42891</v>
      </c>
      <c r="Z36" s="48" t="s">
        <v>3763</v>
      </c>
      <c r="AA36" s="23" t="s">
        <v>47</v>
      </c>
      <c r="AB36" s="147"/>
      <c r="AC36" s="432" t="s">
        <v>1796</v>
      </c>
      <c r="AD36" s="432" t="s">
        <v>1797</v>
      </c>
      <c r="AE36" s="48"/>
      <c r="AF36" s="14"/>
      <c r="AG36" s="14"/>
      <c r="AH36" s="14"/>
      <c r="AI36" s="14"/>
      <c r="AJ36" s="14"/>
      <c r="AK36" s="14"/>
      <c r="AL36" s="14"/>
      <c r="AM36" s="14"/>
      <c r="AN36" s="15"/>
      <c r="AO36" s="14"/>
      <c r="AP36" s="14"/>
      <c r="AQ36" s="14"/>
      <c r="AR36" s="14"/>
      <c r="AS36" s="15"/>
      <c r="AT36" s="16">
        <v>1560603.8900000041</v>
      </c>
      <c r="AU36" s="17"/>
      <c r="AV36" s="16"/>
      <c r="AW36" s="17"/>
      <c r="AX36" s="16"/>
      <c r="AZ36" s="14"/>
      <c r="BA36" s="14"/>
      <c r="BB36" s="543" t="s">
        <v>95</v>
      </c>
    </row>
    <row r="37" spans="2:54" ht="15" hidden="1" customHeight="1" x14ac:dyDescent="0.45">
      <c r="B37" s="48" t="s">
        <v>1804</v>
      </c>
      <c r="C37" s="48"/>
      <c r="D37" s="48" t="s">
        <v>94</v>
      </c>
      <c r="E37" s="48" t="s">
        <v>94</v>
      </c>
      <c r="F37" s="48" t="s">
        <v>3775</v>
      </c>
      <c r="G37" s="48" t="s">
        <v>1753</v>
      </c>
      <c r="H37" s="48" t="s">
        <v>1753</v>
      </c>
      <c r="I37" s="23">
        <v>42858</v>
      </c>
      <c r="J37" s="23">
        <v>42858</v>
      </c>
      <c r="K37" s="23">
        <v>42887</v>
      </c>
      <c r="L37" s="23">
        <v>42885</v>
      </c>
      <c r="M37" s="48" t="s">
        <v>1757</v>
      </c>
      <c r="N37" s="48" t="s">
        <v>1747</v>
      </c>
      <c r="O37" s="48" t="s">
        <v>1747</v>
      </c>
      <c r="P37" s="430">
        <v>468014.86</v>
      </c>
      <c r="Q37" s="474">
        <v>1114</v>
      </c>
      <c r="R37" s="430">
        <v>596428.35000000068</v>
      </c>
      <c r="S37" s="431">
        <v>1238</v>
      </c>
      <c r="T37" s="48"/>
      <c r="U37" s="48" t="s">
        <v>1753</v>
      </c>
      <c r="V37" s="23">
        <v>42881</v>
      </c>
      <c r="W37" s="23" t="s">
        <v>3780</v>
      </c>
      <c r="X37" s="48" t="s">
        <v>1748</v>
      </c>
      <c r="Y37" s="23">
        <v>42891</v>
      </c>
      <c r="Z37" s="48" t="s">
        <v>3763</v>
      </c>
      <c r="AA37" s="23" t="s">
        <v>47</v>
      </c>
      <c r="AB37" s="147"/>
      <c r="AC37" s="432" t="s">
        <v>1805</v>
      </c>
      <c r="AD37" s="432" t="s">
        <v>1806</v>
      </c>
      <c r="AE37" s="48"/>
      <c r="AF37" s="14"/>
      <c r="AG37" s="14"/>
      <c r="AH37" s="14"/>
      <c r="AI37" s="14"/>
      <c r="AJ37" s="14"/>
      <c r="AK37" s="14"/>
      <c r="AL37" s="14"/>
      <c r="AM37" s="14"/>
      <c r="AN37" s="15"/>
      <c r="AO37" s="14"/>
      <c r="AP37" s="14"/>
      <c r="AQ37" s="14"/>
      <c r="AR37" s="14"/>
      <c r="AS37" s="15"/>
      <c r="AT37" s="16">
        <v>557806</v>
      </c>
      <c r="AU37" s="17"/>
      <c r="AV37" s="16"/>
      <c r="AW37" s="17"/>
      <c r="AX37" s="16"/>
      <c r="AY37" s="17"/>
      <c r="AZ37" s="14"/>
      <c r="BA37" s="14"/>
      <c r="BB37" s="543" t="s">
        <v>95</v>
      </c>
    </row>
    <row r="38" spans="2:54" ht="15" hidden="1" customHeight="1" x14ac:dyDescent="0.45">
      <c r="B38" s="48" t="s">
        <v>1807</v>
      </c>
      <c r="C38" s="48"/>
      <c r="D38" s="48" t="s">
        <v>94</v>
      </c>
      <c r="E38" s="48" t="s">
        <v>94</v>
      </c>
      <c r="F38" s="48" t="s">
        <v>3775</v>
      </c>
      <c r="G38" s="48" t="s">
        <v>1753</v>
      </c>
      <c r="H38" s="48" t="s">
        <v>1753</v>
      </c>
      <c r="I38" s="23">
        <v>42858</v>
      </c>
      <c r="J38" s="23">
        <v>42858</v>
      </c>
      <c r="K38" s="23">
        <v>42887</v>
      </c>
      <c r="L38" s="23">
        <v>42885</v>
      </c>
      <c r="M38" s="48" t="s">
        <v>1757</v>
      </c>
      <c r="N38" s="48" t="s">
        <v>1747</v>
      </c>
      <c r="O38" s="48" t="s">
        <v>1747</v>
      </c>
      <c r="P38" s="430">
        <v>1130429.2200000016</v>
      </c>
      <c r="Q38" s="474">
        <v>1223</v>
      </c>
      <c r="R38" s="430">
        <v>1105079.0399999998</v>
      </c>
      <c r="S38" s="431">
        <v>1246</v>
      </c>
      <c r="T38" s="48"/>
      <c r="U38" s="48" t="s">
        <v>1753</v>
      </c>
      <c r="V38" s="23">
        <v>42881</v>
      </c>
      <c r="W38" s="23" t="s">
        <v>3780</v>
      </c>
      <c r="X38" s="48" t="s">
        <v>1748</v>
      </c>
      <c r="Y38" s="23">
        <v>42891</v>
      </c>
      <c r="Z38" s="48" t="s">
        <v>3763</v>
      </c>
      <c r="AA38" s="23" t="s">
        <v>47</v>
      </c>
      <c r="AB38" s="147"/>
      <c r="AC38" s="432" t="s">
        <v>1808</v>
      </c>
      <c r="AD38" s="432" t="s">
        <v>1809</v>
      </c>
      <c r="AE38" s="48"/>
      <c r="AF38" s="14"/>
      <c r="AG38" s="14"/>
      <c r="AH38" s="14"/>
      <c r="AI38" s="14"/>
      <c r="AJ38" s="14"/>
      <c r="AK38" s="14"/>
      <c r="AL38" s="14"/>
      <c r="AM38" s="14"/>
      <c r="AN38" s="15"/>
      <c r="AO38" s="14"/>
      <c r="AP38" s="14"/>
      <c r="AQ38" s="14"/>
      <c r="AR38" s="14"/>
      <c r="AS38" s="15"/>
      <c r="AT38" s="16">
        <v>1148827</v>
      </c>
      <c r="AU38" s="17"/>
      <c r="AV38" s="16"/>
      <c r="AW38" s="17"/>
      <c r="AX38" s="16"/>
      <c r="AY38" s="17"/>
      <c r="AZ38" s="14"/>
      <c r="BA38" s="14"/>
      <c r="BB38" s="543" t="s">
        <v>95</v>
      </c>
    </row>
    <row r="39" spans="2:54" ht="15" hidden="1" customHeight="1" x14ac:dyDescent="0.45">
      <c r="B39" s="48" t="s">
        <v>1766</v>
      </c>
      <c r="C39" s="48"/>
      <c r="D39" s="48" t="s">
        <v>94</v>
      </c>
      <c r="E39" s="48" t="s">
        <v>94</v>
      </c>
      <c r="F39" s="48" t="s">
        <v>3775</v>
      </c>
      <c r="G39" s="48" t="s">
        <v>1753</v>
      </c>
      <c r="H39" s="48" t="s">
        <v>1753</v>
      </c>
      <c r="I39" s="23">
        <v>42858</v>
      </c>
      <c r="J39" s="23">
        <v>42858</v>
      </c>
      <c r="K39" s="23">
        <v>42887</v>
      </c>
      <c r="L39" s="23">
        <v>42885</v>
      </c>
      <c r="M39" s="48" t="s">
        <v>1757</v>
      </c>
      <c r="N39" s="48" t="s">
        <v>1747</v>
      </c>
      <c r="O39" s="48" t="s">
        <v>1747</v>
      </c>
      <c r="P39" s="430">
        <v>2610378.77</v>
      </c>
      <c r="Q39" s="474">
        <v>3726</v>
      </c>
      <c r="R39" s="430">
        <v>2679679.9000000223</v>
      </c>
      <c r="S39" s="431">
        <v>3892</v>
      </c>
      <c r="T39" s="48"/>
      <c r="U39" s="48" t="s">
        <v>1753</v>
      </c>
      <c r="V39" s="23">
        <v>42881</v>
      </c>
      <c r="W39" s="23" t="s">
        <v>3780</v>
      </c>
      <c r="X39" s="48" t="s">
        <v>1748</v>
      </c>
      <c r="Y39" s="23">
        <v>42891</v>
      </c>
      <c r="Z39" s="48" t="s">
        <v>3763</v>
      </c>
      <c r="AA39" s="23" t="s">
        <v>47</v>
      </c>
      <c r="AB39" s="147"/>
      <c r="AC39" s="432" t="s">
        <v>1768</v>
      </c>
      <c r="AD39" s="432" t="s">
        <v>1769</v>
      </c>
      <c r="AE39" s="48"/>
      <c r="AF39" s="14"/>
      <c r="AG39" s="14"/>
      <c r="AH39" s="14"/>
      <c r="AI39" s="14"/>
      <c r="AJ39" s="14"/>
      <c r="AK39" s="14"/>
      <c r="AL39" s="14"/>
      <c r="AM39" s="14"/>
      <c r="AN39" s="15"/>
      <c r="AO39" s="14"/>
      <c r="AP39" s="14"/>
      <c r="AQ39" s="14"/>
      <c r="AR39" s="14"/>
      <c r="AS39" s="15"/>
      <c r="AT39" s="16">
        <v>2882871</v>
      </c>
      <c r="AU39" s="17"/>
      <c r="AV39" s="16"/>
      <c r="AW39" s="17"/>
      <c r="AX39" s="16"/>
      <c r="AY39" s="17"/>
      <c r="AZ39" s="14"/>
      <c r="BA39" s="14"/>
      <c r="BB39" s="543" t="s">
        <v>95</v>
      </c>
    </row>
    <row r="40" spans="2:54" ht="15" hidden="1" customHeight="1" x14ac:dyDescent="0.45">
      <c r="B40" s="48" t="s">
        <v>1925</v>
      </c>
      <c r="C40" s="551" t="s">
        <v>95</v>
      </c>
      <c r="D40" s="48" t="s">
        <v>94</v>
      </c>
      <c r="E40" s="48" t="s">
        <v>94</v>
      </c>
      <c r="F40" s="48" t="s">
        <v>2011</v>
      </c>
      <c r="G40" s="48" t="s">
        <v>2011</v>
      </c>
      <c r="H40" s="48" t="s">
        <v>2011</v>
      </c>
      <c r="I40" s="23">
        <v>42865</v>
      </c>
      <c r="J40" s="23">
        <v>42886</v>
      </c>
      <c r="K40" s="23" t="s">
        <v>3776</v>
      </c>
      <c r="L40" s="23">
        <v>42885</v>
      </c>
      <c r="M40" s="48" t="s">
        <v>40</v>
      </c>
      <c r="N40" s="48" t="s">
        <v>3771</v>
      </c>
      <c r="O40" s="48" t="s">
        <v>1740</v>
      </c>
      <c r="P40" s="430">
        <v>11554297</v>
      </c>
      <c r="Q40" s="474">
        <v>5980</v>
      </c>
      <c r="R40" s="430">
        <v>11880036.070000047</v>
      </c>
      <c r="S40" s="431">
        <v>6319</v>
      </c>
      <c r="T40" s="48"/>
      <c r="U40" s="48" t="s">
        <v>47</v>
      </c>
      <c r="V40" s="23">
        <v>42885</v>
      </c>
      <c r="W40" s="23">
        <v>42885</v>
      </c>
      <c r="X40" s="433" t="s">
        <v>1748</v>
      </c>
      <c r="Y40" s="48" t="s">
        <v>55</v>
      </c>
      <c r="Z40" s="48" t="s">
        <v>531</v>
      </c>
      <c r="AA40" s="15" t="s">
        <v>47</v>
      </c>
      <c r="AB40" s="147"/>
      <c r="AC40" s="48" t="s">
        <v>1926</v>
      </c>
      <c r="AD40" s="432" t="s">
        <v>1927</v>
      </c>
      <c r="AE40" s="48"/>
      <c r="AF40" s="14"/>
      <c r="AG40" s="14"/>
      <c r="AH40" s="14"/>
      <c r="AI40" s="14"/>
      <c r="AJ40" s="14"/>
      <c r="AK40" s="14"/>
      <c r="AL40" s="14"/>
      <c r="AM40" s="14"/>
      <c r="AN40" s="15"/>
      <c r="AO40" s="14"/>
      <c r="AP40" s="14"/>
      <c r="AQ40" s="14"/>
      <c r="AR40" s="14"/>
      <c r="AS40" s="15"/>
      <c r="AT40" s="164"/>
      <c r="AU40" s="17"/>
      <c r="AV40" s="16"/>
      <c r="AW40" s="17"/>
      <c r="AX40" s="16"/>
      <c r="AY40" s="17"/>
      <c r="AZ40" s="14"/>
      <c r="BA40" s="14"/>
      <c r="BB40" s="543" t="s">
        <v>95</v>
      </c>
    </row>
    <row r="41" spans="2:54" ht="15" hidden="1" customHeight="1" x14ac:dyDescent="0.45">
      <c r="B41" s="48" t="s">
        <v>1895</v>
      </c>
      <c r="C41" s="48"/>
      <c r="D41" s="48" t="s">
        <v>94</v>
      </c>
      <c r="E41" s="48" t="s">
        <v>94</v>
      </c>
      <c r="F41" s="48" t="s">
        <v>1855</v>
      </c>
      <c r="G41" s="48" t="s">
        <v>1753</v>
      </c>
      <c r="H41" s="48" t="s">
        <v>1753</v>
      </c>
      <c r="I41" s="23">
        <v>42864</v>
      </c>
      <c r="J41" s="23">
        <v>42864</v>
      </c>
      <c r="K41" s="23">
        <v>42886</v>
      </c>
      <c r="L41" s="23">
        <f>+K41-1</f>
        <v>42885</v>
      </c>
      <c r="M41" s="48" t="s">
        <v>2014</v>
      </c>
      <c r="N41" s="48" t="s">
        <v>1747</v>
      </c>
      <c r="O41" s="48" t="s">
        <v>1747</v>
      </c>
      <c r="P41" s="430">
        <v>97403804.470000014</v>
      </c>
      <c r="Q41" s="474">
        <v>26155</v>
      </c>
      <c r="R41" s="430">
        <v>85416384.499999255</v>
      </c>
      <c r="S41" s="431">
        <v>24958</v>
      </c>
      <c r="T41" s="48"/>
      <c r="U41" s="23">
        <v>42886</v>
      </c>
      <c r="V41" s="23">
        <v>42877</v>
      </c>
      <c r="W41" s="23">
        <v>42877</v>
      </c>
      <c r="X41" s="48" t="s">
        <v>3778</v>
      </c>
      <c r="Y41" s="23">
        <v>42888</v>
      </c>
      <c r="Z41" s="48" t="s">
        <v>531</v>
      </c>
      <c r="AA41" s="23" t="s">
        <v>3296</v>
      </c>
      <c r="AB41" s="147"/>
      <c r="AC41" s="432" t="s">
        <v>1896</v>
      </c>
      <c r="AD41" s="432" t="s">
        <v>1897</v>
      </c>
      <c r="AE41" s="48"/>
      <c r="AF41" s="14"/>
      <c r="AG41" s="14"/>
      <c r="AH41" s="14"/>
      <c r="AI41" s="14"/>
      <c r="AJ41" s="14"/>
      <c r="AK41" s="14"/>
      <c r="AL41" s="14"/>
      <c r="AM41" s="14"/>
      <c r="AN41" s="15"/>
      <c r="AO41" s="14"/>
      <c r="AP41" s="14"/>
      <c r="AQ41" s="14"/>
      <c r="AR41" s="14"/>
      <c r="AS41" s="15"/>
      <c r="AT41" s="16">
        <v>99620902.139999926</v>
      </c>
      <c r="AU41" s="17"/>
      <c r="AV41" s="16"/>
      <c r="AW41" s="17"/>
      <c r="AX41" s="16"/>
      <c r="AY41" s="17"/>
      <c r="AZ41" s="14"/>
      <c r="BA41" s="14"/>
      <c r="BB41" s="543" t="s">
        <v>95</v>
      </c>
    </row>
    <row r="42" spans="2:54" ht="15" hidden="1" customHeight="1" x14ac:dyDescent="0.45">
      <c r="B42" s="48" t="s">
        <v>1777</v>
      </c>
      <c r="C42" s="48"/>
      <c r="D42" s="48" t="s">
        <v>94</v>
      </c>
      <c r="E42" s="48" t="s">
        <v>94</v>
      </c>
      <c r="F42" s="48" t="s">
        <v>1738</v>
      </c>
      <c r="G42" s="48" t="s">
        <v>1738</v>
      </c>
      <c r="H42" s="48" t="s">
        <v>1738</v>
      </c>
      <c r="I42" s="23">
        <v>42856</v>
      </c>
      <c r="J42" s="23">
        <v>42859</v>
      </c>
      <c r="K42" s="23">
        <v>42887</v>
      </c>
      <c r="L42" s="23">
        <f>+K42-1</f>
        <v>42886</v>
      </c>
      <c r="M42" s="48" t="s">
        <v>2014</v>
      </c>
      <c r="N42" s="48" t="s">
        <v>1747</v>
      </c>
      <c r="O42" s="48" t="s">
        <v>1747</v>
      </c>
      <c r="P42" s="430">
        <v>6418816.2299999604</v>
      </c>
      <c r="Q42" s="474">
        <v>21565</v>
      </c>
      <c r="R42" s="430">
        <v>7060082.8700001724</v>
      </c>
      <c r="S42" s="431">
        <v>21912</v>
      </c>
      <c r="T42" s="48"/>
      <c r="U42" s="23">
        <v>42887</v>
      </c>
      <c r="V42" s="23">
        <v>42887</v>
      </c>
      <c r="W42" s="23">
        <v>42887</v>
      </c>
      <c r="X42" s="433" t="s">
        <v>3288</v>
      </c>
      <c r="Y42" s="23">
        <v>42891</v>
      </c>
      <c r="Z42" s="48" t="s">
        <v>335</v>
      </c>
      <c r="AA42" s="23" t="s">
        <v>3765</v>
      </c>
      <c r="AB42" s="545"/>
      <c r="AC42" s="432" t="s">
        <v>1779</v>
      </c>
      <c r="AD42" s="432" t="s">
        <v>1780</v>
      </c>
      <c r="AE42" s="48"/>
      <c r="AF42" s="14"/>
      <c r="AG42" s="14"/>
      <c r="AH42" s="14"/>
      <c r="AI42" s="14"/>
      <c r="AJ42" s="14"/>
      <c r="AK42" s="14"/>
      <c r="AL42" s="14"/>
      <c r="AM42" s="14"/>
      <c r="AN42" s="15"/>
      <c r="AO42" s="14"/>
      <c r="AP42" s="14"/>
      <c r="AQ42" s="14"/>
      <c r="AR42" s="14"/>
      <c r="AS42" s="15"/>
      <c r="AT42" s="16">
        <v>6781156</v>
      </c>
      <c r="AU42" s="17"/>
      <c r="AV42" s="16"/>
      <c r="AW42" s="17"/>
      <c r="AX42" s="16"/>
      <c r="AY42" s="17"/>
      <c r="AZ42" s="14"/>
      <c r="BA42" s="14"/>
      <c r="BB42" s="543" t="s">
        <v>95</v>
      </c>
    </row>
    <row r="43" spans="2:54" ht="15" hidden="1" customHeight="1" x14ac:dyDescent="0.45">
      <c r="B43" s="48" t="s">
        <v>1848</v>
      </c>
      <c r="C43" s="48"/>
      <c r="D43" s="48" t="s">
        <v>94</v>
      </c>
      <c r="E43" s="48" t="s">
        <v>94</v>
      </c>
      <c r="F43" s="48" t="s">
        <v>1738</v>
      </c>
      <c r="G43" s="48" t="s">
        <v>1738</v>
      </c>
      <c r="H43" s="48" t="s">
        <v>1738</v>
      </c>
      <c r="I43" s="23">
        <v>42861</v>
      </c>
      <c r="J43" s="23">
        <v>42861</v>
      </c>
      <c r="K43" s="23">
        <v>42887</v>
      </c>
      <c r="L43" s="23">
        <f>+K43-1</f>
        <v>42886</v>
      </c>
      <c r="M43" s="48" t="s">
        <v>2001</v>
      </c>
      <c r="N43" s="48" t="s">
        <v>1747</v>
      </c>
      <c r="O43" s="48" t="s">
        <v>1747</v>
      </c>
      <c r="P43" s="430">
        <v>1846063.9299999976</v>
      </c>
      <c r="Q43" s="474">
        <v>2612</v>
      </c>
      <c r="R43" s="430">
        <v>2123987.7699999935</v>
      </c>
      <c r="S43" s="431">
        <v>2745</v>
      </c>
      <c r="T43" s="48"/>
      <c r="U43" s="23">
        <f>K43-3</f>
        <v>42884</v>
      </c>
      <c r="V43" s="23">
        <v>42887</v>
      </c>
      <c r="W43" s="23">
        <v>42887</v>
      </c>
      <c r="X43" s="23" t="s">
        <v>1748</v>
      </c>
      <c r="Y43" s="23">
        <v>42891</v>
      </c>
      <c r="Z43" s="48" t="s">
        <v>335</v>
      </c>
      <c r="AA43" s="23">
        <v>42891</v>
      </c>
      <c r="AB43" s="23">
        <v>42901</v>
      </c>
      <c r="AC43" s="432" t="s">
        <v>1849</v>
      </c>
      <c r="AD43" s="432" t="s">
        <v>1850</v>
      </c>
      <c r="AE43" s="48"/>
      <c r="AF43" s="14"/>
      <c r="AG43" s="14"/>
      <c r="AH43" s="14"/>
      <c r="AI43" s="14"/>
      <c r="AJ43" s="14"/>
      <c r="AK43" s="14"/>
      <c r="AL43" s="14"/>
      <c r="AM43" s="14"/>
      <c r="AN43" s="15"/>
      <c r="AO43" s="14"/>
      <c r="AP43" s="14"/>
      <c r="AQ43" s="14"/>
      <c r="AR43" s="14"/>
      <c r="AS43" s="15"/>
      <c r="AT43" s="16">
        <v>2101436.6399999945</v>
      </c>
      <c r="AU43" s="17"/>
      <c r="AV43" s="16"/>
      <c r="AW43" s="17"/>
      <c r="AX43" s="16"/>
      <c r="AY43" s="17"/>
      <c r="AZ43" s="14"/>
      <c r="BA43" s="14"/>
      <c r="BB43" s="543" t="s">
        <v>95</v>
      </c>
    </row>
    <row r="44" spans="2:54" ht="15" hidden="1" customHeight="1" x14ac:dyDescent="0.45">
      <c r="B44" s="48" t="s">
        <v>1920</v>
      </c>
      <c r="C44" s="48"/>
      <c r="D44" s="457" t="s">
        <v>3327</v>
      </c>
      <c r="E44" s="48" t="s">
        <v>94</v>
      </c>
      <c r="F44" s="48" t="s">
        <v>3775</v>
      </c>
      <c r="G44" s="48" t="s">
        <v>1753</v>
      </c>
      <c r="H44" s="48" t="s">
        <v>1753</v>
      </c>
      <c r="I44" s="23">
        <v>42852</v>
      </c>
      <c r="J44" s="23">
        <v>42859</v>
      </c>
      <c r="K44" s="23">
        <v>42887</v>
      </c>
      <c r="L44" s="23">
        <v>42884</v>
      </c>
      <c r="M44" s="48" t="s">
        <v>1921</v>
      </c>
      <c r="N44" s="48" t="s">
        <v>1747</v>
      </c>
      <c r="O44" s="48" t="s">
        <v>1747</v>
      </c>
      <c r="P44" s="430">
        <v>9336535.7399998959</v>
      </c>
      <c r="Q44" s="474">
        <v>6808</v>
      </c>
      <c r="R44" s="430">
        <v>9731539.0499999486</v>
      </c>
      <c r="S44" s="431">
        <v>7119</v>
      </c>
      <c r="T44" s="48"/>
      <c r="U44" s="23" t="s">
        <v>47</v>
      </c>
      <c r="V44" s="23">
        <v>42885</v>
      </c>
      <c r="W44" s="23" t="s">
        <v>47</v>
      </c>
      <c r="X44" s="216" t="s">
        <v>47</v>
      </c>
      <c r="Y44" s="23">
        <v>42891</v>
      </c>
      <c r="Z44" s="48" t="s">
        <v>335</v>
      </c>
      <c r="AA44" s="23" t="s">
        <v>47</v>
      </c>
      <c r="AB44" s="23" t="s">
        <v>47</v>
      </c>
      <c r="AC44" s="432" t="s">
        <v>1923</v>
      </c>
      <c r="AD44" s="432" t="s">
        <v>1924</v>
      </c>
      <c r="AE44" s="48"/>
      <c r="AF44" s="14"/>
      <c r="AG44" s="14"/>
      <c r="AH44" s="14"/>
      <c r="AI44" s="14"/>
      <c r="AJ44" s="14"/>
      <c r="AK44" s="14"/>
      <c r="AL44" s="14"/>
      <c r="AM44" s="14"/>
      <c r="AN44" s="15"/>
      <c r="AO44" s="14"/>
      <c r="AP44" s="14"/>
      <c r="AQ44" s="14"/>
      <c r="AR44" s="14"/>
      <c r="AS44" s="15"/>
      <c r="AT44" s="16">
        <v>9288648</v>
      </c>
      <c r="AU44" s="17"/>
      <c r="AV44" s="16"/>
      <c r="AW44" s="17"/>
      <c r="AX44" s="16"/>
      <c r="AY44" s="17"/>
      <c r="AZ44" s="14"/>
      <c r="BA44" s="14"/>
      <c r="BB44" s="544" t="s">
        <v>3326</v>
      </c>
    </row>
    <row r="45" spans="2:54" ht="15" hidden="1" customHeight="1" x14ac:dyDescent="0.45">
      <c r="B45" s="48" t="s">
        <v>1943</v>
      </c>
      <c r="C45" s="48"/>
      <c r="D45" s="435" t="s">
        <v>95</v>
      </c>
      <c r="E45" s="48" t="s">
        <v>94</v>
      </c>
      <c r="F45" s="48" t="s">
        <v>3775</v>
      </c>
      <c r="G45" s="48" t="s">
        <v>1753</v>
      </c>
      <c r="H45" s="48" t="s">
        <v>1753</v>
      </c>
      <c r="I45" s="23">
        <v>42870</v>
      </c>
      <c r="J45" s="23">
        <v>42863</v>
      </c>
      <c r="K45" s="23">
        <v>42887</v>
      </c>
      <c r="L45" s="23">
        <v>42884</v>
      </c>
      <c r="M45" s="48" t="s">
        <v>1921</v>
      </c>
      <c r="N45" s="48" t="s">
        <v>1747</v>
      </c>
      <c r="O45" s="48" t="s">
        <v>1747</v>
      </c>
      <c r="P45" s="430">
        <v>6518936.0099999709</v>
      </c>
      <c r="Q45" s="474">
        <v>3517</v>
      </c>
      <c r="R45" s="430">
        <v>6858040.6700000139</v>
      </c>
      <c r="S45" s="431">
        <v>3692</v>
      </c>
      <c r="T45" s="48"/>
      <c r="U45" s="23" t="s">
        <v>47</v>
      </c>
      <c r="V45" s="23">
        <v>42885</v>
      </c>
      <c r="W45" s="23">
        <v>42885</v>
      </c>
      <c r="X45" s="48" t="s">
        <v>1748</v>
      </c>
      <c r="Y45" s="23">
        <v>42891</v>
      </c>
      <c r="Z45" s="48" t="s">
        <v>335</v>
      </c>
      <c r="AA45" s="23" t="s">
        <v>47</v>
      </c>
      <c r="AB45" s="23" t="s">
        <v>47</v>
      </c>
      <c r="AC45" s="432" t="s">
        <v>1945</v>
      </c>
      <c r="AD45" s="432" t="s">
        <v>1946</v>
      </c>
      <c r="AE45" s="48"/>
      <c r="AF45" s="14"/>
      <c r="AG45" s="14"/>
      <c r="AH45" s="14"/>
      <c r="AI45" s="14"/>
      <c r="AJ45" s="14"/>
      <c r="AK45" s="14"/>
      <c r="AL45" s="14"/>
      <c r="AM45" s="14"/>
      <c r="AN45" s="15"/>
      <c r="AO45" s="14"/>
      <c r="AP45" s="14"/>
      <c r="AQ45" s="14"/>
      <c r="AR45" s="14"/>
      <c r="AS45" s="15"/>
      <c r="AT45" s="16">
        <v>7729715.2399996612</v>
      </c>
      <c r="AU45" s="17"/>
      <c r="AV45" s="16"/>
      <c r="AW45" s="16"/>
      <c r="AX45" s="16"/>
      <c r="AY45" s="16"/>
      <c r="AZ45" s="16"/>
      <c r="BA45" s="16"/>
      <c r="BB45" s="543" t="s">
        <v>95</v>
      </c>
    </row>
    <row r="46" spans="2:54" ht="15" hidden="1" customHeight="1" x14ac:dyDescent="0.45">
      <c r="B46" s="48" t="s">
        <v>1756</v>
      </c>
      <c r="C46" s="48"/>
      <c r="D46" s="48" t="s">
        <v>94</v>
      </c>
      <c r="E46" s="48" t="s">
        <v>94</v>
      </c>
      <c r="F46" s="48" t="s">
        <v>1738</v>
      </c>
      <c r="G46" s="48" t="s">
        <v>1753</v>
      </c>
      <c r="H46" s="48" t="s">
        <v>1753</v>
      </c>
      <c r="I46" s="23">
        <v>42867</v>
      </c>
      <c r="J46" s="23">
        <v>42867</v>
      </c>
      <c r="K46" s="23">
        <v>42887</v>
      </c>
      <c r="L46" s="23">
        <f>+K46-1</f>
        <v>42886</v>
      </c>
      <c r="M46" s="48" t="s">
        <v>2001</v>
      </c>
      <c r="N46" s="48" t="s">
        <v>1747</v>
      </c>
      <c r="O46" s="48" t="s">
        <v>1747</v>
      </c>
      <c r="P46" s="430">
        <v>7728463.7199999727</v>
      </c>
      <c r="Q46" s="474">
        <v>6020</v>
      </c>
      <c r="R46" s="430">
        <v>8090841.7299999939</v>
      </c>
      <c r="S46" s="431">
        <v>6292</v>
      </c>
      <c r="T46" s="48"/>
      <c r="U46" s="23">
        <v>42884</v>
      </c>
      <c r="V46" s="23">
        <v>42887</v>
      </c>
      <c r="W46" s="23">
        <v>42887</v>
      </c>
      <c r="X46" s="48" t="s">
        <v>1748</v>
      </c>
      <c r="Y46" s="23">
        <v>42891</v>
      </c>
      <c r="Z46" s="48" t="s">
        <v>335</v>
      </c>
      <c r="AA46" s="147"/>
      <c r="AB46" s="23">
        <v>42897</v>
      </c>
      <c r="AC46" s="432" t="s">
        <v>3782</v>
      </c>
      <c r="AD46" s="432" t="s">
        <v>1761</v>
      </c>
      <c r="AE46" s="48"/>
      <c r="AF46" s="14"/>
      <c r="AG46" s="14"/>
      <c r="AH46" s="14"/>
      <c r="AI46" s="14"/>
      <c r="AJ46" s="14"/>
      <c r="AK46" s="14"/>
      <c r="AL46" s="14"/>
      <c r="AM46" s="14"/>
      <c r="AN46" s="15"/>
      <c r="AO46" s="14"/>
      <c r="AP46" s="14"/>
      <c r="AQ46" s="14"/>
      <c r="AR46" s="14"/>
      <c r="AS46" s="15"/>
      <c r="AT46" s="16">
        <v>8690581.6400000006</v>
      </c>
      <c r="AU46" s="17"/>
      <c r="AV46" s="16"/>
      <c r="AW46" s="17"/>
      <c r="AX46" s="16"/>
      <c r="AY46" s="17"/>
      <c r="AZ46" s="14"/>
      <c r="BA46" s="14"/>
      <c r="BB46" s="543" t="s">
        <v>95</v>
      </c>
    </row>
    <row r="47" spans="2:54" ht="15" hidden="1" customHeight="1" x14ac:dyDescent="0.45">
      <c r="B47" s="48" t="s">
        <v>1907</v>
      </c>
      <c r="C47" s="48"/>
      <c r="D47" s="48" t="s">
        <v>94</v>
      </c>
      <c r="E47" s="48" t="s">
        <v>94</v>
      </c>
      <c r="F47" s="48" t="s">
        <v>1738</v>
      </c>
      <c r="G47" s="48" t="s">
        <v>1738</v>
      </c>
      <c r="H47" s="48" t="s">
        <v>1738</v>
      </c>
      <c r="I47" s="23">
        <v>42872</v>
      </c>
      <c r="J47" s="23">
        <v>42872</v>
      </c>
      <c r="K47" s="23">
        <v>42887</v>
      </c>
      <c r="L47" s="23">
        <f>+K47-1</f>
        <v>42886</v>
      </c>
      <c r="M47" s="48" t="s">
        <v>2001</v>
      </c>
      <c r="N47" s="48" t="s">
        <v>1747</v>
      </c>
      <c r="O47" s="48" t="s">
        <v>1747</v>
      </c>
      <c r="P47" s="430">
        <v>6554581.9399999678</v>
      </c>
      <c r="Q47" s="474">
        <v>4049</v>
      </c>
      <c r="R47" s="430">
        <v>6346167.0599999474</v>
      </c>
      <c r="S47" s="431">
        <v>3957</v>
      </c>
      <c r="T47" s="48"/>
      <c r="U47" s="23">
        <f>K47-3</f>
        <v>42884</v>
      </c>
      <c r="V47" s="23">
        <f>K47</f>
        <v>42887</v>
      </c>
      <c r="W47" s="23">
        <v>42887</v>
      </c>
      <c r="X47" s="48" t="s">
        <v>1748</v>
      </c>
      <c r="Y47" s="23">
        <v>42891</v>
      </c>
      <c r="Z47" s="48" t="s">
        <v>335</v>
      </c>
      <c r="AA47" s="23">
        <v>42891</v>
      </c>
      <c r="AB47" s="23">
        <v>42901</v>
      </c>
      <c r="AC47" s="432" t="s">
        <v>1908</v>
      </c>
      <c r="AD47" s="432" t="s">
        <v>1909</v>
      </c>
      <c r="AE47" s="48"/>
      <c r="AF47" s="14"/>
      <c r="AG47" s="14"/>
      <c r="AH47" s="14"/>
      <c r="AI47" s="14"/>
      <c r="AJ47" s="14"/>
      <c r="AK47" s="14"/>
      <c r="AL47" s="14"/>
      <c r="AM47" s="14"/>
      <c r="AN47" s="15"/>
      <c r="AO47" s="14"/>
      <c r="AP47" s="14"/>
      <c r="AQ47" s="14"/>
      <c r="AR47" s="14"/>
      <c r="AS47" s="15"/>
      <c r="AT47" s="164"/>
      <c r="AU47" s="17"/>
      <c r="AV47" s="16"/>
      <c r="AW47" s="17"/>
      <c r="AX47" s="549"/>
      <c r="AY47" s="17"/>
      <c r="AZ47" s="14"/>
      <c r="BA47" s="14"/>
      <c r="BB47" s="543" t="s">
        <v>95</v>
      </c>
    </row>
    <row r="48" spans="2:54" ht="15" hidden="1" customHeight="1" x14ac:dyDescent="0.45">
      <c r="B48" s="48" t="s">
        <v>1933</v>
      </c>
      <c r="C48" s="48"/>
      <c r="D48" s="48" t="s">
        <v>94</v>
      </c>
      <c r="E48" s="48" t="s">
        <v>94</v>
      </c>
      <c r="F48" s="48" t="s">
        <v>1738</v>
      </c>
      <c r="G48" s="48" t="s">
        <v>1738</v>
      </c>
      <c r="H48" s="48" t="s">
        <v>1738</v>
      </c>
      <c r="I48" s="23">
        <v>42867</v>
      </c>
      <c r="J48" s="23">
        <v>42867</v>
      </c>
      <c r="K48" s="23">
        <v>42887</v>
      </c>
      <c r="L48" s="23">
        <f>+K48-1</f>
        <v>42886</v>
      </c>
      <c r="M48" s="48" t="s">
        <v>2001</v>
      </c>
      <c r="N48" s="48" t="s">
        <v>1747</v>
      </c>
      <c r="O48" s="48" t="s">
        <v>1747</v>
      </c>
      <c r="P48" s="430">
        <v>44868137.220000111</v>
      </c>
      <c r="Q48" s="474">
        <v>18301</v>
      </c>
      <c r="R48" s="430">
        <v>42699871.709999837</v>
      </c>
      <c r="S48" s="431">
        <v>18731</v>
      </c>
      <c r="T48" s="48"/>
      <c r="U48" s="23">
        <f>K48-3</f>
        <v>42884</v>
      </c>
      <c r="V48" s="23">
        <v>42887</v>
      </c>
      <c r="W48" s="23">
        <v>42887</v>
      </c>
      <c r="X48" s="48" t="s">
        <v>1748</v>
      </c>
      <c r="Y48" s="23">
        <v>42891</v>
      </c>
      <c r="Z48" s="48" t="s">
        <v>335</v>
      </c>
      <c r="AA48" s="23">
        <v>42891</v>
      </c>
      <c r="AB48" s="23">
        <v>42899</v>
      </c>
      <c r="AC48" s="432" t="s">
        <v>1935</v>
      </c>
      <c r="AD48" s="432" t="s">
        <v>1936</v>
      </c>
      <c r="AE48" s="48"/>
      <c r="AF48" s="14"/>
      <c r="AG48" s="14"/>
      <c r="AH48" s="14"/>
      <c r="AI48" s="14"/>
      <c r="AJ48" s="14"/>
      <c r="AK48" s="14"/>
      <c r="AL48" s="14"/>
      <c r="AM48" s="14"/>
      <c r="AN48" s="15"/>
      <c r="AO48" s="14"/>
      <c r="AP48" s="14"/>
      <c r="AQ48" s="14"/>
      <c r="AR48" s="14"/>
      <c r="AS48" s="15"/>
      <c r="AT48" s="16">
        <v>44573082</v>
      </c>
      <c r="AU48" s="17"/>
      <c r="AV48" s="16"/>
      <c r="AW48" s="17"/>
      <c r="AY48" s="17"/>
      <c r="AZ48" s="14"/>
      <c r="BA48" s="14"/>
      <c r="BB48" s="543" t="s">
        <v>95</v>
      </c>
    </row>
    <row r="49" spans="2:54" ht="15" hidden="1" customHeight="1" x14ac:dyDescent="0.45">
      <c r="B49" s="48" t="s">
        <v>1879</v>
      </c>
      <c r="C49" s="48"/>
      <c r="D49" s="48" t="s">
        <v>94</v>
      </c>
      <c r="E49" s="48" t="s">
        <v>94</v>
      </c>
      <c r="F49" s="48" t="s">
        <v>1738</v>
      </c>
      <c r="G49" s="48" t="s">
        <v>1738</v>
      </c>
      <c r="H49" s="48" t="s">
        <v>1738</v>
      </c>
      <c r="I49" s="23">
        <v>42864</v>
      </c>
      <c r="J49" s="23">
        <v>42864</v>
      </c>
      <c r="K49" s="23">
        <v>42887</v>
      </c>
      <c r="L49" s="23">
        <f>K49-1</f>
        <v>42886</v>
      </c>
      <c r="M49" s="48" t="s">
        <v>2014</v>
      </c>
      <c r="N49" s="48" t="s">
        <v>1747</v>
      </c>
      <c r="O49" s="48" t="s">
        <v>1747</v>
      </c>
      <c r="P49" s="430">
        <v>3809878.5900000064</v>
      </c>
      <c r="Q49" s="474">
        <v>3524</v>
      </c>
      <c r="R49" s="430">
        <v>4562161.8100000024</v>
      </c>
      <c r="S49" s="431">
        <v>4081</v>
      </c>
      <c r="T49" s="48"/>
      <c r="U49" s="23">
        <v>42887</v>
      </c>
      <c r="V49" s="23">
        <v>42887</v>
      </c>
      <c r="W49" s="23">
        <v>42887</v>
      </c>
      <c r="X49" s="433" t="s">
        <v>3288</v>
      </c>
      <c r="Y49" s="23">
        <v>42891</v>
      </c>
      <c r="Z49" s="48" t="s">
        <v>532</v>
      </c>
      <c r="AA49" s="23" t="s">
        <v>3296</v>
      </c>
      <c r="AB49" s="545"/>
      <c r="AC49" s="432" t="s">
        <v>1880</v>
      </c>
      <c r="AD49" s="432" t="s">
        <v>1881</v>
      </c>
      <c r="AE49" s="48"/>
      <c r="AF49" s="14"/>
      <c r="AG49" s="14"/>
      <c r="AH49" s="14"/>
      <c r="AI49" s="14"/>
      <c r="AJ49" s="14"/>
      <c r="AK49" s="14"/>
      <c r="AL49" s="14"/>
      <c r="AM49" s="14"/>
      <c r="AN49" s="15"/>
      <c r="AO49" s="14"/>
      <c r="AP49" s="14"/>
      <c r="AQ49" s="14"/>
      <c r="AR49" s="14"/>
      <c r="AS49" s="15"/>
      <c r="AT49" s="16">
        <v>3781068.3700000304</v>
      </c>
      <c r="AU49" s="17"/>
      <c r="AV49" s="16"/>
      <c r="AW49" s="17"/>
      <c r="AX49" s="16"/>
      <c r="AY49" s="17"/>
      <c r="AZ49" s="14"/>
      <c r="BA49" s="14"/>
      <c r="BB49" s="543" t="s">
        <v>95</v>
      </c>
    </row>
    <row r="50" spans="2:54" ht="15" hidden="1" customHeight="1" x14ac:dyDescent="0.45">
      <c r="B50" s="48" t="s">
        <v>1898</v>
      </c>
      <c r="C50" s="48"/>
      <c r="D50" s="48" t="s">
        <v>94</v>
      </c>
      <c r="E50" s="48" t="s">
        <v>94</v>
      </c>
      <c r="F50" s="48" t="s">
        <v>1738</v>
      </c>
      <c r="G50" s="48" t="s">
        <v>1738</v>
      </c>
      <c r="H50" s="48" t="s">
        <v>1738</v>
      </c>
      <c r="I50" s="23">
        <v>42865</v>
      </c>
      <c r="J50" s="23">
        <v>42865</v>
      </c>
      <c r="K50" s="23">
        <v>42887</v>
      </c>
      <c r="L50" s="23">
        <f>+K50-1</f>
        <v>42886</v>
      </c>
      <c r="M50" s="48" t="s">
        <v>2001</v>
      </c>
      <c r="N50" s="48" t="s">
        <v>1747</v>
      </c>
      <c r="O50" s="48" t="s">
        <v>1747</v>
      </c>
      <c r="P50" s="430">
        <v>10235596.339999994</v>
      </c>
      <c r="Q50" s="474">
        <v>6918</v>
      </c>
      <c r="R50" s="430">
        <v>10183205.669999989</v>
      </c>
      <c r="S50" s="431">
        <v>6767</v>
      </c>
      <c r="T50" s="48"/>
      <c r="U50" s="23">
        <v>42882</v>
      </c>
      <c r="V50" s="23">
        <v>42876</v>
      </c>
      <c r="W50" s="23">
        <v>42876</v>
      </c>
      <c r="X50" s="48" t="s">
        <v>1748</v>
      </c>
      <c r="Y50" s="23">
        <v>42891</v>
      </c>
      <c r="Z50" s="48" t="s">
        <v>335</v>
      </c>
      <c r="AA50" s="23">
        <v>42891</v>
      </c>
      <c r="AB50" s="23">
        <v>42898</v>
      </c>
      <c r="AC50" s="432" t="s">
        <v>1899</v>
      </c>
      <c r="AD50" s="432" t="s">
        <v>1900</v>
      </c>
      <c r="AE50" s="48"/>
      <c r="AF50" s="14"/>
      <c r="AG50" s="14"/>
      <c r="AH50" s="14"/>
      <c r="AI50" s="14"/>
      <c r="AJ50" s="14"/>
      <c r="AK50" s="14"/>
      <c r="AL50" s="14"/>
      <c r="AM50" s="14"/>
      <c r="AN50" s="15"/>
      <c r="AO50" s="14"/>
      <c r="AP50" s="14"/>
      <c r="AQ50" s="14"/>
      <c r="AR50" s="14"/>
      <c r="AS50" s="15"/>
      <c r="AT50" s="16">
        <v>9184175.5599999893</v>
      </c>
      <c r="AU50" s="17"/>
      <c r="AV50" s="16"/>
      <c r="AW50" s="17"/>
      <c r="AX50" s="16"/>
      <c r="AY50" s="17"/>
      <c r="AZ50" s="14"/>
      <c r="BA50" s="14"/>
      <c r="BB50" s="543" t="s">
        <v>95</v>
      </c>
    </row>
    <row r="51" spans="2:54" ht="15" hidden="1" customHeight="1" x14ac:dyDescent="0.45">
      <c r="B51" s="48" t="s">
        <v>1787</v>
      </c>
      <c r="C51" s="48"/>
      <c r="D51" s="48" t="s">
        <v>94</v>
      </c>
      <c r="E51" s="48" t="s">
        <v>94</v>
      </c>
      <c r="F51" s="48" t="s">
        <v>1738</v>
      </c>
      <c r="G51" s="48" t="s">
        <v>1738</v>
      </c>
      <c r="H51" s="48" t="s">
        <v>1738</v>
      </c>
      <c r="I51" s="23">
        <v>42856</v>
      </c>
      <c r="J51" s="23">
        <v>42856</v>
      </c>
      <c r="K51" s="23">
        <v>42887</v>
      </c>
      <c r="L51" s="23">
        <f>K51-1</f>
        <v>42886</v>
      </c>
      <c r="M51" s="48" t="s">
        <v>2014</v>
      </c>
      <c r="N51" s="48" t="s">
        <v>1747</v>
      </c>
      <c r="O51" s="48" t="s">
        <v>1747</v>
      </c>
      <c r="P51" s="430">
        <v>28555156.649995774</v>
      </c>
      <c r="Q51" s="474">
        <v>33509</v>
      </c>
      <c r="R51" s="430">
        <v>28754572.149999697</v>
      </c>
      <c r="S51" s="431">
        <v>35371</v>
      </c>
      <c r="T51" s="48"/>
      <c r="U51" s="23">
        <v>42880</v>
      </c>
      <c r="V51" s="23">
        <v>42880</v>
      </c>
      <c r="W51" s="23">
        <v>42880</v>
      </c>
      <c r="X51" s="433" t="s">
        <v>1748</v>
      </c>
      <c r="Y51" s="23">
        <v>42891</v>
      </c>
      <c r="Z51" s="48" t="s">
        <v>335</v>
      </c>
      <c r="AA51" s="23" t="s">
        <v>3296</v>
      </c>
      <c r="AB51" s="545"/>
      <c r="AC51" s="432" t="s">
        <v>1789</v>
      </c>
      <c r="AD51" s="432" t="s">
        <v>1790</v>
      </c>
      <c r="AE51" s="48"/>
      <c r="AF51" s="14"/>
      <c r="AG51" s="14"/>
      <c r="AH51" s="14"/>
      <c r="AI51" s="14"/>
      <c r="AJ51" s="14"/>
      <c r="AK51" s="14"/>
      <c r="AL51" s="14"/>
      <c r="AM51" s="14"/>
      <c r="AN51" s="15"/>
      <c r="AO51" s="14"/>
      <c r="AP51" s="14"/>
      <c r="AQ51" s="14"/>
      <c r="AR51" s="14"/>
      <c r="AS51" s="15"/>
      <c r="AT51" s="16">
        <v>28854558.009998385</v>
      </c>
      <c r="AU51" s="17"/>
      <c r="AV51" s="16"/>
      <c r="AW51" s="17"/>
      <c r="AX51" s="16"/>
      <c r="AY51" s="17"/>
      <c r="AZ51" s="14"/>
      <c r="BA51" s="14"/>
      <c r="BB51" s="543" t="s">
        <v>95</v>
      </c>
    </row>
    <row r="52" spans="2:54" ht="15" hidden="1" customHeight="1" x14ac:dyDescent="0.45">
      <c r="B52" s="48" t="s">
        <v>1876</v>
      </c>
      <c r="C52" s="48"/>
      <c r="D52" s="48" t="s">
        <v>94</v>
      </c>
      <c r="E52" s="48" t="s">
        <v>94</v>
      </c>
      <c r="F52" s="48" t="s">
        <v>1738</v>
      </c>
      <c r="G52" s="48" t="s">
        <v>1738</v>
      </c>
      <c r="H52" s="48" t="s">
        <v>1845</v>
      </c>
      <c r="I52" s="23">
        <v>42860</v>
      </c>
      <c r="J52" s="23">
        <v>42860</v>
      </c>
      <c r="K52" s="23">
        <v>42887</v>
      </c>
      <c r="L52" s="23">
        <f>+K52-1</f>
        <v>42886</v>
      </c>
      <c r="M52" s="48" t="s">
        <v>2001</v>
      </c>
      <c r="N52" s="48" t="s">
        <v>1747</v>
      </c>
      <c r="O52" s="48" t="s">
        <v>1747</v>
      </c>
      <c r="P52" s="430">
        <v>12512611.360000102</v>
      </c>
      <c r="Q52" s="474">
        <v>12091</v>
      </c>
      <c r="R52" s="430">
        <v>14753765.930000145</v>
      </c>
      <c r="S52" s="431">
        <v>12859</v>
      </c>
      <c r="T52" s="48"/>
      <c r="U52" s="23">
        <f>K52-3</f>
        <v>42884</v>
      </c>
      <c r="V52" s="23">
        <v>42887</v>
      </c>
      <c r="W52" s="23">
        <v>42887</v>
      </c>
      <c r="X52" s="48" t="s">
        <v>1748</v>
      </c>
      <c r="Y52" s="23">
        <v>42891</v>
      </c>
      <c r="Z52" s="48" t="s">
        <v>335</v>
      </c>
      <c r="AA52" s="23">
        <v>42891</v>
      </c>
      <c r="AB52" s="23">
        <v>42901</v>
      </c>
      <c r="AC52" s="432" t="s">
        <v>3282</v>
      </c>
      <c r="AD52" s="432" t="s">
        <v>1878</v>
      </c>
      <c r="AE52" s="48"/>
      <c r="AF52" s="14"/>
      <c r="AG52" s="14"/>
      <c r="AH52" s="14"/>
      <c r="AI52" s="14"/>
      <c r="AJ52" s="14"/>
      <c r="AK52" s="14"/>
      <c r="AL52" s="14"/>
      <c r="AM52" s="14"/>
      <c r="AN52" s="15"/>
      <c r="AO52" s="14"/>
      <c r="AP52" s="14"/>
      <c r="AQ52" s="14"/>
      <c r="AR52" s="14"/>
      <c r="AS52" s="15"/>
      <c r="AT52" s="16">
        <v>11037477.059999796</v>
      </c>
      <c r="AU52" s="17"/>
      <c r="AV52" s="16"/>
      <c r="AW52" s="17"/>
      <c r="AX52" s="16"/>
      <c r="AY52" s="17"/>
      <c r="AZ52" s="14"/>
      <c r="BA52" s="14"/>
      <c r="BB52" s="543" t="s">
        <v>95</v>
      </c>
    </row>
    <row r="53" spans="2:54" ht="15" hidden="1" customHeight="1" x14ac:dyDescent="0.45">
      <c r="B53" s="48" t="s">
        <v>1858</v>
      </c>
      <c r="C53" s="48"/>
      <c r="D53" s="48" t="s">
        <v>94</v>
      </c>
      <c r="E53" s="48" t="s">
        <v>94</v>
      </c>
      <c r="F53" s="48" t="s">
        <v>1738</v>
      </c>
      <c r="G53" s="48" t="s">
        <v>1738</v>
      </c>
      <c r="H53" s="48" t="s">
        <v>1738</v>
      </c>
      <c r="I53" s="23">
        <v>42865</v>
      </c>
      <c r="J53" s="23">
        <v>42865</v>
      </c>
      <c r="K53" s="23">
        <v>42887</v>
      </c>
      <c r="L53" s="23">
        <f>+K53-1</f>
        <v>42886</v>
      </c>
      <c r="M53" s="48" t="s">
        <v>2001</v>
      </c>
      <c r="N53" s="48" t="s">
        <v>1747</v>
      </c>
      <c r="O53" s="48" t="s">
        <v>1747</v>
      </c>
      <c r="P53" s="430">
        <v>6950706.329999947</v>
      </c>
      <c r="Q53" s="474">
        <v>4515</v>
      </c>
      <c r="R53" s="430">
        <v>8327434.8699999927</v>
      </c>
      <c r="S53" s="431">
        <v>5339</v>
      </c>
      <c r="T53" s="48"/>
      <c r="U53" s="23">
        <f>K53-3</f>
        <v>42884</v>
      </c>
      <c r="V53" s="23">
        <v>42887</v>
      </c>
      <c r="W53" s="23">
        <v>42887</v>
      </c>
      <c r="X53" s="48" t="s">
        <v>1748</v>
      </c>
      <c r="Y53" s="23">
        <v>42891</v>
      </c>
      <c r="Z53" s="48" t="s">
        <v>335</v>
      </c>
      <c r="AA53" s="23">
        <v>42891</v>
      </c>
      <c r="AB53" s="23">
        <v>42898</v>
      </c>
      <c r="AC53" s="432" t="s">
        <v>1860</v>
      </c>
      <c r="AD53" s="432" t="s">
        <v>1861</v>
      </c>
      <c r="AE53" s="48"/>
      <c r="AF53" s="14"/>
      <c r="AG53" s="14"/>
      <c r="AH53" s="14"/>
      <c r="AI53" s="14"/>
      <c r="AJ53" s="14"/>
      <c r="AK53" s="14"/>
      <c r="AL53" s="14"/>
      <c r="AM53" s="14"/>
      <c r="AN53" s="15"/>
      <c r="AO53" s="14"/>
      <c r="AP53" s="14"/>
      <c r="AQ53" s="14"/>
      <c r="AR53" s="14"/>
      <c r="AS53" s="15"/>
      <c r="AT53" s="16">
        <v>6646185</v>
      </c>
      <c r="AU53" s="17"/>
      <c r="AV53" s="16"/>
      <c r="AW53" s="17"/>
      <c r="AX53" s="16"/>
      <c r="AY53" s="17"/>
      <c r="AZ53" s="14"/>
      <c r="BA53" s="14"/>
      <c r="BB53" s="543" t="s">
        <v>95</v>
      </c>
    </row>
    <row r="54" spans="2:54" ht="15" hidden="1" customHeight="1" x14ac:dyDescent="0.45">
      <c r="B54" s="48" t="s">
        <v>1818</v>
      </c>
      <c r="C54" s="48"/>
      <c r="D54" s="48" t="s">
        <v>94</v>
      </c>
      <c r="E54" s="48" t="s">
        <v>94</v>
      </c>
      <c r="F54" s="48" t="s">
        <v>1738</v>
      </c>
      <c r="G54" s="48" t="s">
        <v>1738</v>
      </c>
      <c r="H54" s="48" t="s">
        <v>1738</v>
      </c>
      <c r="I54" s="23">
        <v>42865</v>
      </c>
      <c r="J54" s="23">
        <v>42865</v>
      </c>
      <c r="K54" s="23">
        <v>42887</v>
      </c>
      <c r="L54" s="23">
        <f>+K54-1</f>
        <v>42886</v>
      </c>
      <c r="M54" s="48" t="s">
        <v>2001</v>
      </c>
      <c r="N54" s="48" t="s">
        <v>1740</v>
      </c>
      <c r="O54" s="48" t="s">
        <v>1740</v>
      </c>
      <c r="P54" s="430">
        <v>7672168.4299999671</v>
      </c>
      <c r="Q54" s="474">
        <v>2541</v>
      </c>
      <c r="R54" s="430">
        <v>7928052.2699999949</v>
      </c>
      <c r="S54" s="431">
        <v>2639</v>
      </c>
      <c r="T54" s="48"/>
      <c r="U54" s="23">
        <f>K54-3</f>
        <v>42884</v>
      </c>
      <c r="V54" s="23">
        <v>42887</v>
      </c>
      <c r="W54" s="23">
        <v>42887</v>
      </c>
      <c r="X54" s="48" t="s">
        <v>1748</v>
      </c>
      <c r="Y54" s="23">
        <v>42889</v>
      </c>
      <c r="Z54" s="48" t="s">
        <v>335</v>
      </c>
      <c r="AA54" s="23">
        <v>42889</v>
      </c>
      <c r="AB54" s="23">
        <v>42901</v>
      </c>
      <c r="AC54" s="432" t="s">
        <v>1819</v>
      </c>
      <c r="AD54" s="432" t="s">
        <v>1820</v>
      </c>
      <c r="AE54" s="48"/>
      <c r="AF54" s="14"/>
      <c r="AG54" s="14"/>
      <c r="AH54" s="14"/>
      <c r="AI54" s="14"/>
      <c r="AJ54" s="14"/>
      <c r="AK54" s="14"/>
      <c r="AL54" s="14"/>
      <c r="AM54" s="14"/>
      <c r="AN54" s="15"/>
      <c r="AO54" s="14"/>
      <c r="AP54" s="14"/>
      <c r="AQ54" s="14"/>
      <c r="AR54" s="14"/>
      <c r="AS54" s="15"/>
      <c r="AT54" s="16">
        <v>7875383</v>
      </c>
      <c r="AU54" s="17"/>
      <c r="AV54" s="16"/>
      <c r="AW54" s="17"/>
      <c r="AX54" s="16"/>
      <c r="AY54" s="17"/>
      <c r="AZ54" s="14"/>
      <c r="BA54" s="14"/>
      <c r="BB54" s="543" t="s">
        <v>95</v>
      </c>
    </row>
    <row r="55" spans="2:54" ht="15" hidden="1" customHeight="1" x14ac:dyDescent="0.45">
      <c r="B55" s="48" t="s">
        <v>1882</v>
      </c>
      <c r="C55" s="48"/>
      <c r="D55" s="48" t="s">
        <v>94</v>
      </c>
      <c r="E55" s="48" t="s">
        <v>94</v>
      </c>
      <c r="F55" s="48" t="s">
        <v>3764</v>
      </c>
      <c r="G55" s="48" t="s">
        <v>1753</v>
      </c>
      <c r="H55" s="48" t="s">
        <v>1753</v>
      </c>
      <c r="I55" s="23">
        <v>42858</v>
      </c>
      <c r="J55" s="23">
        <v>42858</v>
      </c>
      <c r="K55" s="23">
        <v>42887</v>
      </c>
      <c r="L55" s="23">
        <f>K55-1</f>
        <v>42886</v>
      </c>
      <c r="M55" s="48" t="s">
        <v>2014</v>
      </c>
      <c r="N55" s="48" t="s">
        <v>1747</v>
      </c>
      <c r="O55" s="48" t="s">
        <v>1747</v>
      </c>
      <c r="P55" s="430">
        <v>21821968.410001244</v>
      </c>
      <c r="Q55" s="474">
        <v>13330</v>
      </c>
      <c r="R55" s="430">
        <v>21983912.530000746</v>
      </c>
      <c r="S55" s="431">
        <v>13257</v>
      </c>
      <c r="T55" s="48"/>
      <c r="U55" s="48" t="s">
        <v>47</v>
      </c>
      <c r="V55" s="23">
        <v>42877</v>
      </c>
      <c r="W55" s="23">
        <v>42877</v>
      </c>
      <c r="X55" s="433" t="s">
        <v>3288</v>
      </c>
      <c r="Y55" s="23">
        <v>42891</v>
      </c>
      <c r="Z55" s="48" t="s">
        <v>335</v>
      </c>
      <c r="AA55" s="23" t="s">
        <v>47</v>
      </c>
      <c r="AB55" s="147"/>
      <c r="AC55" s="432" t="s">
        <v>1884</v>
      </c>
      <c r="AD55" s="432" t="s">
        <v>1885</v>
      </c>
      <c r="AE55" s="48"/>
      <c r="AF55" s="14"/>
      <c r="AG55" s="14"/>
      <c r="AH55" s="14"/>
      <c r="AI55" s="14"/>
      <c r="AJ55" s="14"/>
      <c r="AK55" s="14"/>
      <c r="AL55" s="14"/>
      <c r="AM55" s="14"/>
      <c r="AN55" s="15"/>
      <c r="AO55" s="14"/>
      <c r="AP55" s="14"/>
      <c r="AQ55" s="14"/>
      <c r="AR55" s="14"/>
      <c r="AS55" s="15"/>
      <c r="AT55" s="164">
        <v>23135047.959999751</v>
      </c>
      <c r="AU55" s="17"/>
      <c r="AV55" s="16"/>
      <c r="AW55" s="17"/>
      <c r="AX55" s="16"/>
      <c r="AY55" s="17"/>
      <c r="AZ55" s="14"/>
      <c r="BA55" s="14"/>
      <c r="BB55" s="543" t="s">
        <v>95</v>
      </c>
    </row>
    <row r="56" spans="2:54" ht="15" hidden="1" customHeight="1" x14ac:dyDescent="0.45">
      <c r="B56" s="48" t="s">
        <v>1824</v>
      </c>
      <c r="C56" s="48"/>
      <c r="D56" s="48" t="s">
        <v>94</v>
      </c>
      <c r="E56" s="48" t="s">
        <v>94</v>
      </c>
      <c r="F56" s="48" t="s">
        <v>1738</v>
      </c>
      <c r="G56" s="48" t="s">
        <v>1753</v>
      </c>
      <c r="H56" s="48" t="s">
        <v>1753</v>
      </c>
      <c r="I56" s="23">
        <v>42863</v>
      </c>
      <c r="J56" s="23">
        <v>42863</v>
      </c>
      <c r="K56" s="23">
        <v>42887</v>
      </c>
      <c r="L56" s="23">
        <f>K56-1</f>
        <v>42886</v>
      </c>
      <c r="M56" s="48" t="s">
        <v>2014</v>
      </c>
      <c r="N56" s="48" t="s">
        <v>1747</v>
      </c>
      <c r="O56" s="48" t="s">
        <v>1747</v>
      </c>
      <c r="P56" s="430">
        <v>14918153.099999951</v>
      </c>
      <c r="Q56" s="474">
        <v>7728</v>
      </c>
      <c r="R56" s="430">
        <v>15596243.369999992</v>
      </c>
      <c r="S56" s="431">
        <v>7877</v>
      </c>
      <c r="T56" s="48"/>
      <c r="U56" s="23">
        <v>42880</v>
      </c>
      <c r="V56" s="23">
        <v>42880</v>
      </c>
      <c r="W56" s="23">
        <v>42880</v>
      </c>
      <c r="X56" s="433" t="s">
        <v>1748</v>
      </c>
      <c r="Y56" s="23">
        <v>42891</v>
      </c>
      <c r="Z56" s="48" t="s">
        <v>335</v>
      </c>
      <c r="AA56" s="23" t="s">
        <v>3296</v>
      </c>
      <c r="AB56" s="147"/>
      <c r="AC56" s="432" t="s">
        <v>1825</v>
      </c>
      <c r="AD56" s="432" t="s">
        <v>1826</v>
      </c>
      <c r="AE56" s="48"/>
      <c r="AF56" s="14"/>
      <c r="AG56" s="14"/>
      <c r="AH56" s="14"/>
      <c r="AI56" s="14"/>
      <c r="AJ56" s="14"/>
      <c r="AK56" s="14"/>
      <c r="AL56" s="14"/>
      <c r="AM56" s="14"/>
      <c r="AN56" s="15"/>
      <c r="AO56" s="14"/>
      <c r="AP56" s="14"/>
      <c r="AQ56" s="14"/>
      <c r="AR56" s="14"/>
      <c r="AS56" s="15"/>
      <c r="AT56" s="16">
        <v>15059467.66</v>
      </c>
      <c r="AU56" s="17"/>
      <c r="AV56" s="16"/>
      <c r="AW56" s="17"/>
      <c r="AX56" s="16"/>
      <c r="AY56" s="17"/>
      <c r="AZ56" s="14"/>
      <c r="BA56" s="14"/>
      <c r="BB56" s="543" t="s">
        <v>95</v>
      </c>
    </row>
    <row r="57" spans="2:54" ht="15" hidden="1" customHeight="1" x14ac:dyDescent="0.45">
      <c r="B57" s="48" t="s">
        <v>1937</v>
      </c>
      <c r="C57" s="48"/>
      <c r="D57" s="48" t="s">
        <v>94</v>
      </c>
      <c r="E57" s="48" t="s">
        <v>94</v>
      </c>
      <c r="F57" s="48" t="s">
        <v>3775</v>
      </c>
      <c r="G57" s="48" t="s">
        <v>1753</v>
      </c>
      <c r="H57" s="48" t="s">
        <v>1753</v>
      </c>
      <c r="I57" s="23">
        <v>42865</v>
      </c>
      <c r="J57" s="23">
        <v>42865</v>
      </c>
      <c r="K57" s="23">
        <v>42887</v>
      </c>
      <c r="L57" s="23">
        <f>K57-1</f>
        <v>42886</v>
      </c>
      <c r="M57" s="48" t="s">
        <v>2001</v>
      </c>
      <c r="N57" s="48" t="s">
        <v>1747</v>
      </c>
      <c r="O57" s="48" t="s">
        <v>1747</v>
      </c>
      <c r="P57" s="430">
        <v>5152385.3100000033</v>
      </c>
      <c r="Q57" s="474">
        <v>5052</v>
      </c>
      <c r="R57" s="430">
        <v>5535423.8899999773</v>
      </c>
      <c r="S57" s="431">
        <v>5463</v>
      </c>
      <c r="T57" s="48"/>
      <c r="U57" s="23">
        <v>42881</v>
      </c>
      <c r="V57" s="23">
        <v>42881</v>
      </c>
      <c r="W57" s="23">
        <v>42881</v>
      </c>
      <c r="X57" s="48" t="s">
        <v>1748</v>
      </c>
      <c r="Y57" s="23">
        <v>42891</v>
      </c>
      <c r="Z57" s="48" t="s">
        <v>335</v>
      </c>
      <c r="AA57" s="147"/>
      <c r="AB57" s="23">
        <v>42898</v>
      </c>
      <c r="AC57" s="432" t="s">
        <v>1938</v>
      </c>
      <c r="AD57" s="432" t="s">
        <v>1939</v>
      </c>
      <c r="AE57" s="48"/>
      <c r="AF57" s="14"/>
      <c r="AG57" s="14"/>
      <c r="AH57" s="14"/>
      <c r="AI57" s="14"/>
      <c r="AJ57" s="14"/>
      <c r="AK57" s="14"/>
      <c r="AL57" s="14"/>
      <c r="AM57" s="14"/>
      <c r="AN57" s="15"/>
      <c r="AO57" s="14"/>
      <c r="AP57" s="14"/>
      <c r="AQ57" s="14"/>
      <c r="AR57" s="14"/>
      <c r="AS57" s="15"/>
      <c r="AT57" s="16">
        <v>5699464.3199999686</v>
      </c>
      <c r="AU57" s="17"/>
      <c r="AV57" s="16"/>
      <c r="AW57" s="17"/>
      <c r="AX57" s="16"/>
      <c r="AY57" s="17"/>
      <c r="AZ57" s="14"/>
      <c r="BA57" s="14"/>
      <c r="BB57" s="543" t="s">
        <v>95</v>
      </c>
    </row>
    <row r="58" spans="2:54" ht="15" hidden="1" customHeight="1" x14ac:dyDescent="0.45">
      <c r="B58" s="48" t="s">
        <v>1904</v>
      </c>
      <c r="C58" s="48"/>
      <c r="D58" s="48" t="s">
        <v>94</v>
      </c>
      <c r="E58" s="48" t="s">
        <v>94</v>
      </c>
      <c r="F58" s="48" t="s">
        <v>1738</v>
      </c>
      <c r="G58" s="48" t="s">
        <v>1738</v>
      </c>
      <c r="H58" s="48" t="s">
        <v>1738</v>
      </c>
      <c r="I58" s="23">
        <v>42865</v>
      </c>
      <c r="J58" s="23">
        <v>42865</v>
      </c>
      <c r="K58" s="23" t="s">
        <v>3773</v>
      </c>
      <c r="L58" s="23">
        <v>42886</v>
      </c>
      <c r="M58" s="48" t="s">
        <v>2001</v>
      </c>
      <c r="N58" s="48" t="s">
        <v>1747</v>
      </c>
      <c r="O58" s="48" t="s">
        <v>1747</v>
      </c>
      <c r="P58" s="430">
        <v>4433742.4399998346</v>
      </c>
      <c r="Q58" s="474">
        <v>15059</v>
      </c>
      <c r="R58" s="430">
        <v>4477579.4800000712</v>
      </c>
      <c r="S58" s="431">
        <v>14981</v>
      </c>
      <c r="T58" s="48"/>
      <c r="U58" s="23">
        <v>42886</v>
      </c>
      <c r="V58" s="23">
        <v>42886</v>
      </c>
      <c r="W58" s="23">
        <v>42888</v>
      </c>
      <c r="X58" s="48" t="s">
        <v>1748</v>
      </c>
      <c r="Y58" s="23">
        <v>42892</v>
      </c>
      <c r="Z58" s="48" t="s">
        <v>3760</v>
      </c>
      <c r="AA58" s="23">
        <v>42888</v>
      </c>
      <c r="AB58" s="23">
        <v>42902</v>
      </c>
      <c r="AC58" s="432" t="s">
        <v>1905</v>
      </c>
      <c r="AD58" s="432" t="s">
        <v>1906</v>
      </c>
      <c r="AE58" s="48"/>
      <c r="AF58" s="14"/>
      <c r="AG58" s="14"/>
      <c r="AH58" s="14"/>
      <c r="AI58" s="14"/>
      <c r="AJ58" s="14"/>
      <c r="AK58" s="14"/>
      <c r="AL58" s="14"/>
      <c r="AM58" s="14"/>
      <c r="AN58" s="15"/>
      <c r="AO58" s="14"/>
      <c r="AP58" s="14"/>
      <c r="AQ58" s="14"/>
      <c r="AR58" s="14"/>
      <c r="AS58" s="15"/>
      <c r="AT58" s="16">
        <v>4637306.1699998975</v>
      </c>
      <c r="AU58" s="17"/>
      <c r="AV58" s="16"/>
      <c r="AW58" s="17"/>
      <c r="AX58" s="16"/>
      <c r="AY58" s="17"/>
      <c r="AZ58" s="14"/>
      <c r="BA58" s="14"/>
      <c r="BB58" s="543" t="s">
        <v>95</v>
      </c>
    </row>
    <row r="59" spans="2:54" ht="15" hidden="1" customHeight="1" x14ac:dyDescent="0.45">
      <c r="B59" s="48" t="s">
        <v>1947</v>
      </c>
      <c r="C59" s="48"/>
      <c r="D59" s="435" t="s">
        <v>95</v>
      </c>
      <c r="E59" s="435" t="s">
        <v>95</v>
      </c>
      <c r="F59" s="48" t="s">
        <v>3775</v>
      </c>
      <c r="G59" s="48" t="s">
        <v>1753</v>
      </c>
      <c r="H59" s="48" t="s">
        <v>1753</v>
      </c>
      <c r="I59" s="23">
        <v>42860</v>
      </c>
      <c r="J59" s="23">
        <v>42860</v>
      </c>
      <c r="K59" s="23" t="s">
        <v>3773</v>
      </c>
      <c r="L59" s="23">
        <v>42884</v>
      </c>
      <c r="M59" s="48" t="s">
        <v>1921</v>
      </c>
      <c r="N59" s="48" t="s">
        <v>1747</v>
      </c>
      <c r="O59" s="48" t="s">
        <v>1747</v>
      </c>
      <c r="P59" s="430">
        <v>19600982.429998476</v>
      </c>
      <c r="Q59" s="474">
        <v>32843</v>
      </c>
      <c r="R59" s="430"/>
      <c r="S59" s="431"/>
      <c r="T59" s="48"/>
      <c r="U59" s="23" t="s">
        <v>47</v>
      </c>
      <c r="V59" s="147">
        <v>42883</v>
      </c>
      <c r="W59" s="147">
        <v>42883</v>
      </c>
      <c r="X59" s="23" t="s">
        <v>1748</v>
      </c>
      <c r="Y59" s="23">
        <v>42890</v>
      </c>
      <c r="Z59" s="48" t="s">
        <v>335</v>
      </c>
      <c r="AA59" s="23" t="s">
        <v>47</v>
      </c>
      <c r="AB59" s="23">
        <v>42906</v>
      </c>
      <c r="AC59" s="432" t="s">
        <v>1948</v>
      </c>
      <c r="AD59" s="432" t="s">
        <v>3309</v>
      </c>
      <c r="AE59" s="48"/>
      <c r="AF59" s="14"/>
      <c r="AG59" s="14"/>
      <c r="AH59" s="14"/>
      <c r="AI59" s="14"/>
      <c r="AJ59" s="14"/>
      <c r="AK59" s="14"/>
      <c r="AL59" s="14"/>
      <c r="AM59" s="14"/>
      <c r="AN59" s="15"/>
      <c r="AO59" s="14"/>
      <c r="AP59" s="14"/>
      <c r="AQ59" s="14"/>
      <c r="AR59" s="14"/>
      <c r="AS59" s="15"/>
      <c r="AT59" s="16">
        <v>19643459</v>
      </c>
      <c r="AU59" s="17"/>
      <c r="AV59" s="16"/>
      <c r="AW59" s="16"/>
      <c r="AX59" s="16"/>
      <c r="AY59" s="16"/>
      <c r="AZ59" s="16"/>
      <c r="BA59" s="16"/>
      <c r="BB59" s="543" t="s">
        <v>95</v>
      </c>
    </row>
    <row r="60" spans="2:54" ht="15" hidden="1" customHeight="1" x14ac:dyDescent="0.45">
      <c r="B60" s="48" t="s">
        <v>1774</v>
      </c>
      <c r="C60" s="48"/>
      <c r="D60" s="48" t="s">
        <v>94</v>
      </c>
      <c r="E60" s="48" t="s">
        <v>94</v>
      </c>
      <c r="F60" s="48" t="s">
        <v>1738</v>
      </c>
      <c r="G60" s="48" t="s">
        <v>1738</v>
      </c>
      <c r="H60" s="48" t="s">
        <v>1738</v>
      </c>
      <c r="I60" s="23">
        <v>42860</v>
      </c>
      <c r="J60" s="23">
        <v>42860</v>
      </c>
      <c r="K60" s="23" t="s">
        <v>3774</v>
      </c>
      <c r="L60" s="23">
        <v>42886</v>
      </c>
      <c r="M60" s="48" t="s">
        <v>2001</v>
      </c>
      <c r="N60" s="48" t="s">
        <v>1747</v>
      </c>
      <c r="O60" s="48" t="s">
        <v>1747</v>
      </c>
      <c r="P60" s="430">
        <v>7798304.1600000029</v>
      </c>
      <c r="Q60" s="474">
        <v>16274</v>
      </c>
      <c r="R60" s="430">
        <v>7836088.7500001993</v>
      </c>
      <c r="S60" s="431">
        <v>15891</v>
      </c>
      <c r="T60" s="48"/>
      <c r="U60" s="23">
        <v>42883</v>
      </c>
      <c r="V60" s="23">
        <v>42887</v>
      </c>
      <c r="W60" s="23">
        <v>42887</v>
      </c>
      <c r="X60" s="48" t="s">
        <v>1748</v>
      </c>
      <c r="Y60" s="23">
        <v>42893</v>
      </c>
      <c r="Z60" s="48" t="s">
        <v>335</v>
      </c>
      <c r="AA60" s="23">
        <v>42893</v>
      </c>
      <c r="AB60" s="23">
        <v>42901</v>
      </c>
      <c r="AC60" s="432" t="s">
        <v>1775</v>
      </c>
      <c r="AD60" s="432" t="s">
        <v>1776</v>
      </c>
      <c r="AE60" s="48"/>
      <c r="AF60" s="14"/>
      <c r="AG60" s="14"/>
      <c r="AH60" s="14"/>
      <c r="AI60" s="14"/>
      <c r="AJ60" s="14"/>
      <c r="AK60" s="14"/>
      <c r="AL60" s="14"/>
      <c r="AM60" s="14"/>
      <c r="AN60" s="15"/>
      <c r="AO60" s="14"/>
      <c r="AP60" s="14"/>
      <c r="AQ60" s="14"/>
      <c r="AR60" s="14"/>
      <c r="AS60" s="15"/>
      <c r="AT60" s="16">
        <v>7558591.4100000719</v>
      </c>
      <c r="AU60" s="17"/>
      <c r="AV60" s="16"/>
      <c r="AW60" s="17"/>
      <c r="AX60" s="16"/>
      <c r="AY60" s="17"/>
      <c r="AZ60" s="14"/>
      <c r="BA60" s="14"/>
      <c r="BB60" s="543" t="s">
        <v>95</v>
      </c>
    </row>
    <row r="61" spans="2:54" ht="15" hidden="1" customHeight="1" x14ac:dyDescent="0.45">
      <c r="B61" s="48" t="s">
        <v>1854</v>
      </c>
      <c r="C61" s="48"/>
      <c r="D61" s="48" t="s">
        <v>94</v>
      </c>
      <c r="E61" s="48" t="s">
        <v>94</v>
      </c>
      <c r="F61" s="48" t="s">
        <v>1855</v>
      </c>
      <c r="G61" s="48" t="s">
        <v>1855</v>
      </c>
      <c r="H61" s="48" t="s">
        <v>1855</v>
      </c>
      <c r="I61" s="23">
        <v>42866</v>
      </c>
      <c r="J61" s="23">
        <v>42866</v>
      </c>
      <c r="K61" s="443" t="s">
        <v>3761</v>
      </c>
      <c r="L61" s="23">
        <v>42886</v>
      </c>
      <c r="M61" s="48" t="s">
        <v>2001</v>
      </c>
      <c r="N61" s="48" t="s">
        <v>1747</v>
      </c>
      <c r="O61" s="48" t="s">
        <v>1747</v>
      </c>
      <c r="P61" s="430">
        <v>201491587.80999902</v>
      </c>
      <c r="Q61" s="474">
        <v>42614</v>
      </c>
      <c r="R61" s="430">
        <v>205165541.63999707</v>
      </c>
      <c r="S61" s="431">
        <v>48636</v>
      </c>
      <c r="T61" s="48"/>
      <c r="U61" s="23">
        <v>42884</v>
      </c>
      <c r="V61" s="23">
        <v>42887</v>
      </c>
      <c r="W61" s="23">
        <v>42887</v>
      </c>
      <c r="X61" s="48" t="s">
        <v>3284</v>
      </c>
      <c r="Y61" s="23">
        <v>42893</v>
      </c>
      <c r="Z61" s="48" t="s">
        <v>335</v>
      </c>
      <c r="AA61" s="23">
        <v>42893</v>
      </c>
      <c r="AB61" s="23">
        <v>42902</v>
      </c>
      <c r="AC61" s="432" t="s">
        <v>1856</v>
      </c>
      <c r="AD61" s="432" t="s">
        <v>1857</v>
      </c>
      <c r="AE61" s="48"/>
      <c r="AF61" s="14"/>
      <c r="AG61" s="14"/>
      <c r="AH61" s="14"/>
      <c r="AI61" s="14"/>
      <c r="AJ61" s="14"/>
      <c r="AK61" s="14"/>
      <c r="AL61" s="14"/>
      <c r="AM61" s="14"/>
      <c r="AN61" s="15"/>
      <c r="AO61" s="14"/>
      <c r="AP61" s="14"/>
      <c r="AQ61" s="14"/>
      <c r="AR61" s="14"/>
      <c r="AS61" s="15"/>
      <c r="AT61" s="16">
        <v>203515242.89000297</v>
      </c>
      <c r="AU61" s="17"/>
      <c r="AV61" s="16"/>
      <c r="AW61" s="17"/>
      <c r="AX61" s="16"/>
      <c r="AY61" s="17"/>
      <c r="AZ61" s="14"/>
      <c r="BA61" s="14"/>
      <c r="BB61" s="543" t="s">
        <v>95</v>
      </c>
    </row>
    <row r="62" spans="2:54" ht="15" hidden="1" customHeight="1" x14ac:dyDescent="0.45">
      <c r="B62" s="48" t="s">
        <v>1798</v>
      </c>
      <c r="C62" s="48"/>
      <c r="D62" s="48" t="s">
        <v>94</v>
      </c>
      <c r="E62" s="48" t="s">
        <v>94</v>
      </c>
      <c r="F62" s="48" t="s">
        <v>3764</v>
      </c>
      <c r="G62" s="48" t="s">
        <v>1753</v>
      </c>
      <c r="H62" s="48" t="s">
        <v>1753</v>
      </c>
      <c r="I62" s="23">
        <v>42866</v>
      </c>
      <c r="J62" s="23">
        <v>42866</v>
      </c>
      <c r="K62" s="23">
        <v>42886</v>
      </c>
      <c r="L62" s="23">
        <f>+K62-1</f>
        <v>42885</v>
      </c>
      <c r="M62" s="48" t="s">
        <v>2014</v>
      </c>
      <c r="N62" s="48" t="s">
        <v>1747</v>
      </c>
      <c r="O62" s="48" t="s">
        <v>1747</v>
      </c>
      <c r="P62" s="430">
        <v>1368744.7800000075</v>
      </c>
      <c r="Q62" s="474">
        <v>2797</v>
      </c>
      <c r="R62" s="430">
        <v>1478824.9499999827</v>
      </c>
      <c r="S62" s="431">
        <v>2987</v>
      </c>
      <c r="T62" s="48"/>
      <c r="U62" s="23" t="s">
        <v>47</v>
      </c>
      <c r="V62" s="23">
        <v>42879</v>
      </c>
      <c r="W62" s="23">
        <v>42879</v>
      </c>
      <c r="X62" s="48" t="s">
        <v>1748</v>
      </c>
      <c r="Y62" s="23">
        <v>42888</v>
      </c>
      <c r="Z62" s="48" t="s">
        <v>335</v>
      </c>
      <c r="AA62" s="23" t="s">
        <v>47</v>
      </c>
      <c r="AB62" s="147"/>
      <c r="AC62" s="432" t="s">
        <v>1799</v>
      </c>
      <c r="AD62" s="432" t="s">
        <v>1800</v>
      </c>
      <c r="AE62" s="48"/>
      <c r="AF62" s="14"/>
      <c r="AG62" s="14"/>
      <c r="AH62" s="14"/>
      <c r="AI62" s="14"/>
      <c r="AJ62" s="14"/>
      <c r="AK62" s="14"/>
      <c r="AL62" s="14"/>
      <c r="AM62" s="14"/>
      <c r="AN62" s="15"/>
      <c r="AO62" s="14"/>
      <c r="AP62" s="14"/>
      <c r="AQ62" s="14"/>
      <c r="AR62" s="14"/>
      <c r="AS62" s="15"/>
      <c r="AT62" s="164"/>
      <c r="AU62" s="17"/>
      <c r="AV62" s="16"/>
      <c r="AW62" s="17"/>
      <c r="AX62" s="16"/>
      <c r="AY62" s="17"/>
      <c r="AZ62" s="14"/>
      <c r="BA62" s="14"/>
      <c r="BB62" s="543" t="s">
        <v>95</v>
      </c>
    </row>
    <row r="67" spans="11:22" x14ac:dyDescent="0.45">
      <c r="K67" s="64"/>
    </row>
    <row r="68" spans="11:22" x14ac:dyDescent="0.45">
      <c r="K68" s="64"/>
    </row>
    <row r="69" spans="11:22" x14ac:dyDescent="0.45">
      <c r="K69" s="64"/>
    </row>
    <row r="70" spans="11:22" x14ac:dyDescent="0.45">
      <c r="K70" s="64"/>
    </row>
    <row r="73" spans="11:22" x14ac:dyDescent="0.45">
      <c r="O73" s="64"/>
    </row>
    <row r="74" spans="11:22" x14ac:dyDescent="0.45">
      <c r="O74" s="64"/>
      <c r="V74" s="58"/>
    </row>
    <row r="75" spans="11:22" x14ac:dyDescent="0.45">
      <c r="V75" s="58"/>
    </row>
    <row r="76" spans="11:22" x14ac:dyDescent="0.45">
      <c r="V76" s="58"/>
    </row>
    <row r="79" spans="11:22" x14ac:dyDescent="0.45">
      <c r="V79" s="58"/>
    </row>
    <row r="80" spans="11:22" x14ac:dyDescent="0.45">
      <c r="V80" s="58"/>
    </row>
    <row r="81" spans="22:23" x14ac:dyDescent="0.45">
      <c r="V81" s="58"/>
    </row>
    <row r="82" spans="22:23" x14ac:dyDescent="0.45">
      <c r="W82" s="58"/>
    </row>
    <row r="83" spans="22:23" x14ac:dyDescent="0.45">
      <c r="W83" s="58"/>
    </row>
    <row r="84" spans="22:23" x14ac:dyDescent="0.45">
      <c r="W84" s="58"/>
    </row>
  </sheetData>
  <autoFilter ref="A3:BB62" xr:uid="{00000000-0009-0000-0000-000003000000}">
    <filterColumn colId="1">
      <filters>
        <filter val="Broward"/>
      </filters>
    </filterColumn>
  </autoFilter>
  <mergeCells count="2">
    <mergeCell ref="AF2:AQ2"/>
    <mergeCell ref="AT2:BA2"/>
  </mergeCells>
  <hyperlinks>
    <hyperlink ref="AC50" r:id="rId1" xr:uid="{00000000-0004-0000-0300-000000000000}"/>
    <hyperlink ref="AC35" r:id="rId2" xr:uid="{00000000-0004-0000-0300-000001000000}"/>
    <hyperlink ref="AC20" r:id="rId3" xr:uid="{00000000-0004-0000-0300-000002000000}"/>
    <hyperlink ref="AC11" r:id="rId4" xr:uid="{00000000-0004-0000-0300-000003000000}"/>
    <hyperlink ref="AC60" r:id="rId5" xr:uid="{00000000-0004-0000-0300-000004000000}"/>
    <hyperlink ref="AC26" r:id="rId6" xr:uid="{00000000-0004-0000-0300-000005000000}"/>
    <hyperlink ref="AC21" r:id="rId7" xr:uid="{00000000-0004-0000-0300-000006000000}"/>
    <hyperlink ref="AC29" r:id="rId8" xr:uid="{00000000-0004-0000-0300-000007000000}"/>
    <hyperlink ref="AC36" r:id="rId9" xr:uid="{00000000-0004-0000-0300-000008000000}"/>
    <hyperlink ref="AC17" r:id="rId10" xr:uid="{00000000-0004-0000-0300-000009000000}"/>
    <hyperlink ref="AC5" r:id="rId11" xr:uid="{00000000-0004-0000-0300-00000A000000}"/>
    <hyperlink ref="AC49" r:id="rId12" xr:uid="{00000000-0004-0000-0300-00000B000000}"/>
    <hyperlink ref="AC62" r:id="rId13" xr:uid="{00000000-0004-0000-0300-00000C000000}"/>
    <hyperlink ref="AC12" r:id="rId14" xr:uid="{00000000-0004-0000-0300-00000D000000}"/>
    <hyperlink ref="AC18" r:id="rId15" xr:uid="{00000000-0004-0000-0300-00000E000000}"/>
    <hyperlink ref="AC37" r:id="rId16" xr:uid="{00000000-0004-0000-0300-00000F000000}"/>
    <hyperlink ref="AC38" r:id="rId17" xr:uid="{00000000-0004-0000-0300-000010000000}"/>
    <hyperlink ref="AC10" r:id="rId18" xr:uid="{00000000-0004-0000-0300-000011000000}"/>
    <hyperlink ref="AC58" r:id="rId19" xr:uid="{00000000-0004-0000-0300-000012000000}"/>
    <hyperlink ref="AC19" r:id="rId20" xr:uid="{00000000-0004-0000-0300-000013000000}"/>
    <hyperlink ref="AC47" r:id="rId21" xr:uid="{00000000-0004-0000-0300-000014000000}"/>
    <hyperlink ref="AC28" r:id="rId22" xr:uid="{00000000-0004-0000-0300-000015000000}"/>
    <hyperlink ref="AC4" r:id="rId23" xr:uid="{00000000-0004-0000-0300-000016000000}"/>
    <hyperlink ref="AC7" r:id="rId24" xr:uid="{00000000-0004-0000-0300-000017000000}"/>
    <hyperlink ref="AC22" r:id="rId25" xr:uid="{00000000-0004-0000-0300-000018000000}"/>
    <hyperlink ref="AC59" r:id="rId26" xr:uid="{00000000-0004-0000-0300-000019000000}"/>
    <hyperlink ref="AC45" r:id="rId27" xr:uid="{00000000-0004-0000-0300-00001A000000}"/>
    <hyperlink ref="AC61" r:id="rId28" xr:uid="{00000000-0004-0000-0300-00001B000000}"/>
    <hyperlink ref="AC6" r:id="rId29" xr:uid="{00000000-0004-0000-0300-00001C000000}"/>
    <hyperlink ref="AC53" r:id="rId30" xr:uid="{00000000-0004-0000-0300-00001D000000}"/>
    <hyperlink ref="AC39" r:id="rId31" xr:uid="{00000000-0004-0000-0300-00001E000000}"/>
    <hyperlink ref="AC30" r:id="rId32" xr:uid="{00000000-0004-0000-0300-00001F000000}"/>
    <hyperlink ref="AC33" r:id="rId33" xr:uid="{00000000-0004-0000-0300-000020000000}"/>
    <hyperlink ref="AC41" r:id="rId34" xr:uid="{00000000-0004-0000-0300-000021000000}"/>
    <hyperlink ref="AC48" r:id="rId35" xr:uid="{00000000-0004-0000-0300-000022000000}"/>
    <hyperlink ref="AC51" r:id="rId36" xr:uid="{00000000-0004-0000-0300-000023000000}"/>
    <hyperlink ref="AC42" r:id="rId37" xr:uid="{00000000-0004-0000-0300-000024000000}"/>
    <hyperlink ref="AC31" r:id="rId38" xr:uid="{00000000-0004-0000-0300-000025000000}"/>
    <hyperlink ref="AC55" r:id="rId39" xr:uid="{00000000-0004-0000-0300-000026000000}"/>
    <hyperlink ref="AC56" r:id="rId40" xr:uid="{00000000-0004-0000-0300-000027000000}"/>
    <hyperlink ref="AC13" r:id="rId41" xr:uid="{00000000-0004-0000-0300-000028000000}"/>
    <hyperlink ref="AC43" r:id="rId42" xr:uid="{00000000-0004-0000-0300-000029000000}"/>
    <hyperlink ref="AC27" r:id="rId43" xr:uid="{00000000-0004-0000-0300-00002A000000}"/>
    <hyperlink ref="AC24" r:id="rId44" xr:uid="{00000000-0004-0000-0300-00002B000000}"/>
    <hyperlink ref="AC23" r:id="rId45" xr:uid="{00000000-0004-0000-0300-00002C000000}"/>
    <hyperlink ref="AC57" r:id="rId46" xr:uid="{00000000-0004-0000-0300-00002D000000}"/>
    <hyperlink ref="AC25" r:id="rId47" xr:uid="{00000000-0004-0000-0300-00002E000000}"/>
    <hyperlink ref="AC54" r:id="rId48" xr:uid="{00000000-0004-0000-0300-00002F000000}"/>
    <hyperlink ref="AC44" r:id="rId49" xr:uid="{00000000-0004-0000-0300-000030000000}"/>
    <hyperlink ref="AC15" r:id="rId50" xr:uid="{00000000-0004-0000-0300-000031000000}"/>
    <hyperlink ref="AC16" r:id="rId51" xr:uid="{00000000-0004-0000-0300-000032000000}"/>
    <hyperlink ref="AC52" r:id="rId52" xr:uid="{00000000-0004-0000-0300-000033000000}"/>
    <hyperlink ref="AC9" r:id="rId53" xr:uid="{00000000-0004-0000-0300-000034000000}"/>
    <hyperlink ref="AC14" r:id="rId54" xr:uid="{00000000-0004-0000-0300-000035000000}"/>
    <hyperlink ref="AD9" r:id="rId55" xr:uid="{00000000-0004-0000-0300-000036000000}"/>
    <hyperlink ref="AD46" r:id="rId56" xr:uid="{00000000-0004-0000-0300-000037000000}"/>
    <hyperlink ref="AD5" r:id="rId57" xr:uid="{00000000-0004-0000-0300-000038000000}"/>
    <hyperlink ref="AD35" r:id="rId58" xr:uid="{00000000-0004-0000-0300-000039000000}"/>
    <hyperlink ref="AD17" r:id="rId59" xr:uid="{00000000-0004-0000-0300-00003A000000}"/>
    <hyperlink ref="AD6" r:id="rId60" xr:uid="{00000000-0004-0000-0300-00003B000000}"/>
    <hyperlink ref="AD14" r:id="rId61" xr:uid="{00000000-0004-0000-0300-00003C000000}"/>
    <hyperlink ref="AD10" r:id="rId62" xr:uid="{00000000-0004-0000-0300-00003D000000}"/>
    <hyperlink ref="AD15" r:id="rId63" xr:uid="{00000000-0004-0000-0300-00003E000000}"/>
    <hyperlink ref="AD11" r:id="rId64" xr:uid="{00000000-0004-0000-0300-00003F000000}"/>
    <hyperlink ref="AD26" r:id="rId65" xr:uid="{00000000-0004-0000-0300-000040000000}"/>
    <hyperlink ref="AD36" r:id="rId66" xr:uid="{00000000-0004-0000-0300-000041000000}"/>
    <hyperlink ref="AD62" r:id="rId67" xr:uid="{00000000-0004-0000-0300-000042000000}"/>
    <hyperlink ref="AD40" r:id="rId68" xr:uid="{00000000-0004-0000-0300-000043000000}"/>
    <hyperlink ref="AD21" r:id="rId69" xr:uid="{00000000-0004-0000-0300-000044000000}"/>
    <hyperlink ref="AD47" r:id="rId70" xr:uid="{00000000-0004-0000-0300-000045000000}"/>
    <hyperlink ref="AD33" r:id="rId71" xr:uid="{00000000-0004-0000-0300-000046000000}"/>
    <hyperlink ref="AD12" r:id="rId72" xr:uid="{00000000-0004-0000-0300-000047000000}"/>
    <hyperlink ref="AD34" r:id="rId73" xr:uid="{00000000-0004-0000-0300-000048000000}"/>
    <hyperlink ref="AD27" r:id="rId74" xr:uid="{00000000-0004-0000-0300-000049000000}"/>
    <hyperlink ref="AD48" r:id="rId75" xr:uid="{00000000-0004-0000-0300-00004A000000}"/>
    <hyperlink ref="AD43" r:id="rId76" xr:uid="{00000000-0004-0000-0300-00004B000000}"/>
    <hyperlink ref="AD18" r:id="rId77" xr:uid="{00000000-0004-0000-0300-00004C000000}"/>
    <hyperlink ref="AD49" r:id="rId78" xr:uid="{00000000-0004-0000-0300-00004D000000}"/>
    <hyperlink ref="AD37" r:id="rId79" xr:uid="{00000000-0004-0000-0300-00004E000000}"/>
    <hyperlink ref="AD38" r:id="rId80" xr:uid="{00000000-0004-0000-0300-00004F000000}"/>
    <hyperlink ref="AD19" r:id="rId81" xr:uid="{00000000-0004-0000-0300-000050000000}"/>
    <hyperlink ref="AD28" r:id="rId82" xr:uid="{00000000-0004-0000-0300-000051000000}"/>
    <hyperlink ref="AD4" r:id="rId83" xr:uid="{00000000-0004-0000-0300-000052000000}"/>
    <hyperlink ref="AD44" r:id="rId84" xr:uid="{00000000-0004-0000-0300-000053000000}"/>
    <hyperlink ref="AD7" r:id="rId85" xr:uid="{00000000-0004-0000-0300-000054000000}"/>
    <hyperlink ref="AD24" r:id="rId86" xr:uid="{00000000-0004-0000-0300-000055000000}"/>
    <hyperlink ref="AD29" r:id="rId87" xr:uid="{00000000-0004-0000-0300-000056000000}"/>
    <hyperlink ref="AD13" r:id="rId88" xr:uid="{00000000-0004-0000-0300-000057000000}"/>
    <hyperlink ref="AD50" r:id="rId89" xr:uid="{00000000-0004-0000-0300-000058000000}"/>
    <hyperlink ref="AD51" r:id="rId90" xr:uid="{00000000-0004-0000-0300-000059000000}"/>
    <hyperlink ref="AD16" r:id="rId91" xr:uid="{00000000-0004-0000-0300-00005A000000}"/>
    <hyperlink ref="AD45" r:id="rId92" xr:uid="{00000000-0004-0000-0300-00005B000000}"/>
    <hyperlink ref="AD52" r:id="rId93" xr:uid="{00000000-0004-0000-0300-00005C000000}"/>
    <hyperlink ref="AD53" r:id="rId94" xr:uid="{00000000-0004-0000-0300-00005D000000}"/>
    <hyperlink ref="AD20" r:id="rId95" xr:uid="{00000000-0004-0000-0300-00005E000000}"/>
    <hyperlink ref="AD39" r:id="rId96" xr:uid="{00000000-0004-0000-0300-00005F000000}"/>
    <hyperlink ref="AD54" r:id="rId97" xr:uid="{00000000-0004-0000-0300-000060000000}"/>
    <hyperlink ref="AD30" r:id="rId98" xr:uid="{00000000-0004-0000-0300-000061000000}"/>
    <hyperlink ref="AD41" r:id="rId99" xr:uid="{00000000-0004-0000-0300-000062000000}"/>
    <hyperlink ref="AD31" r:id="rId100" xr:uid="{00000000-0004-0000-0300-000063000000}"/>
    <hyperlink ref="AD22" r:id="rId101" xr:uid="{00000000-0004-0000-0300-000064000000}"/>
    <hyperlink ref="AD55" r:id="rId102" xr:uid="{00000000-0004-0000-0300-000065000000}"/>
    <hyperlink ref="AD56" r:id="rId103" xr:uid="{00000000-0004-0000-0300-000066000000}"/>
    <hyperlink ref="AD23" r:id="rId104" xr:uid="{00000000-0004-0000-0300-000067000000}"/>
    <hyperlink ref="AD32" r:id="rId105" xr:uid="{00000000-0004-0000-0300-000068000000}"/>
    <hyperlink ref="AD58" r:id="rId106" xr:uid="{00000000-0004-0000-0300-000069000000}"/>
    <hyperlink ref="AD57" r:id="rId107" xr:uid="{00000000-0004-0000-0300-00006A000000}"/>
    <hyperlink ref="AD25" r:id="rId108" xr:uid="{00000000-0004-0000-0300-00006B000000}"/>
    <hyperlink ref="AD60" r:id="rId109" xr:uid="{00000000-0004-0000-0300-00006C000000}"/>
    <hyperlink ref="AD61" r:id="rId110" location="/" xr:uid="{00000000-0004-0000-0300-00006D000000}"/>
    <hyperlink ref="AD42" r:id="rId111" xr:uid="{00000000-0004-0000-0300-00006E000000}"/>
    <hyperlink ref="AC32" r:id="rId112" xr:uid="{00000000-0004-0000-0300-00006F000000}"/>
    <hyperlink ref="AD59" r:id="rId113" xr:uid="{00000000-0004-0000-0300-000070000000}"/>
    <hyperlink ref="AD8" r:id="rId114" xr:uid="{00000000-0004-0000-0300-000071000000}"/>
    <hyperlink ref="AC34" r:id="rId115" xr:uid="{00000000-0004-0000-0300-000072000000}"/>
    <hyperlink ref="AC46" r:id="rId116" xr:uid="{00000000-0004-0000-0300-000073000000}"/>
  </hyperlinks>
  <pageMargins left="0.25" right="0.25" top="0.75" bottom="0.75" header="0.3" footer="0.3"/>
  <pageSetup paperSize="5" scale="37" orientation="landscape" horizontalDpi="1200" verticalDpi="1200" r:id="rId117"/>
  <colBreaks count="1" manualBreakCount="1">
    <brk id="28" max="1048575" man="1"/>
  </colBreaks>
  <legacyDrawing r:id="rId11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B2:AX84"/>
  <sheetViews>
    <sheetView topLeftCell="A31" workbookViewId="0"/>
  </sheetViews>
  <sheetFormatPr defaultColWidth="9.06640625" defaultRowHeight="14.25" outlineLevelCol="1" x14ac:dyDescent="0.45"/>
  <cols>
    <col min="2" max="2" width="20" bestFit="1" customWidth="1"/>
    <col min="3" max="4" width="14.06640625" customWidth="1"/>
    <col min="5" max="5" width="23.265625" customWidth="1"/>
    <col min="6" max="6" width="12.33203125" bestFit="1" customWidth="1"/>
    <col min="7" max="7" width="26.265625" style="64" customWidth="1"/>
    <col min="8" max="9" width="11.796875" bestFit="1" customWidth="1"/>
    <col min="10" max="10" width="22.59765625" bestFit="1" customWidth="1"/>
    <col min="11" max="11" width="13.265625" bestFit="1" customWidth="1"/>
    <col min="12" max="12" width="12.33203125" bestFit="1" customWidth="1"/>
    <col min="13" max="13" width="18.265625" bestFit="1" customWidth="1" outlineLevel="1"/>
    <col min="14" max="14" width="14.73046875" customWidth="1" outlineLevel="1"/>
    <col min="15" max="15" width="13.33203125" customWidth="1" outlineLevel="1"/>
    <col min="16" max="16" width="18.265625" customWidth="1" outlineLevel="1"/>
    <col min="17" max="17" width="14.265625" customWidth="1"/>
    <col min="18" max="18" width="23.33203125" style="64" customWidth="1"/>
    <col min="19" max="19" width="27.59765625" style="64" customWidth="1"/>
    <col min="20" max="20" width="28.73046875" customWidth="1"/>
    <col min="21" max="21" width="9.796875" customWidth="1"/>
    <col min="22" max="22" width="27.59765625" customWidth="1"/>
    <col min="23" max="23" width="17.265625" customWidth="1"/>
    <col min="24" max="24" width="78" bestFit="1" customWidth="1"/>
    <col min="25" max="25" width="116.33203125" customWidth="1"/>
    <col min="26" max="26" width="9.06640625" customWidth="1"/>
    <col min="27" max="27" width="12.06640625" customWidth="1" outlineLevel="1"/>
    <col min="28" max="32" width="9.06640625" customWidth="1" outlineLevel="1"/>
    <col min="33" max="33" width="11.265625" customWidth="1" outlineLevel="1"/>
    <col min="34" max="34" width="11.06640625" customWidth="1" outlineLevel="1"/>
    <col min="35" max="35" width="16.33203125" style="64" customWidth="1" outlineLevel="1"/>
    <col min="36" max="36" width="10.33203125" customWidth="1" outlineLevel="1"/>
    <col min="37" max="38" width="9.06640625" customWidth="1" outlineLevel="1"/>
    <col min="39" max="39" width="9.06640625" customWidth="1" outlineLevel="1" collapsed="1"/>
    <col min="40" max="40" width="11.59765625" customWidth="1" outlineLevel="1"/>
    <col min="41" max="41" width="14.73046875" style="10" customWidth="1" outlineLevel="1"/>
    <col min="42" max="42" width="9.06640625" style="8" customWidth="1" outlineLevel="1"/>
    <col min="43" max="43" width="12.265625" style="10" customWidth="1" outlineLevel="1"/>
    <col min="44" max="44" width="9.06640625" style="8" customWidth="1" outlineLevel="1"/>
    <col min="45" max="45" width="15.265625" style="10" bestFit="1" customWidth="1" outlineLevel="1"/>
    <col min="46" max="46" width="9.06640625" style="8" customWidth="1" outlineLevel="1"/>
    <col min="47" max="47" width="13.265625" bestFit="1" customWidth="1" outlineLevel="1"/>
    <col min="48" max="48" width="9.06640625" customWidth="1" outlineLevel="1"/>
    <col min="49" max="49" width="13.33203125" bestFit="1" customWidth="1"/>
  </cols>
  <sheetData>
    <row r="2" spans="2:50" x14ac:dyDescent="0.45">
      <c r="B2" s="141" t="s">
        <v>3260</v>
      </c>
      <c r="C2" s="141"/>
      <c r="D2" s="141"/>
      <c r="E2" s="141"/>
      <c r="F2" s="142"/>
      <c r="G2" s="429"/>
      <c r="H2" s="142"/>
      <c r="I2" s="142"/>
      <c r="J2" s="142"/>
      <c r="K2" s="142"/>
      <c r="L2" s="142"/>
      <c r="M2" s="142"/>
      <c r="N2" s="142"/>
      <c r="O2" s="142"/>
      <c r="P2" s="142"/>
      <c r="Q2" s="143"/>
      <c r="R2" s="427"/>
      <c r="S2" s="427"/>
      <c r="T2" s="142"/>
      <c r="U2" s="142"/>
      <c r="V2" s="142"/>
      <c r="W2" s="142"/>
      <c r="X2" s="142"/>
      <c r="Y2" s="142"/>
      <c r="AA2" s="709" t="s">
        <v>1718</v>
      </c>
      <c r="AB2" s="709"/>
      <c r="AC2" s="709"/>
      <c r="AD2" s="709"/>
      <c r="AE2" s="709"/>
      <c r="AF2" s="709"/>
      <c r="AG2" s="709"/>
      <c r="AH2" s="709"/>
      <c r="AI2" s="709"/>
      <c r="AJ2" s="709"/>
      <c r="AK2" s="709"/>
      <c r="AL2" s="709"/>
      <c r="AO2" s="709" t="s">
        <v>3300</v>
      </c>
      <c r="AP2" s="709"/>
      <c r="AQ2" s="709"/>
      <c r="AR2" s="709"/>
      <c r="AS2" s="709"/>
      <c r="AT2" s="709"/>
      <c r="AU2" s="709"/>
      <c r="AV2" s="709"/>
    </row>
    <row r="3" spans="2:50" s="124" customFormat="1" ht="46.5" customHeight="1" x14ac:dyDescent="0.45">
      <c r="B3" s="153" t="s">
        <v>0</v>
      </c>
      <c r="C3" s="424" t="s">
        <v>3265</v>
      </c>
      <c r="D3" s="424" t="s">
        <v>3261</v>
      </c>
      <c r="E3" s="424" t="s">
        <v>3267</v>
      </c>
      <c r="F3" s="424" t="s">
        <v>3266</v>
      </c>
      <c r="G3" s="428" t="s">
        <v>1720</v>
      </c>
      <c r="H3" s="424" t="s">
        <v>3268</v>
      </c>
      <c r="I3" s="424" t="s">
        <v>3262</v>
      </c>
      <c r="J3" s="424" t="s">
        <v>1990</v>
      </c>
      <c r="K3" s="424" t="s">
        <v>1721</v>
      </c>
      <c r="L3" s="424" t="s">
        <v>1</v>
      </c>
      <c r="M3" s="423" t="s">
        <v>3754</v>
      </c>
      <c r="N3" s="423" t="s">
        <v>1995</v>
      </c>
      <c r="O3" s="423" t="s">
        <v>3264</v>
      </c>
      <c r="P3" s="423" t="s">
        <v>1725</v>
      </c>
      <c r="Q3" s="424" t="s">
        <v>1994</v>
      </c>
      <c r="R3" s="428" t="s">
        <v>3</v>
      </c>
      <c r="S3" s="428" t="s">
        <v>4</v>
      </c>
      <c r="T3" s="424" t="s">
        <v>5</v>
      </c>
      <c r="U3" s="424" t="s">
        <v>6</v>
      </c>
      <c r="V3" s="424" t="s">
        <v>7</v>
      </c>
      <c r="W3" s="424" t="s">
        <v>1727</v>
      </c>
      <c r="X3" s="424" t="s">
        <v>9</v>
      </c>
      <c r="Y3" s="424" t="s">
        <v>10</v>
      </c>
      <c r="AA3" s="423" t="s">
        <v>1734</v>
      </c>
      <c r="AB3" s="423" t="s">
        <v>1735</v>
      </c>
      <c r="AC3" s="423" t="s">
        <v>2051</v>
      </c>
      <c r="AD3" s="423" t="s">
        <v>2050</v>
      </c>
      <c r="AE3" s="423" t="s">
        <v>1729</v>
      </c>
      <c r="AF3" s="423" t="s">
        <v>1730</v>
      </c>
      <c r="AG3" s="423" t="s">
        <v>1732</v>
      </c>
      <c r="AH3" s="423" t="s">
        <v>1733</v>
      </c>
      <c r="AI3" s="454" t="s">
        <v>2054</v>
      </c>
      <c r="AJ3" s="423" t="s">
        <v>1736</v>
      </c>
      <c r="AK3" s="423" t="s">
        <v>2044</v>
      </c>
      <c r="AL3" s="423" t="s">
        <v>2039</v>
      </c>
      <c r="AM3" s="124" t="s">
        <v>423</v>
      </c>
      <c r="AN3" s="124" t="s">
        <v>2065</v>
      </c>
      <c r="AO3" s="425" t="s">
        <v>3305</v>
      </c>
      <c r="AP3" s="426" t="s">
        <v>3303</v>
      </c>
      <c r="AQ3" s="425" t="s">
        <v>3317</v>
      </c>
      <c r="AR3" s="426" t="s">
        <v>3316</v>
      </c>
      <c r="AS3" s="425" t="s">
        <v>3302</v>
      </c>
      <c r="AT3" s="426" t="s">
        <v>3301</v>
      </c>
      <c r="AU3" s="423" t="s">
        <v>1999</v>
      </c>
      <c r="AV3" s="423" t="s">
        <v>2000</v>
      </c>
      <c r="AW3" s="124" t="s">
        <v>3320</v>
      </c>
    </row>
    <row r="4" spans="2:50" ht="15" customHeight="1" x14ac:dyDescent="0.45">
      <c r="B4" s="48" t="s">
        <v>1745</v>
      </c>
      <c r="C4" s="48" t="s">
        <v>94</v>
      </c>
      <c r="D4" s="48" t="s">
        <v>94</v>
      </c>
      <c r="E4" s="48" t="s">
        <v>1738</v>
      </c>
      <c r="F4" s="48" t="s">
        <v>1738</v>
      </c>
      <c r="G4" s="23">
        <v>42488</v>
      </c>
      <c r="H4" s="23">
        <v>42488</v>
      </c>
      <c r="I4" s="23">
        <v>42507</v>
      </c>
      <c r="J4" s="23">
        <v>42506</v>
      </c>
      <c r="K4" s="48" t="s">
        <v>2001</v>
      </c>
      <c r="L4" s="48" t="s">
        <v>1740</v>
      </c>
      <c r="M4" s="480">
        <v>18597925.070000891</v>
      </c>
      <c r="N4" s="430">
        <v>17387724.490000021</v>
      </c>
      <c r="O4" s="431">
        <v>17090</v>
      </c>
      <c r="P4" s="48"/>
      <c r="Q4" s="23">
        <f>I4-3</f>
        <v>42504</v>
      </c>
      <c r="R4" s="23">
        <v>42507</v>
      </c>
      <c r="S4" s="23">
        <v>42507</v>
      </c>
      <c r="T4" s="48" t="s">
        <v>1748</v>
      </c>
      <c r="U4" s="23">
        <v>42509</v>
      </c>
      <c r="V4" s="48" t="s">
        <v>335</v>
      </c>
      <c r="W4" s="23" t="s">
        <v>3289</v>
      </c>
      <c r="X4" s="432" t="s">
        <v>1750</v>
      </c>
      <c r="Y4" s="432" t="s">
        <v>1751</v>
      </c>
      <c r="Z4" s="48"/>
      <c r="AA4" s="14"/>
      <c r="AB4" s="14"/>
      <c r="AC4" s="14"/>
      <c r="AD4" s="14"/>
      <c r="AE4" s="15">
        <v>42495</v>
      </c>
      <c r="AF4" s="15">
        <v>42493</v>
      </c>
      <c r="AG4" s="15">
        <v>42504</v>
      </c>
      <c r="AH4" s="15">
        <v>42505</v>
      </c>
      <c r="AI4" s="455">
        <v>42506</v>
      </c>
      <c r="AJ4" s="455">
        <v>42506</v>
      </c>
      <c r="AK4" s="14"/>
      <c r="AL4" s="14"/>
      <c r="AM4" s="14"/>
      <c r="AN4" s="15">
        <v>42495</v>
      </c>
      <c r="AO4" s="16">
        <v>18597925.070000891</v>
      </c>
      <c r="AP4" s="17">
        <v>22814</v>
      </c>
      <c r="AQ4" s="16">
        <v>13230131.769999953</v>
      </c>
      <c r="AR4" s="17">
        <v>7909</v>
      </c>
      <c r="AS4" s="16">
        <v>10783131.710000001</v>
      </c>
      <c r="AT4" s="17">
        <v>6513</v>
      </c>
      <c r="AU4" s="226">
        <v>4520855.8600000003</v>
      </c>
      <c r="AV4" s="14"/>
      <c r="AW4" s="53" t="s">
        <v>95</v>
      </c>
    </row>
    <row r="5" spans="2:50" ht="15" customHeight="1" x14ac:dyDescent="0.45">
      <c r="B5" s="48" t="s">
        <v>1865</v>
      </c>
      <c r="C5" s="48" t="s">
        <v>94</v>
      </c>
      <c r="D5" s="48" t="s">
        <v>94</v>
      </c>
      <c r="E5" s="48" t="s">
        <v>1753</v>
      </c>
      <c r="F5" s="48" t="s">
        <v>1753</v>
      </c>
      <c r="G5" s="23">
        <v>42492</v>
      </c>
      <c r="H5" s="23">
        <v>42492</v>
      </c>
      <c r="I5" s="23">
        <v>42514</v>
      </c>
      <c r="J5" s="23">
        <v>42513</v>
      </c>
      <c r="K5" s="48" t="s">
        <v>2014</v>
      </c>
      <c r="L5" s="48" t="s">
        <v>1747</v>
      </c>
      <c r="M5" s="480">
        <v>39309298.9999988</v>
      </c>
      <c r="N5" s="430">
        <v>39147480.670000628</v>
      </c>
      <c r="O5" s="431">
        <v>40717</v>
      </c>
      <c r="P5" s="48"/>
      <c r="Q5" s="48" t="s">
        <v>1753</v>
      </c>
      <c r="R5" s="23">
        <v>42513</v>
      </c>
      <c r="S5" s="23">
        <v>42513</v>
      </c>
      <c r="T5" s="48" t="s">
        <v>2020</v>
      </c>
      <c r="U5" s="23">
        <v>42516</v>
      </c>
      <c r="V5" s="48" t="s">
        <v>531</v>
      </c>
      <c r="W5" s="23" t="s">
        <v>47</v>
      </c>
      <c r="X5" s="432" t="s">
        <v>1868</v>
      </c>
      <c r="Y5" s="432" t="s">
        <v>1869</v>
      </c>
      <c r="Z5" s="48"/>
      <c r="AA5" s="14"/>
      <c r="AB5" s="14"/>
      <c r="AC5" s="14"/>
      <c r="AD5" s="14"/>
      <c r="AE5" s="14"/>
      <c r="AF5" s="14"/>
      <c r="AG5" s="14"/>
      <c r="AH5" s="14"/>
      <c r="AI5" s="15"/>
      <c r="AJ5" s="14"/>
      <c r="AK5" s="14"/>
      <c r="AL5" s="14"/>
      <c r="AM5" s="14"/>
      <c r="AN5" s="15">
        <v>42506</v>
      </c>
      <c r="AO5" s="16">
        <v>39309298.9999988</v>
      </c>
      <c r="AP5" s="17">
        <v>38043</v>
      </c>
      <c r="AQ5" s="16">
        <v>25027614</v>
      </c>
      <c r="AR5" s="17">
        <v>8834</v>
      </c>
      <c r="AS5" s="16">
        <v>16936152.609999999</v>
      </c>
      <c r="AT5" s="17">
        <v>6171</v>
      </c>
      <c r="AU5" s="226">
        <v>782995.89</v>
      </c>
      <c r="AV5" s="14">
        <v>408</v>
      </c>
      <c r="AW5" s="53" t="s">
        <v>95</v>
      </c>
    </row>
    <row r="6" spans="2:50" ht="15" customHeight="1" x14ac:dyDescent="0.45">
      <c r="B6" s="48" t="s">
        <v>1928</v>
      </c>
      <c r="C6" s="48" t="s">
        <v>94</v>
      </c>
      <c r="D6" s="48" t="s">
        <v>94</v>
      </c>
      <c r="E6" s="48" t="s">
        <v>1738</v>
      </c>
      <c r="F6" s="48" t="s">
        <v>1738</v>
      </c>
      <c r="G6" s="23">
        <f>H6</f>
        <v>42495</v>
      </c>
      <c r="H6" s="23">
        <v>42495</v>
      </c>
      <c r="I6" s="23">
        <v>42515</v>
      </c>
      <c r="J6" s="23">
        <v>42514</v>
      </c>
      <c r="K6" s="48" t="s">
        <v>2014</v>
      </c>
      <c r="L6" s="48" t="s">
        <v>1740</v>
      </c>
      <c r="M6" s="480">
        <v>59230366.590001345</v>
      </c>
      <c r="N6" s="430">
        <v>61732193.210000448</v>
      </c>
      <c r="O6" s="431">
        <v>38971</v>
      </c>
      <c r="P6" s="48"/>
      <c r="Q6" s="23">
        <f>I6</f>
        <v>42515</v>
      </c>
      <c r="R6" s="23">
        <v>42515</v>
      </c>
      <c r="S6" s="23">
        <v>42509</v>
      </c>
      <c r="T6" s="433" t="s">
        <v>1748</v>
      </c>
      <c r="U6" s="23">
        <v>42517</v>
      </c>
      <c r="V6" s="48" t="s">
        <v>3280</v>
      </c>
      <c r="W6" s="434" t="s">
        <v>3296</v>
      </c>
      <c r="X6" s="432" t="s">
        <v>1931</v>
      </c>
      <c r="Y6" s="432" t="s">
        <v>1932</v>
      </c>
      <c r="Z6" s="48"/>
      <c r="AA6" s="14"/>
      <c r="AB6" s="14"/>
      <c r="AC6" s="14"/>
      <c r="AD6" s="14"/>
      <c r="AE6" s="14"/>
      <c r="AF6" s="14"/>
      <c r="AG6" s="14"/>
      <c r="AH6" s="14"/>
      <c r="AI6" s="15"/>
      <c r="AJ6" s="14"/>
      <c r="AK6" s="14"/>
      <c r="AL6" s="14"/>
      <c r="AM6" s="14"/>
      <c r="AN6" s="15">
        <v>42506</v>
      </c>
      <c r="AO6" s="16">
        <v>59230366.590001345</v>
      </c>
      <c r="AP6" s="17">
        <v>35416</v>
      </c>
      <c r="AQ6" s="16">
        <v>32968815.269999951</v>
      </c>
      <c r="AR6" s="17">
        <v>8880</v>
      </c>
      <c r="AS6" s="16">
        <v>17545226.890000001</v>
      </c>
      <c r="AT6" s="17">
        <v>4677</v>
      </c>
      <c r="AU6" s="14"/>
      <c r="AV6" s="14"/>
      <c r="AW6" s="53" t="s">
        <v>95</v>
      </c>
    </row>
    <row r="7" spans="2:50" ht="15" customHeight="1" x14ac:dyDescent="0.45">
      <c r="B7" s="48" t="s">
        <v>1821</v>
      </c>
      <c r="C7" s="48" t="s">
        <v>94</v>
      </c>
      <c r="D7" s="48" t="s">
        <v>94</v>
      </c>
      <c r="E7" s="48" t="s">
        <v>1738</v>
      </c>
      <c r="F7" s="48" t="s">
        <v>1738</v>
      </c>
      <c r="G7" s="23">
        <v>42496</v>
      </c>
      <c r="H7" s="23">
        <v>42496</v>
      </c>
      <c r="I7" s="23">
        <v>42515</v>
      </c>
      <c r="J7" s="23">
        <v>42514</v>
      </c>
      <c r="K7" s="48" t="s">
        <v>2001</v>
      </c>
      <c r="L7" s="48" t="s">
        <v>1747</v>
      </c>
      <c r="M7" s="480">
        <v>3497885.1600000006</v>
      </c>
      <c r="N7" s="430">
        <v>3650088.7200000174</v>
      </c>
      <c r="O7" s="431">
        <v>2872</v>
      </c>
      <c r="P7" s="48"/>
      <c r="Q7" s="23">
        <f>I7-3</f>
        <v>42512</v>
      </c>
      <c r="R7" s="23">
        <v>42515</v>
      </c>
      <c r="S7" s="23">
        <v>42515</v>
      </c>
      <c r="T7" s="48" t="s">
        <v>1748</v>
      </c>
      <c r="U7" s="23">
        <v>42517</v>
      </c>
      <c r="V7" s="48" t="s">
        <v>335</v>
      </c>
      <c r="W7" s="23" t="s">
        <v>3290</v>
      </c>
      <c r="X7" s="432" t="s">
        <v>1822</v>
      </c>
      <c r="Y7" s="432" t="s">
        <v>1823</v>
      </c>
      <c r="Z7" s="48"/>
      <c r="AA7" s="14"/>
      <c r="AB7" s="14"/>
      <c r="AC7" s="14"/>
      <c r="AD7" s="14"/>
      <c r="AE7" s="14"/>
      <c r="AF7" s="14"/>
      <c r="AG7" s="14"/>
      <c r="AH7" s="14"/>
      <c r="AI7" s="15"/>
      <c r="AJ7" s="14"/>
      <c r="AK7" s="14"/>
      <c r="AL7" s="14"/>
      <c r="AM7" s="14"/>
      <c r="AN7" s="15">
        <v>42506</v>
      </c>
      <c r="AO7" s="16">
        <v>3497885.1600000006</v>
      </c>
      <c r="AP7" s="17">
        <v>2844</v>
      </c>
      <c r="AQ7" s="16">
        <v>2164596.3400000031</v>
      </c>
      <c r="AR7" s="17">
        <v>1172</v>
      </c>
      <c r="AS7" s="16">
        <v>1811275.25</v>
      </c>
      <c r="AT7" s="17">
        <v>982</v>
      </c>
      <c r="AU7" s="226">
        <v>826707.4</v>
      </c>
      <c r="AV7" s="14"/>
      <c r="AW7" s="53" t="s">
        <v>95</v>
      </c>
    </row>
    <row r="8" spans="2:50" ht="15" customHeight="1" x14ac:dyDescent="0.45">
      <c r="B8" s="48" t="s">
        <v>1844</v>
      </c>
      <c r="C8" s="48" t="s">
        <v>94</v>
      </c>
      <c r="D8" s="48" t="s">
        <v>94</v>
      </c>
      <c r="E8" s="48" t="s">
        <v>1845</v>
      </c>
      <c r="F8" s="48" t="s">
        <v>1845</v>
      </c>
      <c r="G8" s="23">
        <f>H8</f>
        <v>42495</v>
      </c>
      <c r="H8" s="23">
        <v>42495</v>
      </c>
      <c r="I8" s="23">
        <v>42516</v>
      </c>
      <c r="J8" s="23">
        <v>42515</v>
      </c>
      <c r="K8" s="48" t="s">
        <v>2014</v>
      </c>
      <c r="L8" s="48" t="s">
        <v>1747</v>
      </c>
      <c r="M8" s="480">
        <v>914325.10999998858</v>
      </c>
      <c r="N8" s="430">
        <v>936235.20000000088</v>
      </c>
      <c r="O8" s="431">
        <v>1876</v>
      </c>
      <c r="P8" s="48"/>
      <c r="Q8" s="48" t="s">
        <v>47</v>
      </c>
      <c r="R8" s="23">
        <v>42516</v>
      </c>
      <c r="S8" s="23">
        <v>42516</v>
      </c>
      <c r="T8" s="48" t="s">
        <v>1748</v>
      </c>
      <c r="U8" s="23">
        <v>42521</v>
      </c>
      <c r="V8" s="48" t="s">
        <v>2002</v>
      </c>
      <c r="W8" s="23" t="s">
        <v>47</v>
      </c>
      <c r="X8" s="432" t="s">
        <v>1846</v>
      </c>
      <c r="Y8" s="432" t="s">
        <v>1847</v>
      </c>
      <c r="Z8" s="48"/>
      <c r="AA8" s="14"/>
      <c r="AB8" s="14"/>
      <c r="AC8" s="14"/>
      <c r="AD8" s="14"/>
      <c r="AE8" s="14"/>
      <c r="AF8" s="14"/>
      <c r="AG8" s="14"/>
      <c r="AH8" s="14"/>
      <c r="AI8" s="15"/>
      <c r="AJ8" s="14"/>
      <c r="AK8" s="14"/>
      <c r="AL8" s="14"/>
      <c r="AM8" s="14"/>
      <c r="AN8" s="15">
        <v>42506</v>
      </c>
      <c r="AO8" s="16">
        <v>914325.10999998858</v>
      </c>
      <c r="AP8" s="17">
        <v>1880</v>
      </c>
      <c r="AQ8" s="16">
        <v>388532.87000000017</v>
      </c>
      <c r="AR8" s="17">
        <v>293</v>
      </c>
      <c r="AS8" s="16">
        <v>314105.08</v>
      </c>
      <c r="AT8" s="17">
        <v>220</v>
      </c>
      <c r="AU8" s="14"/>
      <c r="AV8" s="14"/>
      <c r="AW8" s="53" t="s">
        <v>95</v>
      </c>
    </row>
    <row r="9" spans="2:50" ht="15" customHeight="1" x14ac:dyDescent="0.45">
      <c r="B9" s="48" t="s">
        <v>1917</v>
      </c>
      <c r="C9" s="48" t="s">
        <v>94</v>
      </c>
      <c r="D9" s="48" t="s">
        <v>94</v>
      </c>
      <c r="E9" s="48" t="s">
        <v>1738</v>
      </c>
      <c r="F9" s="48" t="s">
        <v>1738</v>
      </c>
      <c r="G9" s="23">
        <f>H9</f>
        <v>42503</v>
      </c>
      <c r="H9" s="23">
        <v>42503</v>
      </c>
      <c r="I9" s="23">
        <v>42516</v>
      </c>
      <c r="J9" s="23">
        <v>42515</v>
      </c>
      <c r="K9" s="48" t="s">
        <v>2014</v>
      </c>
      <c r="L9" s="48" t="s">
        <v>1747</v>
      </c>
      <c r="M9" s="480">
        <v>5001806.7300002417</v>
      </c>
      <c r="N9" s="430">
        <v>5002385.1300000241</v>
      </c>
      <c r="O9" s="431">
        <v>7547</v>
      </c>
      <c r="P9" s="48"/>
      <c r="Q9" s="23">
        <f>I9</f>
        <v>42516</v>
      </c>
      <c r="R9" s="23">
        <v>42516</v>
      </c>
      <c r="S9" s="23">
        <v>42516</v>
      </c>
      <c r="T9" s="433" t="s">
        <v>1748</v>
      </c>
      <c r="U9" s="23">
        <v>42521</v>
      </c>
      <c r="V9" s="48" t="s">
        <v>335</v>
      </c>
      <c r="W9" s="434" t="s">
        <v>3297</v>
      </c>
      <c r="X9" s="432" t="s">
        <v>1918</v>
      </c>
      <c r="Y9" s="432" t="s">
        <v>1919</v>
      </c>
      <c r="Z9" s="48"/>
      <c r="AA9" s="14"/>
      <c r="AB9" s="14"/>
      <c r="AC9" s="14"/>
      <c r="AD9" s="14"/>
      <c r="AE9" s="14"/>
      <c r="AF9" s="14"/>
      <c r="AG9" s="14"/>
      <c r="AH9" s="14"/>
      <c r="AI9" s="15"/>
      <c r="AJ9" s="14"/>
      <c r="AK9" s="14"/>
      <c r="AL9" s="14"/>
      <c r="AM9" s="14"/>
      <c r="AN9" s="15">
        <v>42506</v>
      </c>
      <c r="AO9" s="16">
        <v>5001806.7300002417</v>
      </c>
      <c r="AP9" s="17">
        <v>7480</v>
      </c>
      <c r="AQ9" s="16">
        <v>1339059.0799999996</v>
      </c>
      <c r="AR9" s="17">
        <v>750</v>
      </c>
      <c r="AS9" s="16">
        <v>1198453.21</v>
      </c>
      <c r="AT9" s="17">
        <v>668</v>
      </c>
      <c r="AU9" s="226">
        <v>697213.63</v>
      </c>
      <c r="AV9" s="14"/>
      <c r="AW9" s="53" t="s">
        <v>95</v>
      </c>
    </row>
    <row r="10" spans="2:50" ht="15" customHeight="1" x14ac:dyDescent="0.45">
      <c r="B10" s="48" t="s">
        <v>16</v>
      </c>
      <c r="C10" s="48" t="s">
        <v>94</v>
      </c>
      <c r="D10" s="48" t="s">
        <v>94</v>
      </c>
      <c r="E10" s="48" t="s">
        <v>1753</v>
      </c>
      <c r="F10" s="48" t="s">
        <v>1753</v>
      </c>
      <c r="G10" s="23">
        <v>42495</v>
      </c>
      <c r="H10" s="23">
        <v>42495</v>
      </c>
      <c r="I10" s="23">
        <v>42516</v>
      </c>
      <c r="J10" s="23">
        <v>42515</v>
      </c>
      <c r="K10" s="48" t="s">
        <v>1757</v>
      </c>
      <c r="L10" s="48" t="s">
        <v>1747</v>
      </c>
      <c r="M10" s="480">
        <v>881531.4300000004</v>
      </c>
      <c r="N10" s="430">
        <v>951458.82000000041</v>
      </c>
      <c r="O10" s="431">
        <v>1449</v>
      </c>
      <c r="P10" s="48"/>
      <c r="Q10" s="48" t="s">
        <v>1753</v>
      </c>
      <c r="R10" s="23">
        <v>42514</v>
      </c>
      <c r="S10" s="23" t="s">
        <v>3274</v>
      </c>
      <c r="T10" s="48" t="s">
        <v>1748</v>
      </c>
      <c r="U10" s="23">
        <v>42521</v>
      </c>
      <c r="V10" s="48" t="s">
        <v>485</v>
      </c>
      <c r="W10" s="23" t="s">
        <v>47</v>
      </c>
      <c r="X10" s="432" t="s">
        <v>1764</v>
      </c>
      <c r="Y10" s="432" t="s">
        <v>1765</v>
      </c>
      <c r="Z10" s="48"/>
      <c r="AA10" s="14"/>
      <c r="AB10" s="14"/>
      <c r="AC10" s="14"/>
      <c r="AD10" s="14"/>
      <c r="AE10" s="14"/>
      <c r="AF10" s="14"/>
      <c r="AG10" s="14"/>
      <c r="AH10" s="14"/>
      <c r="AI10" s="15"/>
      <c r="AJ10" s="14"/>
      <c r="AK10" s="14"/>
      <c r="AL10" s="14"/>
      <c r="AM10" s="14"/>
      <c r="AN10" s="15">
        <v>42506</v>
      </c>
      <c r="AO10" s="16">
        <v>881531.4300000004</v>
      </c>
      <c r="AP10" s="17">
        <v>1455</v>
      </c>
      <c r="AQ10" s="16">
        <v>337802.37999999971</v>
      </c>
      <c r="AR10" s="17">
        <v>262</v>
      </c>
      <c r="AS10" s="16">
        <v>296866.46999999997</v>
      </c>
      <c r="AT10" s="17">
        <v>244</v>
      </c>
      <c r="AU10" s="14"/>
      <c r="AV10" s="14"/>
      <c r="AW10" s="53" t="s">
        <v>95</v>
      </c>
    </row>
    <row r="11" spans="2:50" ht="15" customHeight="1" x14ac:dyDescent="0.45">
      <c r="B11" s="48" t="s">
        <v>1752</v>
      </c>
      <c r="C11" s="48" t="s">
        <v>94</v>
      </c>
      <c r="D11" s="48" t="s">
        <v>94</v>
      </c>
      <c r="E11" s="48" t="s">
        <v>1753</v>
      </c>
      <c r="F11" s="48" t="s">
        <v>1753</v>
      </c>
      <c r="G11" s="23">
        <v>42495</v>
      </c>
      <c r="H11" s="23">
        <v>42495</v>
      </c>
      <c r="I11" s="23" t="s">
        <v>3276</v>
      </c>
      <c r="J11" s="23">
        <v>42515</v>
      </c>
      <c r="K11" s="48" t="s">
        <v>2001</v>
      </c>
      <c r="L11" s="48" t="s">
        <v>1747</v>
      </c>
      <c r="M11" s="480">
        <v>121847165.4699996</v>
      </c>
      <c r="N11" s="430">
        <v>122572479.07000189</v>
      </c>
      <c r="O11" s="431">
        <v>36214</v>
      </c>
      <c r="P11" s="48"/>
      <c r="Q11" s="48" t="s">
        <v>1753</v>
      </c>
      <c r="R11" s="23">
        <v>42510</v>
      </c>
      <c r="S11" s="23">
        <v>42516</v>
      </c>
      <c r="T11" s="48" t="s">
        <v>1748</v>
      </c>
      <c r="U11" s="23">
        <v>42522</v>
      </c>
      <c r="V11" s="48" t="s">
        <v>335</v>
      </c>
      <c r="W11" s="23" t="s">
        <v>47</v>
      </c>
      <c r="X11" s="432" t="s">
        <v>1754</v>
      </c>
      <c r="Y11" s="432" t="s">
        <v>1755</v>
      </c>
      <c r="Z11" s="48"/>
      <c r="AA11" s="14"/>
      <c r="AB11" s="14"/>
      <c r="AC11" s="14"/>
      <c r="AD11" s="14"/>
      <c r="AE11" s="14"/>
      <c r="AF11" s="14"/>
      <c r="AG11" s="14"/>
      <c r="AH11" s="14"/>
      <c r="AI11" s="15"/>
      <c r="AJ11" s="14"/>
      <c r="AK11" s="14"/>
      <c r="AL11" s="14"/>
      <c r="AM11" s="14"/>
      <c r="AN11" s="15">
        <v>42506</v>
      </c>
      <c r="AO11" s="16">
        <v>121847165.4699996</v>
      </c>
      <c r="AP11" s="17">
        <v>33808</v>
      </c>
      <c r="AQ11" s="16">
        <v>90177806.749999687</v>
      </c>
      <c r="AR11" s="17">
        <v>22226</v>
      </c>
      <c r="AS11" s="16">
        <v>67624450.879999995</v>
      </c>
      <c r="AT11" s="17">
        <v>16546</v>
      </c>
      <c r="AU11" s="226">
        <v>2506387.58</v>
      </c>
      <c r="AV11" s="14"/>
      <c r="AW11" s="53" t="s">
        <v>95</v>
      </c>
    </row>
    <row r="12" spans="2:50" ht="15" customHeight="1" x14ac:dyDescent="0.45">
      <c r="B12" s="48" t="s">
        <v>1827</v>
      </c>
      <c r="C12" s="48" t="s">
        <v>94</v>
      </c>
      <c r="D12" s="48" t="s">
        <v>94</v>
      </c>
      <c r="E12" s="48" t="s">
        <v>1738</v>
      </c>
      <c r="F12" s="48" t="s">
        <v>1738</v>
      </c>
      <c r="G12" s="23">
        <v>42496</v>
      </c>
      <c r="H12" s="23">
        <v>42496</v>
      </c>
      <c r="I12" s="23" t="s">
        <v>3279</v>
      </c>
      <c r="J12" s="23">
        <v>42515</v>
      </c>
      <c r="K12" s="48" t="s">
        <v>2001</v>
      </c>
      <c r="L12" s="48" t="s">
        <v>1747</v>
      </c>
      <c r="M12" s="480">
        <v>18387174.749999944</v>
      </c>
      <c r="N12" s="430">
        <v>21347900.099999961</v>
      </c>
      <c r="O12" s="431">
        <v>10863</v>
      </c>
      <c r="P12" s="48"/>
      <c r="Q12" s="23">
        <v>42513</v>
      </c>
      <c r="R12" s="23">
        <v>42516</v>
      </c>
      <c r="S12" s="23">
        <v>42516</v>
      </c>
      <c r="T12" s="48" t="s">
        <v>1748</v>
      </c>
      <c r="U12" s="23">
        <v>42524</v>
      </c>
      <c r="V12" s="48" t="s">
        <v>335</v>
      </c>
      <c r="W12" s="23" t="s">
        <v>3293</v>
      </c>
      <c r="X12" s="432" t="s">
        <v>1828</v>
      </c>
      <c r="Y12" s="432" t="s">
        <v>1829</v>
      </c>
      <c r="Z12" s="48"/>
      <c r="AA12" s="14"/>
      <c r="AB12" s="14"/>
      <c r="AC12" s="14"/>
      <c r="AD12" s="14"/>
      <c r="AE12" s="14"/>
      <c r="AF12" s="14"/>
      <c r="AG12" s="14"/>
      <c r="AH12" s="14"/>
      <c r="AI12" s="15"/>
      <c r="AJ12" s="14"/>
      <c r="AK12" s="14"/>
      <c r="AL12" s="14"/>
      <c r="AM12" s="14"/>
      <c r="AN12" s="15">
        <v>42506</v>
      </c>
      <c r="AO12" s="16">
        <v>18387174.749999944</v>
      </c>
      <c r="AP12" s="17">
        <v>11005</v>
      </c>
      <c r="AQ12" s="16">
        <v>10954743.119999984</v>
      </c>
      <c r="AR12" s="17">
        <v>4074</v>
      </c>
      <c r="AS12" s="16">
        <v>9615550.0299999993</v>
      </c>
      <c r="AT12" s="17">
        <v>3531</v>
      </c>
      <c r="AU12" s="14"/>
      <c r="AV12" s="14"/>
      <c r="AW12" s="53" t="s">
        <v>95</v>
      </c>
    </row>
    <row r="13" spans="2:50" ht="15" customHeight="1" x14ac:dyDescent="0.45">
      <c r="B13" s="48" t="s">
        <v>1886</v>
      </c>
      <c r="C13" s="48" t="s">
        <v>94</v>
      </c>
      <c r="D13" s="48" t="s">
        <v>94</v>
      </c>
      <c r="E13" s="48" t="s">
        <v>1738</v>
      </c>
      <c r="F13" s="48" t="s">
        <v>1738</v>
      </c>
      <c r="G13" s="23">
        <v>42499</v>
      </c>
      <c r="H13" s="23">
        <v>42499</v>
      </c>
      <c r="I13" s="23">
        <v>42517</v>
      </c>
      <c r="J13" s="23">
        <v>42516</v>
      </c>
      <c r="K13" s="48" t="s">
        <v>2001</v>
      </c>
      <c r="L13" s="48" t="s">
        <v>1747</v>
      </c>
      <c r="M13" s="480">
        <v>27100632.210000545</v>
      </c>
      <c r="N13" s="430">
        <v>26843388.460000135</v>
      </c>
      <c r="O13" s="431">
        <v>19980</v>
      </c>
      <c r="P13" s="48"/>
      <c r="Q13" s="23">
        <f>I13-3</f>
        <v>42514</v>
      </c>
      <c r="R13" s="23">
        <v>42517</v>
      </c>
      <c r="S13" s="23">
        <v>42517</v>
      </c>
      <c r="T13" s="48" t="s">
        <v>1748</v>
      </c>
      <c r="U13" s="23">
        <v>42523</v>
      </c>
      <c r="V13" s="48" t="s">
        <v>335</v>
      </c>
      <c r="W13" s="23" t="s">
        <v>3291</v>
      </c>
      <c r="X13" s="432" t="s">
        <v>1887</v>
      </c>
      <c r="Y13" s="432" t="s">
        <v>1888</v>
      </c>
      <c r="Z13" s="48"/>
      <c r="AA13" s="14"/>
      <c r="AB13" s="14"/>
      <c r="AC13" s="14"/>
      <c r="AD13" s="14"/>
      <c r="AE13" s="14"/>
      <c r="AF13" s="14"/>
      <c r="AG13" s="14"/>
      <c r="AH13" s="14"/>
      <c r="AI13" s="15"/>
      <c r="AJ13" s="14"/>
      <c r="AK13" s="14"/>
      <c r="AL13" s="14"/>
      <c r="AM13" s="14"/>
      <c r="AN13" s="15">
        <v>42506</v>
      </c>
      <c r="AO13" s="16">
        <v>27100632.210000545</v>
      </c>
      <c r="AP13" s="17">
        <v>19698</v>
      </c>
      <c r="AQ13" s="16">
        <v>18432707.009999994</v>
      </c>
      <c r="AR13" s="17">
        <v>7526</v>
      </c>
      <c r="AS13" s="16">
        <v>14647158.689999999</v>
      </c>
      <c r="AT13" s="17">
        <v>6135</v>
      </c>
      <c r="AU13" s="14"/>
      <c r="AV13" s="14"/>
      <c r="AW13" s="456" t="s">
        <v>3325</v>
      </c>
      <c r="AX13" t="s">
        <v>454</v>
      </c>
    </row>
    <row r="14" spans="2:50" ht="15" customHeight="1" x14ac:dyDescent="0.45">
      <c r="B14" s="48" t="s">
        <v>1830</v>
      </c>
      <c r="C14" s="48" t="s">
        <v>94</v>
      </c>
      <c r="D14" s="48" t="s">
        <v>94</v>
      </c>
      <c r="E14" s="48" t="s">
        <v>1738</v>
      </c>
      <c r="F14" s="48" t="s">
        <v>1738</v>
      </c>
      <c r="G14" s="23">
        <v>42495</v>
      </c>
      <c r="H14" s="23">
        <v>42495</v>
      </c>
      <c r="I14" s="23">
        <v>42517</v>
      </c>
      <c r="J14" s="23">
        <v>42516</v>
      </c>
      <c r="K14" s="48" t="s">
        <v>2001</v>
      </c>
      <c r="L14" s="48" t="s">
        <v>1747</v>
      </c>
      <c r="M14" s="480">
        <v>6364702.3599999733</v>
      </c>
      <c r="N14" s="430">
        <v>6174983.4499999108</v>
      </c>
      <c r="O14" s="431">
        <v>5531</v>
      </c>
      <c r="P14" s="48"/>
      <c r="Q14" s="23">
        <f>I14-3</f>
        <v>42514</v>
      </c>
      <c r="R14" s="23">
        <v>42517</v>
      </c>
      <c r="S14" s="23">
        <v>42517</v>
      </c>
      <c r="T14" s="48" t="s">
        <v>1748</v>
      </c>
      <c r="U14" s="23">
        <v>42522</v>
      </c>
      <c r="V14" s="48" t="s">
        <v>335</v>
      </c>
      <c r="W14" s="23" t="s">
        <v>3283</v>
      </c>
      <c r="X14" s="432" t="s">
        <v>1831</v>
      </c>
      <c r="Y14" s="432" t="s">
        <v>1832</v>
      </c>
      <c r="Z14" s="48"/>
      <c r="AA14" s="14"/>
      <c r="AB14" s="14"/>
      <c r="AC14" s="14"/>
      <c r="AD14" s="14"/>
      <c r="AE14" s="14"/>
      <c r="AF14" s="14"/>
      <c r="AG14" s="14"/>
      <c r="AH14" s="14"/>
      <c r="AI14" s="15"/>
      <c r="AJ14" s="14"/>
      <c r="AK14" s="14"/>
      <c r="AL14" s="14"/>
      <c r="AM14" s="14"/>
      <c r="AN14" s="15">
        <v>42506</v>
      </c>
      <c r="AO14" s="16">
        <v>6364702.3599999733</v>
      </c>
      <c r="AP14" s="17">
        <v>5514</v>
      </c>
      <c r="AQ14" s="16">
        <v>4215816.7999999961</v>
      </c>
      <c r="AR14" s="17">
        <v>2486</v>
      </c>
      <c r="AS14" s="16">
        <v>3070423.56</v>
      </c>
      <c r="AT14" s="17">
        <v>1899</v>
      </c>
      <c r="AU14" s="14"/>
      <c r="AV14" s="14"/>
      <c r="AW14" s="53" t="s">
        <v>95</v>
      </c>
    </row>
    <row r="15" spans="2:50" ht="15" customHeight="1" x14ac:dyDescent="0.45">
      <c r="B15" s="48" t="s">
        <v>1889</v>
      </c>
      <c r="C15" s="48" t="s">
        <v>94</v>
      </c>
      <c r="D15" s="48" t="s">
        <v>94</v>
      </c>
      <c r="E15" s="48" t="s">
        <v>1738</v>
      </c>
      <c r="F15" s="48" t="s">
        <v>1738</v>
      </c>
      <c r="G15" s="23">
        <f>H15</f>
        <v>42501</v>
      </c>
      <c r="H15" s="23">
        <v>42501</v>
      </c>
      <c r="I15" s="23">
        <v>42517</v>
      </c>
      <c r="J15" s="23">
        <v>42516</v>
      </c>
      <c r="K15" s="48" t="s">
        <v>2014</v>
      </c>
      <c r="L15" s="48" t="s">
        <v>1747</v>
      </c>
      <c r="M15" s="480">
        <v>728851.07999999973</v>
      </c>
      <c r="N15" s="430">
        <v>742509.82000000053</v>
      </c>
      <c r="O15" s="431">
        <v>1220</v>
      </c>
      <c r="P15" s="48"/>
      <c r="Q15" s="23">
        <f>I15</f>
        <v>42517</v>
      </c>
      <c r="R15" s="23">
        <v>42517</v>
      </c>
      <c r="S15" s="23">
        <v>42517</v>
      </c>
      <c r="T15" s="433" t="s">
        <v>1748</v>
      </c>
      <c r="U15" s="23">
        <v>42522</v>
      </c>
      <c r="V15" s="48" t="s">
        <v>335</v>
      </c>
      <c r="W15" s="434" t="s">
        <v>3296</v>
      </c>
      <c r="X15" s="432" t="s">
        <v>1890</v>
      </c>
      <c r="Y15" s="432" t="s">
        <v>1891</v>
      </c>
      <c r="Z15" s="48"/>
      <c r="AA15" s="14"/>
      <c r="AB15" s="14"/>
      <c r="AC15" s="14"/>
      <c r="AD15" s="14"/>
      <c r="AE15" s="14"/>
      <c r="AF15" s="14"/>
      <c r="AG15" s="14"/>
      <c r="AH15" s="14"/>
      <c r="AI15" s="15"/>
      <c r="AJ15" s="14"/>
      <c r="AK15" s="14"/>
      <c r="AL15" s="14"/>
      <c r="AM15" s="14"/>
      <c r="AN15" s="15">
        <v>42506</v>
      </c>
      <c r="AO15" s="16">
        <v>728851.07999999973</v>
      </c>
      <c r="AP15" s="17">
        <v>1137</v>
      </c>
      <c r="AQ15" s="16">
        <v>381479.24999999959</v>
      </c>
      <c r="AR15" s="17">
        <v>342</v>
      </c>
      <c r="AS15" s="16">
        <v>345052.18</v>
      </c>
      <c r="AT15" s="17">
        <v>308</v>
      </c>
      <c r="AU15" s="14"/>
      <c r="AV15" s="14"/>
      <c r="AW15" s="53" t="s">
        <v>95</v>
      </c>
    </row>
    <row r="16" spans="2:50" ht="15" customHeight="1" x14ac:dyDescent="0.45">
      <c r="B16" s="48" t="s">
        <v>1870</v>
      </c>
      <c r="C16" s="48" t="s">
        <v>94</v>
      </c>
      <c r="D16" s="48" t="s">
        <v>94</v>
      </c>
      <c r="E16" s="48" t="s">
        <v>1738</v>
      </c>
      <c r="F16" s="48" t="s">
        <v>1738</v>
      </c>
      <c r="G16" s="23">
        <f>H16</f>
        <v>42499</v>
      </c>
      <c r="H16" s="23">
        <v>42499</v>
      </c>
      <c r="I16" s="23">
        <v>42517</v>
      </c>
      <c r="J16" s="23">
        <v>42516</v>
      </c>
      <c r="K16" s="48" t="s">
        <v>2014</v>
      </c>
      <c r="L16" s="48" t="s">
        <v>1740</v>
      </c>
      <c r="M16" s="480">
        <v>12138558.679999933</v>
      </c>
      <c r="N16" s="430">
        <v>12417754.660000037</v>
      </c>
      <c r="O16" s="431">
        <v>5499</v>
      </c>
      <c r="P16" s="48"/>
      <c r="Q16" s="23">
        <v>42517</v>
      </c>
      <c r="R16" s="23">
        <v>42517</v>
      </c>
      <c r="S16" s="23">
        <v>42517</v>
      </c>
      <c r="T16" s="48" t="s">
        <v>2008</v>
      </c>
      <c r="U16" s="23">
        <v>42523</v>
      </c>
      <c r="V16" s="48" t="s">
        <v>3287</v>
      </c>
      <c r="W16" s="434" t="s">
        <v>3296</v>
      </c>
      <c r="X16" s="432" t="s">
        <v>1874</v>
      </c>
      <c r="Y16" s="432" t="s">
        <v>1875</v>
      </c>
      <c r="Z16" s="48"/>
      <c r="AA16" s="14"/>
      <c r="AB16" s="14"/>
      <c r="AC16" s="14"/>
      <c r="AD16" s="14"/>
      <c r="AE16" s="14"/>
      <c r="AF16" s="14"/>
      <c r="AG16" s="14"/>
      <c r="AH16" s="14"/>
      <c r="AI16" s="15"/>
      <c r="AJ16" s="14"/>
      <c r="AK16" s="14"/>
      <c r="AL16" s="14"/>
      <c r="AM16" s="14"/>
      <c r="AN16" s="15">
        <v>42506</v>
      </c>
      <c r="AO16" s="16">
        <v>12138558.679999933</v>
      </c>
      <c r="AP16" s="17">
        <v>5480</v>
      </c>
      <c r="AQ16" s="16">
        <v>9938191.0799999945</v>
      </c>
      <c r="AR16" s="17">
        <v>3339</v>
      </c>
      <c r="AS16" s="16">
        <v>6779995.1600000001</v>
      </c>
      <c r="AT16" s="17">
        <v>2328</v>
      </c>
      <c r="AU16" s="14"/>
      <c r="AV16" s="14"/>
      <c r="AW16" s="53" t="s">
        <v>95</v>
      </c>
    </row>
    <row r="17" spans="2:49" ht="15" customHeight="1" x14ac:dyDescent="0.45">
      <c r="B17" s="48" t="s">
        <v>1770</v>
      </c>
      <c r="C17" s="48" t="s">
        <v>94</v>
      </c>
      <c r="D17" s="48" t="s">
        <v>94</v>
      </c>
      <c r="E17" s="48" t="s">
        <v>1753</v>
      </c>
      <c r="F17" s="48" t="s">
        <v>1753</v>
      </c>
      <c r="G17" s="23">
        <v>42494</v>
      </c>
      <c r="H17" s="23">
        <v>42494</v>
      </c>
      <c r="I17" s="23">
        <v>42517</v>
      </c>
      <c r="J17" s="23">
        <v>42516</v>
      </c>
      <c r="K17" s="48" t="s">
        <v>1757</v>
      </c>
      <c r="L17" s="48" t="s">
        <v>1747</v>
      </c>
      <c r="M17" s="480">
        <v>1093608.5699999949</v>
      </c>
      <c r="N17" s="430">
        <v>1171903.0400000077</v>
      </c>
      <c r="O17" s="431">
        <v>2095</v>
      </c>
      <c r="P17" s="48"/>
      <c r="Q17" s="48" t="s">
        <v>1753</v>
      </c>
      <c r="R17" s="23">
        <v>42515</v>
      </c>
      <c r="S17" s="23" t="s">
        <v>3275</v>
      </c>
      <c r="T17" s="48" t="s">
        <v>1748</v>
      </c>
      <c r="U17" s="23">
        <v>42522</v>
      </c>
      <c r="V17" s="48" t="s">
        <v>485</v>
      </c>
      <c r="W17" s="23" t="s">
        <v>47</v>
      </c>
      <c r="X17" s="432" t="s">
        <v>1772</v>
      </c>
      <c r="Y17" s="432" t="s">
        <v>1773</v>
      </c>
      <c r="Z17" s="48"/>
      <c r="AA17" s="14"/>
      <c r="AB17" s="14"/>
      <c r="AC17" s="14"/>
      <c r="AD17" s="14"/>
      <c r="AE17" s="14"/>
      <c r="AF17" s="14"/>
      <c r="AG17" s="14"/>
      <c r="AH17" s="14"/>
      <c r="AI17" s="15"/>
      <c r="AJ17" s="14"/>
      <c r="AK17" s="14"/>
      <c r="AL17" s="14"/>
      <c r="AM17" s="14"/>
      <c r="AN17" s="15">
        <v>42507</v>
      </c>
      <c r="AO17" s="16">
        <v>1093608.5699999949</v>
      </c>
      <c r="AP17" s="17">
        <v>2053</v>
      </c>
      <c r="AQ17" s="16">
        <v>584066.75999999989</v>
      </c>
      <c r="AR17" s="17">
        <v>416</v>
      </c>
      <c r="AS17" s="16">
        <v>505218.03</v>
      </c>
      <c r="AT17" s="17">
        <v>358</v>
      </c>
      <c r="AU17" s="14"/>
      <c r="AV17" s="14"/>
      <c r="AW17" s="53" t="s">
        <v>95</v>
      </c>
    </row>
    <row r="18" spans="2:49" ht="15" customHeight="1" x14ac:dyDescent="0.45">
      <c r="B18" s="48" t="s">
        <v>1777</v>
      </c>
      <c r="C18" s="48" t="s">
        <v>94</v>
      </c>
      <c r="D18" s="48" t="s">
        <v>94</v>
      </c>
      <c r="E18" s="48" t="s">
        <v>1738</v>
      </c>
      <c r="F18" s="48" t="s">
        <v>1738</v>
      </c>
      <c r="G18" s="23">
        <f>H18</f>
        <v>42492</v>
      </c>
      <c r="H18" s="23">
        <v>42492</v>
      </c>
      <c r="I18" s="23">
        <v>42517</v>
      </c>
      <c r="J18" s="23">
        <v>42516</v>
      </c>
      <c r="K18" s="48" t="s">
        <v>2014</v>
      </c>
      <c r="L18" s="48" t="s">
        <v>1747</v>
      </c>
      <c r="M18" s="480">
        <v>6418816.2299999604</v>
      </c>
      <c r="N18" s="430">
        <v>7060082.8700001724</v>
      </c>
      <c r="O18" s="431">
        <v>21912</v>
      </c>
      <c r="P18" s="48"/>
      <c r="Q18" s="459">
        <v>42513</v>
      </c>
      <c r="R18" s="459">
        <v>42513</v>
      </c>
      <c r="S18" s="23">
        <v>42517</v>
      </c>
      <c r="T18" s="433" t="s">
        <v>3288</v>
      </c>
      <c r="U18" s="23">
        <v>42523</v>
      </c>
      <c r="V18" s="48" t="s">
        <v>3287</v>
      </c>
      <c r="W18" s="434" t="s">
        <v>3297</v>
      </c>
      <c r="X18" s="432" t="s">
        <v>1779</v>
      </c>
      <c r="Y18" s="432" t="s">
        <v>1780</v>
      </c>
      <c r="Z18" s="48"/>
      <c r="AA18" s="14"/>
      <c r="AB18" s="14"/>
      <c r="AC18" s="14"/>
      <c r="AD18" s="14"/>
      <c r="AE18" s="14"/>
      <c r="AF18" s="14"/>
      <c r="AG18" s="14"/>
      <c r="AH18" s="14"/>
      <c r="AI18" s="15"/>
      <c r="AJ18" s="14"/>
      <c r="AK18" s="14"/>
      <c r="AL18" s="14"/>
      <c r="AM18" s="14"/>
      <c r="AN18" s="15">
        <v>42506</v>
      </c>
      <c r="AO18" s="16">
        <v>6418816.2299999604</v>
      </c>
      <c r="AP18" s="17">
        <v>21565</v>
      </c>
      <c r="AQ18" s="16">
        <v>2672360</v>
      </c>
      <c r="AR18" s="17">
        <v>1827</v>
      </c>
      <c r="AS18" s="460" t="s">
        <v>3332</v>
      </c>
      <c r="AT18" s="458"/>
      <c r="AU18" s="14"/>
      <c r="AV18" s="14"/>
      <c r="AW18" s="53" t="s">
        <v>95</v>
      </c>
    </row>
    <row r="19" spans="2:49" ht="15" customHeight="1" x14ac:dyDescent="0.45">
      <c r="B19" s="48" t="s">
        <v>1781</v>
      </c>
      <c r="C19" s="48" t="s">
        <v>94</v>
      </c>
      <c r="D19" s="48" t="s">
        <v>94</v>
      </c>
      <c r="E19" s="48" t="s">
        <v>1738</v>
      </c>
      <c r="F19" s="48" t="s">
        <v>1738</v>
      </c>
      <c r="G19" s="23">
        <v>42494</v>
      </c>
      <c r="H19" s="23">
        <v>42494</v>
      </c>
      <c r="I19" s="23">
        <v>42517</v>
      </c>
      <c r="J19" s="23">
        <v>42516</v>
      </c>
      <c r="K19" s="48" t="s">
        <v>2014</v>
      </c>
      <c r="L19" s="48" t="s">
        <v>1747</v>
      </c>
      <c r="M19" s="480">
        <v>1089424.6400000025</v>
      </c>
      <c r="N19" s="430">
        <v>1113881.9200000016</v>
      </c>
      <c r="O19" s="431">
        <v>1797</v>
      </c>
      <c r="P19" s="48"/>
      <c r="Q19" s="23">
        <v>42517</v>
      </c>
      <c r="R19" s="23">
        <v>42517</v>
      </c>
      <c r="S19" s="23">
        <v>42517</v>
      </c>
      <c r="T19" s="48" t="s">
        <v>2008</v>
      </c>
      <c r="U19" s="23">
        <v>42522</v>
      </c>
      <c r="V19" s="48" t="s">
        <v>532</v>
      </c>
      <c r="W19" s="434" t="s">
        <v>3296</v>
      </c>
      <c r="X19" s="432" t="s">
        <v>1782</v>
      </c>
      <c r="Y19" s="432" t="s">
        <v>1783</v>
      </c>
      <c r="Z19" s="48"/>
      <c r="AA19" s="14"/>
      <c r="AB19" s="14"/>
      <c r="AC19" s="14"/>
      <c r="AD19" s="14"/>
      <c r="AE19" s="14"/>
      <c r="AF19" s="14"/>
      <c r="AG19" s="14"/>
      <c r="AH19" s="14"/>
      <c r="AI19" s="15"/>
      <c r="AJ19" s="14"/>
      <c r="AK19" s="14"/>
      <c r="AL19" s="14"/>
      <c r="AM19" s="14"/>
      <c r="AN19" s="15">
        <v>42506</v>
      </c>
      <c r="AO19" s="16">
        <v>1089424.6400000025</v>
      </c>
      <c r="AP19" s="17">
        <v>1763</v>
      </c>
      <c r="AQ19" s="16">
        <v>562479</v>
      </c>
      <c r="AR19" s="17">
        <v>446</v>
      </c>
      <c r="AS19" s="16">
        <v>464039.27</v>
      </c>
      <c r="AT19" s="17">
        <v>354</v>
      </c>
      <c r="AU19" s="14"/>
      <c r="AV19" s="14"/>
      <c r="AW19" s="53" t="s">
        <v>95</v>
      </c>
    </row>
    <row r="20" spans="2:49" ht="15" customHeight="1" x14ac:dyDescent="0.45">
      <c r="B20" s="48" t="s">
        <v>1838</v>
      </c>
      <c r="C20" s="48" t="s">
        <v>94</v>
      </c>
      <c r="D20" s="48" t="s">
        <v>94</v>
      </c>
      <c r="E20" s="48" t="s">
        <v>40</v>
      </c>
      <c r="F20" s="48" t="s">
        <v>40</v>
      </c>
      <c r="G20" s="23">
        <v>42493</v>
      </c>
      <c r="H20" s="23">
        <v>42515</v>
      </c>
      <c r="I20" s="23">
        <v>42517</v>
      </c>
      <c r="J20" s="23">
        <v>42517</v>
      </c>
      <c r="K20" s="48" t="s">
        <v>40</v>
      </c>
      <c r="L20" s="48" t="s">
        <v>1740</v>
      </c>
      <c r="M20" s="480">
        <v>7143506.0499999681</v>
      </c>
      <c r="N20" s="430">
        <v>14579029.319999989</v>
      </c>
      <c r="O20" s="431">
        <v>4799</v>
      </c>
      <c r="P20" s="48"/>
      <c r="Q20" s="48" t="s">
        <v>47</v>
      </c>
      <c r="R20" s="23">
        <v>42513</v>
      </c>
      <c r="S20" s="48" t="s">
        <v>47</v>
      </c>
      <c r="T20" s="48" t="s">
        <v>47</v>
      </c>
      <c r="U20" s="23">
        <v>42517</v>
      </c>
      <c r="V20" s="48" t="s">
        <v>335</v>
      </c>
      <c r="W20" s="23" t="s">
        <v>47</v>
      </c>
      <c r="X20" s="48" t="s">
        <v>1842</v>
      </c>
      <c r="Y20" s="432" t="s">
        <v>3310</v>
      </c>
      <c r="Z20" s="48"/>
      <c r="AA20" s="14"/>
      <c r="AB20" s="14"/>
      <c r="AC20" s="14"/>
      <c r="AD20" s="14"/>
      <c r="AE20" s="14"/>
      <c r="AF20" s="14"/>
      <c r="AG20" s="14"/>
      <c r="AH20" s="14"/>
      <c r="AI20" s="15"/>
      <c r="AJ20" s="14"/>
      <c r="AK20" s="14"/>
      <c r="AL20" s="14"/>
      <c r="AM20" s="14"/>
      <c r="AN20" s="15">
        <v>42510</v>
      </c>
      <c r="AO20" s="16">
        <v>7143506.0499999681</v>
      </c>
      <c r="AP20" s="17">
        <v>5267</v>
      </c>
      <c r="AQ20" s="16">
        <v>5244949.5199999921</v>
      </c>
      <c r="AR20" s="17">
        <v>1947</v>
      </c>
      <c r="AS20" s="16">
        <v>5244949.5199999921</v>
      </c>
      <c r="AT20" s="17">
        <v>1947</v>
      </c>
      <c r="AU20" s="226">
        <v>1085710.3700000001</v>
      </c>
      <c r="AV20" s="14"/>
      <c r="AW20" s="53" t="s">
        <v>95</v>
      </c>
    </row>
    <row r="21" spans="2:49" ht="15" customHeight="1" x14ac:dyDescent="0.45">
      <c r="B21" s="48" t="s">
        <v>90</v>
      </c>
      <c r="C21" s="48" t="s">
        <v>94</v>
      </c>
      <c r="D21" s="48" t="s">
        <v>94</v>
      </c>
      <c r="E21" s="48" t="s">
        <v>1738</v>
      </c>
      <c r="F21" s="48" t="s">
        <v>1738</v>
      </c>
      <c r="G21" s="23">
        <v>42503</v>
      </c>
      <c r="H21" s="23">
        <v>42503</v>
      </c>
      <c r="I21" s="23">
        <v>42518</v>
      </c>
      <c r="J21" s="23">
        <v>42517</v>
      </c>
      <c r="K21" s="48" t="s">
        <v>2001</v>
      </c>
      <c r="L21" s="48" t="s">
        <v>1747</v>
      </c>
      <c r="M21" s="480">
        <v>12265289.209999945</v>
      </c>
      <c r="N21" s="430">
        <v>12534866.250000024</v>
      </c>
      <c r="O21" s="431">
        <v>9293</v>
      </c>
      <c r="P21" s="48"/>
      <c r="Q21" s="23">
        <f>I21-3</f>
        <v>42515</v>
      </c>
      <c r="R21" s="23">
        <v>42518</v>
      </c>
      <c r="S21" s="23">
        <v>42518</v>
      </c>
      <c r="T21" s="48" t="s">
        <v>1748</v>
      </c>
      <c r="U21" s="23">
        <v>42522</v>
      </c>
      <c r="V21" s="48" t="s">
        <v>335</v>
      </c>
      <c r="W21" s="23" t="s">
        <v>3292</v>
      </c>
      <c r="X21" s="432" t="s">
        <v>1833</v>
      </c>
      <c r="Y21" s="432" t="s">
        <v>1834</v>
      </c>
      <c r="Z21" s="48"/>
      <c r="AA21" s="14"/>
      <c r="AB21" s="14"/>
      <c r="AC21" s="14"/>
      <c r="AD21" s="14"/>
      <c r="AE21" s="14"/>
      <c r="AF21" s="14"/>
      <c r="AG21" s="14"/>
      <c r="AH21" s="14"/>
      <c r="AI21" s="15"/>
      <c r="AJ21" s="14"/>
      <c r="AK21" s="14"/>
      <c r="AL21" s="14"/>
      <c r="AM21" s="14"/>
      <c r="AN21" s="15">
        <v>42506</v>
      </c>
      <c r="AO21" s="16">
        <v>12265289.209999945</v>
      </c>
      <c r="AP21" s="17">
        <v>9250</v>
      </c>
      <c r="AQ21" s="16">
        <v>7911703</v>
      </c>
      <c r="AR21" s="17">
        <v>3495</v>
      </c>
      <c r="AS21" s="16">
        <v>6525892.3899999997</v>
      </c>
      <c r="AT21" s="17">
        <v>2911</v>
      </c>
      <c r="AU21" s="14"/>
      <c r="AV21" s="14"/>
      <c r="AW21" s="53" t="s">
        <v>95</v>
      </c>
    </row>
    <row r="22" spans="2:49" ht="15" customHeight="1" x14ac:dyDescent="0.45">
      <c r="B22" s="48" t="s">
        <v>1848</v>
      </c>
      <c r="C22" s="48" t="s">
        <v>94</v>
      </c>
      <c r="D22" s="48" t="s">
        <v>94</v>
      </c>
      <c r="E22" s="48" t="s">
        <v>1738</v>
      </c>
      <c r="F22" s="48" t="s">
        <v>1738</v>
      </c>
      <c r="G22" s="23">
        <v>42496</v>
      </c>
      <c r="H22" s="23">
        <v>42496</v>
      </c>
      <c r="I22" s="23">
        <v>42518</v>
      </c>
      <c r="J22" s="23">
        <v>42517</v>
      </c>
      <c r="K22" s="48" t="s">
        <v>2001</v>
      </c>
      <c r="L22" s="48" t="s">
        <v>1747</v>
      </c>
      <c r="M22" s="480">
        <v>1846063.9299999976</v>
      </c>
      <c r="N22" s="430">
        <v>2123987.7699999935</v>
      </c>
      <c r="O22" s="431">
        <v>2745</v>
      </c>
      <c r="P22" s="48"/>
      <c r="Q22" s="23">
        <f>I22-3</f>
        <v>42515</v>
      </c>
      <c r="R22" s="23">
        <v>42518</v>
      </c>
      <c r="S22" s="23">
        <v>42518</v>
      </c>
      <c r="T22" s="23" t="s">
        <v>1748</v>
      </c>
      <c r="U22" s="23">
        <v>42522</v>
      </c>
      <c r="V22" s="48" t="s">
        <v>335</v>
      </c>
      <c r="W22" s="23" t="s">
        <v>3292</v>
      </c>
      <c r="X22" s="432" t="s">
        <v>1849</v>
      </c>
      <c r="Y22" s="432" t="s">
        <v>1850</v>
      </c>
      <c r="Z22" s="48"/>
      <c r="AA22" s="14"/>
      <c r="AB22" s="14"/>
      <c r="AC22" s="14"/>
      <c r="AD22" s="14"/>
      <c r="AE22" s="14"/>
      <c r="AF22" s="14"/>
      <c r="AG22" s="14"/>
      <c r="AH22" s="14"/>
      <c r="AI22" s="15"/>
      <c r="AJ22" s="14"/>
      <c r="AK22" s="14"/>
      <c r="AL22" s="14"/>
      <c r="AM22" s="14"/>
      <c r="AN22" s="15">
        <v>42506</v>
      </c>
      <c r="AO22" s="16">
        <v>1846063.9299999976</v>
      </c>
      <c r="AP22" s="17">
        <v>2612</v>
      </c>
      <c r="AQ22" s="16">
        <v>1119874</v>
      </c>
      <c r="AR22" s="17">
        <v>807</v>
      </c>
      <c r="AS22" s="16">
        <v>907306.3</v>
      </c>
      <c r="AT22" s="17">
        <v>681</v>
      </c>
      <c r="AU22" s="14"/>
      <c r="AV22" s="14"/>
      <c r="AW22" s="53" t="s">
        <v>95</v>
      </c>
    </row>
    <row r="23" spans="2:49" ht="15" customHeight="1" x14ac:dyDescent="0.45">
      <c r="B23" s="48" t="s">
        <v>1784</v>
      </c>
      <c r="C23" s="128" t="s">
        <v>94</v>
      </c>
      <c r="D23" s="48" t="s">
        <v>94</v>
      </c>
      <c r="E23" s="48" t="s">
        <v>1738</v>
      </c>
      <c r="F23" s="48" t="s">
        <v>1738</v>
      </c>
      <c r="G23" s="23">
        <v>42499</v>
      </c>
      <c r="H23" s="23">
        <v>42499</v>
      </c>
      <c r="I23" s="23">
        <v>42518</v>
      </c>
      <c r="J23" s="23">
        <v>42517</v>
      </c>
      <c r="K23" s="48" t="s">
        <v>2001</v>
      </c>
      <c r="L23" s="48" t="s">
        <v>1740</v>
      </c>
      <c r="M23" s="480">
        <v>61768871.990000442</v>
      </c>
      <c r="N23" s="430">
        <v>60989552.110000059</v>
      </c>
      <c r="O23" s="431">
        <v>30289</v>
      </c>
      <c r="P23" s="48"/>
      <c r="Q23" s="23">
        <f>I23-3</f>
        <v>42515</v>
      </c>
      <c r="R23" s="23">
        <v>42514</v>
      </c>
      <c r="S23" s="23">
        <v>42514</v>
      </c>
      <c r="T23" s="48" t="s">
        <v>1748</v>
      </c>
      <c r="U23" s="23">
        <v>42523</v>
      </c>
      <c r="V23" s="48" t="s">
        <v>335</v>
      </c>
      <c r="W23" s="23" t="s">
        <v>3291</v>
      </c>
      <c r="X23" s="432" t="s">
        <v>1785</v>
      </c>
      <c r="Y23" s="432" t="s">
        <v>1786</v>
      </c>
      <c r="Z23" s="48"/>
      <c r="AA23" s="14"/>
      <c r="AB23" s="14"/>
      <c r="AC23" s="14"/>
      <c r="AD23" s="14"/>
      <c r="AE23" s="14"/>
      <c r="AF23" s="14"/>
      <c r="AG23" s="14"/>
      <c r="AH23" s="14"/>
      <c r="AI23" s="15"/>
      <c r="AJ23" s="14"/>
      <c r="AK23" s="14"/>
      <c r="AL23" s="14"/>
      <c r="AM23" s="14"/>
      <c r="AN23" s="15">
        <v>42506</v>
      </c>
      <c r="AO23" s="16">
        <v>61768871.990000442</v>
      </c>
      <c r="AP23" s="17">
        <v>30227</v>
      </c>
      <c r="AQ23" s="16">
        <v>39742060</v>
      </c>
      <c r="AR23" s="17">
        <v>15114</v>
      </c>
      <c r="AS23" s="16">
        <v>30779117.489999998</v>
      </c>
      <c r="AT23" s="17">
        <v>12017</v>
      </c>
      <c r="AU23" s="14"/>
      <c r="AV23" s="14"/>
      <c r="AW23" s="53" t="s">
        <v>95</v>
      </c>
    </row>
    <row r="24" spans="2:49" ht="15" customHeight="1" x14ac:dyDescent="0.45">
      <c r="B24" s="48" t="s">
        <v>1815</v>
      </c>
      <c r="C24" s="48" t="s">
        <v>94</v>
      </c>
      <c r="D24" s="48" t="s">
        <v>94</v>
      </c>
      <c r="E24" s="48" t="s">
        <v>1753</v>
      </c>
      <c r="F24" s="48" t="s">
        <v>1753</v>
      </c>
      <c r="G24" s="23">
        <v>42495</v>
      </c>
      <c r="H24" s="23">
        <v>42495</v>
      </c>
      <c r="I24" s="23">
        <v>42518</v>
      </c>
      <c r="J24" s="23">
        <v>42517</v>
      </c>
      <c r="K24" s="48" t="s">
        <v>1757</v>
      </c>
      <c r="L24" s="48" t="s">
        <v>1747</v>
      </c>
      <c r="M24" s="480">
        <v>1623013.4299997825</v>
      </c>
      <c r="N24" s="430">
        <v>1137672.0799999991</v>
      </c>
      <c r="O24" s="431">
        <v>4174</v>
      </c>
      <c r="P24" s="48"/>
      <c r="Q24" s="48" t="s">
        <v>1753</v>
      </c>
      <c r="R24" s="23">
        <v>42516</v>
      </c>
      <c r="S24" s="23" t="s">
        <v>3272</v>
      </c>
      <c r="T24" s="48" t="s">
        <v>1748</v>
      </c>
      <c r="U24" s="23">
        <v>42522</v>
      </c>
      <c r="V24" s="48" t="s">
        <v>485</v>
      </c>
      <c r="W24" s="23" t="s">
        <v>47</v>
      </c>
      <c r="X24" s="432" t="s">
        <v>1816</v>
      </c>
      <c r="Y24" s="432" t="s">
        <v>1817</v>
      </c>
      <c r="Z24" s="48"/>
      <c r="AA24" s="14"/>
      <c r="AB24" s="14"/>
      <c r="AC24" s="14"/>
      <c r="AD24" s="14"/>
      <c r="AE24" s="14"/>
      <c r="AF24" s="14"/>
      <c r="AG24" s="14"/>
      <c r="AH24" s="14"/>
      <c r="AI24" s="15"/>
      <c r="AJ24" s="14"/>
      <c r="AK24" s="14"/>
      <c r="AL24" s="14"/>
      <c r="AM24" s="14"/>
      <c r="AN24" s="15">
        <v>42509</v>
      </c>
      <c r="AO24" s="16">
        <v>1623013.4299997825</v>
      </c>
      <c r="AP24" s="17">
        <v>8806</v>
      </c>
      <c r="AQ24" s="16">
        <v>416368.4000000619</v>
      </c>
      <c r="AR24" s="17">
        <v>340</v>
      </c>
      <c r="AS24" s="16">
        <v>319699.84000000003</v>
      </c>
      <c r="AT24" s="17">
        <v>298</v>
      </c>
      <c r="AU24" s="14"/>
      <c r="AV24" s="14"/>
      <c r="AW24" s="53" t="s">
        <v>95</v>
      </c>
    </row>
    <row r="25" spans="2:49" ht="15" customHeight="1" x14ac:dyDescent="0.45">
      <c r="B25" s="48" t="s">
        <v>1910</v>
      </c>
      <c r="C25" s="48" t="s">
        <v>94</v>
      </c>
      <c r="D25" s="48" t="s">
        <v>94</v>
      </c>
      <c r="E25" s="48" t="s">
        <v>1738</v>
      </c>
      <c r="F25" s="48" t="s">
        <v>1738</v>
      </c>
      <c r="G25" s="23">
        <v>42502</v>
      </c>
      <c r="H25" s="23">
        <v>42502</v>
      </c>
      <c r="I25" s="23" t="s">
        <v>3277</v>
      </c>
      <c r="J25" s="23">
        <v>42519</v>
      </c>
      <c r="K25" s="48" t="s">
        <v>2001</v>
      </c>
      <c r="L25" s="48" t="s">
        <v>1740</v>
      </c>
      <c r="M25" s="480">
        <v>22171845.629999593</v>
      </c>
      <c r="N25" s="430">
        <v>21151113.029999904</v>
      </c>
      <c r="O25" s="431">
        <v>17557</v>
      </c>
      <c r="P25" s="48"/>
      <c r="Q25" s="23">
        <v>42517</v>
      </c>
      <c r="R25" s="23">
        <v>42520</v>
      </c>
      <c r="S25" s="23">
        <v>42520</v>
      </c>
      <c r="T25" s="48" t="s">
        <v>1748</v>
      </c>
      <c r="U25" s="23">
        <v>42523</v>
      </c>
      <c r="V25" s="48" t="s">
        <v>335</v>
      </c>
      <c r="W25" s="23" t="s">
        <v>3296</v>
      </c>
      <c r="X25" s="432" t="s">
        <v>1911</v>
      </c>
      <c r="Y25" s="432" t="s">
        <v>1912</v>
      </c>
      <c r="Z25" s="48"/>
      <c r="AA25" s="14"/>
      <c r="AB25" s="14"/>
      <c r="AC25" s="14"/>
      <c r="AD25" s="14"/>
      <c r="AE25" s="14"/>
      <c r="AF25" s="14"/>
      <c r="AG25" s="14"/>
      <c r="AH25" s="14"/>
      <c r="AI25" s="15"/>
      <c r="AJ25" s="14"/>
      <c r="AK25" s="14"/>
      <c r="AL25" s="14"/>
      <c r="AM25" s="14"/>
      <c r="AN25" s="15">
        <v>42506</v>
      </c>
      <c r="AO25" s="16">
        <v>22171845.629999593</v>
      </c>
      <c r="AP25" s="17">
        <v>17462</v>
      </c>
      <c r="AQ25" s="16">
        <v>15441625</v>
      </c>
      <c r="AR25" s="17">
        <v>6703</v>
      </c>
      <c r="AS25" s="16">
        <v>12685269.109999999</v>
      </c>
      <c r="AT25" s="17">
        <v>5625</v>
      </c>
      <c r="AU25" s="14"/>
      <c r="AV25" s="14"/>
      <c r="AW25" s="53" t="s">
        <v>95</v>
      </c>
    </row>
    <row r="26" spans="2:49" ht="15" customHeight="1" x14ac:dyDescent="0.45">
      <c r="B26" s="48" t="s">
        <v>1901</v>
      </c>
      <c r="C26" s="48" t="s">
        <v>94</v>
      </c>
      <c r="D26" s="48" t="s">
        <v>94</v>
      </c>
      <c r="E26" s="48" t="s">
        <v>1753</v>
      </c>
      <c r="F26" s="48" t="s">
        <v>1753</v>
      </c>
      <c r="G26" s="23">
        <v>42501</v>
      </c>
      <c r="H26" s="23">
        <v>42501</v>
      </c>
      <c r="I26" s="23">
        <v>42521</v>
      </c>
      <c r="J26" s="23">
        <v>42520</v>
      </c>
      <c r="K26" s="48" t="s">
        <v>2001</v>
      </c>
      <c r="L26" s="48" t="s">
        <v>1747</v>
      </c>
      <c r="M26" s="480">
        <v>15005959.889999952</v>
      </c>
      <c r="N26" s="430">
        <v>13582210.31000011</v>
      </c>
      <c r="O26" s="431">
        <v>18932</v>
      </c>
      <c r="P26" s="48"/>
      <c r="Q26" s="48" t="s">
        <v>1753</v>
      </c>
      <c r="R26" s="23">
        <v>42520</v>
      </c>
      <c r="S26" s="23">
        <v>42520</v>
      </c>
      <c r="T26" s="48" t="s">
        <v>2008</v>
      </c>
      <c r="U26" s="23">
        <v>42524</v>
      </c>
      <c r="V26" s="48" t="s">
        <v>335</v>
      </c>
      <c r="W26" s="23" t="s">
        <v>47</v>
      </c>
      <c r="X26" s="432" t="s">
        <v>1902</v>
      </c>
      <c r="Y26" s="432" t="s">
        <v>1903</v>
      </c>
      <c r="Z26" s="48"/>
      <c r="AA26" s="14"/>
      <c r="AB26" s="14"/>
      <c r="AC26" s="14"/>
      <c r="AD26" s="14"/>
      <c r="AE26" s="14"/>
      <c r="AF26" s="14"/>
      <c r="AG26" s="14"/>
      <c r="AH26" s="14"/>
      <c r="AI26" s="15"/>
      <c r="AJ26" s="14"/>
      <c r="AK26" s="14"/>
      <c r="AL26" s="14"/>
      <c r="AM26" s="14"/>
      <c r="AN26" s="15">
        <v>42506</v>
      </c>
      <c r="AO26" s="16">
        <v>15005959.889999952</v>
      </c>
      <c r="AP26" s="17">
        <v>19190</v>
      </c>
      <c r="AQ26" s="16">
        <v>6333004</v>
      </c>
      <c r="AR26" s="17">
        <v>2490</v>
      </c>
      <c r="AS26" s="16">
        <v>5558909.8499999996</v>
      </c>
      <c r="AT26" s="17">
        <v>2194</v>
      </c>
      <c r="AU26" s="14"/>
      <c r="AV26" s="14"/>
      <c r="AW26" s="53" t="s">
        <v>95</v>
      </c>
    </row>
    <row r="27" spans="2:49" ht="15" customHeight="1" x14ac:dyDescent="0.45">
      <c r="B27" s="48" t="s">
        <v>1798</v>
      </c>
      <c r="C27" s="48" t="s">
        <v>94</v>
      </c>
      <c r="D27" s="48" t="s">
        <v>94</v>
      </c>
      <c r="E27" s="48" t="s">
        <v>1753</v>
      </c>
      <c r="F27" s="48" t="s">
        <v>1753</v>
      </c>
      <c r="G27" s="23">
        <f>H27</f>
        <v>42502</v>
      </c>
      <c r="H27" s="23">
        <v>42502</v>
      </c>
      <c r="I27" s="23">
        <v>42521</v>
      </c>
      <c r="J27" s="23">
        <v>42520</v>
      </c>
      <c r="K27" s="48" t="s">
        <v>2014</v>
      </c>
      <c r="L27" s="48" t="s">
        <v>1747</v>
      </c>
      <c r="M27" s="480">
        <v>1368744.7800000075</v>
      </c>
      <c r="N27" s="430">
        <v>1478824.9499999827</v>
      </c>
      <c r="O27" s="431">
        <v>2987</v>
      </c>
      <c r="P27" s="48"/>
      <c r="Q27" s="48" t="s">
        <v>1753</v>
      </c>
      <c r="R27" s="23">
        <v>42521</v>
      </c>
      <c r="S27" s="23">
        <v>42514</v>
      </c>
      <c r="T27" s="433" t="s">
        <v>1748</v>
      </c>
      <c r="U27" s="23">
        <v>42523</v>
      </c>
      <c r="V27" s="48" t="s">
        <v>3287</v>
      </c>
      <c r="W27" s="23" t="s">
        <v>47</v>
      </c>
      <c r="X27" s="432" t="s">
        <v>1799</v>
      </c>
      <c r="Y27" s="432" t="s">
        <v>1800</v>
      </c>
      <c r="Z27" s="48"/>
      <c r="AA27" s="14"/>
      <c r="AB27" s="14"/>
      <c r="AC27" s="14"/>
      <c r="AD27" s="14"/>
      <c r="AE27" s="14"/>
      <c r="AF27" s="14"/>
      <c r="AG27" s="14"/>
      <c r="AH27" s="14"/>
      <c r="AI27" s="15"/>
      <c r="AJ27" s="14"/>
      <c r="AK27" s="14"/>
      <c r="AL27" s="14"/>
      <c r="AM27" s="14"/>
      <c r="AN27" s="15">
        <v>42506</v>
      </c>
      <c r="AO27" s="16">
        <v>1368744.7800000075</v>
      </c>
      <c r="AP27" s="17">
        <v>2797</v>
      </c>
      <c r="AQ27" s="16">
        <v>645633</v>
      </c>
      <c r="AR27" s="17">
        <v>625</v>
      </c>
      <c r="AS27" s="16">
        <v>537947.47</v>
      </c>
      <c r="AT27" s="17">
        <v>525</v>
      </c>
      <c r="AU27" s="14"/>
      <c r="AV27" s="14"/>
      <c r="AW27" s="53" t="s">
        <v>95</v>
      </c>
    </row>
    <row r="28" spans="2:49" ht="15" customHeight="1" x14ac:dyDescent="0.45">
      <c r="B28" s="48" t="s">
        <v>1940</v>
      </c>
      <c r="C28" s="48" t="s">
        <v>94</v>
      </c>
      <c r="D28" s="48" t="s">
        <v>94</v>
      </c>
      <c r="E28" s="48" t="s">
        <v>1738</v>
      </c>
      <c r="F28" s="48" t="s">
        <v>1738</v>
      </c>
      <c r="G28" s="23">
        <f>H28</f>
        <v>42500</v>
      </c>
      <c r="H28" s="23">
        <v>42500</v>
      </c>
      <c r="I28" s="23">
        <v>42521</v>
      </c>
      <c r="J28" s="23">
        <v>42520</v>
      </c>
      <c r="K28" s="48" t="s">
        <v>2014</v>
      </c>
      <c r="L28" s="48" t="s">
        <v>1740</v>
      </c>
      <c r="M28" s="480">
        <v>2267073.6299999882</v>
      </c>
      <c r="N28" s="430">
        <v>2170512.2800000045</v>
      </c>
      <c r="O28" s="431">
        <v>3646</v>
      </c>
      <c r="P28" s="48"/>
      <c r="Q28" s="23">
        <f>I28</f>
        <v>42521</v>
      </c>
      <c r="R28" s="23">
        <v>42521</v>
      </c>
      <c r="S28" s="23">
        <v>42521</v>
      </c>
      <c r="T28" s="433" t="s">
        <v>1748</v>
      </c>
      <c r="U28" s="23">
        <v>42524</v>
      </c>
      <c r="V28" s="48" t="s">
        <v>3281</v>
      </c>
      <c r="W28" s="434" t="s">
        <v>3296</v>
      </c>
      <c r="X28" s="432" t="s">
        <v>1941</v>
      </c>
      <c r="Y28" s="432" t="s">
        <v>1942</v>
      </c>
      <c r="Z28" s="48"/>
      <c r="AA28" s="14"/>
      <c r="AB28" s="14"/>
      <c r="AC28" s="14"/>
      <c r="AD28" s="14"/>
      <c r="AE28" s="14"/>
      <c r="AF28" s="14"/>
      <c r="AG28" s="14"/>
      <c r="AH28" s="14"/>
      <c r="AI28" s="15"/>
      <c r="AJ28" s="14"/>
      <c r="AK28" s="14"/>
      <c r="AL28" s="14"/>
      <c r="AM28" s="14"/>
      <c r="AN28" s="15">
        <v>42506</v>
      </c>
      <c r="AO28" s="16">
        <v>2267073.6299999882</v>
      </c>
      <c r="AP28" s="17">
        <v>3747</v>
      </c>
      <c r="AQ28" s="16">
        <v>1107911</v>
      </c>
      <c r="AR28" s="17">
        <v>928</v>
      </c>
      <c r="AS28" s="16">
        <v>887632.51</v>
      </c>
      <c r="AT28" s="17">
        <v>744</v>
      </c>
      <c r="AU28" s="14"/>
      <c r="AV28" s="14"/>
      <c r="AW28" s="53" t="s">
        <v>95</v>
      </c>
    </row>
    <row r="29" spans="2:49" ht="15" customHeight="1" x14ac:dyDescent="0.45">
      <c r="B29" s="48" t="s">
        <v>1801</v>
      </c>
      <c r="C29" s="48" t="s">
        <v>94</v>
      </c>
      <c r="D29" s="48" t="s">
        <v>94</v>
      </c>
      <c r="E29" s="48" t="s">
        <v>1753</v>
      </c>
      <c r="F29" s="48" t="s">
        <v>1753</v>
      </c>
      <c r="G29" s="23">
        <v>42495</v>
      </c>
      <c r="H29" s="23">
        <v>42495</v>
      </c>
      <c r="I29" s="23">
        <v>42521</v>
      </c>
      <c r="J29" s="23">
        <v>42520</v>
      </c>
      <c r="K29" s="48" t="s">
        <v>1757</v>
      </c>
      <c r="L29" s="48" t="s">
        <v>1747</v>
      </c>
      <c r="M29" s="480">
        <v>906279.26</v>
      </c>
      <c r="N29" s="430">
        <v>1013527.050000002</v>
      </c>
      <c r="O29" s="431">
        <v>1272</v>
      </c>
      <c r="P29" s="48"/>
      <c r="Q29" s="48" t="s">
        <v>1753</v>
      </c>
      <c r="R29" s="23">
        <v>42516</v>
      </c>
      <c r="S29" s="23" t="s">
        <v>3272</v>
      </c>
      <c r="T29" s="48" t="s">
        <v>1748</v>
      </c>
      <c r="U29" s="23">
        <v>42523</v>
      </c>
      <c r="V29" s="48" t="s">
        <v>485</v>
      </c>
      <c r="W29" s="23" t="s">
        <v>47</v>
      </c>
      <c r="X29" s="432" t="s">
        <v>1802</v>
      </c>
      <c r="Y29" s="432" t="s">
        <v>1803</v>
      </c>
      <c r="Z29" s="48"/>
      <c r="AA29" s="14"/>
      <c r="AB29" s="14"/>
      <c r="AC29" s="14"/>
      <c r="AD29" s="14"/>
      <c r="AE29" s="14"/>
      <c r="AF29" s="14"/>
      <c r="AG29" s="14"/>
      <c r="AH29" s="14"/>
      <c r="AI29" s="15"/>
      <c r="AJ29" s="14"/>
      <c r="AK29" s="14"/>
      <c r="AL29" s="14"/>
      <c r="AM29" s="14"/>
      <c r="AN29" s="15">
        <v>42508</v>
      </c>
      <c r="AO29" s="16">
        <v>906279.26</v>
      </c>
      <c r="AP29" s="17">
        <v>1092</v>
      </c>
      <c r="AQ29" s="16">
        <v>558032</v>
      </c>
      <c r="AR29" s="17">
        <v>387</v>
      </c>
      <c r="AS29" s="461">
        <v>483709.91</v>
      </c>
      <c r="AT29" s="17">
        <v>345</v>
      </c>
      <c r="AU29" s="14"/>
      <c r="AV29" s="14"/>
      <c r="AW29" s="53" t="s">
        <v>95</v>
      </c>
    </row>
    <row r="30" spans="2:49" ht="15" customHeight="1" x14ac:dyDescent="0.45">
      <c r="B30" s="48" t="s">
        <v>1810</v>
      </c>
      <c r="C30" s="48" t="s">
        <v>94</v>
      </c>
      <c r="D30" s="48" t="s">
        <v>94</v>
      </c>
      <c r="E30" s="48" t="s">
        <v>1753</v>
      </c>
      <c r="F30" s="48" t="s">
        <v>1753</v>
      </c>
      <c r="G30" s="23">
        <v>42495</v>
      </c>
      <c r="H30" s="23">
        <v>42495</v>
      </c>
      <c r="I30" s="23">
        <v>42521</v>
      </c>
      <c r="J30" s="23">
        <v>42520</v>
      </c>
      <c r="K30" s="48" t="s">
        <v>1757</v>
      </c>
      <c r="L30" s="48" t="s">
        <v>1747</v>
      </c>
      <c r="M30" s="480">
        <v>452852.07</v>
      </c>
      <c r="N30" s="430">
        <v>430864.22999999963</v>
      </c>
      <c r="O30" s="431">
        <v>918</v>
      </c>
      <c r="P30" s="48"/>
      <c r="Q30" s="48" t="s">
        <v>1753</v>
      </c>
      <c r="R30" s="23">
        <v>42516</v>
      </c>
      <c r="S30" s="23" t="s">
        <v>3272</v>
      </c>
      <c r="T30" s="48" t="s">
        <v>1748</v>
      </c>
      <c r="U30" s="23">
        <v>42523</v>
      </c>
      <c r="V30" s="48" t="s">
        <v>485</v>
      </c>
      <c r="W30" s="23" t="s">
        <v>47</v>
      </c>
      <c r="X30" s="432" t="s">
        <v>1811</v>
      </c>
      <c r="Y30" s="432" t="s">
        <v>1812</v>
      </c>
      <c r="Z30" s="48"/>
      <c r="AA30" s="14"/>
      <c r="AB30" s="14"/>
      <c r="AC30" s="14"/>
      <c r="AD30" s="14"/>
      <c r="AE30" s="14"/>
      <c r="AF30" s="14"/>
      <c r="AG30" s="14"/>
      <c r="AH30" s="14"/>
      <c r="AI30" s="15"/>
      <c r="AJ30" s="14"/>
      <c r="AK30" s="14"/>
      <c r="AL30" s="14"/>
      <c r="AM30" s="14"/>
      <c r="AN30" s="15">
        <v>42508</v>
      </c>
      <c r="AO30" s="16">
        <v>452852.07</v>
      </c>
      <c r="AP30" s="17">
        <v>918</v>
      </c>
      <c r="AQ30" s="16">
        <v>203284</v>
      </c>
      <c r="AR30" s="17">
        <v>205</v>
      </c>
      <c r="AS30" s="16">
        <v>178204.85</v>
      </c>
      <c r="AT30" s="17">
        <v>173</v>
      </c>
      <c r="AU30" s="14"/>
      <c r="AV30" s="14"/>
      <c r="AW30" s="53" t="s">
        <v>95</v>
      </c>
    </row>
    <row r="31" spans="2:49" ht="15" customHeight="1" x14ac:dyDescent="0.45">
      <c r="B31" s="48" t="s">
        <v>14</v>
      </c>
      <c r="C31" s="48" t="s">
        <v>94</v>
      </c>
      <c r="D31" s="48" t="s">
        <v>94</v>
      </c>
      <c r="E31" s="48" t="s">
        <v>1753</v>
      </c>
      <c r="F31" s="48" t="s">
        <v>1753</v>
      </c>
      <c r="G31" s="23">
        <v>42495</v>
      </c>
      <c r="H31" s="23">
        <v>42495</v>
      </c>
      <c r="I31" s="23">
        <v>42521</v>
      </c>
      <c r="J31" s="23">
        <v>42520</v>
      </c>
      <c r="K31" s="48" t="s">
        <v>1757</v>
      </c>
      <c r="L31" s="48" t="s">
        <v>1747</v>
      </c>
      <c r="M31" s="480">
        <v>1342163.1499999999</v>
      </c>
      <c r="N31" s="430">
        <v>1437216.0399999982</v>
      </c>
      <c r="O31" s="431">
        <v>3661</v>
      </c>
      <c r="P31" s="48"/>
      <c r="Q31" s="48" t="s">
        <v>1753</v>
      </c>
      <c r="R31" s="23">
        <v>42515</v>
      </c>
      <c r="S31" s="23" t="s">
        <v>3273</v>
      </c>
      <c r="T31" s="48" t="s">
        <v>1748</v>
      </c>
      <c r="U31" s="23">
        <v>42523</v>
      </c>
      <c r="V31" s="48" t="s">
        <v>485</v>
      </c>
      <c r="W31" s="23" t="s">
        <v>47</v>
      </c>
      <c r="X31" s="432" t="s">
        <v>1813</v>
      </c>
      <c r="Y31" s="432" t="s">
        <v>1814</v>
      </c>
      <c r="Z31" s="48"/>
      <c r="AA31" s="14"/>
      <c r="AB31" s="14"/>
      <c r="AC31" s="14"/>
      <c r="AD31" s="14"/>
      <c r="AE31" s="14"/>
      <c r="AF31" s="14"/>
      <c r="AG31" s="14"/>
      <c r="AH31" s="14"/>
      <c r="AI31" s="15"/>
      <c r="AJ31" s="14"/>
      <c r="AK31" s="14"/>
      <c r="AL31" s="14"/>
      <c r="AM31" s="14"/>
      <c r="AN31" s="15">
        <v>42508</v>
      </c>
      <c r="AO31" s="16">
        <v>1342163.1499999999</v>
      </c>
      <c r="AP31" s="17">
        <v>3608</v>
      </c>
      <c r="AQ31" s="16">
        <v>542607.91999999969</v>
      </c>
      <c r="AR31" s="17">
        <v>508</v>
      </c>
      <c r="AS31" s="16">
        <v>499968.54</v>
      </c>
      <c r="AT31" s="17">
        <v>464</v>
      </c>
      <c r="AU31" s="14"/>
      <c r="AV31" s="14"/>
      <c r="AW31" s="53" t="s">
        <v>95</v>
      </c>
    </row>
    <row r="32" spans="2:49" ht="14.25" customHeight="1" x14ac:dyDescent="0.45">
      <c r="B32" s="48" t="s">
        <v>1737</v>
      </c>
      <c r="C32" s="48" t="s">
        <v>94</v>
      </c>
      <c r="D32" s="48" t="s">
        <v>94</v>
      </c>
      <c r="E32" s="48" t="s">
        <v>1738</v>
      </c>
      <c r="F32" s="48" t="s">
        <v>1738</v>
      </c>
      <c r="G32" s="23">
        <f>H32</f>
        <v>42494</v>
      </c>
      <c r="H32" s="23">
        <v>42494</v>
      </c>
      <c r="I32" s="23">
        <v>42521</v>
      </c>
      <c r="J32" s="23">
        <v>42520</v>
      </c>
      <c r="K32" s="48" t="s">
        <v>2014</v>
      </c>
      <c r="L32" s="48" t="s">
        <v>1740</v>
      </c>
      <c r="M32" s="480">
        <v>3840508.0100000082</v>
      </c>
      <c r="N32" s="430">
        <v>4024873.6500000078</v>
      </c>
      <c r="O32" s="431">
        <v>4217</v>
      </c>
      <c r="P32" s="48"/>
      <c r="Q32" s="23">
        <f>I32</f>
        <v>42521</v>
      </c>
      <c r="R32" s="23">
        <v>42521</v>
      </c>
      <c r="S32" s="23">
        <v>42521</v>
      </c>
      <c r="T32" s="48" t="s">
        <v>3288</v>
      </c>
      <c r="U32" s="23">
        <v>42523</v>
      </c>
      <c r="V32" s="48" t="s">
        <v>532</v>
      </c>
      <c r="W32" s="434" t="s">
        <v>3297</v>
      </c>
      <c r="X32" s="432" t="s">
        <v>1743</v>
      </c>
      <c r="Y32" s="432" t="s">
        <v>1744</v>
      </c>
      <c r="Z32" s="48"/>
      <c r="AA32" s="14"/>
      <c r="AB32" s="14"/>
      <c r="AC32" s="14"/>
      <c r="AD32" s="14"/>
      <c r="AE32" s="14"/>
      <c r="AF32" s="14"/>
      <c r="AG32" s="14"/>
      <c r="AH32" s="14"/>
      <c r="AI32" s="15"/>
      <c r="AJ32" s="14"/>
      <c r="AK32" s="14"/>
      <c r="AL32" s="14"/>
      <c r="AM32" s="14"/>
      <c r="AN32" s="15">
        <v>42506</v>
      </c>
      <c r="AO32" s="16">
        <v>3840508.0100000082</v>
      </c>
      <c r="AP32" s="17">
        <v>4065</v>
      </c>
      <c r="AQ32" s="16">
        <v>2307786</v>
      </c>
      <c r="AR32" s="17">
        <v>1435</v>
      </c>
      <c r="AS32" s="16">
        <v>2028386.05</v>
      </c>
      <c r="AT32" s="462">
        <v>1241</v>
      </c>
      <c r="AU32" s="14"/>
      <c r="AV32" s="14"/>
      <c r="AW32" s="53" t="s">
        <v>95</v>
      </c>
    </row>
    <row r="33" spans="2:49" ht="15" customHeight="1" x14ac:dyDescent="0.45">
      <c r="B33" s="48" t="s">
        <v>1913</v>
      </c>
      <c r="C33" s="457" t="s">
        <v>3328</v>
      </c>
      <c r="D33" s="48" t="s">
        <v>94</v>
      </c>
      <c r="E33" s="48" t="s">
        <v>1753</v>
      </c>
      <c r="F33" s="48" t="s">
        <v>1753</v>
      </c>
      <c r="G33" s="23">
        <f>H33</f>
        <v>42499</v>
      </c>
      <c r="H33" s="23">
        <v>42499</v>
      </c>
      <c r="I33" s="23">
        <v>42521</v>
      </c>
      <c r="J33" s="23">
        <v>42520</v>
      </c>
      <c r="K33" s="48" t="s">
        <v>2014</v>
      </c>
      <c r="L33" s="48" t="s">
        <v>1747</v>
      </c>
      <c r="M33" s="480">
        <v>57703801.010000736</v>
      </c>
      <c r="N33" s="430">
        <v>55471014.179999523</v>
      </c>
      <c r="O33" s="431">
        <v>23174</v>
      </c>
      <c r="P33" s="48"/>
      <c r="Q33" s="48" t="s">
        <v>1753</v>
      </c>
      <c r="R33" s="23">
        <v>42521</v>
      </c>
      <c r="S33" s="23">
        <v>42521</v>
      </c>
      <c r="T33" s="433" t="s">
        <v>1748</v>
      </c>
      <c r="U33" s="23">
        <v>42523</v>
      </c>
      <c r="V33" s="48" t="s">
        <v>335</v>
      </c>
      <c r="W33" s="23" t="s">
        <v>47</v>
      </c>
      <c r="X33" s="432" t="s">
        <v>1915</v>
      </c>
      <c r="Y33" s="432" t="s">
        <v>1916</v>
      </c>
      <c r="Z33" s="48"/>
      <c r="AA33" s="14"/>
      <c r="AB33" s="14"/>
      <c r="AC33" s="14"/>
      <c r="AD33" s="14"/>
      <c r="AE33" s="14"/>
      <c r="AF33" s="14"/>
      <c r="AG33" s="14"/>
      <c r="AH33" s="14"/>
      <c r="AI33" s="15"/>
      <c r="AJ33" s="14"/>
      <c r="AK33" s="14"/>
      <c r="AL33" s="14"/>
      <c r="AM33" s="14"/>
      <c r="AN33" s="15">
        <v>42506</v>
      </c>
      <c r="AO33" s="16">
        <v>57703801.010000736</v>
      </c>
      <c r="AP33" s="17">
        <v>22215</v>
      </c>
      <c r="AQ33" s="16">
        <v>38594062.120000117</v>
      </c>
      <c r="AR33" s="17">
        <v>12567</v>
      </c>
      <c r="AS33" s="16"/>
      <c r="AT33" s="17"/>
      <c r="AU33" s="14"/>
      <c r="AV33" s="14"/>
      <c r="AW33" s="456" t="s">
        <v>3325</v>
      </c>
    </row>
    <row r="34" spans="2:49" ht="15" customHeight="1" x14ac:dyDescent="0.45">
      <c r="B34" s="48" t="s">
        <v>1835</v>
      </c>
      <c r="C34" s="48" t="s">
        <v>94</v>
      </c>
      <c r="D34" s="48" t="s">
        <v>94</v>
      </c>
      <c r="E34" s="48" t="s">
        <v>1753</v>
      </c>
      <c r="F34" s="48" t="s">
        <v>1753</v>
      </c>
      <c r="G34" s="23">
        <v>42498</v>
      </c>
      <c r="H34" s="23">
        <v>42498</v>
      </c>
      <c r="I34" s="23">
        <v>42521</v>
      </c>
      <c r="J34" s="23">
        <v>42520</v>
      </c>
      <c r="K34" s="48" t="s">
        <v>2001</v>
      </c>
      <c r="L34" s="48" t="s">
        <v>1747</v>
      </c>
      <c r="M34" s="480">
        <v>7578824.869999988</v>
      </c>
      <c r="N34" s="430">
        <v>9001171.7100000456</v>
      </c>
      <c r="O34" s="431">
        <v>7557</v>
      </c>
      <c r="P34" s="48"/>
      <c r="Q34" s="48" t="s">
        <v>1753</v>
      </c>
      <c r="R34" s="23">
        <v>42514</v>
      </c>
      <c r="S34" s="23">
        <v>42514</v>
      </c>
      <c r="T34" s="48" t="s">
        <v>1748</v>
      </c>
      <c r="U34" s="23">
        <v>42523</v>
      </c>
      <c r="V34" s="48" t="s">
        <v>335</v>
      </c>
      <c r="W34" s="23" t="s">
        <v>47</v>
      </c>
      <c r="X34" s="432" t="s">
        <v>1836</v>
      </c>
      <c r="Y34" s="432" t="s">
        <v>1837</v>
      </c>
      <c r="Z34" s="48"/>
      <c r="AA34" s="14"/>
      <c r="AB34" s="14"/>
      <c r="AC34" s="14"/>
      <c r="AD34" s="14"/>
      <c r="AE34" s="14"/>
      <c r="AF34" s="14"/>
      <c r="AG34" s="14"/>
      <c r="AH34" s="14"/>
      <c r="AI34" s="15"/>
      <c r="AJ34" s="14"/>
      <c r="AK34" s="14"/>
      <c r="AL34" s="14"/>
      <c r="AM34" s="14"/>
      <c r="AN34" s="15">
        <v>42506</v>
      </c>
      <c r="AO34" s="16">
        <v>7578824.869999988</v>
      </c>
      <c r="AP34" s="17">
        <v>7206</v>
      </c>
      <c r="AQ34" s="16">
        <v>2906332</v>
      </c>
      <c r="AR34" s="17">
        <v>1870</v>
      </c>
      <c r="AS34" s="16">
        <v>2319796.04</v>
      </c>
      <c r="AT34" s="17">
        <v>1530</v>
      </c>
      <c r="AU34" s="14"/>
      <c r="AV34" s="14"/>
      <c r="AW34" s="53" t="s">
        <v>95</v>
      </c>
    </row>
    <row r="35" spans="2:49" ht="15" customHeight="1" x14ac:dyDescent="0.45">
      <c r="B35" s="48" t="s">
        <v>1851</v>
      </c>
      <c r="C35" s="48" t="s">
        <v>94</v>
      </c>
      <c r="D35" s="48" t="s">
        <v>94</v>
      </c>
      <c r="E35" s="48" t="s">
        <v>1738</v>
      </c>
      <c r="F35" s="48" t="s">
        <v>1738</v>
      </c>
      <c r="G35" s="23">
        <f>H35</f>
        <v>42496</v>
      </c>
      <c r="H35" s="23">
        <v>42496</v>
      </c>
      <c r="I35" s="23">
        <v>42521</v>
      </c>
      <c r="J35" s="23">
        <v>42520</v>
      </c>
      <c r="K35" s="48" t="s">
        <v>2014</v>
      </c>
      <c r="L35" s="48" t="s">
        <v>1740</v>
      </c>
      <c r="M35" s="480">
        <v>8430005.9000000246</v>
      </c>
      <c r="N35" s="430">
        <v>7796155.8499999335</v>
      </c>
      <c r="O35" s="431">
        <v>8337</v>
      </c>
      <c r="P35" s="48"/>
      <c r="Q35" s="23">
        <v>42510</v>
      </c>
      <c r="R35" s="23">
        <v>42510</v>
      </c>
      <c r="S35" s="23">
        <v>42510</v>
      </c>
      <c r="T35" s="433" t="s">
        <v>1748</v>
      </c>
      <c r="U35" s="23">
        <v>42527</v>
      </c>
      <c r="V35" s="48" t="s">
        <v>335</v>
      </c>
      <c r="W35" s="434" t="s">
        <v>3297</v>
      </c>
      <c r="X35" s="432" t="s">
        <v>1852</v>
      </c>
      <c r="Y35" s="432" t="s">
        <v>1853</v>
      </c>
      <c r="Z35" s="48"/>
      <c r="AA35" s="14"/>
      <c r="AB35" s="14"/>
      <c r="AC35" s="14"/>
      <c r="AD35" s="14"/>
      <c r="AE35" s="14"/>
      <c r="AF35" s="14"/>
      <c r="AG35" s="14"/>
      <c r="AH35" s="14"/>
      <c r="AI35" s="15"/>
      <c r="AJ35" s="14"/>
      <c r="AK35" s="14"/>
      <c r="AL35" s="14"/>
      <c r="AM35" s="14"/>
      <c r="AN35" s="15">
        <v>42506</v>
      </c>
      <c r="AO35" s="16">
        <v>8430005.9000000246</v>
      </c>
      <c r="AP35" s="17">
        <v>8601</v>
      </c>
      <c r="AQ35" s="16">
        <v>4725144.9599999953</v>
      </c>
      <c r="AR35" s="17">
        <v>3008</v>
      </c>
      <c r="AS35" s="16">
        <v>4084203.37</v>
      </c>
      <c r="AT35" s="17">
        <v>2603</v>
      </c>
      <c r="AU35" s="14"/>
      <c r="AV35" s="14"/>
      <c r="AW35" s="53" t="s">
        <v>95</v>
      </c>
    </row>
    <row r="36" spans="2:49" ht="15" customHeight="1" x14ac:dyDescent="0.45">
      <c r="B36" s="48" t="s">
        <v>1862</v>
      </c>
      <c r="C36" s="48" t="s">
        <v>94</v>
      </c>
      <c r="D36" s="48" t="s">
        <v>94</v>
      </c>
      <c r="E36" s="48" t="s">
        <v>1738</v>
      </c>
      <c r="F36" s="48" t="s">
        <v>1738</v>
      </c>
      <c r="G36" s="23">
        <v>42504</v>
      </c>
      <c r="H36" s="23">
        <v>42504</v>
      </c>
      <c r="I36" s="23">
        <v>42521</v>
      </c>
      <c r="J36" s="23">
        <v>42520</v>
      </c>
      <c r="K36" s="48" t="s">
        <v>2001</v>
      </c>
      <c r="L36" s="48" t="s">
        <v>1747</v>
      </c>
      <c r="M36" s="480">
        <v>16438492.749999769</v>
      </c>
      <c r="N36" s="430">
        <v>16782827.980000079</v>
      </c>
      <c r="O36" s="431">
        <v>9495</v>
      </c>
      <c r="P36" s="48"/>
      <c r="Q36" s="23">
        <f>I36-3</f>
        <v>42518</v>
      </c>
      <c r="R36" s="23">
        <v>42517</v>
      </c>
      <c r="S36" s="23">
        <v>42517</v>
      </c>
      <c r="T36" s="48" t="s">
        <v>1748</v>
      </c>
      <c r="U36" s="23">
        <v>42523</v>
      </c>
      <c r="V36" s="48" t="s">
        <v>335</v>
      </c>
      <c r="W36" s="23" t="s">
        <v>3291</v>
      </c>
      <c r="X36" s="432" t="s">
        <v>1863</v>
      </c>
      <c r="Y36" s="432" t="s">
        <v>1864</v>
      </c>
      <c r="Z36" s="48"/>
      <c r="AA36" s="14"/>
      <c r="AB36" s="14"/>
      <c r="AC36" s="14"/>
      <c r="AD36" s="14"/>
      <c r="AE36" s="14"/>
      <c r="AF36" s="14"/>
      <c r="AG36" s="14"/>
      <c r="AH36" s="14"/>
      <c r="AI36" s="15"/>
      <c r="AJ36" s="14"/>
      <c r="AK36" s="14"/>
      <c r="AL36" s="14"/>
      <c r="AM36" s="14"/>
      <c r="AN36" s="15">
        <v>42506</v>
      </c>
      <c r="AO36" s="16">
        <v>16438492.749999769</v>
      </c>
      <c r="AP36" s="17">
        <v>9284</v>
      </c>
      <c r="AQ36" s="16">
        <v>10661449</v>
      </c>
      <c r="AR36" s="17">
        <v>3652</v>
      </c>
      <c r="AS36" s="16">
        <v>9091769.3499999996</v>
      </c>
      <c r="AT36" s="17">
        <v>3245</v>
      </c>
      <c r="AU36" s="14"/>
      <c r="AV36" s="14"/>
      <c r="AW36" s="53" t="s">
        <v>95</v>
      </c>
    </row>
    <row r="37" spans="2:49" ht="15" customHeight="1" x14ac:dyDescent="0.45">
      <c r="B37" s="48" t="s">
        <v>1892</v>
      </c>
      <c r="C37" s="435" t="s">
        <v>95</v>
      </c>
      <c r="D37" s="48" t="s">
        <v>94</v>
      </c>
      <c r="E37" s="48" t="s">
        <v>1753</v>
      </c>
      <c r="F37" s="48" t="s">
        <v>1753</v>
      </c>
      <c r="G37" s="23">
        <v>42496</v>
      </c>
      <c r="H37" s="23">
        <v>42496</v>
      </c>
      <c r="I37" s="23">
        <v>42521</v>
      </c>
      <c r="J37" s="23">
        <v>42520</v>
      </c>
      <c r="K37" s="48" t="s">
        <v>1921</v>
      </c>
      <c r="L37" s="48" t="s">
        <v>1740</v>
      </c>
      <c r="M37" s="480">
        <v>2851287.3099999782</v>
      </c>
      <c r="N37" s="430">
        <v>2750836.4900000021</v>
      </c>
      <c r="O37" s="431">
        <v>5581</v>
      </c>
      <c r="P37" s="48"/>
      <c r="Q37" s="48" t="s">
        <v>1753</v>
      </c>
      <c r="R37" s="23">
        <v>42520</v>
      </c>
      <c r="S37" s="23">
        <v>42520</v>
      </c>
      <c r="T37" s="48" t="s">
        <v>2008</v>
      </c>
      <c r="U37" s="23">
        <v>42523</v>
      </c>
      <c r="V37" s="48" t="s">
        <v>335</v>
      </c>
      <c r="W37" s="23" t="s">
        <v>47</v>
      </c>
      <c r="X37" s="432" t="s">
        <v>3308</v>
      </c>
      <c r="Y37" s="432" t="s">
        <v>1894</v>
      </c>
      <c r="Z37" s="48"/>
      <c r="AA37" s="14"/>
      <c r="AB37" s="14"/>
      <c r="AC37" s="14"/>
      <c r="AD37" s="14"/>
      <c r="AE37" s="14"/>
      <c r="AF37" s="14"/>
      <c r="AG37" s="14"/>
      <c r="AH37" s="14"/>
      <c r="AI37" s="15"/>
      <c r="AJ37" s="14"/>
      <c r="AK37" s="14"/>
      <c r="AL37" s="14"/>
      <c r="AM37" s="14"/>
      <c r="AN37" s="15">
        <v>42506</v>
      </c>
      <c r="AO37" s="16">
        <v>2851287.3099999782</v>
      </c>
      <c r="AP37" s="17">
        <v>6559</v>
      </c>
      <c r="AQ37" s="16" t="s">
        <v>2543</v>
      </c>
      <c r="AR37" s="16" t="s">
        <v>2543</v>
      </c>
      <c r="AS37" s="16" t="s">
        <v>2543</v>
      </c>
      <c r="AT37" s="16" t="s">
        <v>2543</v>
      </c>
      <c r="AU37" s="16" t="s">
        <v>2543</v>
      </c>
      <c r="AV37" s="16" t="s">
        <v>2543</v>
      </c>
      <c r="AW37" s="53" t="s">
        <v>95</v>
      </c>
    </row>
    <row r="38" spans="2:49" ht="15" customHeight="1" x14ac:dyDescent="0.45">
      <c r="B38" s="48" t="s">
        <v>1920</v>
      </c>
      <c r="C38" s="457" t="s">
        <v>3327</v>
      </c>
      <c r="D38" s="48" t="s">
        <v>94</v>
      </c>
      <c r="E38" s="48" t="s">
        <v>1753</v>
      </c>
      <c r="F38" s="48" t="s">
        <v>1753</v>
      </c>
      <c r="G38" s="23">
        <v>42495</v>
      </c>
      <c r="H38" s="23">
        <v>42495</v>
      </c>
      <c r="I38" s="23">
        <v>42522</v>
      </c>
      <c r="J38" s="23">
        <v>42520</v>
      </c>
      <c r="K38" s="48" t="s">
        <v>1921</v>
      </c>
      <c r="L38" s="48" t="s">
        <v>1747</v>
      </c>
      <c r="M38" s="480">
        <v>9336535.7399998959</v>
      </c>
      <c r="N38" s="430">
        <v>9731539.0499999486</v>
      </c>
      <c r="O38" s="431">
        <v>7119</v>
      </c>
      <c r="P38" s="48"/>
      <c r="Q38" s="48" t="s">
        <v>1753</v>
      </c>
      <c r="R38" s="23">
        <v>42520</v>
      </c>
      <c r="S38" s="23">
        <v>42520</v>
      </c>
      <c r="T38" s="48" t="s">
        <v>2008</v>
      </c>
      <c r="U38" s="23">
        <v>42524</v>
      </c>
      <c r="V38" s="48" t="s">
        <v>335</v>
      </c>
      <c r="W38" s="23" t="s">
        <v>47</v>
      </c>
      <c r="X38" s="432" t="s">
        <v>1923</v>
      </c>
      <c r="Y38" s="432" t="s">
        <v>1924</v>
      </c>
      <c r="Z38" s="48"/>
      <c r="AA38" s="14"/>
      <c r="AB38" s="14"/>
      <c r="AC38" s="14"/>
      <c r="AD38" s="14"/>
      <c r="AE38" s="14"/>
      <c r="AF38" s="14"/>
      <c r="AG38" s="14"/>
      <c r="AH38" s="14"/>
      <c r="AI38" s="15"/>
      <c r="AJ38" s="14"/>
      <c r="AK38" s="14"/>
      <c r="AL38" s="14"/>
      <c r="AM38" s="14"/>
      <c r="AN38" s="15">
        <v>42506</v>
      </c>
      <c r="AO38" s="16">
        <v>9336535.7399998959</v>
      </c>
      <c r="AP38" s="17">
        <v>6808</v>
      </c>
      <c r="AQ38" s="16">
        <v>6574736</v>
      </c>
      <c r="AR38" s="17">
        <v>3004</v>
      </c>
      <c r="AS38" s="16">
        <v>5054927.0599999996</v>
      </c>
      <c r="AT38" s="17">
        <v>2337</v>
      </c>
      <c r="AU38" s="14"/>
      <c r="AV38" s="14"/>
      <c r="AW38" s="456" t="s">
        <v>3326</v>
      </c>
    </row>
    <row r="39" spans="2:49" ht="15" customHeight="1" x14ac:dyDescent="0.45">
      <c r="B39" s="48" t="s">
        <v>1943</v>
      </c>
      <c r="C39" s="435" t="s">
        <v>95</v>
      </c>
      <c r="D39" s="48" t="s">
        <v>94</v>
      </c>
      <c r="E39" s="48" t="s">
        <v>1753</v>
      </c>
      <c r="F39" s="48" t="s">
        <v>1753</v>
      </c>
      <c r="G39" s="23">
        <v>42496</v>
      </c>
      <c r="H39" s="23">
        <v>42496</v>
      </c>
      <c r="I39" s="23">
        <v>42522</v>
      </c>
      <c r="J39" s="23">
        <v>42520</v>
      </c>
      <c r="K39" s="48" t="s">
        <v>1921</v>
      </c>
      <c r="L39" s="48" t="s">
        <v>1747</v>
      </c>
      <c r="M39" s="480">
        <v>6518936.0099999709</v>
      </c>
      <c r="N39" s="430">
        <v>6858040.6700000139</v>
      </c>
      <c r="O39" s="431">
        <v>3692</v>
      </c>
      <c r="P39" s="48"/>
      <c r="Q39" s="48" t="s">
        <v>1753</v>
      </c>
      <c r="R39" s="23">
        <v>42520</v>
      </c>
      <c r="S39" s="23">
        <v>42520</v>
      </c>
      <c r="T39" s="48" t="s">
        <v>2008</v>
      </c>
      <c r="U39" s="23">
        <v>42524</v>
      </c>
      <c r="V39" s="48" t="s">
        <v>335</v>
      </c>
      <c r="W39" s="23" t="s">
        <v>47</v>
      </c>
      <c r="X39" s="432" t="s">
        <v>1945</v>
      </c>
      <c r="Y39" s="432" t="s">
        <v>1946</v>
      </c>
      <c r="Z39" s="48"/>
      <c r="AA39" s="14"/>
      <c r="AB39" s="14"/>
      <c r="AC39" s="14"/>
      <c r="AD39" s="14"/>
      <c r="AE39" s="14"/>
      <c r="AF39" s="14"/>
      <c r="AG39" s="14"/>
      <c r="AH39" s="14"/>
      <c r="AI39" s="15"/>
      <c r="AJ39" s="14"/>
      <c r="AK39" s="14"/>
      <c r="AL39" s="14"/>
      <c r="AM39" s="14"/>
      <c r="AN39" s="15">
        <v>42506</v>
      </c>
      <c r="AO39" s="16">
        <v>6518936.0099999709</v>
      </c>
      <c r="AP39" s="17">
        <v>3517</v>
      </c>
      <c r="AQ39" s="16" t="s">
        <v>2543</v>
      </c>
      <c r="AR39" s="16" t="s">
        <v>2543</v>
      </c>
      <c r="AS39" s="16" t="s">
        <v>2543</v>
      </c>
      <c r="AT39" s="16" t="s">
        <v>2543</v>
      </c>
      <c r="AU39" s="16" t="s">
        <v>2543</v>
      </c>
      <c r="AV39" s="16" t="s">
        <v>2543</v>
      </c>
      <c r="AW39" s="53" t="s">
        <v>95</v>
      </c>
    </row>
    <row r="40" spans="2:49" ht="15" customHeight="1" x14ac:dyDescent="0.45">
      <c r="B40" s="48" t="s">
        <v>1756</v>
      </c>
      <c r="C40" s="48" t="s">
        <v>94</v>
      </c>
      <c r="D40" s="48" t="s">
        <v>94</v>
      </c>
      <c r="E40" s="48" t="s">
        <v>1753</v>
      </c>
      <c r="F40" s="48" t="s">
        <v>1753</v>
      </c>
      <c r="G40" s="23">
        <v>42493</v>
      </c>
      <c r="H40" s="23">
        <v>42493</v>
      </c>
      <c r="I40" s="23">
        <v>42522</v>
      </c>
      <c r="J40" s="23">
        <v>42521</v>
      </c>
      <c r="K40" s="48" t="s">
        <v>1757</v>
      </c>
      <c r="L40" s="48" t="s">
        <v>1747</v>
      </c>
      <c r="M40" s="480">
        <v>7728463.7199999727</v>
      </c>
      <c r="N40" s="430">
        <v>8090841.7299999939</v>
      </c>
      <c r="O40" s="431">
        <v>6292</v>
      </c>
      <c r="P40" s="48"/>
      <c r="Q40" s="48" t="s">
        <v>1753</v>
      </c>
      <c r="R40" s="23">
        <v>42517</v>
      </c>
      <c r="S40" s="23" t="s">
        <v>3271</v>
      </c>
      <c r="T40" s="48" t="s">
        <v>1748</v>
      </c>
      <c r="U40" s="23">
        <v>42524</v>
      </c>
      <c r="V40" s="48" t="s">
        <v>485</v>
      </c>
      <c r="W40" s="23" t="s">
        <v>47</v>
      </c>
      <c r="X40" s="432" t="s">
        <v>1760</v>
      </c>
      <c r="Y40" s="432" t="s">
        <v>1761</v>
      </c>
      <c r="Z40" s="48"/>
      <c r="AA40" s="14"/>
      <c r="AB40" s="14"/>
      <c r="AC40" s="14"/>
      <c r="AD40" s="14"/>
      <c r="AE40" s="14"/>
      <c r="AF40" s="14"/>
      <c r="AG40" s="14"/>
      <c r="AH40" s="14"/>
      <c r="AI40" s="15"/>
      <c r="AJ40" s="14"/>
      <c r="AK40" s="14"/>
      <c r="AL40" s="14"/>
      <c r="AM40" s="14"/>
      <c r="AN40" s="15">
        <v>42506</v>
      </c>
      <c r="AO40" s="16">
        <v>7728463.7199999727</v>
      </c>
      <c r="AP40" s="17">
        <v>6020</v>
      </c>
      <c r="AQ40" s="16">
        <v>5836612</v>
      </c>
      <c r="AR40" s="17">
        <v>3269</v>
      </c>
      <c r="AS40" s="16">
        <v>5245644.6399999997</v>
      </c>
      <c r="AT40" s="17">
        <v>3000</v>
      </c>
      <c r="AU40" s="14"/>
      <c r="AV40" s="14"/>
      <c r="AW40" s="53" t="s">
        <v>95</v>
      </c>
    </row>
    <row r="41" spans="2:49" ht="15" customHeight="1" x14ac:dyDescent="0.45">
      <c r="B41" s="48" t="s">
        <v>1791</v>
      </c>
      <c r="C41" s="48" t="s">
        <v>94</v>
      </c>
      <c r="D41" s="48" t="s">
        <v>94</v>
      </c>
      <c r="E41" s="48" t="s">
        <v>1753</v>
      </c>
      <c r="F41" s="48" t="s">
        <v>1753</v>
      </c>
      <c r="G41" s="23">
        <v>42495</v>
      </c>
      <c r="H41" s="23">
        <v>42495</v>
      </c>
      <c r="I41" s="23">
        <v>42522</v>
      </c>
      <c r="J41" s="23">
        <v>42521</v>
      </c>
      <c r="K41" s="48" t="s">
        <v>1757</v>
      </c>
      <c r="L41" s="48" t="s">
        <v>1747</v>
      </c>
      <c r="M41" s="480">
        <v>1036426.98</v>
      </c>
      <c r="N41" s="430">
        <v>1104728.2000000009</v>
      </c>
      <c r="O41" s="431">
        <v>1500</v>
      </c>
      <c r="P41" s="48"/>
      <c r="Q41" s="48" t="s">
        <v>1753</v>
      </c>
      <c r="R41" s="23">
        <v>42517</v>
      </c>
      <c r="S41" s="23" t="s">
        <v>3271</v>
      </c>
      <c r="T41" s="48" t="s">
        <v>1748</v>
      </c>
      <c r="U41" s="23">
        <v>42524</v>
      </c>
      <c r="V41" s="48" t="s">
        <v>485</v>
      </c>
      <c r="W41" s="23" t="s">
        <v>47</v>
      </c>
      <c r="X41" s="432" t="s">
        <v>1793</v>
      </c>
      <c r="Y41" s="432" t="s">
        <v>1794</v>
      </c>
      <c r="Z41" s="48"/>
      <c r="AA41" s="14"/>
      <c r="AB41" s="14"/>
      <c r="AC41" s="14"/>
      <c r="AD41" s="14"/>
      <c r="AE41" s="14"/>
      <c r="AF41" s="14"/>
      <c r="AG41" s="14"/>
      <c r="AH41" s="14"/>
      <c r="AI41" s="15"/>
      <c r="AJ41" s="14"/>
      <c r="AK41" s="14"/>
      <c r="AL41" s="14"/>
      <c r="AM41" s="14"/>
      <c r="AN41" s="15">
        <v>42509</v>
      </c>
      <c r="AO41" s="16">
        <v>1036426.98</v>
      </c>
      <c r="AP41" s="17">
        <v>1425</v>
      </c>
      <c r="AQ41" s="16">
        <v>652963</v>
      </c>
      <c r="AR41" s="17">
        <v>556</v>
      </c>
      <c r="AS41" s="16">
        <v>581094.37</v>
      </c>
      <c r="AT41" s="17">
        <v>498</v>
      </c>
      <c r="AU41" s="14"/>
      <c r="AV41" s="14"/>
      <c r="AW41" s="53" t="s">
        <v>95</v>
      </c>
    </row>
    <row r="42" spans="2:49" ht="15" customHeight="1" x14ac:dyDescent="0.45">
      <c r="B42" s="48" t="s">
        <v>1795</v>
      </c>
      <c r="C42" s="48" t="s">
        <v>94</v>
      </c>
      <c r="D42" s="48" t="s">
        <v>94</v>
      </c>
      <c r="E42" s="48" t="s">
        <v>1753</v>
      </c>
      <c r="F42" s="48" t="s">
        <v>1753</v>
      </c>
      <c r="G42" s="23">
        <v>42495</v>
      </c>
      <c r="H42" s="23">
        <v>42495</v>
      </c>
      <c r="I42" s="23">
        <v>42522</v>
      </c>
      <c r="J42" s="23">
        <v>42521</v>
      </c>
      <c r="K42" s="48" t="s">
        <v>1757</v>
      </c>
      <c r="L42" s="48" t="s">
        <v>1747</v>
      </c>
      <c r="M42" s="480">
        <v>1642696.81</v>
      </c>
      <c r="N42" s="430">
        <v>1460947.3399999994</v>
      </c>
      <c r="O42" s="431">
        <v>1789</v>
      </c>
      <c r="P42" s="48"/>
      <c r="Q42" s="48" t="s">
        <v>1753</v>
      </c>
      <c r="R42" s="23">
        <v>42517</v>
      </c>
      <c r="S42" s="23" t="s">
        <v>3271</v>
      </c>
      <c r="T42" s="48" t="s">
        <v>1748</v>
      </c>
      <c r="U42" s="23">
        <v>42524</v>
      </c>
      <c r="V42" s="48" t="s">
        <v>485</v>
      </c>
      <c r="W42" s="23" t="s">
        <v>47</v>
      </c>
      <c r="X42" s="432" t="s">
        <v>1796</v>
      </c>
      <c r="Y42" s="432" t="s">
        <v>1797</v>
      </c>
      <c r="Z42" s="48"/>
      <c r="AA42" s="14"/>
      <c r="AB42" s="14"/>
      <c r="AC42" s="14"/>
      <c r="AD42" s="14"/>
      <c r="AE42" s="14"/>
      <c r="AF42" s="14"/>
      <c r="AG42" s="14"/>
      <c r="AH42" s="14"/>
      <c r="AI42" s="15"/>
      <c r="AJ42" s="14"/>
      <c r="AK42" s="14"/>
      <c r="AL42" s="14"/>
      <c r="AM42" s="14"/>
      <c r="AN42" s="15">
        <v>42509</v>
      </c>
      <c r="AO42" s="16">
        <v>1642696.81</v>
      </c>
      <c r="AP42" s="17">
        <v>1848</v>
      </c>
      <c r="AQ42" s="16">
        <v>867405</v>
      </c>
      <c r="AR42" s="17">
        <v>503</v>
      </c>
      <c r="AS42" s="16">
        <v>804549.42</v>
      </c>
      <c r="AT42" s="17">
        <v>466</v>
      </c>
      <c r="AU42" s="14"/>
      <c r="AV42" s="14"/>
      <c r="AW42" s="53" t="s">
        <v>95</v>
      </c>
    </row>
    <row r="43" spans="2:49" ht="15" customHeight="1" x14ac:dyDescent="0.45">
      <c r="B43" s="48" t="s">
        <v>1907</v>
      </c>
      <c r="C43" s="48" t="s">
        <v>94</v>
      </c>
      <c r="D43" s="48" t="s">
        <v>94</v>
      </c>
      <c r="E43" s="48" t="s">
        <v>1738</v>
      </c>
      <c r="F43" s="48" t="s">
        <v>1738</v>
      </c>
      <c r="G43" s="23">
        <v>42501</v>
      </c>
      <c r="H43" s="23">
        <v>42501</v>
      </c>
      <c r="I43" s="23">
        <v>42522</v>
      </c>
      <c r="J43" s="23">
        <v>42521</v>
      </c>
      <c r="K43" s="48" t="s">
        <v>2001</v>
      </c>
      <c r="L43" s="48" t="s">
        <v>1747</v>
      </c>
      <c r="M43" s="480">
        <v>6554581.9399999678</v>
      </c>
      <c r="N43" s="430">
        <v>6346167.0599999474</v>
      </c>
      <c r="O43" s="431">
        <v>3957</v>
      </c>
      <c r="P43" s="48"/>
      <c r="Q43" s="23">
        <f>I43-3</f>
        <v>42519</v>
      </c>
      <c r="R43" s="23">
        <v>42522</v>
      </c>
      <c r="S43" s="23">
        <v>42522</v>
      </c>
      <c r="T43" s="48" t="s">
        <v>1748</v>
      </c>
      <c r="U43" s="23">
        <v>42524</v>
      </c>
      <c r="V43" s="48" t="s">
        <v>335</v>
      </c>
      <c r="W43" s="23" t="s">
        <v>3293</v>
      </c>
      <c r="X43" s="432" t="s">
        <v>1908</v>
      </c>
      <c r="Y43" s="432" t="s">
        <v>1909</v>
      </c>
      <c r="Z43" s="48"/>
      <c r="AA43" s="14"/>
      <c r="AB43" s="14"/>
      <c r="AC43" s="14"/>
      <c r="AD43" s="14"/>
      <c r="AE43" s="14"/>
      <c r="AF43" s="14"/>
      <c r="AG43" s="14"/>
      <c r="AH43" s="14"/>
      <c r="AI43" s="15"/>
      <c r="AJ43" s="14"/>
      <c r="AK43" s="14"/>
      <c r="AL43" s="14"/>
      <c r="AM43" s="14"/>
      <c r="AN43" s="15">
        <v>42506</v>
      </c>
      <c r="AO43" s="16">
        <v>6554581.9399999678</v>
      </c>
      <c r="AP43" s="17">
        <v>4049</v>
      </c>
      <c r="AQ43" s="16">
        <v>4836019.5900000101</v>
      </c>
      <c r="AR43" s="17">
        <v>1966</v>
      </c>
      <c r="AS43" s="463">
        <v>4029178.75</v>
      </c>
      <c r="AT43" s="17">
        <v>1621</v>
      </c>
      <c r="AU43" s="14"/>
      <c r="AV43" s="14"/>
      <c r="AW43" s="53" t="s">
        <v>95</v>
      </c>
    </row>
    <row r="44" spans="2:49" ht="15" customHeight="1" x14ac:dyDescent="0.45">
      <c r="B44" s="48" t="s">
        <v>1933</v>
      </c>
      <c r="C44" s="48" t="s">
        <v>94</v>
      </c>
      <c r="D44" s="48" t="s">
        <v>94</v>
      </c>
      <c r="E44" s="48" t="s">
        <v>1738</v>
      </c>
      <c r="F44" s="48" t="s">
        <v>1738</v>
      </c>
      <c r="G44" s="23">
        <v>42503</v>
      </c>
      <c r="H44" s="23">
        <v>42503</v>
      </c>
      <c r="I44" s="23">
        <v>42522</v>
      </c>
      <c r="J44" s="23">
        <v>42521</v>
      </c>
      <c r="K44" s="48" t="s">
        <v>2001</v>
      </c>
      <c r="L44" s="48" t="s">
        <v>1747</v>
      </c>
      <c r="M44" s="480">
        <v>44868137.220000111</v>
      </c>
      <c r="N44" s="430">
        <v>42699871.709999837</v>
      </c>
      <c r="O44" s="431">
        <v>18731</v>
      </c>
      <c r="P44" s="48"/>
      <c r="Q44" s="23">
        <f>I44-3</f>
        <v>42519</v>
      </c>
      <c r="R44" s="23">
        <v>42522</v>
      </c>
      <c r="S44" s="23">
        <v>42522</v>
      </c>
      <c r="T44" s="23" t="s">
        <v>1748</v>
      </c>
      <c r="U44" s="23">
        <v>42524</v>
      </c>
      <c r="V44" s="48" t="s">
        <v>335</v>
      </c>
      <c r="W44" s="23" t="s">
        <v>3293</v>
      </c>
      <c r="X44" s="432" t="s">
        <v>1935</v>
      </c>
      <c r="Y44" s="432" t="s">
        <v>1936</v>
      </c>
      <c r="Z44" s="48"/>
      <c r="AA44" s="14"/>
      <c r="AB44" s="14"/>
      <c r="AC44" s="14"/>
      <c r="AD44" s="14"/>
      <c r="AE44" s="14"/>
      <c r="AF44" s="14"/>
      <c r="AG44" s="14"/>
      <c r="AH44" s="14"/>
      <c r="AI44" s="15"/>
      <c r="AJ44" s="14"/>
      <c r="AK44" s="14"/>
      <c r="AL44" s="14"/>
      <c r="AM44" s="14"/>
      <c r="AN44" s="15">
        <v>42506</v>
      </c>
      <c r="AO44" s="16">
        <v>44868137.220000111</v>
      </c>
      <c r="AP44" s="17">
        <v>18301</v>
      </c>
      <c r="AQ44" s="16">
        <v>35103058.650000021</v>
      </c>
      <c r="AR44" s="17">
        <v>12236</v>
      </c>
      <c r="AS44" s="16">
        <v>29220629.5</v>
      </c>
      <c r="AT44" s="17">
        <v>10307</v>
      </c>
      <c r="AU44" s="14"/>
      <c r="AV44" s="14"/>
      <c r="AW44" s="53" t="s">
        <v>95</v>
      </c>
    </row>
    <row r="45" spans="2:49" ht="15" customHeight="1" x14ac:dyDescent="0.45">
      <c r="B45" s="48" t="s">
        <v>1879</v>
      </c>
      <c r="C45" s="48" t="s">
        <v>94</v>
      </c>
      <c r="D45" s="48" t="s">
        <v>94</v>
      </c>
      <c r="E45" s="48" t="s">
        <v>1738</v>
      </c>
      <c r="F45" s="48" t="s">
        <v>1738</v>
      </c>
      <c r="G45" s="23">
        <f>H45</f>
        <v>42499</v>
      </c>
      <c r="H45" s="23">
        <v>42499</v>
      </c>
      <c r="I45" s="23">
        <v>42522</v>
      </c>
      <c r="J45" s="23">
        <v>42521</v>
      </c>
      <c r="K45" s="48" t="s">
        <v>2014</v>
      </c>
      <c r="L45" s="48" t="s">
        <v>1747</v>
      </c>
      <c r="M45" s="480">
        <v>3809878.5900000064</v>
      </c>
      <c r="N45" s="430">
        <v>4562161.8100000024</v>
      </c>
      <c r="O45" s="431">
        <v>4081</v>
      </c>
      <c r="P45" s="48"/>
      <c r="Q45" s="23">
        <f>I45</f>
        <v>42522</v>
      </c>
      <c r="R45" s="23">
        <v>42522</v>
      </c>
      <c r="S45" s="23">
        <v>42522</v>
      </c>
      <c r="T45" s="433" t="s">
        <v>1748</v>
      </c>
      <c r="U45" s="23">
        <v>42524</v>
      </c>
      <c r="V45" s="48" t="s">
        <v>3281</v>
      </c>
      <c r="W45" s="434" t="s">
        <v>3297</v>
      </c>
      <c r="X45" s="432" t="s">
        <v>1880</v>
      </c>
      <c r="Y45" s="432" t="s">
        <v>1881</v>
      </c>
      <c r="Z45" s="48"/>
      <c r="AA45" s="14"/>
      <c r="AB45" s="14"/>
      <c r="AC45" s="14"/>
      <c r="AD45" s="14"/>
      <c r="AE45" s="14"/>
      <c r="AF45" s="14"/>
      <c r="AG45" s="14"/>
      <c r="AH45" s="14"/>
      <c r="AI45" s="15"/>
      <c r="AJ45" s="14"/>
      <c r="AK45" s="14"/>
      <c r="AL45" s="14"/>
      <c r="AM45" s="14"/>
      <c r="AN45" s="15">
        <v>42506</v>
      </c>
      <c r="AO45" s="16">
        <v>3809878.5900000064</v>
      </c>
      <c r="AP45" s="17">
        <v>3524</v>
      </c>
      <c r="AQ45" s="16">
        <v>2353526.63</v>
      </c>
      <c r="AR45" s="17">
        <v>976</v>
      </c>
      <c r="AS45" s="16">
        <v>1970133.56</v>
      </c>
      <c r="AT45" s="17">
        <v>792</v>
      </c>
      <c r="AU45" s="14"/>
      <c r="AV45" s="14"/>
      <c r="AW45" s="53" t="s">
        <v>95</v>
      </c>
    </row>
    <row r="46" spans="2:49" ht="15" customHeight="1" x14ac:dyDescent="0.45">
      <c r="B46" s="48" t="s">
        <v>1804</v>
      </c>
      <c r="C46" s="48" t="s">
        <v>94</v>
      </c>
      <c r="D46" s="48" t="s">
        <v>94</v>
      </c>
      <c r="E46" s="48" t="s">
        <v>1753</v>
      </c>
      <c r="F46" s="48" t="s">
        <v>1753</v>
      </c>
      <c r="G46" s="23">
        <v>42495</v>
      </c>
      <c r="H46" s="23">
        <v>42495</v>
      </c>
      <c r="I46" s="23">
        <v>42522</v>
      </c>
      <c r="J46" s="23">
        <v>42521</v>
      </c>
      <c r="K46" s="48" t="s">
        <v>1757</v>
      </c>
      <c r="L46" s="48" t="s">
        <v>1747</v>
      </c>
      <c r="M46" s="480">
        <v>468014.86</v>
      </c>
      <c r="N46" s="430">
        <v>596428.35000000068</v>
      </c>
      <c r="O46" s="431">
        <v>1238</v>
      </c>
      <c r="P46" s="48"/>
      <c r="Q46" s="48" t="s">
        <v>1753</v>
      </c>
      <c r="R46" s="23">
        <v>42517</v>
      </c>
      <c r="S46" s="23" t="s">
        <v>3271</v>
      </c>
      <c r="T46" s="48" t="s">
        <v>1748</v>
      </c>
      <c r="U46" s="23">
        <v>42524</v>
      </c>
      <c r="V46" s="48" t="s">
        <v>485</v>
      </c>
      <c r="W46" s="23" t="s">
        <v>47</v>
      </c>
      <c r="X46" s="432" t="s">
        <v>1805</v>
      </c>
      <c r="Y46" s="432" t="s">
        <v>1806</v>
      </c>
      <c r="Z46" s="48"/>
      <c r="AA46" s="14"/>
      <c r="AB46" s="14"/>
      <c r="AC46" s="14"/>
      <c r="AD46" s="14"/>
      <c r="AE46" s="14"/>
      <c r="AF46" s="14"/>
      <c r="AG46" s="14"/>
      <c r="AH46" s="14"/>
      <c r="AI46" s="15"/>
      <c r="AJ46" s="14"/>
      <c r="AK46" s="14"/>
      <c r="AL46" s="14"/>
      <c r="AM46" s="14"/>
      <c r="AN46" s="15">
        <v>42509</v>
      </c>
      <c r="AO46" s="16">
        <v>468014.86</v>
      </c>
      <c r="AP46" s="17">
        <v>1114</v>
      </c>
      <c r="AQ46" s="16">
        <v>170604</v>
      </c>
      <c r="AR46" s="17">
        <v>170</v>
      </c>
      <c r="AS46" s="16">
        <v>146070.54999999999</v>
      </c>
      <c r="AT46" s="17">
        <v>149</v>
      </c>
      <c r="AU46" s="14"/>
      <c r="AV46" s="14"/>
      <c r="AW46" s="53" t="s">
        <v>95</v>
      </c>
    </row>
    <row r="47" spans="2:49" ht="15" customHeight="1" x14ac:dyDescent="0.45">
      <c r="B47" s="48" t="s">
        <v>1807</v>
      </c>
      <c r="C47" s="48" t="s">
        <v>94</v>
      </c>
      <c r="D47" s="48" t="s">
        <v>94</v>
      </c>
      <c r="E47" s="48" t="s">
        <v>1753</v>
      </c>
      <c r="F47" s="48" t="s">
        <v>1753</v>
      </c>
      <c r="G47" s="23">
        <v>42495</v>
      </c>
      <c r="H47" s="23">
        <v>42495</v>
      </c>
      <c r="I47" s="23">
        <v>42522</v>
      </c>
      <c r="J47" s="23">
        <v>42521</v>
      </c>
      <c r="K47" s="48" t="s">
        <v>1757</v>
      </c>
      <c r="L47" s="48" t="s">
        <v>1747</v>
      </c>
      <c r="M47" s="480">
        <v>1130429.2200000016</v>
      </c>
      <c r="N47" s="430">
        <v>1105079.0399999998</v>
      </c>
      <c r="O47" s="431">
        <v>1246</v>
      </c>
      <c r="P47" s="48"/>
      <c r="Q47" s="48" t="s">
        <v>1753</v>
      </c>
      <c r="R47" s="23">
        <v>42517</v>
      </c>
      <c r="S47" s="23" t="s">
        <v>3271</v>
      </c>
      <c r="T47" s="48" t="s">
        <v>1748</v>
      </c>
      <c r="U47" s="23">
        <v>42524</v>
      </c>
      <c r="V47" s="48" t="s">
        <v>485</v>
      </c>
      <c r="W47" s="23" t="s">
        <v>47</v>
      </c>
      <c r="X47" s="432" t="s">
        <v>1808</v>
      </c>
      <c r="Y47" s="432" t="s">
        <v>1809</v>
      </c>
      <c r="Z47" s="48"/>
      <c r="AA47" s="14"/>
      <c r="AB47" s="14"/>
      <c r="AC47" s="14"/>
      <c r="AD47" s="14"/>
      <c r="AE47" s="14"/>
      <c r="AF47" s="14"/>
      <c r="AG47" s="14"/>
      <c r="AH47" s="14"/>
      <c r="AI47" s="15"/>
      <c r="AJ47" s="14"/>
      <c r="AK47" s="14"/>
      <c r="AL47" s="14"/>
      <c r="AM47" s="14"/>
      <c r="AN47" s="15">
        <v>42508</v>
      </c>
      <c r="AO47" s="16">
        <v>1130429.2200000016</v>
      </c>
      <c r="AP47" s="17">
        <v>1223</v>
      </c>
      <c r="AQ47" s="16">
        <v>644768</v>
      </c>
      <c r="AR47" s="17">
        <v>388</v>
      </c>
      <c r="AS47" s="16">
        <v>556313.25</v>
      </c>
      <c r="AT47" s="17">
        <v>330</v>
      </c>
      <c r="AU47" s="14"/>
      <c r="AV47" s="14"/>
      <c r="AW47" s="53" t="s">
        <v>95</v>
      </c>
    </row>
    <row r="48" spans="2:49" ht="15" customHeight="1" x14ac:dyDescent="0.45">
      <c r="B48" s="48" t="s">
        <v>1898</v>
      </c>
      <c r="C48" s="48" t="s">
        <v>94</v>
      </c>
      <c r="D48" s="48" t="s">
        <v>94</v>
      </c>
      <c r="E48" s="48" t="s">
        <v>1738</v>
      </c>
      <c r="F48" s="48" t="s">
        <v>1738</v>
      </c>
      <c r="G48" s="23">
        <v>42502</v>
      </c>
      <c r="H48" s="23">
        <v>42502</v>
      </c>
      <c r="I48" s="23">
        <v>42522</v>
      </c>
      <c r="J48" s="23">
        <v>42521</v>
      </c>
      <c r="K48" s="48" t="s">
        <v>2001</v>
      </c>
      <c r="L48" s="48" t="s">
        <v>1747</v>
      </c>
      <c r="M48" s="480">
        <v>10235596.339999994</v>
      </c>
      <c r="N48" s="430">
        <v>10183205.669999989</v>
      </c>
      <c r="O48" s="431">
        <v>6767</v>
      </c>
      <c r="P48" s="48"/>
      <c r="Q48" s="23">
        <v>42517</v>
      </c>
      <c r="R48" s="23">
        <v>42517</v>
      </c>
      <c r="S48" s="23">
        <v>42511</v>
      </c>
      <c r="T48" s="48" t="s">
        <v>1748</v>
      </c>
      <c r="U48" s="23">
        <v>42524</v>
      </c>
      <c r="V48" s="48" t="s">
        <v>335</v>
      </c>
      <c r="W48" s="23" t="s">
        <v>3294</v>
      </c>
      <c r="X48" s="432" t="s">
        <v>1899</v>
      </c>
      <c r="Y48" s="432" t="s">
        <v>1900</v>
      </c>
      <c r="Z48" s="48"/>
      <c r="AA48" s="14"/>
      <c r="AB48" s="14"/>
      <c r="AC48" s="14"/>
      <c r="AD48" s="14"/>
      <c r="AE48" s="14"/>
      <c r="AF48" s="14"/>
      <c r="AG48" s="14"/>
      <c r="AH48" s="14"/>
      <c r="AI48" s="15"/>
      <c r="AJ48" s="14"/>
      <c r="AK48" s="14"/>
      <c r="AL48" s="14"/>
      <c r="AM48" s="14"/>
      <c r="AN48" s="15">
        <v>42506</v>
      </c>
      <c r="AO48" s="16">
        <v>10235596.339999994</v>
      </c>
      <c r="AP48" s="17">
        <v>6918</v>
      </c>
      <c r="AQ48" s="16">
        <v>6961750.1100000078</v>
      </c>
      <c r="AR48" s="17">
        <v>2973</v>
      </c>
      <c r="AS48" s="16">
        <v>6046355.9699999997</v>
      </c>
      <c r="AT48" s="17">
        <v>2623</v>
      </c>
      <c r="AU48" s="14"/>
      <c r="AV48" s="14"/>
      <c r="AW48" s="53" t="s">
        <v>95</v>
      </c>
    </row>
    <row r="49" spans="2:49" ht="15" customHeight="1" x14ac:dyDescent="0.45">
      <c r="B49" s="48" t="s">
        <v>1787</v>
      </c>
      <c r="C49" s="48" t="s">
        <v>94</v>
      </c>
      <c r="D49" s="48" t="s">
        <v>94</v>
      </c>
      <c r="E49" s="48" t="s">
        <v>1738</v>
      </c>
      <c r="F49" s="48" t="s">
        <v>1738</v>
      </c>
      <c r="G49" s="23">
        <f>H49</f>
        <v>42492</v>
      </c>
      <c r="H49" s="23">
        <v>42492</v>
      </c>
      <c r="I49" s="23">
        <v>42522</v>
      </c>
      <c r="J49" s="23">
        <v>42521</v>
      </c>
      <c r="K49" s="48" t="s">
        <v>2014</v>
      </c>
      <c r="L49" s="48" t="s">
        <v>1747</v>
      </c>
      <c r="M49" s="480">
        <v>28555156.649995774</v>
      </c>
      <c r="N49" s="430">
        <v>28754572.149999697</v>
      </c>
      <c r="O49" s="431">
        <v>35371</v>
      </c>
      <c r="P49" s="48"/>
      <c r="Q49" s="23">
        <v>42515</v>
      </c>
      <c r="R49" s="23">
        <v>42515</v>
      </c>
      <c r="S49" s="23">
        <v>42515</v>
      </c>
      <c r="T49" s="433" t="s">
        <v>1748</v>
      </c>
      <c r="U49" s="23">
        <v>42524</v>
      </c>
      <c r="V49" s="48" t="s">
        <v>3287</v>
      </c>
      <c r="W49" s="434" t="s">
        <v>3296</v>
      </c>
      <c r="X49" s="432" t="s">
        <v>1789</v>
      </c>
      <c r="Y49" s="432" t="s">
        <v>1790</v>
      </c>
      <c r="Z49" s="48"/>
      <c r="AA49" s="14"/>
      <c r="AB49" s="14"/>
      <c r="AC49" s="14"/>
      <c r="AD49" s="14"/>
      <c r="AE49" s="14"/>
      <c r="AF49" s="14"/>
      <c r="AG49" s="14"/>
      <c r="AH49" s="14"/>
      <c r="AI49" s="15"/>
      <c r="AJ49" s="14"/>
      <c r="AK49" s="14"/>
      <c r="AL49" s="14"/>
      <c r="AM49" s="14"/>
      <c r="AN49" s="15">
        <v>42506</v>
      </c>
      <c r="AO49" s="16">
        <v>28555156.649995774</v>
      </c>
      <c r="AP49" s="17">
        <v>33509</v>
      </c>
      <c r="AQ49" s="16">
        <v>20075609</v>
      </c>
      <c r="AR49" s="17">
        <v>10860</v>
      </c>
      <c r="AS49" s="16">
        <v>13650691.73</v>
      </c>
      <c r="AT49" s="17">
        <v>7282</v>
      </c>
      <c r="AU49" s="14"/>
      <c r="AV49" s="14"/>
      <c r="AW49" s="53" t="s">
        <v>95</v>
      </c>
    </row>
    <row r="50" spans="2:49" ht="15" customHeight="1" x14ac:dyDescent="0.45">
      <c r="B50" s="48" t="s">
        <v>1876</v>
      </c>
      <c r="C50" s="48" t="s">
        <v>94</v>
      </c>
      <c r="D50" s="48" t="s">
        <v>94</v>
      </c>
      <c r="E50" s="48" t="s">
        <v>1738</v>
      </c>
      <c r="F50" s="48" t="s">
        <v>1845</v>
      </c>
      <c r="G50" s="23">
        <v>42495</v>
      </c>
      <c r="H50" s="23">
        <v>42495</v>
      </c>
      <c r="I50" s="23">
        <v>42522</v>
      </c>
      <c r="J50" s="23">
        <v>42521</v>
      </c>
      <c r="K50" s="48" t="s">
        <v>2001</v>
      </c>
      <c r="L50" s="48" t="s">
        <v>1747</v>
      </c>
      <c r="M50" s="480">
        <v>12512611.360000102</v>
      </c>
      <c r="N50" s="430">
        <v>14753765.930000145</v>
      </c>
      <c r="O50" s="431">
        <v>12859</v>
      </c>
      <c r="P50" s="48"/>
      <c r="Q50" s="23">
        <v>42519</v>
      </c>
      <c r="R50" s="23">
        <v>42522</v>
      </c>
      <c r="S50" s="23">
        <v>42522</v>
      </c>
      <c r="T50" s="48" t="s">
        <v>1748</v>
      </c>
      <c r="U50" s="23">
        <v>42524</v>
      </c>
      <c r="V50" s="48" t="s">
        <v>335</v>
      </c>
      <c r="W50" s="23" t="s">
        <v>3293</v>
      </c>
      <c r="X50" s="432" t="s">
        <v>3282</v>
      </c>
      <c r="Y50" s="432" t="s">
        <v>1878</v>
      </c>
      <c r="Z50" s="48"/>
      <c r="AA50" s="14"/>
      <c r="AB50" s="14"/>
      <c r="AC50" s="14"/>
      <c r="AD50" s="14"/>
      <c r="AE50" s="14"/>
      <c r="AF50" s="14"/>
      <c r="AG50" s="14"/>
      <c r="AH50" s="14"/>
      <c r="AI50" s="15"/>
      <c r="AJ50" s="14"/>
      <c r="AK50" s="14"/>
      <c r="AL50" s="14"/>
      <c r="AM50" s="14"/>
      <c r="AN50" s="15">
        <v>42506</v>
      </c>
      <c r="AO50" s="16">
        <v>12512611.360000102</v>
      </c>
      <c r="AP50" s="17">
        <v>12091</v>
      </c>
      <c r="AQ50" s="16">
        <v>8191758.6399999876</v>
      </c>
      <c r="AR50" s="17">
        <v>5178</v>
      </c>
      <c r="AS50" s="16">
        <v>6873843.04</v>
      </c>
      <c r="AT50" s="17">
        <v>4445</v>
      </c>
      <c r="AU50" s="14"/>
      <c r="AV50" s="14"/>
      <c r="AW50" s="53" t="s">
        <v>95</v>
      </c>
    </row>
    <row r="51" spans="2:49" ht="15" customHeight="1" x14ac:dyDescent="0.45">
      <c r="B51" s="48" t="s">
        <v>1858</v>
      </c>
      <c r="C51" s="48" t="s">
        <v>94</v>
      </c>
      <c r="D51" s="48" t="s">
        <v>94</v>
      </c>
      <c r="E51" s="48" t="s">
        <v>1738</v>
      </c>
      <c r="F51" s="48" t="s">
        <v>1738</v>
      </c>
      <c r="G51" s="23">
        <v>42501</v>
      </c>
      <c r="H51" s="23">
        <v>42501</v>
      </c>
      <c r="I51" s="23">
        <v>42522</v>
      </c>
      <c r="J51" s="23">
        <v>42521</v>
      </c>
      <c r="K51" s="48" t="s">
        <v>2001</v>
      </c>
      <c r="L51" s="48" t="s">
        <v>1747</v>
      </c>
      <c r="M51" s="480">
        <v>6950706.329999947</v>
      </c>
      <c r="N51" s="430">
        <v>8327434.8699999927</v>
      </c>
      <c r="O51" s="431">
        <v>5339</v>
      </c>
      <c r="P51" s="48"/>
      <c r="Q51" s="23">
        <f>I51-3</f>
        <v>42519</v>
      </c>
      <c r="R51" s="23">
        <v>42522</v>
      </c>
      <c r="S51" s="23">
        <v>42522</v>
      </c>
      <c r="T51" s="48" t="s">
        <v>1748</v>
      </c>
      <c r="U51" s="23">
        <v>42524</v>
      </c>
      <c r="V51" s="48" t="s">
        <v>335</v>
      </c>
      <c r="W51" s="442" t="s">
        <v>3293</v>
      </c>
      <c r="X51" s="432" t="s">
        <v>1860</v>
      </c>
      <c r="Y51" s="432" t="s">
        <v>1861</v>
      </c>
      <c r="Z51" s="48"/>
      <c r="AA51" s="14"/>
      <c r="AB51" s="14"/>
      <c r="AC51" s="14"/>
      <c r="AD51" s="14"/>
      <c r="AE51" s="14"/>
      <c r="AF51" s="14"/>
      <c r="AG51" s="14"/>
      <c r="AH51" s="14"/>
      <c r="AI51" s="15"/>
      <c r="AJ51" s="14"/>
      <c r="AK51" s="14"/>
      <c r="AL51" s="14"/>
      <c r="AM51" s="14"/>
      <c r="AN51" s="15">
        <v>42506</v>
      </c>
      <c r="AO51" s="16">
        <v>6950706.329999947</v>
      </c>
      <c r="AP51" s="17">
        <v>4515</v>
      </c>
      <c r="AQ51" s="16">
        <v>5546008.4799999846</v>
      </c>
      <c r="AR51" s="17">
        <v>2387</v>
      </c>
      <c r="AS51" s="16">
        <v>4526266.54</v>
      </c>
      <c r="AT51" s="17">
        <v>1989</v>
      </c>
      <c r="AU51" s="14"/>
      <c r="AV51" s="14"/>
      <c r="AW51" s="53" t="s">
        <v>95</v>
      </c>
    </row>
    <row r="52" spans="2:49" ht="15" customHeight="1" x14ac:dyDescent="0.45">
      <c r="B52" s="48" t="s">
        <v>1766</v>
      </c>
      <c r="C52" s="48" t="s">
        <v>94</v>
      </c>
      <c r="D52" s="48" t="s">
        <v>94</v>
      </c>
      <c r="E52" s="48" t="s">
        <v>1753</v>
      </c>
      <c r="F52" s="48" t="s">
        <v>1753</v>
      </c>
      <c r="G52" s="23">
        <v>42494</v>
      </c>
      <c r="H52" s="23">
        <v>42494</v>
      </c>
      <c r="I52" s="23">
        <v>42522</v>
      </c>
      <c r="J52" s="23">
        <v>42521</v>
      </c>
      <c r="K52" s="48" t="s">
        <v>1757</v>
      </c>
      <c r="L52" s="48" t="s">
        <v>1747</v>
      </c>
      <c r="M52" s="480">
        <v>2610378.77</v>
      </c>
      <c r="N52" s="430">
        <v>2679679.9000000223</v>
      </c>
      <c r="O52" s="431">
        <v>3892</v>
      </c>
      <c r="P52" s="48"/>
      <c r="Q52" s="48" t="s">
        <v>1753</v>
      </c>
      <c r="R52" s="23">
        <v>42517</v>
      </c>
      <c r="S52" s="23" t="s">
        <v>3271</v>
      </c>
      <c r="T52" s="48" t="s">
        <v>1748</v>
      </c>
      <c r="U52" s="23">
        <v>42524</v>
      </c>
      <c r="V52" s="48" t="s">
        <v>485</v>
      </c>
      <c r="W52" s="23" t="s">
        <v>47</v>
      </c>
      <c r="X52" s="432" t="s">
        <v>1768</v>
      </c>
      <c r="Y52" s="432" t="s">
        <v>1769</v>
      </c>
      <c r="Z52" s="48"/>
      <c r="AA52" s="14"/>
      <c r="AB52" s="14"/>
      <c r="AC52" s="14"/>
      <c r="AD52" s="14"/>
      <c r="AE52" s="14"/>
      <c r="AF52" s="14"/>
      <c r="AG52" s="14"/>
      <c r="AH52" s="14"/>
      <c r="AI52" s="15"/>
      <c r="AJ52" s="14"/>
      <c r="AK52" s="14"/>
      <c r="AL52" s="14"/>
      <c r="AM52" s="14"/>
      <c r="AN52" s="15">
        <v>42509</v>
      </c>
      <c r="AO52" s="16">
        <v>2610378.77</v>
      </c>
      <c r="AP52" s="17">
        <v>3726</v>
      </c>
      <c r="AQ52" s="16">
        <v>1283295</v>
      </c>
      <c r="AR52" s="17">
        <v>677</v>
      </c>
      <c r="AS52" s="16">
        <v>721958.41</v>
      </c>
      <c r="AT52" s="17">
        <v>401</v>
      </c>
      <c r="AU52" s="14"/>
      <c r="AV52" s="14"/>
      <c r="AW52" s="53" t="s">
        <v>95</v>
      </c>
    </row>
    <row r="53" spans="2:49" ht="15" customHeight="1" x14ac:dyDescent="0.45">
      <c r="B53" s="48" t="s">
        <v>1818</v>
      </c>
      <c r="C53" s="48" t="s">
        <v>94</v>
      </c>
      <c r="D53" s="48" t="s">
        <v>94</v>
      </c>
      <c r="E53" s="48" t="s">
        <v>1738</v>
      </c>
      <c r="F53" s="48" t="s">
        <v>1738</v>
      </c>
      <c r="G53" s="23">
        <v>42501</v>
      </c>
      <c r="H53" s="23">
        <v>42501</v>
      </c>
      <c r="I53" s="23">
        <v>42522</v>
      </c>
      <c r="J53" s="23">
        <v>42521</v>
      </c>
      <c r="K53" s="48" t="s">
        <v>2001</v>
      </c>
      <c r="L53" s="48" t="s">
        <v>1740</v>
      </c>
      <c r="M53" s="480">
        <v>7672168.4299999671</v>
      </c>
      <c r="N53" s="430">
        <v>7928052.2699999949</v>
      </c>
      <c r="O53" s="431">
        <v>2639</v>
      </c>
      <c r="P53" s="48"/>
      <c r="Q53" s="23">
        <f>I53-3</f>
        <v>42519</v>
      </c>
      <c r="R53" s="23">
        <v>42522</v>
      </c>
      <c r="S53" s="23">
        <v>42522</v>
      </c>
      <c r="T53" s="48" t="s">
        <v>1748</v>
      </c>
      <c r="U53" s="23">
        <v>42524</v>
      </c>
      <c r="V53" s="48" t="s">
        <v>335</v>
      </c>
      <c r="W53" s="442" t="s">
        <v>3294</v>
      </c>
      <c r="X53" s="432" t="s">
        <v>1819</v>
      </c>
      <c r="Y53" s="432" t="s">
        <v>1820</v>
      </c>
      <c r="Z53" s="48"/>
      <c r="AA53" s="14"/>
      <c r="AB53" s="14"/>
      <c r="AC53" s="14"/>
      <c r="AD53" s="14"/>
      <c r="AE53" s="14"/>
      <c r="AF53" s="14"/>
      <c r="AG53" s="14"/>
      <c r="AH53" s="14"/>
      <c r="AI53" s="15"/>
      <c r="AJ53" s="14"/>
      <c r="AK53" s="14"/>
      <c r="AL53" s="14"/>
      <c r="AM53" s="14"/>
      <c r="AN53" s="15">
        <v>42506</v>
      </c>
      <c r="AO53" s="16">
        <v>7672168.4299999671</v>
      </c>
      <c r="AP53" s="17">
        <v>2541</v>
      </c>
      <c r="AQ53" s="16">
        <v>6279088.5099999951</v>
      </c>
      <c r="AR53" s="17">
        <v>1580</v>
      </c>
      <c r="AS53" s="16">
        <v>5178161.99</v>
      </c>
      <c r="AT53" s="17">
        <v>1327</v>
      </c>
      <c r="AU53" s="14"/>
      <c r="AV53" s="14"/>
      <c r="AW53" s="53" t="s">
        <v>95</v>
      </c>
    </row>
    <row r="54" spans="2:49" ht="15" customHeight="1" x14ac:dyDescent="0.45">
      <c r="B54" s="48" t="s">
        <v>1882</v>
      </c>
      <c r="C54" s="48" t="s">
        <v>94</v>
      </c>
      <c r="D54" s="48" t="s">
        <v>94</v>
      </c>
      <c r="E54" s="48" t="s">
        <v>1753</v>
      </c>
      <c r="F54" s="48" t="s">
        <v>1753</v>
      </c>
      <c r="G54" s="23">
        <f>H54</f>
        <v>42496</v>
      </c>
      <c r="H54" s="23">
        <v>42496</v>
      </c>
      <c r="I54" s="23">
        <v>42522</v>
      </c>
      <c r="J54" s="23">
        <v>42521</v>
      </c>
      <c r="K54" s="48" t="s">
        <v>2014</v>
      </c>
      <c r="L54" s="48" t="s">
        <v>1747</v>
      </c>
      <c r="M54" s="480">
        <v>21821968.410001244</v>
      </c>
      <c r="N54" s="430">
        <v>21983912.530000746</v>
      </c>
      <c r="O54" s="431">
        <v>13257</v>
      </c>
      <c r="P54" s="48"/>
      <c r="Q54" s="48" t="s">
        <v>1753</v>
      </c>
      <c r="R54" s="23">
        <v>42515</v>
      </c>
      <c r="S54" s="23">
        <v>42515</v>
      </c>
      <c r="T54" s="48" t="s">
        <v>2008</v>
      </c>
      <c r="U54" s="23">
        <v>42524</v>
      </c>
      <c r="V54" s="48" t="s">
        <v>3287</v>
      </c>
      <c r="W54" s="23" t="s">
        <v>47</v>
      </c>
      <c r="X54" s="432" t="s">
        <v>1884</v>
      </c>
      <c r="Y54" s="432" t="s">
        <v>1885</v>
      </c>
      <c r="Z54" s="48"/>
      <c r="AA54" s="14"/>
      <c r="AB54" s="14"/>
      <c r="AC54" s="14"/>
      <c r="AD54" s="14"/>
      <c r="AE54" s="14"/>
      <c r="AF54" s="14"/>
      <c r="AG54" s="14"/>
      <c r="AH54" s="14"/>
      <c r="AI54" s="15"/>
      <c r="AJ54" s="14"/>
      <c r="AK54" s="14"/>
      <c r="AL54" s="14"/>
      <c r="AM54" s="14"/>
      <c r="AN54" s="15">
        <v>42506</v>
      </c>
      <c r="AO54" s="16">
        <v>21821968.410001244</v>
      </c>
      <c r="AP54" s="17">
        <v>13330</v>
      </c>
      <c r="AQ54" s="16">
        <v>14697153</v>
      </c>
      <c r="AR54" s="17">
        <v>4460</v>
      </c>
      <c r="AS54" s="16">
        <v>11659352.529999999</v>
      </c>
      <c r="AT54" s="17">
        <v>3596</v>
      </c>
      <c r="AU54" s="14"/>
      <c r="AV54" s="14"/>
      <c r="AW54" s="53" t="s">
        <v>95</v>
      </c>
    </row>
    <row r="55" spans="2:49" ht="15" customHeight="1" x14ac:dyDescent="0.45">
      <c r="B55" s="48" t="s">
        <v>1824</v>
      </c>
      <c r="C55" s="48" t="s">
        <v>94</v>
      </c>
      <c r="D55" s="48" t="s">
        <v>94</v>
      </c>
      <c r="E55" s="48" t="s">
        <v>1753</v>
      </c>
      <c r="F55" s="48" t="s">
        <v>1753</v>
      </c>
      <c r="G55" s="23">
        <v>42491</v>
      </c>
      <c r="H55" s="23">
        <v>42491</v>
      </c>
      <c r="I55" s="23">
        <v>42522</v>
      </c>
      <c r="J55" s="23">
        <v>42521</v>
      </c>
      <c r="K55" s="48" t="s">
        <v>2014</v>
      </c>
      <c r="L55" s="48" t="s">
        <v>1747</v>
      </c>
      <c r="M55" s="480">
        <v>14918153.099999951</v>
      </c>
      <c r="N55" s="430">
        <v>15596243.369999992</v>
      </c>
      <c r="O55" s="431">
        <v>7877</v>
      </c>
      <c r="P55" s="48"/>
      <c r="Q55" s="48" t="s">
        <v>1753</v>
      </c>
      <c r="R55" s="23">
        <v>42510</v>
      </c>
      <c r="S55" s="23">
        <v>42522</v>
      </c>
      <c r="T55" s="433" t="s">
        <v>1748</v>
      </c>
      <c r="U55" s="23">
        <v>42524</v>
      </c>
      <c r="V55" s="48" t="s">
        <v>335</v>
      </c>
      <c r="W55" s="23" t="s">
        <v>47</v>
      </c>
      <c r="X55" s="432" t="s">
        <v>1825</v>
      </c>
      <c r="Y55" s="432" t="s">
        <v>1826</v>
      </c>
      <c r="Z55" s="48"/>
      <c r="AA55" s="14"/>
      <c r="AB55" s="14"/>
      <c r="AC55" s="14"/>
      <c r="AD55" s="14"/>
      <c r="AE55" s="14"/>
      <c r="AF55" s="14"/>
      <c r="AG55" s="14"/>
      <c r="AH55" s="14"/>
      <c r="AI55" s="15"/>
      <c r="AJ55" s="14"/>
      <c r="AK55" s="14"/>
      <c r="AL55" s="14"/>
      <c r="AM55" s="14"/>
      <c r="AN55" s="15">
        <v>42506</v>
      </c>
      <c r="AO55" s="16">
        <v>14918153.099999951</v>
      </c>
      <c r="AP55" s="17">
        <v>7728</v>
      </c>
      <c r="AQ55" s="16">
        <v>12401738.379999969</v>
      </c>
      <c r="AR55" s="17">
        <v>5416</v>
      </c>
      <c r="AS55" s="16">
        <v>7566348.1500000004</v>
      </c>
      <c r="AT55" s="17">
        <v>3196</v>
      </c>
      <c r="AU55" s="14"/>
      <c r="AV55" s="14"/>
      <c r="AW55" s="53" t="s">
        <v>95</v>
      </c>
    </row>
    <row r="56" spans="2:49" ht="15" customHeight="1" x14ac:dyDescent="0.45">
      <c r="B56" s="48" t="s">
        <v>1904</v>
      </c>
      <c r="C56" s="48" t="s">
        <v>94</v>
      </c>
      <c r="D56" s="48" t="s">
        <v>94</v>
      </c>
      <c r="E56" s="48" t="s">
        <v>1738</v>
      </c>
      <c r="F56" s="48" t="s">
        <v>1738</v>
      </c>
      <c r="G56" s="23">
        <v>42503</v>
      </c>
      <c r="H56" s="23">
        <v>42503</v>
      </c>
      <c r="I56" s="23" t="s">
        <v>3307</v>
      </c>
      <c r="J56" s="23">
        <v>42521</v>
      </c>
      <c r="K56" s="48" t="s">
        <v>2001</v>
      </c>
      <c r="L56" s="48" t="s">
        <v>1747</v>
      </c>
      <c r="M56" s="480">
        <v>4433742.4399998346</v>
      </c>
      <c r="N56" s="430">
        <v>4477579.4800000712</v>
      </c>
      <c r="O56" s="431">
        <v>14981</v>
      </c>
      <c r="P56" s="48"/>
      <c r="Q56" s="23">
        <v>42519</v>
      </c>
      <c r="R56" s="23">
        <v>42522</v>
      </c>
      <c r="S56" s="23">
        <v>42522</v>
      </c>
      <c r="T56" s="48" t="s">
        <v>1748</v>
      </c>
      <c r="U56" s="23">
        <v>42525</v>
      </c>
      <c r="V56" s="48" t="s">
        <v>3314</v>
      </c>
      <c r="W56" s="442" t="s">
        <v>3291</v>
      </c>
      <c r="X56" s="432" t="s">
        <v>1905</v>
      </c>
      <c r="Y56" s="432" t="s">
        <v>1906</v>
      </c>
      <c r="Z56" s="48"/>
      <c r="AA56" s="14"/>
      <c r="AB56" s="14"/>
      <c r="AC56" s="14"/>
      <c r="AD56" s="14"/>
      <c r="AE56" s="14"/>
      <c r="AF56" s="14"/>
      <c r="AG56" s="14"/>
      <c r="AH56" s="14"/>
      <c r="AI56" s="15"/>
      <c r="AJ56" s="14"/>
      <c r="AK56" s="14"/>
      <c r="AL56" s="14"/>
      <c r="AM56" s="14"/>
      <c r="AN56" s="15">
        <v>42506</v>
      </c>
      <c r="AO56" s="16">
        <v>4433742.4399998346</v>
      </c>
      <c r="AP56" s="17">
        <v>15059</v>
      </c>
      <c r="AQ56" s="16">
        <v>2248254.5900000012</v>
      </c>
      <c r="AR56" s="17">
        <v>1223</v>
      </c>
      <c r="AS56" s="16">
        <v>1841113.17</v>
      </c>
      <c r="AT56" s="17">
        <v>1048</v>
      </c>
      <c r="AU56" s="14"/>
      <c r="AV56" s="14"/>
      <c r="AW56" s="53" t="s">
        <v>95</v>
      </c>
    </row>
    <row r="57" spans="2:49" ht="15" customHeight="1" x14ac:dyDescent="0.45">
      <c r="B57" s="48" t="s">
        <v>1947</v>
      </c>
      <c r="C57" s="435" t="s">
        <v>95</v>
      </c>
      <c r="D57" s="435" t="s">
        <v>95</v>
      </c>
      <c r="E57" s="48" t="s">
        <v>1753</v>
      </c>
      <c r="F57" s="48" t="s">
        <v>1753</v>
      </c>
      <c r="G57" s="23">
        <v>42496</v>
      </c>
      <c r="H57" s="23">
        <v>42496</v>
      </c>
      <c r="I57" s="23" t="s">
        <v>3285</v>
      </c>
      <c r="J57" s="23">
        <v>42521</v>
      </c>
      <c r="K57" s="48" t="s">
        <v>1921</v>
      </c>
      <c r="L57" s="48" t="s">
        <v>1747</v>
      </c>
      <c r="M57" s="480">
        <v>19600982.429998476</v>
      </c>
      <c r="N57" s="436"/>
      <c r="O57" s="437"/>
      <c r="P57" s="48"/>
      <c r="Q57" s="48" t="s">
        <v>1753</v>
      </c>
      <c r="R57" s="23">
        <v>42521</v>
      </c>
      <c r="S57" s="23">
        <v>42521</v>
      </c>
      <c r="T57" s="48" t="s">
        <v>2008</v>
      </c>
      <c r="U57" s="23">
        <v>42525</v>
      </c>
      <c r="V57" s="48" t="s">
        <v>335</v>
      </c>
      <c r="W57" s="23" t="s">
        <v>47</v>
      </c>
      <c r="X57" s="432" t="s">
        <v>1948</v>
      </c>
      <c r="Y57" s="432" t="s">
        <v>3309</v>
      </c>
      <c r="Z57" s="48"/>
      <c r="AA57" s="14"/>
      <c r="AB57" s="14"/>
      <c r="AC57" s="14"/>
      <c r="AD57" s="14"/>
      <c r="AE57" s="14"/>
      <c r="AF57" s="14"/>
      <c r="AG57" s="14"/>
      <c r="AH57" s="14"/>
      <c r="AI57" s="15"/>
      <c r="AJ57" s="14"/>
      <c r="AK57" s="14"/>
      <c r="AL57" s="14"/>
      <c r="AM57" s="14"/>
      <c r="AN57" s="15">
        <v>42506</v>
      </c>
      <c r="AO57" s="16">
        <v>19600982.429998476</v>
      </c>
      <c r="AP57" s="17">
        <v>32843</v>
      </c>
      <c r="AQ57" s="16" t="s">
        <v>2543</v>
      </c>
      <c r="AR57" s="16" t="s">
        <v>2543</v>
      </c>
      <c r="AS57" s="16" t="s">
        <v>2543</v>
      </c>
      <c r="AT57" s="16" t="s">
        <v>2543</v>
      </c>
      <c r="AU57" s="16" t="s">
        <v>2543</v>
      </c>
      <c r="AV57" s="16" t="s">
        <v>2543</v>
      </c>
      <c r="AW57" s="53" t="s">
        <v>95</v>
      </c>
    </row>
    <row r="58" spans="2:49" ht="15" customHeight="1" x14ac:dyDescent="0.45">
      <c r="B58" s="48" t="s">
        <v>1774</v>
      </c>
      <c r="C58" s="48" t="s">
        <v>94</v>
      </c>
      <c r="D58" s="48" t="s">
        <v>94</v>
      </c>
      <c r="E58" s="48" t="s">
        <v>1738</v>
      </c>
      <c r="F58" s="48" t="s">
        <v>1738</v>
      </c>
      <c r="G58" s="23">
        <v>42496</v>
      </c>
      <c r="H58" s="23">
        <v>42496</v>
      </c>
      <c r="I58" s="48" t="s">
        <v>3278</v>
      </c>
      <c r="J58" s="23">
        <v>42521</v>
      </c>
      <c r="K58" s="48" t="s">
        <v>2001</v>
      </c>
      <c r="L58" s="48" t="s">
        <v>1747</v>
      </c>
      <c r="M58" s="480">
        <v>7798304.1600000029</v>
      </c>
      <c r="N58" s="430">
        <v>7836088.7500001993</v>
      </c>
      <c r="O58" s="431">
        <v>15891</v>
      </c>
      <c r="P58" s="48"/>
      <c r="Q58" s="23">
        <v>42519</v>
      </c>
      <c r="R58" s="23">
        <v>42522</v>
      </c>
      <c r="S58" s="23">
        <v>42522</v>
      </c>
      <c r="T58" s="48" t="s">
        <v>1748</v>
      </c>
      <c r="U58" s="23">
        <v>42528</v>
      </c>
      <c r="V58" s="48" t="s">
        <v>335</v>
      </c>
      <c r="W58" s="23" t="s">
        <v>3295</v>
      </c>
      <c r="X58" s="432" t="s">
        <v>1775</v>
      </c>
      <c r="Y58" s="432" t="s">
        <v>1776</v>
      </c>
      <c r="Z58" s="48"/>
      <c r="AA58" s="14"/>
      <c r="AB58" s="14"/>
      <c r="AC58" s="14"/>
      <c r="AD58" s="14"/>
      <c r="AE58" s="14"/>
      <c r="AF58" s="14"/>
      <c r="AG58" s="14"/>
      <c r="AH58" s="14"/>
      <c r="AI58" s="15"/>
      <c r="AJ58" s="14"/>
      <c r="AK58" s="14"/>
      <c r="AL58" s="14"/>
      <c r="AM58" s="14"/>
      <c r="AN58" s="15">
        <v>42506</v>
      </c>
      <c r="AO58" s="16">
        <v>7798304.1600000029</v>
      </c>
      <c r="AP58" s="17">
        <v>16274</v>
      </c>
      <c r="AQ58" s="16">
        <v>3904835.5199999944</v>
      </c>
      <c r="AR58" s="17">
        <v>2532</v>
      </c>
      <c r="AS58" s="16">
        <v>2817135.22</v>
      </c>
      <c r="AT58" s="17">
        <v>1787</v>
      </c>
      <c r="AU58" s="14"/>
      <c r="AV58" s="14"/>
      <c r="AW58" s="53" t="s">
        <v>95</v>
      </c>
    </row>
    <row r="59" spans="2:49" ht="15" customHeight="1" x14ac:dyDescent="0.45">
      <c r="B59" s="48" t="s">
        <v>1854</v>
      </c>
      <c r="C59" s="48" t="s">
        <v>94</v>
      </c>
      <c r="D59" s="48" t="s">
        <v>94</v>
      </c>
      <c r="E59" s="48" t="s">
        <v>1855</v>
      </c>
      <c r="F59" s="48" t="s">
        <v>1855</v>
      </c>
      <c r="G59" s="23">
        <v>42501</v>
      </c>
      <c r="H59" s="23">
        <v>42501</v>
      </c>
      <c r="I59" s="443" t="s">
        <v>3278</v>
      </c>
      <c r="J59" s="23">
        <v>42521</v>
      </c>
      <c r="K59" s="48" t="s">
        <v>2001</v>
      </c>
      <c r="L59" s="48" t="s">
        <v>1747</v>
      </c>
      <c r="M59" s="480">
        <v>201491587.80999902</v>
      </c>
      <c r="N59" s="430">
        <v>205165541.63999707</v>
      </c>
      <c r="O59" s="431">
        <v>48636</v>
      </c>
      <c r="P59" s="48"/>
      <c r="Q59" s="23">
        <v>42519</v>
      </c>
      <c r="R59" s="23">
        <v>42522</v>
      </c>
      <c r="S59" s="23">
        <v>42522</v>
      </c>
      <c r="T59" s="48" t="s">
        <v>3284</v>
      </c>
      <c r="U59" s="23">
        <v>42528</v>
      </c>
      <c r="V59" s="48" t="s">
        <v>335</v>
      </c>
      <c r="W59" s="23" t="s">
        <v>3295</v>
      </c>
      <c r="X59" s="432" t="s">
        <v>1856</v>
      </c>
      <c r="Y59" s="432" t="s">
        <v>1857</v>
      </c>
      <c r="Z59" s="48"/>
      <c r="AA59" s="14"/>
      <c r="AB59" s="14"/>
      <c r="AC59" s="14"/>
      <c r="AD59" s="14"/>
      <c r="AE59" s="14"/>
      <c r="AF59" s="14"/>
      <c r="AG59" s="14"/>
      <c r="AH59" s="14"/>
      <c r="AI59" s="15"/>
      <c r="AJ59" s="14"/>
      <c r="AK59" s="14"/>
      <c r="AL59" s="14"/>
      <c r="AM59" s="14"/>
      <c r="AN59" s="15">
        <v>42506</v>
      </c>
      <c r="AO59" s="16">
        <v>201491587.80999902</v>
      </c>
      <c r="AP59" s="17">
        <v>42614</v>
      </c>
      <c r="AQ59" s="16"/>
      <c r="AR59" s="17"/>
      <c r="AS59" s="16"/>
      <c r="AT59" s="17"/>
      <c r="AU59" s="14"/>
      <c r="AV59" s="14"/>
      <c r="AW59" s="53" t="s">
        <v>95</v>
      </c>
    </row>
    <row r="60" spans="2:49" ht="15" customHeight="1" x14ac:dyDescent="0.45">
      <c r="B60" s="48" t="s">
        <v>1937</v>
      </c>
      <c r="C60" s="48" t="s">
        <v>94</v>
      </c>
      <c r="D60" s="48" t="s">
        <v>94</v>
      </c>
      <c r="E60" s="48" t="s">
        <v>1753</v>
      </c>
      <c r="F60" s="48" t="s">
        <v>1753</v>
      </c>
      <c r="G60" s="23">
        <v>42503</v>
      </c>
      <c r="H60" s="23">
        <v>42503</v>
      </c>
      <c r="I60" s="23">
        <v>42522</v>
      </c>
      <c r="J60" s="23">
        <v>42521</v>
      </c>
      <c r="K60" s="48" t="s">
        <v>2001</v>
      </c>
      <c r="L60" s="48" t="s">
        <v>1747</v>
      </c>
      <c r="M60" s="480">
        <v>5152385.3100000033</v>
      </c>
      <c r="N60" s="430">
        <v>5535423.8899999773</v>
      </c>
      <c r="O60" s="431">
        <v>5463</v>
      </c>
      <c r="P60" s="48"/>
      <c r="Q60" s="48" t="s">
        <v>1753</v>
      </c>
      <c r="R60" s="23">
        <v>42517</v>
      </c>
      <c r="S60" s="23">
        <v>42517</v>
      </c>
      <c r="T60" s="48" t="s">
        <v>1748</v>
      </c>
      <c r="U60" s="23">
        <v>42524</v>
      </c>
      <c r="V60" s="48" t="s">
        <v>335</v>
      </c>
      <c r="W60" s="23" t="s">
        <v>47</v>
      </c>
      <c r="X60" s="432" t="s">
        <v>1938</v>
      </c>
      <c r="Y60" s="432" t="s">
        <v>1939</v>
      </c>
      <c r="Z60" s="48"/>
      <c r="AA60" s="14"/>
      <c r="AB60" s="14"/>
      <c r="AC60" s="14"/>
      <c r="AD60" s="14"/>
      <c r="AE60" s="14"/>
      <c r="AF60" s="14"/>
      <c r="AG60" s="14"/>
      <c r="AH60" s="14"/>
      <c r="AI60" s="15"/>
      <c r="AJ60" s="14"/>
      <c r="AK60" s="14"/>
      <c r="AL60" s="14"/>
      <c r="AM60" s="14"/>
      <c r="AN60" s="15">
        <v>42506</v>
      </c>
      <c r="AO60" s="16">
        <v>5152385.3100000033</v>
      </c>
      <c r="AP60" s="17">
        <v>5052</v>
      </c>
      <c r="AQ60" s="16">
        <v>3189631</v>
      </c>
      <c r="AR60" s="17">
        <v>1286</v>
      </c>
      <c r="AS60" s="16">
        <v>2658486.0499999998</v>
      </c>
      <c r="AT60" s="17">
        <v>1086</v>
      </c>
      <c r="AU60" s="14"/>
      <c r="AV60" s="14"/>
      <c r="AW60" s="53" t="s">
        <v>95</v>
      </c>
    </row>
    <row r="61" spans="2:49" ht="15" customHeight="1" x14ac:dyDescent="0.45">
      <c r="B61" s="48" t="s">
        <v>1925</v>
      </c>
      <c r="C61" s="48" t="s">
        <v>94</v>
      </c>
      <c r="D61" s="48" t="s">
        <v>94</v>
      </c>
      <c r="E61" s="48" t="s">
        <v>2011</v>
      </c>
      <c r="F61" s="48" t="s">
        <v>2011</v>
      </c>
      <c r="G61" s="23">
        <v>42500</v>
      </c>
      <c r="H61" s="23">
        <v>42521</v>
      </c>
      <c r="I61" s="23">
        <v>42524</v>
      </c>
      <c r="J61" s="23">
        <v>42524</v>
      </c>
      <c r="K61" s="48" t="s">
        <v>40</v>
      </c>
      <c r="L61" s="48" t="s">
        <v>1740</v>
      </c>
      <c r="M61" s="480">
        <v>11554297</v>
      </c>
      <c r="N61" s="430">
        <v>11880036.070000047</v>
      </c>
      <c r="O61" s="431">
        <v>6319</v>
      </c>
      <c r="P61" s="48"/>
      <c r="Q61" s="48" t="s">
        <v>47</v>
      </c>
      <c r="R61" s="48" t="s">
        <v>3286</v>
      </c>
      <c r="S61" s="23">
        <v>42517</v>
      </c>
      <c r="T61" s="433" t="s">
        <v>1748</v>
      </c>
      <c r="U61" s="48" t="s">
        <v>3269</v>
      </c>
      <c r="V61" s="48" t="s">
        <v>3270</v>
      </c>
      <c r="W61" s="23" t="s">
        <v>47</v>
      </c>
      <c r="X61" s="48" t="s">
        <v>1926</v>
      </c>
      <c r="Y61" s="432" t="s">
        <v>1927</v>
      </c>
      <c r="Z61" s="48"/>
      <c r="AA61" s="14"/>
      <c r="AB61" s="14"/>
      <c r="AC61" s="14"/>
      <c r="AD61" s="14"/>
      <c r="AE61" s="14"/>
      <c r="AF61" s="14"/>
      <c r="AG61" s="14"/>
      <c r="AH61" s="14"/>
      <c r="AI61" s="15"/>
      <c r="AJ61" s="14"/>
      <c r="AK61" s="14"/>
      <c r="AL61" s="14"/>
      <c r="AM61" s="14"/>
      <c r="AN61" s="15">
        <v>42513</v>
      </c>
      <c r="AO61" s="16">
        <v>11554297</v>
      </c>
      <c r="AP61" s="17">
        <v>5980</v>
      </c>
      <c r="AQ61" s="16">
        <v>9891003</v>
      </c>
      <c r="AR61" s="17">
        <v>3380</v>
      </c>
      <c r="AS61" s="16">
        <v>9891003</v>
      </c>
      <c r="AT61" s="17">
        <v>3380</v>
      </c>
      <c r="AU61" s="14"/>
      <c r="AV61" s="14"/>
      <c r="AW61" s="53" t="s">
        <v>95</v>
      </c>
    </row>
    <row r="62" spans="2:49" ht="15" customHeight="1" x14ac:dyDescent="0.45">
      <c r="B62" s="48" t="s">
        <v>1895</v>
      </c>
      <c r="C62" s="48" t="s">
        <v>94</v>
      </c>
      <c r="D62" s="48" t="s">
        <v>94</v>
      </c>
      <c r="E62" s="48" t="s">
        <v>1753</v>
      </c>
      <c r="F62" s="48" t="s">
        <v>1753</v>
      </c>
      <c r="G62" s="23">
        <v>42500</v>
      </c>
      <c r="H62" s="23">
        <v>42500</v>
      </c>
      <c r="I62" s="23">
        <v>42521</v>
      </c>
      <c r="J62" s="23">
        <v>42520</v>
      </c>
      <c r="K62" s="48" t="s">
        <v>2014</v>
      </c>
      <c r="L62" s="48" t="s">
        <v>1747</v>
      </c>
      <c r="M62" s="480">
        <v>97403804.470000014</v>
      </c>
      <c r="N62" s="430">
        <v>85416384.499999255</v>
      </c>
      <c r="O62" s="431">
        <v>24958</v>
      </c>
      <c r="P62" s="48"/>
      <c r="Q62" s="48" t="s">
        <v>1753</v>
      </c>
      <c r="R62" s="23">
        <v>42510</v>
      </c>
      <c r="S62" s="23">
        <v>42510</v>
      </c>
      <c r="T62" s="48" t="s">
        <v>1748</v>
      </c>
      <c r="U62" s="23">
        <v>42524</v>
      </c>
      <c r="V62" s="48" t="s">
        <v>531</v>
      </c>
      <c r="W62" s="23" t="s">
        <v>47</v>
      </c>
      <c r="X62" s="432" t="s">
        <v>1896</v>
      </c>
      <c r="Y62" s="432" t="s">
        <v>1897</v>
      </c>
      <c r="Z62" s="48"/>
      <c r="AA62" s="14"/>
      <c r="AB62" s="14"/>
      <c r="AC62" s="14"/>
      <c r="AD62" s="14"/>
      <c r="AE62" s="14"/>
      <c r="AF62" s="14"/>
      <c r="AG62" s="14"/>
      <c r="AH62" s="14"/>
      <c r="AI62" s="15"/>
      <c r="AJ62" s="14"/>
      <c r="AK62" s="14"/>
      <c r="AL62" s="14"/>
      <c r="AM62" s="14"/>
      <c r="AN62" s="15">
        <v>42506</v>
      </c>
      <c r="AO62" s="16">
        <v>97403804.470000014</v>
      </c>
      <c r="AP62" s="17">
        <v>26155</v>
      </c>
      <c r="AQ62" s="16">
        <v>78920956.220000431</v>
      </c>
      <c r="AR62" s="17">
        <v>17676</v>
      </c>
      <c r="AS62" s="16">
        <v>65855417.090000004</v>
      </c>
      <c r="AT62" s="17">
        <v>14993</v>
      </c>
      <c r="AU62" s="14"/>
      <c r="AV62" s="14"/>
      <c r="AW62" s="53" t="s">
        <v>95</v>
      </c>
    </row>
    <row r="67" spans="9:18" x14ac:dyDescent="0.45">
      <c r="I67" s="64"/>
    </row>
    <row r="68" spans="9:18" x14ac:dyDescent="0.45">
      <c r="I68" s="64"/>
    </row>
    <row r="69" spans="9:18" x14ac:dyDescent="0.45">
      <c r="I69" s="64"/>
    </row>
    <row r="70" spans="9:18" x14ac:dyDescent="0.45">
      <c r="I70" s="64"/>
    </row>
    <row r="79" spans="9:18" x14ac:dyDescent="0.45">
      <c r="R79" s="58"/>
    </row>
    <row r="80" spans="9:18" x14ac:dyDescent="0.45">
      <c r="R80" s="58"/>
    </row>
    <row r="81" spans="18:19" x14ac:dyDescent="0.45">
      <c r="R81" s="58"/>
    </row>
    <row r="82" spans="18:19" x14ac:dyDescent="0.45">
      <c r="S82" s="58"/>
    </row>
    <row r="83" spans="18:19" x14ac:dyDescent="0.45">
      <c r="S83" s="58"/>
    </row>
    <row r="84" spans="18:19" x14ac:dyDescent="0.45">
      <c r="S84" s="58"/>
    </row>
  </sheetData>
  <autoFilter ref="A3:AW62" xr:uid="{00000000-0009-0000-0000-000004000000}"/>
  <mergeCells count="2">
    <mergeCell ref="AA2:AL2"/>
    <mergeCell ref="AO2:AV2"/>
  </mergeCells>
  <hyperlinks>
    <hyperlink ref="X48" r:id="rId1" xr:uid="{00000000-0004-0000-0400-000000000000}"/>
    <hyperlink ref="X40" r:id="rId2" xr:uid="{00000000-0004-0000-0400-000001000000}"/>
    <hyperlink ref="X41" r:id="rId3" xr:uid="{00000000-0004-0000-0400-000002000000}"/>
    <hyperlink ref="X25" r:id="rId4" xr:uid="{00000000-0004-0000-0400-000003000000}"/>
    <hyperlink ref="X11" r:id="rId5" xr:uid="{00000000-0004-0000-0400-000004000000}"/>
    <hyperlink ref="X58" r:id="rId6" xr:uid="{00000000-0004-0000-0400-000005000000}"/>
    <hyperlink ref="X26" r:id="rId7" xr:uid="{00000000-0004-0000-0400-000006000000}"/>
    <hyperlink ref="X14" r:id="rId8" xr:uid="{00000000-0004-0000-0400-000007000000}"/>
    <hyperlink ref="X32" r:id="rId9" xr:uid="{00000000-0004-0000-0400-000008000000}"/>
    <hyperlink ref="X42" r:id="rId10" xr:uid="{00000000-0004-0000-0400-000009000000}"/>
    <hyperlink ref="X8" r:id="rId11" xr:uid="{00000000-0004-0000-0400-00000A000000}"/>
    <hyperlink ref="X6" r:id="rId12" xr:uid="{00000000-0004-0000-0400-00000B000000}"/>
    <hyperlink ref="X45" r:id="rId13" xr:uid="{00000000-0004-0000-0400-00000C000000}"/>
    <hyperlink ref="X27" r:id="rId14" xr:uid="{00000000-0004-0000-0400-00000D000000}"/>
    <hyperlink ref="X15" r:id="rId15" xr:uid="{00000000-0004-0000-0400-00000E000000}"/>
    <hyperlink ref="X29" r:id="rId16" xr:uid="{00000000-0004-0000-0400-00000F000000}"/>
    <hyperlink ref="X46" r:id="rId17" xr:uid="{00000000-0004-0000-0400-000010000000}"/>
    <hyperlink ref="X47" r:id="rId18" xr:uid="{00000000-0004-0000-0400-000011000000}"/>
    <hyperlink ref="X9" r:id="rId19" xr:uid="{00000000-0004-0000-0400-000012000000}"/>
    <hyperlink ref="X56" r:id="rId20" xr:uid="{00000000-0004-0000-0400-000013000000}"/>
    <hyperlink ref="X30" r:id="rId21" xr:uid="{00000000-0004-0000-0400-000014000000}"/>
    <hyperlink ref="X43" r:id="rId22" xr:uid="{00000000-0004-0000-0400-000015000000}"/>
    <hyperlink ref="X31" r:id="rId23" xr:uid="{00000000-0004-0000-0400-000016000000}"/>
    <hyperlink ref="X5" r:id="rId24" xr:uid="{00000000-0004-0000-0400-000017000000}"/>
    <hyperlink ref="X10" r:id="rId25" xr:uid="{00000000-0004-0000-0400-000018000000}"/>
    <hyperlink ref="X16" r:id="rId26" xr:uid="{00000000-0004-0000-0400-000019000000}"/>
    <hyperlink ref="X57" r:id="rId27" xr:uid="{00000000-0004-0000-0400-00001A000000}"/>
    <hyperlink ref="X39" r:id="rId28" xr:uid="{00000000-0004-0000-0400-00001B000000}"/>
    <hyperlink ref="X59" r:id="rId29" xr:uid="{00000000-0004-0000-0400-00001C000000}"/>
    <hyperlink ref="X7" r:id="rId30" xr:uid="{00000000-0004-0000-0400-00001D000000}"/>
    <hyperlink ref="X51" r:id="rId31" xr:uid="{00000000-0004-0000-0400-00001E000000}"/>
    <hyperlink ref="X52" r:id="rId32" xr:uid="{00000000-0004-0000-0400-00001F000000}"/>
    <hyperlink ref="X33" r:id="rId33" xr:uid="{00000000-0004-0000-0400-000020000000}"/>
    <hyperlink ref="X36" r:id="rId34" xr:uid="{00000000-0004-0000-0400-000021000000}"/>
    <hyperlink ref="X62" r:id="rId35" xr:uid="{00000000-0004-0000-0400-000022000000}"/>
    <hyperlink ref="X44" r:id="rId36" xr:uid="{00000000-0004-0000-0400-000023000000}"/>
    <hyperlink ref="X49" r:id="rId37" xr:uid="{00000000-0004-0000-0400-000024000000}"/>
    <hyperlink ref="X18" r:id="rId38" xr:uid="{00000000-0004-0000-0400-000025000000}"/>
    <hyperlink ref="X34" r:id="rId39" xr:uid="{00000000-0004-0000-0400-000026000000}"/>
    <hyperlink ref="X54" r:id="rId40" xr:uid="{00000000-0004-0000-0400-000027000000}"/>
    <hyperlink ref="X55" r:id="rId41" xr:uid="{00000000-0004-0000-0400-000028000000}"/>
    <hyperlink ref="X12" r:id="rId42" xr:uid="{00000000-0004-0000-0400-000029000000}"/>
    <hyperlink ref="X22" r:id="rId43" xr:uid="{00000000-0004-0000-0400-00002A000000}"/>
    <hyperlink ref="X28" r:id="rId44" xr:uid="{00000000-0004-0000-0400-00002B000000}"/>
    <hyperlink ref="X19" r:id="rId45" xr:uid="{00000000-0004-0000-0400-00002C000000}"/>
    <hyperlink ref="X17" r:id="rId46" xr:uid="{00000000-0004-0000-0400-00002D000000}"/>
    <hyperlink ref="X60" r:id="rId47" xr:uid="{00000000-0004-0000-0400-00002E000000}"/>
    <hyperlink ref="X24" r:id="rId48" xr:uid="{00000000-0004-0000-0400-00002F000000}"/>
    <hyperlink ref="X53" r:id="rId49" xr:uid="{00000000-0004-0000-0400-000030000000}"/>
    <hyperlink ref="X38" r:id="rId50" xr:uid="{00000000-0004-0000-0400-000031000000}"/>
    <hyperlink ref="X21" r:id="rId51" xr:uid="{00000000-0004-0000-0400-000032000000}"/>
    <hyperlink ref="X23" r:id="rId52" xr:uid="{00000000-0004-0000-0400-000033000000}"/>
    <hyperlink ref="X50" r:id="rId53" xr:uid="{00000000-0004-0000-0400-000034000000}"/>
    <hyperlink ref="X4" r:id="rId54" xr:uid="{00000000-0004-0000-0400-000035000000}"/>
    <hyperlink ref="X13" r:id="rId55" xr:uid="{00000000-0004-0000-0400-000036000000}"/>
    <hyperlink ref="Y4" r:id="rId56" xr:uid="{00000000-0004-0000-0400-000037000000}"/>
    <hyperlink ref="Y40" r:id="rId57" xr:uid="{00000000-0004-0000-0400-000038000000}"/>
    <hyperlink ref="Y6" r:id="rId58" xr:uid="{00000000-0004-0000-0400-000039000000}"/>
    <hyperlink ref="Y41" r:id="rId59" xr:uid="{00000000-0004-0000-0400-00003A000000}"/>
    <hyperlink ref="Y8" r:id="rId60" xr:uid="{00000000-0004-0000-0400-00003B000000}"/>
    <hyperlink ref="Y7" r:id="rId61" xr:uid="{00000000-0004-0000-0400-00003C000000}"/>
    <hyperlink ref="Y13" r:id="rId62" xr:uid="{00000000-0004-0000-0400-00003D000000}"/>
    <hyperlink ref="Y9" r:id="rId63" xr:uid="{00000000-0004-0000-0400-00003E000000}"/>
    <hyperlink ref="Y21" r:id="rId64" xr:uid="{00000000-0004-0000-0400-00003F000000}"/>
    <hyperlink ref="Y11" r:id="rId65" xr:uid="{00000000-0004-0000-0400-000040000000}"/>
    <hyperlink ref="Y26" r:id="rId66" xr:uid="{00000000-0004-0000-0400-000041000000}"/>
    <hyperlink ref="Y42" r:id="rId67" xr:uid="{00000000-0004-0000-0400-000042000000}"/>
    <hyperlink ref="Y27" r:id="rId68" xr:uid="{00000000-0004-0000-0400-000043000000}"/>
    <hyperlink ref="Y61" r:id="rId69" xr:uid="{00000000-0004-0000-0400-000044000000}"/>
    <hyperlink ref="Y14" r:id="rId70" xr:uid="{00000000-0004-0000-0400-000045000000}"/>
    <hyperlink ref="Y43" r:id="rId71" xr:uid="{00000000-0004-0000-0400-000046000000}"/>
    <hyperlink ref="Y36" r:id="rId72" xr:uid="{00000000-0004-0000-0400-000047000000}"/>
    <hyperlink ref="Y15" r:id="rId73" xr:uid="{00000000-0004-0000-0400-000048000000}"/>
    <hyperlink ref="Y37" r:id="rId74" xr:uid="{00000000-0004-0000-0400-000049000000}"/>
    <hyperlink ref="Y28" r:id="rId75" xr:uid="{00000000-0004-0000-0400-00004A000000}"/>
    <hyperlink ref="Y44" r:id="rId76" xr:uid="{00000000-0004-0000-0400-00004B000000}"/>
    <hyperlink ref="Y22" r:id="rId77" xr:uid="{00000000-0004-0000-0400-00004C000000}"/>
    <hyperlink ref="Y29" r:id="rId78" xr:uid="{00000000-0004-0000-0400-00004D000000}"/>
    <hyperlink ref="Y45" r:id="rId79" xr:uid="{00000000-0004-0000-0400-00004E000000}"/>
    <hyperlink ref="Y46" r:id="rId80" xr:uid="{00000000-0004-0000-0400-00004F000000}"/>
    <hyperlink ref="Y47" r:id="rId81" xr:uid="{00000000-0004-0000-0400-000050000000}"/>
    <hyperlink ref="Y30" r:id="rId82" xr:uid="{00000000-0004-0000-0400-000051000000}"/>
    <hyperlink ref="Y31" r:id="rId83" xr:uid="{00000000-0004-0000-0400-000052000000}"/>
    <hyperlink ref="Y5" r:id="rId84" xr:uid="{00000000-0004-0000-0400-000053000000}"/>
    <hyperlink ref="Y38" r:id="rId85" xr:uid="{00000000-0004-0000-0400-000054000000}"/>
    <hyperlink ref="Y10" r:id="rId86" xr:uid="{00000000-0004-0000-0400-000055000000}"/>
    <hyperlink ref="Y19" r:id="rId87" xr:uid="{00000000-0004-0000-0400-000056000000}"/>
    <hyperlink ref="Y32" r:id="rId88" xr:uid="{00000000-0004-0000-0400-000057000000}"/>
    <hyperlink ref="Y12" r:id="rId89" xr:uid="{00000000-0004-0000-0400-000058000000}"/>
    <hyperlink ref="Y48" r:id="rId90" xr:uid="{00000000-0004-0000-0400-000059000000}"/>
    <hyperlink ref="Y49" r:id="rId91" xr:uid="{00000000-0004-0000-0400-00005A000000}"/>
    <hyperlink ref="Y23" r:id="rId92" xr:uid="{00000000-0004-0000-0400-00005B000000}"/>
    <hyperlink ref="Y39" r:id="rId93" xr:uid="{00000000-0004-0000-0400-00005C000000}"/>
    <hyperlink ref="Y50" r:id="rId94" xr:uid="{00000000-0004-0000-0400-00005D000000}"/>
    <hyperlink ref="Y51" r:id="rId95" xr:uid="{00000000-0004-0000-0400-00005E000000}"/>
    <hyperlink ref="Y25" r:id="rId96" xr:uid="{00000000-0004-0000-0400-00005F000000}"/>
    <hyperlink ref="Y52" r:id="rId97" xr:uid="{00000000-0004-0000-0400-000060000000}"/>
    <hyperlink ref="Y53" r:id="rId98" xr:uid="{00000000-0004-0000-0400-000061000000}"/>
    <hyperlink ref="Y33" r:id="rId99" xr:uid="{00000000-0004-0000-0400-000062000000}"/>
    <hyperlink ref="Y62" r:id="rId100" xr:uid="{00000000-0004-0000-0400-000063000000}"/>
    <hyperlink ref="Y34" r:id="rId101" xr:uid="{00000000-0004-0000-0400-000064000000}"/>
    <hyperlink ref="Y16" r:id="rId102" xr:uid="{00000000-0004-0000-0400-000065000000}"/>
    <hyperlink ref="Y54" r:id="rId103" xr:uid="{00000000-0004-0000-0400-000066000000}"/>
    <hyperlink ref="Y55" r:id="rId104" xr:uid="{00000000-0004-0000-0400-000067000000}"/>
    <hyperlink ref="Y17" r:id="rId105" xr:uid="{00000000-0004-0000-0400-000068000000}"/>
    <hyperlink ref="Y35" r:id="rId106" xr:uid="{00000000-0004-0000-0400-000069000000}"/>
    <hyperlink ref="Y56" r:id="rId107" xr:uid="{00000000-0004-0000-0400-00006A000000}"/>
    <hyperlink ref="Y60" r:id="rId108" xr:uid="{00000000-0004-0000-0400-00006B000000}"/>
    <hyperlink ref="Y24" r:id="rId109" xr:uid="{00000000-0004-0000-0400-00006C000000}"/>
    <hyperlink ref="Y58" r:id="rId110" xr:uid="{00000000-0004-0000-0400-00006D000000}"/>
    <hyperlink ref="Y59" r:id="rId111" location="/" xr:uid="{00000000-0004-0000-0400-00006E000000}"/>
    <hyperlink ref="Y18" r:id="rId112" xr:uid="{00000000-0004-0000-0400-00006F000000}"/>
    <hyperlink ref="X35" r:id="rId113" xr:uid="{00000000-0004-0000-0400-000070000000}"/>
    <hyperlink ref="Y57" r:id="rId114" xr:uid="{00000000-0004-0000-0400-000071000000}"/>
    <hyperlink ref="Y20" r:id="rId115" xr:uid="{00000000-0004-0000-0400-000072000000}"/>
    <hyperlink ref="X37" r:id="rId116" xr:uid="{00000000-0004-0000-0400-000073000000}"/>
  </hyperlinks>
  <pageMargins left="0.25" right="0.25" top="0.75" bottom="0.75" header="0.3" footer="0.3"/>
  <pageSetup paperSize="5" scale="41" orientation="landscape" horizontalDpi="1200" verticalDpi="1200" r:id="rId117"/>
  <colBreaks count="1" manualBreakCount="1">
    <brk id="23" max="1048575" man="1"/>
  </colBreaks>
  <legacyDrawing r:id="rId1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B2:E6"/>
  <sheetViews>
    <sheetView workbookViewId="0">
      <selection activeCell="C6" sqref="C6"/>
    </sheetView>
  </sheetViews>
  <sheetFormatPr defaultRowHeight="14.25" x14ac:dyDescent="0.45"/>
  <cols>
    <col min="2" max="2" width="12.06640625" bestFit="1" customWidth="1"/>
    <col min="3" max="3" width="24.33203125" bestFit="1" customWidth="1"/>
    <col min="4" max="4" width="11.33203125" bestFit="1" customWidth="1"/>
    <col min="5" max="5" width="43.73046875" bestFit="1" customWidth="1"/>
  </cols>
  <sheetData>
    <row r="2" spans="2:5" x14ac:dyDescent="0.45">
      <c r="B2" s="546" t="s">
        <v>3768</v>
      </c>
      <c r="C2" s="546" t="s">
        <v>225</v>
      </c>
      <c r="D2" s="546" t="s">
        <v>226</v>
      </c>
      <c r="E2" s="546" t="s">
        <v>3740</v>
      </c>
    </row>
    <row r="3" spans="2:5" x14ac:dyDescent="0.45">
      <c r="B3" s="14" t="s">
        <v>28</v>
      </c>
      <c r="C3" s="145" t="s">
        <v>536</v>
      </c>
      <c r="D3" s="14" t="s">
        <v>3298</v>
      </c>
      <c r="E3" s="145" t="s">
        <v>3770</v>
      </c>
    </row>
    <row r="4" spans="2:5" x14ac:dyDescent="0.45">
      <c r="B4" s="14" t="s">
        <v>22</v>
      </c>
      <c r="C4" s="145" t="s">
        <v>4055</v>
      </c>
      <c r="D4" s="14" t="s">
        <v>4050</v>
      </c>
      <c r="E4" s="145" t="s">
        <v>3769</v>
      </c>
    </row>
    <row r="5" spans="2:5" x14ac:dyDescent="0.45">
      <c r="B5" s="14" t="s">
        <v>327</v>
      </c>
      <c r="C5" s="292" t="s">
        <v>3304</v>
      </c>
      <c r="D5" s="145" t="s">
        <v>2042</v>
      </c>
      <c r="E5" s="14"/>
    </row>
    <row r="6" spans="2:5" x14ac:dyDescent="0.45">
      <c r="B6" s="14" t="s">
        <v>1757</v>
      </c>
      <c r="C6" s="145" t="s">
        <v>3315</v>
      </c>
      <c r="D6" s="14" t="s">
        <v>2071</v>
      </c>
      <c r="E6" s="14"/>
    </row>
  </sheetData>
  <hyperlinks>
    <hyperlink ref="E4" r:id="rId1" location="!signin" xr:uid="{00000000-0004-0000-0500-000000000000}"/>
    <hyperlink ref="C4" r:id="rId2" xr:uid="{00000000-0004-0000-0500-000001000000}"/>
    <hyperlink ref="C3" r:id="rId3" display="ftp://72.52.161.128 " xr:uid="{00000000-0004-0000-0500-000002000000}"/>
    <hyperlink ref="E3" r:id="rId4" xr:uid="{00000000-0004-0000-0500-000003000000}"/>
    <hyperlink ref="D5" r:id="rId5" xr:uid="{00000000-0004-0000-0500-000004000000}"/>
    <hyperlink ref="C6" r:id="rId6" xr:uid="{00000000-0004-0000-0500-000005000000}"/>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B1:O50"/>
  <sheetViews>
    <sheetView topLeftCell="A22" workbookViewId="0">
      <selection activeCell="M51" sqref="M51"/>
    </sheetView>
  </sheetViews>
  <sheetFormatPr defaultColWidth="9.06640625" defaultRowHeight="14.25" x14ac:dyDescent="0.45"/>
  <cols>
    <col min="3" max="3" width="9.73046875" customWidth="1"/>
  </cols>
  <sheetData>
    <row r="1" spans="2:15" x14ac:dyDescent="0.45">
      <c r="B1" t="s">
        <v>22</v>
      </c>
    </row>
    <row r="2" spans="2:15" x14ac:dyDescent="0.45">
      <c r="C2" s="4" t="s">
        <v>23</v>
      </c>
      <c r="K2" s="4"/>
    </row>
    <row r="3" spans="2:15" x14ac:dyDescent="0.45">
      <c r="C3" t="s">
        <v>24</v>
      </c>
      <c r="D3" t="s">
        <v>25</v>
      </c>
    </row>
    <row r="4" spans="2:15" x14ac:dyDescent="0.45">
      <c r="I4" s="117"/>
    </row>
    <row r="5" spans="2:15" x14ac:dyDescent="0.45">
      <c r="C5" s="4" t="s">
        <v>26</v>
      </c>
      <c r="I5" s="117"/>
    </row>
    <row r="6" spans="2:15" x14ac:dyDescent="0.45">
      <c r="C6" t="s">
        <v>27</v>
      </c>
    </row>
    <row r="7" spans="2:15" x14ac:dyDescent="0.45">
      <c r="I7" s="117"/>
    </row>
    <row r="8" spans="2:15" x14ac:dyDescent="0.45">
      <c r="I8" s="117"/>
    </row>
    <row r="9" spans="2:15" x14ac:dyDescent="0.45">
      <c r="C9">
        <v>2014</v>
      </c>
      <c r="G9">
        <v>2015</v>
      </c>
      <c r="K9">
        <v>2016</v>
      </c>
      <c r="N9">
        <v>2017</v>
      </c>
    </row>
    <row r="10" spans="2:15" x14ac:dyDescent="0.45">
      <c r="B10" t="s">
        <v>28</v>
      </c>
      <c r="C10" s="4" t="s">
        <v>29</v>
      </c>
      <c r="G10" s="4" t="s">
        <v>1983</v>
      </c>
      <c r="K10" s="4" t="s">
        <v>1983</v>
      </c>
      <c r="N10" s="4" t="s">
        <v>29</v>
      </c>
    </row>
    <row r="11" spans="2:15" ht="15.4" x14ac:dyDescent="0.45">
      <c r="C11" s="5" t="s">
        <v>30</v>
      </c>
      <c r="D11" t="s">
        <v>31</v>
      </c>
      <c r="G11" s="140" t="s">
        <v>1984</v>
      </c>
      <c r="H11" t="s">
        <v>536</v>
      </c>
      <c r="K11" t="s">
        <v>3299</v>
      </c>
      <c r="L11" t="s">
        <v>536</v>
      </c>
      <c r="N11" t="s">
        <v>3299</v>
      </c>
      <c r="O11" t="s">
        <v>536</v>
      </c>
    </row>
    <row r="12" spans="2:15" ht="15.4" x14ac:dyDescent="0.45">
      <c r="C12" s="5" t="s">
        <v>32</v>
      </c>
      <c r="D12" t="s">
        <v>33</v>
      </c>
      <c r="G12" s="140" t="s">
        <v>1985</v>
      </c>
      <c r="H12" t="s">
        <v>1986</v>
      </c>
      <c r="K12" t="s">
        <v>1985</v>
      </c>
      <c r="L12" t="s">
        <v>3298</v>
      </c>
      <c r="N12" t="s">
        <v>3766</v>
      </c>
      <c r="O12" t="s">
        <v>3298</v>
      </c>
    </row>
    <row r="13" spans="2:15" ht="15.4" x14ac:dyDescent="0.45">
      <c r="G13" s="5"/>
      <c r="K13" s="4" t="s">
        <v>3306</v>
      </c>
      <c r="N13" t="s">
        <v>3767</v>
      </c>
    </row>
    <row r="14" spans="2:15" x14ac:dyDescent="0.45">
      <c r="C14" s="6" t="s">
        <v>34</v>
      </c>
    </row>
    <row r="15" spans="2:15" ht="15.4" x14ac:dyDescent="0.45">
      <c r="C15" s="5" t="s">
        <v>30</v>
      </c>
      <c r="D15" t="s">
        <v>35</v>
      </c>
    </row>
    <row r="16" spans="2:15" ht="15.4" x14ac:dyDescent="0.45">
      <c r="C16" s="5" t="s">
        <v>32</v>
      </c>
      <c r="D16" t="s">
        <v>36</v>
      </c>
    </row>
    <row r="17" spans="2:11" x14ac:dyDescent="0.45">
      <c r="K17" s="4" t="s">
        <v>2042</v>
      </c>
    </row>
    <row r="18" spans="2:11" x14ac:dyDescent="0.45">
      <c r="I18" t="s">
        <v>37</v>
      </c>
    </row>
    <row r="19" spans="2:11" x14ac:dyDescent="0.45">
      <c r="B19" t="s">
        <v>223</v>
      </c>
      <c r="C19" s="4" t="s">
        <v>224</v>
      </c>
    </row>
    <row r="20" spans="2:11" x14ac:dyDescent="0.45">
      <c r="C20" t="s">
        <v>225</v>
      </c>
      <c r="D20" t="s">
        <v>227</v>
      </c>
    </row>
    <row r="21" spans="2:11" x14ac:dyDescent="0.45">
      <c r="C21" t="s">
        <v>226</v>
      </c>
      <c r="D21" t="s">
        <v>228</v>
      </c>
    </row>
    <row r="24" spans="2:11" x14ac:dyDescent="0.45">
      <c r="B24" t="s">
        <v>253</v>
      </c>
    </row>
    <row r="25" spans="2:11" x14ac:dyDescent="0.45">
      <c r="C25" s="4" t="s">
        <v>254</v>
      </c>
    </row>
    <row r="26" spans="2:11" x14ac:dyDescent="0.45">
      <c r="C26" t="s">
        <v>225</v>
      </c>
      <c r="D26" s="43" t="s">
        <v>35</v>
      </c>
    </row>
    <row r="27" spans="2:11" x14ac:dyDescent="0.45">
      <c r="C27" t="s">
        <v>226</v>
      </c>
      <c r="D27" s="43" t="s">
        <v>36</v>
      </c>
    </row>
    <row r="30" spans="2:11" x14ac:dyDescent="0.45">
      <c r="B30" t="s">
        <v>327</v>
      </c>
      <c r="F30">
        <v>2015</v>
      </c>
      <c r="H30">
        <v>2016</v>
      </c>
    </row>
    <row r="31" spans="2:11" x14ac:dyDescent="0.45">
      <c r="C31" s="4" t="s">
        <v>415</v>
      </c>
      <c r="I31" t="s">
        <v>3333</v>
      </c>
    </row>
    <row r="32" spans="2:11" x14ac:dyDescent="0.45">
      <c r="B32" t="s">
        <v>3530</v>
      </c>
      <c r="C32" t="s">
        <v>225</v>
      </c>
      <c r="D32" t="s">
        <v>413</v>
      </c>
      <c r="F32" t="s">
        <v>2061</v>
      </c>
      <c r="H32" s="112" t="s">
        <v>3304</v>
      </c>
      <c r="I32" s="182" t="s">
        <v>3334</v>
      </c>
    </row>
    <row r="33" spans="2:10" x14ac:dyDescent="0.45">
      <c r="C33" t="s">
        <v>226</v>
      </c>
      <c r="D33" s="4" t="s">
        <v>414</v>
      </c>
      <c r="F33" s="4" t="s">
        <v>2042</v>
      </c>
      <c r="H33" s="4" t="s">
        <v>2042</v>
      </c>
      <c r="I33" s="182" t="s">
        <v>3323</v>
      </c>
    </row>
    <row r="35" spans="2:10" x14ac:dyDescent="0.45">
      <c r="B35" t="s">
        <v>2033</v>
      </c>
    </row>
    <row r="36" spans="2:10" x14ac:dyDescent="0.45">
      <c r="C36" s="43">
        <v>2014</v>
      </c>
      <c r="F36">
        <v>2015</v>
      </c>
      <c r="H36">
        <v>2016</v>
      </c>
      <c r="I36" t="s">
        <v>3321</v>
      </c>
    </row>
    <row r="37" spans="2:10" x14ac:dyDescent="0.45">
      <c r="C37" s="43" t="s">
        <v>2034</v>
      </c>
      <c r="D37" t="s">
        <v>2035</v>
      </c>
      <c r="F37" t="s">
        <v>2041</v>
      </c>
      <c r="H37" s="112" t="s">
        <v>2041</v>
      </c>
      <c r="I37" t="s">
        <v>3322</v>
      </c>
      <c r="J37" t="s">
        <v>3324</v>
      </c>
    </row>
    <row r="38" spans="2:10" x14ac:dyDescent="0.45">
      <c r="C38" s="43" t="s">
        <v>2036</v>
      </c>
      <c r="D38" t="s">
        <v>2037</v>
      </c>
      <c r="F38" s="4" t="s">
        <v>2042</v>
      </c>
      <c r="H38" s="112" t="s">
        <v>2042</v>
      </c>
      <c r="I38" t="s">
        <v>3323</v>
      </c>
      <c r="J38" t="s">
        <v>3323</v>
      </c>
    </row>
    <row r="40" spans="2:10" x14ac:dyDescent="0.45">
      <c r="B40" t="s">
        <v>2072</v>
      </c>
    </row>
    <row r="41" spans="2:10" x14ac:dyDescent="0.45">
      <c r="E41" s="43" t="s">
        <v>2034</v>
      </c>
      <c r="F41" s="4" t="s">
        <v>3315</v>
      </c>
    </row>
    <row r="42" spans="2:10" x14ac:dyDescent="0.45">
      <c r="E42" s="43" t="s">
        <v>2036</v>
      </c>
      <c r="F42" t="s">
        <v>2071</v>
      </c>
    </row>
    <row r="44" spans="2:10" x14ac:dyDescent="0.45">
      <c r="E44" t="s">
        <v>1920</v>
      </c>
      <c r="F44" t="s">
        <v>498</v>
      </c>
      <c r="G44">
        <v>33087</v>
      </c>
    </row>
    <row r="45" spans="2:10" x14ac:dyDescent="0.45">
      <c r="E45" t="s">
        <v>1943</v>
      </c>
      <c r="F45" t="s">
        <v>498</v>
      </c>
      <c r="G45">
        <v>1003</v>
      </c>
    </row>
    <row r="47" spans="2:10" x14ac:dyDescent="0.45">
      <c r="B47" t="s">
        <v>3329</v>
      </c>
      <c r="H47">
        <v>2016</v>
      </c>
    </row>
    <row r="48" spans="2:10" x14ac:dyDescent="0.45">
      <c r="H48" t="s">
        <v>3330</v>
      </c>
    </row>
    <row r="49" spans="8:8" x14ac:dyDescent="0.45">
      <c r="H49" t="s">
        <v>3331</v>
      </c>
    </row>
    <row r="50" spans="8:8" x14ac:dyDescent="0.45">
      <c r="H50" t="s">
        <v>2071</v>
      </c>
    </row>
  </sheetData>
  <hyperlinks>
    <hyperlink ref="C2" r:id="rId1" xr:uid="{00000000-0004-0000-0600-000000000000}"/>
    <hyperlink ref="C5" r:id="rId2" xr:uid="{00000000-0004-0000-0600-000001000000}"/>
    <hyperlink ref="C10" r:id="rId3" xr:uid="{00000000-0004-0000-0600-000002000000}"/>
    <hyperlink ref="C14" r:id="rId4" xr:uid="{00000000-0004-0000-0600-000003000000}"/>
    <hyperlink ref="C19" r:id="rId5" xr:uid="{00000000-0004-0000-0600-000004000000}"/>
    <hyperlink ref="C25" r:id="rId6" xr:uid="{00000000-0004-0000-0600-000005000000}"/>
    <hyperlink ref="D33" r:id="rId7" xr:uid="{00000000-0004-0000-0600-000006000000}"/>
    <hyperlink ref="C31" r:id="rId8" xr:uid="{00000000-0004-0000-0600-000007000000}"/>
    <hyperlink ref="G10" r:id="rId9" xr:uid="{00000000-0004-0000-0600-000008000000}"/>
    <hyperlink ref="F38" r:id="rId10" xr:uid="{00000000-0004-0000-0600-000009000000}"/>
    <hyperlink ref="F41" r:id="rId11" xr:uid="{00000000-0004-0000-0600-00000A000000}"/>
    <hyperlink ref="F33" r:id="rId12" xr:uid="{00000000-0004-0000-0600-00000B000000}"/>
    <hyperlink ref="K17" r:id="rId13" xr:uid="{00000000-0004-0000-0600-00000C000000}"/>
    <hyperlink ref="K10" r:id="rId14" xr:uid="{00000000-0004-0000-0600-00000D000000}"/>
    <hyperlink ref="K13" r:id="rId15" xr:uid="{00000000-0004-0000-0600-00000E000000}"/>
    <hyperlink ref="H33" r:id="rId16" xr:uid="{00000000-0004-0000-0600-00000F000000}"/>
    <hyperlink ref="N10" r:id="rId17" xr:uid="{00000000-0004-0000-0600-000010000000}"/>
  </hyperlinks>
  <pageMargins left="0.7" right="0.7" top="0.75" bottom="0.75" header="0.3" footer="0.3"/>
  <pageSetup orientation="portrait" r:id="rId18"/>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tabColor rgb="FF00B050"/>
    <pageSetUpPr autoPageBreaks="0" fitToPage="1"/>
  </sheetPr>
  <dimension ref="A1:BS430"/>
  <sheetViews>
    <sheetView topLeftCell="A3" workbookViewId="0"/>
  </sheetViews>
  <sheetFormatPr defaultColWidth="9.06640625" defaultRowHeight="13.15" outlineLevelCol="2" x14ac:dyDescent="0.4"/>
  <cols>
    <col min="1" max="1" width="9.06640625" style="112"/>
    <col min="2" max="2" width="35" style="112" bestFit="1" customWidth="1"/>
    <col min="3" max="3" width="20.33203125" style="112" hidden="1" customWidth="1"/>
    <col min="4" max="4" width="15.33203125" style="112" hidden="1" customWidth="1"/>
    <col min="5" max="5" width="12" style="112" hidden="1" customWidth="1"/>
    <col min="6" max="6" width="16.59765625" style="112" hidden="1" customWidth="1"/>
    <col min="7" max="7" width="17.796875" style="112" hidden="1" customWidth="1"/>
    <col min="8" max="8" width="18.73046875" style="111" customWidth="1"/>
    <col min="9" max="9" width="16.33203125" style="112" customWidth="1" outlineLevel="1"/>
    <col min="10" max="10" width="17.265625" style="112" customWidth="1" outlineLevel="1"/>
    <col min="11" max="11" width="17.73046875" style="112" customWidth="1" outlineLevel="1"/>
    <col min="12" max="12" width="16.73046875" style="112" customWidth="1" outlineLevel="1"/>
    <col min="13" max="13" width="17.06640625" style="112" customWidth="1" outlineLevel="1"/>
    <col min="14" max="14" width="16.73046875" style="112" customWidth="1"/>
    <col min="15" max="15" width="17.06640625" style="115" customWidth="1"/>
    <col min="16" max="16" width="14.06640625" style="115" customWidth="1" outlineLevel="1"/>
    <col min="17" max="17" width="23.796875" style="112" customWidth="1" outlineLevel="1"/>
    <col min="18" max="18" width="27.06640625" style="112" customWidth="1"/>
    <col min="19" max="19" width="14" style="112" customWidth="1" outlineLevel="1"/>
    <col min="20" max="20" width="19.33203125" style="112" customWidth="1" outlineLevel="1"/>
    <col min="21" max="21" width="38" style="112" customWidth="1"/>
    <col min="22" max="22" width="77" style="112" customWidth="1" outlineLevel="1"/>
    <col min="23" max="23" width="21.265625" style="112" customWidth="1" outlineLevel="1"/>
    <col min="24" max="24" width="35.265625" style="112" customWidth="1" outlineLevel="1"/>
    <col min="25" max="25" width="18.265625" style="112" customWidth="1" outlineLevel="1"/>
    <col min="26" max="26" width="25" style="112" customWidth="1" outlineLevel="1" collapsed="1"/>
    <col min="27" max="27" width="14.33203125" style="112" customWidth="1" outlineLevel="2"/>
    <col min="28" max="28" width="18.59765625" style="112" customWidth="1" outlineLevel="2"/>
    <col min="29" max="29" width="27.265625" style="112" customWidth="1" outlineLevel="1"/>
    <col min="30" max="30" width="47.33203125" style="113" customWidth="1" outlineLevel="2"/>
    <col min="31" max="31" width="23" style="113" customWidth="1" outlineLevel="2"/>
    <col min="32" max="32" width="35.06640625" style="112" customWidth="1" outlineLevel="2"/>
    <col min="33" max="33" width="17" style="112" customWidth="1" outlineLevel="1"/>
    <col min="34" max="34" width="21.796875" style="112" customWidth="1" outlineLevel="2"/>
    <col min="35" max="36" width="33.265625" style="112" customWidth="1" outlineLevel="1"/>
    <col min="37" max="37" width="38.796875" style="112" customWidth="1" outlineLevel="1"/>
    <col min="38" max="38" width="30.33203125" style="112" customWidth="1" outlineLevel="1"/>
    <col min="39" max="39" width="50.265625" style="112" customWidth="1" outlineLevel="1"/>
    <col min="40" max="40" width="14.265625" style="112" customWidth="1" outlineLevel="1"/>
    <col min="41" max="41" width="51.06640625" style="112" customWidth="1" outlineLevel="2"/>
    <col min="42" max="42" width="8.796875" style="112" customWidth="1" outlineLevel="2"/>
    <col min="43" max="47" width="9.06640625" style="112" customWidth="1" outlineLevel="2"/>
    <col min="48" max="48" width="13" style="112" customWidth="1" outlineLevel="2"/>
    <col min="49" max="49" width="9.06640625" style="112" customWidth="1" outlineLevel="2"/>
    <col min="50" max="51" width="9.06640625" style="112" customWidth="1" outlineLevel="1"/>
    <col min="52" max="55" width="10.73046875" style="112" customWidth="1" outlineLevel="1"/>
    <col min="56" max="56" width="13.33203125" style="112" customWidth="1" outlineLevel="1"/>
    <col min="57" max="57" width="13.33203125" style="84" customWidth="1" outlineLevel="1"/>
    <col min="58" max="59" width="10.73046875" style="112" customWidth="1" outlineLevel="1"/>
    <col min="60" max="60" width="17.33203125" style="112" customWidth="1" outlineLevel="1"/>
    <col min="61" max="63" width="10.73046875" style="112" customWidth="1" outlineLevel="1"/>
    <col min="64" max="65" width="9.06640625" style="112" customWidth="1"/>
    <col min="66" max="16384" width="9.06640625" style="112"/>
  </cols>
  <sheetData>
    <row r="1" spans="1:62" hidden="1" x14ac:dyDescent="0.4">
      <c r="B1" s="92" t="s">
        <v>2333</v>
      </c>
      <c r="C1" s="92"/>
      <c r="D1" s="92"/>
      <c r="E1" s="92"/>
      <c r="F1" s="92"/>
    </row>
    <row r="2" spans="1:62" hidden="1" x14ac:dyDescent="0.4">
      <c r="E2" s="91"/>
      <c r="F2" s="91"/>
      <c r="G2" s="91"/>
      <c r="H2" s="139"/>
      <c r="I2" s="91"/>
      <c r="J2" s="91"/>
      <c r="K2" s="91"/>
      <c r="L2" s="91"/>
      <c r="M2" s="91"/>
      <c r="N2" s="91"/>
      <c r="O2" s="163"/>
      <c r="P2" s="163"/>
      <c r="AB2" s="113"/>
      <c r="AC2" s="113"/>
      <c r="AD2" s="112"/>
      <c r="AE2" s="112"/>
      <c r="AN2" s="90">
        <f>(236/1000+380/2250+172/955+500/2240+107/500)/5</f>
        <v>0.20444157732901189</v>
      </c>
      <c r="AU2" s="710" t="s">
        <v>2331</v>
      </c>
      <c r="AV2" s="710"/>
      <c r="AW2" s="710"/>
      <c r="AX2" s="710"/>
      <c r="AY2" s="710"/>
      <c r="AZ2" s="710"/>
      <c r="BA2" s="710"/>
      <c r="BB2" s="710"/>
      <c r="BC2" s="710"/>
      <c r="BD2" s="710"/>
      <c r="BE2" s="710"/>
      <c r="BF2" s="710"/>
      <c r="BG2" s="710"/>
      <c r="BH2" s="710"/>
      <c r="BI2" s="350"/>
      <c r="BJ2" s="350"/>
    </row>
    <row r="3" spans="1:62" s="88" customFormat="1" ht="35.25" customHeight="1" x14ac:dyDescent="0.4">
      <c r="A3" s="312" t="s">
        <v>11</v>
      </c>
      <c r="B3" s="312" t="s">
        <v>1975</v>
      </c>
      <c r="C3" s="312" t="s">
        <v>3251</v>
      </c>
      <c r="D3" s="312" t="s">
        <v>1977</v>
      </c>
      <c r="E3" s="312" t="s">
        <v>510</v>
      </c>
      <c r="F3" s="312" t="s">
        <v>498</v>
      </c>
      <c r="G3" s="312" t="s">
        <v>572</v>
      </c>
      <c r="H3" s="313" t="s">
        <v>1976</v>
      </c>
      <c r="I3" s="312" t="s">
        <v>509</v>
      </c>
      <c r="J3" s="312" t="s">
        <v>508</v>
      </c>
      <c r="K3" s="312" t="s">
        <v>13</v>
      </c>
      <c r="L3" s="314" t="s">
        <v>3247</v>
      </c>
      <c r="M3" s="315" t="s">
        <v>3248</v>
      </c>
      <c r="N3" s="314" t="s">
        <v>2456</v>
      </c>
      <c r="O3" s="315" t="s">
        <v>2455</v>
      </c>
      <c r="P3" s="315" t="s">
        <v>2775</v>
      </c>
      <c r="Q3" s="315" t="s">
        <v>514</v>
      </c>
      <c r="R3" s="315" t="s">
        <v>513</v>
      </c>
      <c r="S3" s="315" t="s">
        <v>512</v>
      </c>
      <c r="T3" s="315" t="s">
        <v>511</v>
      </c>
      <c r="U3" s="312" t="s">
        <v>507</v>
      </c>
      <c r="V3" s="312" t="s">
        <v>506</v>
      </c>
      <c r="W3" s="312" t="s">
        <v>2135</v>
      </c>
      <c r="X3" s="312" t="s">
        <v>2203</v>
      </c>
      <c r="Y3" s="312" t="s">
        <v>505</v>
      </c>
      <c r="Z3" s="312" t="s">
        <v>565</v>
      </c>
      <c r="AA3" s="312" t="s">
        <v>504</v>
      </c>
      <c r="AB3" s="312" t="s">
        <v>503</v>
      </c>
      <c r="AC3" s="316" t="s">
        <v>502</v>
      </c>
      <c r="AD3" s="316" t="s">
        <v>3</v>
      </c>
      <c r="AE3" s="312" t="s">
        <v>4</v>
      </c>
      <c r="AF3" s="312" t="s">
        <v>5</v>
      </c>
      <c r="AG3" s="312" t="s">
        <v>571</v>
      </c>
      <c r="AH3" s="312" t="s">
        <v>6</v>
      </c>
      <c r="AI3" s="312" t="s">
        <v>501</v>
      </c>
      <c r="AJ3" s="312" t="s">
        <v>2739</v>
      </c>
      <c r="AK3" s="312" t="s">
        <v>612</v>
      </c>
      <c r="AL3" s="312" t="s">
        <v>3462</v>
      </c>
      <c r="AM3" s="312" t="s">
        <v>500</v>
      </c>
      <c r="AN3" s="312" t="s">
        <v>499</v>
      </c>
      <c r="AO3" s="312" t="s">
        <v>498</v>
      </c>
      <c r="AP3" s="312" t="s">
        <v>497</v>
      </c>
      <c r="AQ3" s="312" t="s">
        <v>496</v>
      </c>
      <c r="AR3" s="312" t="s">
        <v>495</v>
      </c>
      <c r="AS3" s="312" t="s">
        <v>489</v>
      </c>
      <c r="AU3" s="89" t="s">
        <v>2330</v>
      </c>
      <c r="AV3" s="89" t="s">
        <v>2563</v>
      </c>
      <c r="AW3" s="89" t="s">
        <v>2329</v>
      </c>
      <c r="AX3" s="89" t="s">
        <v>494</v>
      </c>
      <c r="AY3" s="89" t="s">
        <v>493</v>
      </c>
      <c r="AZ3" s="89" t="s">
        <v>623</v>
      </c>
      <c r="BA3" s="89" t="s">
        <v>492</v>
      </c>
      <c r="BB3" s="89" t="s">
        <v>491</v>
      </c>
      <c r="BC3" s="89" t="s">
        <v>490</v>
      </c>
      <c r="BD3" s="89" t="s">
        <v>624</v>
      </c>
      <c r="BE3" s="89" t="s">
        <v>3018</v>
      </c>
      <c r="BF3" s="89" t="s">
        <v>630</v>
      </c>
      <c r="BG3" s="89" t="s">
        <v>489</v>
      </c>
      <c r="BH3" s="89" t="s">
        <v>3047</v>
      </c>
      <c r="BI3" s="351"/>
      <c r="BJ3" s="351"/>
    </row>
    <row r="4" spans="1:62" ht="12.75" customHeight="1" x14ac:dyDescent="0.4">
      <c r="A4" s="292" t="s">
        <v>198</v>
      </c>
      <c r="B4" s="317" t="s">
        <v>488</v>
      </c>
      <c r="C4" s="317"/>
      <c r="D4" s="317"/>
      <c r="E4" s="292" t="s">
        <v>94</v>
      </c>
      <c r="F4" s="292" t="s">
        <v>466</v>
      </c>
      <c r="G4" s="301"/>
      <c r="H4" s="298">
        <v>41800</v>
      </c>
      <c r="I4" s="318">
        <v>0.41666666666666669</v>
      </c>
      <c r="J4" s="319" t="s">
        <v>40</v>
      </c>
      <c r="K4" s="292" t="s">
        <v>71</v>
      </c>
      <c r="L4" s="292"/>
      <c r="M4" s="292"/>
      <c r="N4" s="292"/>
      <c r="O4" s="294"/>
      <c r="P4" s="294"/>
      <c r="Q4" s="320">
        <v>529</v>
      </c>
      <c r="R4" s="294">
        <v>2482627.0899999989</v>
      </c>
      <c r="S4" s="320">
        <v>649</v>
      </c>
      <c r="T4" s="294">
        <v>2824470.18</v>
      </c>
      <c r="U4" s="292"/>
      <c r="V4" s="292" t="s">
        <v>487</v>
      </c>
      <c r="W4" s="292"/>
      <c r="X4" s="292"/>
      <c r="Y4" s="292" t="s">
        <v>428</v>
      </c>
      <c r="Z4" s="292"/>
      <c r="AA4" s="292" t="s">
        <v>95</v>
      </c>
      <c r="AB4" s="302"/>
      <c r="AC4" s="301" t="s">
        <v>427</v>
      </c>
      <c r="AD4" s="301" t="s">
        <v>486</v>
      </c>
      <c r="AE4" s="301" t="s">
        <v>47</v>
      </c>
      <c r="AF4" s="301" t="s">
        <v>47</v>
      </c>
      <c r="AG4" s="301"/>
      <c r="AH4" s="301" t="s">
        <v>55</v>
      </c>
      <c r="AI4" s="321" t="s">
        <v>485</v>
      </c>
      <c r="AJ4" s="321"/>
      <c r="AK4" s="321"/>
      <c r="AL4" s="321"/>
      <c r="AM4" s="292" t="s">
        <v>484</v>
      </c>
      <c r="AN4" s="322">
        <f>S4*$AN$2</f>
        <v>132.68258368652872</v>
      </c>
      <c r="AO4" s="292" t="s">
        <v>466</v>
      </c>
      <c r="AP4" s="292"/>
      <c r="AQ4" s="292"/>
      <c r="AR4" s="292"/>
      <c r="AS4" s="292"/>
      <c r="AX4" s="84" t="s">
        <v>423</v>
      </c>
      <c r="AY4" s="84" t="s">
        <v>423</v>
      </c>
      <c r="AZ4" s="84"/>
      <c r="BA4" s="84" t="s">
        <v>423</v>
      </c>
      <c r="BB4" s="84" t="s">
        <v>423</v>
      </c>
      <c r="BC4" s="84" t="s">
        <v>423</v>
      </c>
      <c r="BD4" s="84"/>
      <c r="BF4" s="84" t="s">
        <v>423</v>
      </c>
      <c r="BG4" s="84" t="s">
        <v>423</v>
      </c>
      <c r="BH4" s="84"/>
      <c r="BI4" s="208">
        <v>426</v>
      </c>
      <c r="BJ4" s="209">
        <f t="shared" ref="BJ4:BJ16" si="0">BI4/Q4</f>
        <v>0.80529300567107753</v>
      </c>
    </row>
    <row r="5" spans="1:62" ht="12.75" customHeight="1" x14ac:dyDescent="0.4">
      <c r="A5" s="292" t="s">
        <v>198</v>
      </c>
      <c r="B5" s="323" t="s">
        <v>483</v>
      </c>
      <c r="C5" s="323"/>
      <c r="D5" s="323"/>
      <c r="E5" s="292" t="s">
        <v>94</v>
      </c>
      <c r="F5" s="292" t="s">
        <v>430</v>
      </c>
      <c r="G5" s="301"/>
      <c r="H5" s="298">
        <v>41800</v>
      </c>
      <c r="I5" s="318">
        <v>0.41666666666666669</v>
      </c>
      <c r="J5" s="292" t="s">
        <v>40</v>
      </c>
      <c r="K5" s="292" t="s">
        <v>71</v>
      </c>
      <c r="L5" s="292"/>
      <c r="M5" s="292"/>
      <c r="N5" s="292"/>
      <c r="O5" s="294"/>
      <c r="P5" s="294"/>
      <c r="Q5" s="320">
        <v>262</v>
      </c>
      <c r="R5" s="294">
        <v>572470</v>
      </c>
      <c r="S5" s="320">
        <v>274</v>
      </c>
      <c r="T5" s="294">
        <v>589577.93999999994</v>
      </c>
      <c r="U5" s="292"/>
      <c r="V5" s="292" t="s">
        <v>482</v>
      </c>
      <c r="W5" s="292"/>
      <c r="X5" s="292"/>
      <c r="Y5" s="292" t="s">
        <v>420</v>
      </c>
      <c r="Z5" s="292"/>
      <c r="AA5" s="302" t="s">
        <v>95</v>
      </c>
      <c r="AB5" s="302"/>
      <c r="AC5" s="301" t="s">
        <v>434</v>
      </c>
      <c r="AD5" s="301" t="s">
        <v>481</v>
      </c>
      <c r="AE5" s="301" t="s">
        <v>47</v>
      </c>
      <c r="AF5" s="301" t="s">
        <v>47</v>
      </c>
      <c r="AG5" s="301"/>
      <c r="AH5" s="304" t="s">
        <v>480</v>
      </c>
      <c r="AI5" s="301" t="s">
        <v>479</v>
      </c>
      <c r="AJ5" s="301"/>
      <c r="AK5" s="301"/>
      <c r="AL5" s="301"/>
      <c r="AM5" s="292" t="s">
        <v>478</v>
      </c>
      <c r="AN5" s="292"/>
      <c r="AO5" s="292" t="s">
        <v>430</v>
      </c>
      <c r="AP5" s="292"/>
      <c r="AQ5" s="292"/>
      <c r="AR5" s="292"/>
      <c r="AS5" s="292"/>
      <c r="AX5" s="84" t="s">
        <v>423</v>
      </c>
      <c r="AY5" s="84" t="s">
        <v>423</v>
      </c>
      <c r="AZ5" s="84"/>
      <c r="BA5" s="84" t="s">
        <v>423</v>
      </c>
      <c r="BB5" s="84" t="s">
        <v>423</v>
      </c>
      <c r="BC5" s="84" t="s">
        <v>423</v>
      </c>
      <c r="BD5" s="84"/>
      <c r="BF5" s="84" t="s">
        <v>423</v>
      </c>
      <c r="BG5" s="84" t="s">
        <v>423</v>
      </c>
      <c r="BH5" s="84"/>
      <c r="BI5" s="112">
        <v>127</v>
      </c>
      <c r="BJ5" s="209">
        <f t="shared" si="0"/>
        <v>0.48473282442748089</v>
      </c>
    </row>
    <row r="6" spans="1:62" ht="12.75" customHeight="1" x14ac:dyDescent="0.4">
      <c r="A6" s="292" t="s">
        <v>198</v>
      </c>
      <c r="B6" s="317" t="s">
        <v>477</v>
      </c>
      <c r="C6" s="317"/>
      <c r="D6" s="317"/>
      <c r="E6" s="292" t="s">
        <v>94</v>
      </c>
      <c r="F6" s="292" t="s">
        <v>135</v>
      </c>
      <c r="G6" s="301"/>
      <c r="H6" s="298">
        <v>41801</v>
      </c>
      <c r="I6" s="318">
        <v>0.41666666666666669</v>
      </c>
      <c r="J6" s="319" t="s">
        <v>40</v>
      </c>
      <c r="K6" s="292" t="s">
        <v>71</v>
      </c>
      <c r="L6" s="292"/>
      <c r="M6" s="292"/>
      <c r="N6" s="292"/>
      <c r="O6" s="294"/>
      <c r="P6" s="294"/>
      <c r="Q6" s="320">
        <v>840</v>
      </c>
      <c r="R6" s="294">
        <v>1617669.7500000002</v>
      </c>
      <c r="S6" s="320">
        <v>593</v>
      </c>
      <c r="T6" s="294">
        <v>1036739.11</v>
      </c>
      <c r="U6" s="292"/>
      <c r="V6" s="292" t="s">
        <v>476</v>
      </c>
      <c r="W6" s="292"/>
      <c r="X6" s="292"/>
      <c r="Y6" s="292" t="s">
        <v>420</v>
      </c>
      <c r="Z6" s="292"/>
      <c r="AA6" s="292" t="s">
        <v>94</v>
      </c>
      <c r="AB6" s="302">
        <v>0.06</v>
      </c>
      <c r="AC6" s="301" t="s">
        <v>475</v>
      </c>
      <c r="AD6" s="301" t="s">
        <v>474</v>
      </c>
      <c r="AE6" s="301" t="s">
        <v>47</v>
      </c>
      <c r="AF6" s="301" t="s">
        <v>47</v>
      </c>
      <c r="AG6" s="301"/>
      <c r="AH6" s="301" t="s">
        <v>473</v>
      </c>
      <c r="AI6" s="301" t="s">
        <v>437</v>
      </c>
      <c r="AJ6" s="301"/>
      <c r="AK6" s="301"/>
      <c r="AL6" s="301"/>
      <c r="AM6" s="292" t="s">
        <v>472</v>
      </c>
      <c r="AN6" s="322">
        <f>S6*$AN$2</f>
        <v>121.23385535610404</v>
      </c>
      <c r="AO6" s="292" t="s">
        <v>135</v>
      </c>
      <c r="AP6" s="292" t="s">
        <v>454</v>
      </c>
      <c r="AQ6" s="292"/>
      <c r="AR6" s="292"/>
      <c r="AS6" s="292"/>
      <c r="AX6" s="84" t="s">
        <v>423</v>
      </c>
      <c r="AY6" s="84" t="s">
        <v>423</v>
      </c>
      <c r="AZ6" s="84"/>
      <c r="BA6" s="84" t="s">
        <v>423</v>
      </c>
      <c r="BB6" s="84" t="s">
        <v>423</v>
      </c>
      <c r="BC6" s="84" t="s">
        <v>423</v>
      </c>
      <c r="BD6" s="84"/>
      <c r="BF6" s="84" t="s">
        <v>423</v>
      </c>
      <c r="BG6" s="84" t="s">
        <v>423</v>
      </c>
      <c r="BH6" s="84"/>
      <c r="BI6" s="208">
        <v>420</v>
      </c>
      <c r="BJ6" s="209">
        <f t="shared" si="0"/>
        <v>0.5</v>
      </c>
    </row>
    <row r="7" spans="1:62" ht="12.75" customHeight="1" x14ac:dyDescent="0.4">
      <c r="A7" s="292" t="s">
        <v>198</v>
      </c>
      <c r="B7" s="323" t="s">
        <v>471</v>
      </c>
      <c r="C7" s="323"/>
      <c r="D7" s="323"/>
      <c r="E7" s="292" t="s">
        <v>94</v>
      </c>
      <c r="F7" s="292" t="s">
        <v>466</v>
      </c>
      <c r="G7" s="301"/>
      <c r="H7" s="298">
        <v>41801</v>
      </c>
      <c r="I7" s="318">
        <v>0.41666666666666669</v>
      </c>
      <c r="J7" s="292" t="s">
        <v>40</v>
      </c>
      <c r="K7" s="292" t="s">
        <v>71</v>
      </c>
      <c r="L7" s="292"/>
      <c r="M7" s="292"/>
      <c r="N7" s="292"/>
      <c r="O7" s="294"/>
      <c r="P7" s="294"/>
      <c r="Q7" s="320">
        <v>131</v>
      </c>
      <c r="R7" s="294">
        <v>519050</v>
      </c>
      <c r="S7" s="320">
        <v>151</v>
      </c>
      <c r="T7" s="294">
        <v>500190.16</v>
      </c>
      <c r="U7" s="292" t="s">
        <v>470</v>
      </c>
      <c r="V7" s="292" t="s">
        <v>469</v>
      </c>
      <c r="W7" s="292"/>
      <c r="X7" s="292"/>
      <c r="Y7" s="292" t="s">
        <v>420</v>
      </c>
      <c r="Z7" s="292"/>
      <c r="AA7" s="302" t="s">
        <v>94</v>
      </c>
      <c r="AB7" s="302">
        <v>0.06</v>
      </c>
      <c r="AC7" s="301" t="s">
        <v>434</v>
      </c>
      <c r="AD7" s="301" t="s">
        <v>468</v>
      </c>
      <c r="AE7" s="301" t="s">
        <v>47</v>
      </c>
      <c r="AF7" s="301" t="s">
        <v>47</v>
      </c>
      <c r="AG7" s="301"/>
      <c r="AH7" s="301" t="s">
        <v>55</v>
      </c>
      <c r="AI7" s="301" t="s">
        <v>425</v>
      </c>
      <c r="AJ7" s="301"/>
      <c r="AK7" s="301"/>
      <c r="AL7" s="301"/>
      <c r="AM7" s="292" t="s">
        <v>467</v>
      </c>
      <c r="AN7" s="292"/>
      <c r="AO7" s="292" t="s">
        <v>466</v>
      </c>
      <c r="AP7" s="292"/>
      <c r="AQ7" s="292"/>
      <c r="AR7" s="292"/>
      <c r="AS7" s="292"/>
      <c r="AX7" s="84" t="s">
        <v>423</v>
      </c>
      <c r="AY7" s="84" t="s">
        <v>423</v>
      </c>
      <c r="AZ7" s="84"/>
      <c r="BA7" s="84" t="s">
        <v>423</v>
      </c>
      <c r="BB7" s="84" t="s">
        <v>423</v>
      </c>
      <c r="BC7" s="84" t="s">
        <v>423</v>
      </c>
      <c r="BD7" s="84"/>
      <c r="BF7" s="84" t="s">
        <v>423</v>
      </c>
      <c r="BG7" s="84" t="s">
        <v>423</v>
      </c>
      <c r="BH7" s="84"/>
      <c r="BI7" s="112">
        <v>76</v>
      </c>
      <c r="BJ7" s="209">
        <f t="shared" si="0"/>
        <v>0.58015267175572516</v>
      </c>
    </row>
    <row r="8" spans="1:62" ht="12.75" customHeight="1" x14ac:dyDescent="0.4">
      <c r="A8" s="292" t="s">
        <v>198</v>
      </c>
      <c r="B8" s="317" t="s">
        <v>465</v>
      </c>
      <c r="C8" s="317"/>
      <c r="D8" s="317"/>
      <c r="E8" s="292" t="s">
        <v>94</v>
      </c>
      <c r="F8" s="292" t="s">
        <v>135</v>
      </c>
      <c r="G8" s="301"/>
      <c r="H8" s="298">
        <v>41813</v>
      </c>
      <c r="I8" s="421">
        <v>0.375</v>
      </c>
      <c r="J8" s="319" t="s">
        <v>40</v>
      </c>
      <c r="K8" s="292" t="s">
        <v>71</v>
      </c>
      <c r="L8" s="292"/>
      <c r="M8" s="292"/>
      <c r="N8" s="292"/>
      <c r="O8" s="294"/>
      <c r="P8" s="294"/>
      <c r="Q8" s="320">
        <v>1199</v>
      </c>
      <c r="R8" s="294">
        <v>1302634.6000000001</v>
      </c>
      <c r="S8" s="320">
        <v>1035</v>
      </c>
      <c r="T8" s="294">
        <v>1181437.8600000001</v>
      </c>
      <c r="U8" s="292"/>
      <c r="V8" s="292" t="s">
        <v>464</v>
      </c>
      <c r="W8" s="292"/>
      <c r="X8" s="292"/>
      <c r="Y8" s="292" t="s">
        <v>428</v>
      </c>
      <c r="Z8" s="292"/>
      <c r="AA8" s="292" t="s">
        <v>94</v>
      </c>
      <c r="AB8" s="302">
        <v>0.06</v>
      </c>
      <c r="AC8" s="301" t="s">
        <v>427</v>
      </c>
      <c r="AD8" s="301" t="s">
        <v>463</v>
      </c>
      <c r="AE8" s="301" t="s">
        <v>47</v>
      </c>
      <c r="AF8" s="301" t="s">
        <v>47</v>
      </c>
      <c r="AG8" s="301"/>
      <c r="AH8" s="301" t="s">
        <v>55</v>
      </c>
      <c r="AI8" s="301" t="s">
        <v>462</v>
      </c>
      <c r="AJ8" s="301"/>
      <c r="AK8" s="301"/>
      <c r="AL8" s="301"/>
      <c r="AM8" s="292" t="s">
        <v>461</v>
      </c>
      <c r="AN8" s="322">
        <f t="shared" ref="AN8:AN15" si="1">S8*$AN$2</f>
        <v>211.59703253552729</v>
      </c>
      <c r="AO8" s="292"/>
      <c r="AP8" s="292"/>
      <c r="AQ8" s="292"/>
      <c r="AR8" s="292"/>
      <c r="AS8" s="292"/>
      <c r="AX8" s="84" t="s">
        <v>423</v>
      </c>
      <c r="AY8" s="84" t="s">
        <v>423</v>
      </c>
      <c r="AZ8" s="84"/>
      <c r="BA8" s="84" t="s">
        <v>423</v>
      </c>
      <c r="BB8" s="84" t="s">
        <v>423</v>
      </c>
      <c r="BC8" s="84" t="s">
        <v>423</v>
      </c>
      <c r="BD8" s="84"/>
      <c r="BF8" s="84" t="s">
        <v>423</v>
      </c>
      <c r="BG8" s="84" t="s">
        <v>423</v>
      </c>
      <c r="BH8" s="84"/>
      <c r="BI8" s="210">
        <v>195</v>
      </c>
      <c r="BJ8" s="209">
        <f t="shared" si="0"/>
        <v>0.16263552960800667</v>
      </c>
    </row>
    <row r="9" spans="1:62" ht="12.75" customHeight="1" x14ac:dyDescent="0.4">
      <c r="A9" s="292" t="s">
        <v>198</v>
      </c>
      <c r="B9" s="317" t="s">
        <v>460</v>
      </c>
      <c r="C9" s="317"/>
      <c r="D9" s="317"/>
      <c r="E9" s="292" t="s">
        <v>94</v>
      </c>
      <c r="F9" s="292" t="s">
        <v>459</v>
      </c>
      <c r="G9" s="301"/>
      <c r="H9" s="298">
        <v>41813</v>
      </c>
      <c r="I9" s="318">
        <v>0.375</v>
      </c>
      <c r="J9" s="319" t="s">
        <v>40</v>
      </c>
      <c r="K9" s="292" t="s">
        <v>71</v>
      </c>
      <c r="L9" s="292"/>
      <c r="M9" s="292"/>
      <c r="N9" s="292"/>
      <c r="O9" s="294"/>
      <c r="P9" s="294"/>
      <c r="Q9" s="320">
        <v>3751</v>
      </c>
      <c r="R9" s="294">
        <v>5515022.9899999257</v>
      </c>
      <c r="S9" s="320">
        <v>3611</v>
      </c>
      <c r="T9" s="294">
        <v>5965617.6299999999</v>
      </c>
      <c r="U9" s="292"/>
      <c r="V9" s="292" t="s">
        <v>458</v>
      </c>
      <c r="W9" s="292"/>
      <c r="X9" s="292"/>
      <c r="Y9" s="292" t="s">
        <v>428</v>
      </c>
      <c r="Z9" s="292"/>
      <c r="AA9" s="292" t="s">
        <v>94</v>
      </c>
      <c r="AB9" s="302">
        <v>0.06</v>
      </c>
      <c r="AC9" s="301" t="s">
        <v>427</v>
      </c>
      <c r="AD9" s="301" t="s">
        <v>457</v>
      </c>
      <c r="AE9" s="301" t="s">
        <v>47</v>
      </c>
      <c r="AF9" s="301" t="s">
        <v>47</v>
      </c>
      <c r="AG9" s="301"/>
      <c r="AH9" s="301" t="s">
        <v>55</v>
      </c>
      <c r="AI9" s="301" t="s">
        <v>456</v>
      </c>
      <c r="AJ9" s="301"/>
      <c r="AK9" s="301"/>
      <c r="AL9" s="301"/>
      <c r="AM9" s="292" t="s">
        <v>455</v>
      </c>
      <c r="AN9" s="322">
        <f t="shared" si="1"/>
        <v>738.23853573506187</v>
      </c>
      <c r="AO9" s="292"/>
      <c r="AP9" s="292" t="s">
        <v>454</v>
      </c>
      <c r="AQ9" s="292"/>
      <c r="AR9" s="292"/>
      <c r="AS9" s="292"/>
      <c r="AX9" s="84" t="s">
        <v>423</v>
      </c>
      <c r="AY9" s="84" t="s">
        <v>423</v>
      </c>
      <c r="AZ9" s="84"/>
      <c r="BA9" s="84" t="s">
        <v>423</v>
      </c>
      <c r="BB9" s="84" t="s">
        <v>423</v>
      </c>
      <c r="BC9" s="84" t="s">
        <v>423</v>
      </c>
      <c r="BD9" s="84"/>
      <c r="BF9" s="84" t="s">
        <v>423</v>
      </c>
      <c r="BG9" s="84" t="s">
        <v>423</v>
      </c>
      <c r="BH9" s="84"/>
      <c r="BI9" s="210">
        <v>1196</v>
      </c>
      <c r="BJ9" s="209">
        <f t="shared" si="0"/>
        <v>0.31884830711810186</v>
      </c>
    </row>
    <row r="10" spans="1:62" ht="12.75" customHeight="1" x14ac:dyDescent="0.4">
      <c r="A10" s="292" t="s">
        <v>198</v>
      </c>
      <c r="B10" s="317" t="s">
        <v>453</v>
      </c>
      <c r="C10" s="317"/>
      <c r="D10" s="317"/>
      <c r="E10" s="292" t="s">
        <v>94</v>
      </c>
      <c r="F10" s="292" t="s">
        <v>135</v>
      </c>
      <c r="G10" s="301"/>
      <c r="H10" s="298">
        <v>41814</v>
      </c>
      <c r="I10" s="318">
        <v>0.41666666666666669</v>
      </c>
      <c r="J10" s="319" t="s">
        <v>40</v>
      </c>
      <c r="K10" s="292" t="s">
        <v>71</v>
      </c>
      <c r="L10" s="292"/>
      <c r="M10" s="292"/>
      <c r="N10" s="292"/>
      <c r="O10" s="294"/>
      <c r="P10" s="294"/>
      <c r="Q10" s="320">
        <v>3200</v>
      </c>
      <c r="R10" s="294">
        <v>4128521.6799999336</v>
      </c>
      <c r="S10" s="320">
        <v>2807</v>
      </c>
      <c r="T10" s="294">
        <v>3837726.27</v>
      </c>
      <c r="U10" s="292"/>
      <c r="V10" s="292" t="s">
        <v>452</v>
      </c>
      <c r="W10" s="292"/>
      <c r="X10" s="292"/>
      <c r="Y10" s="292" t="s">
        <v>428</v>
      </c>
      <c r="Z10" s="292"/>
      <c r="AA10" s="292" t="s">
        <v>94</v>
      </c>
      <c r="AB10" s="302">
        <v>0.06</v>
      </c>
      <c r="AC10" s="301" t="s">
        <v>427</v>
      </c>
      <c r="AD10" s="301" t="s">
        <v>451</v>
      </c>
      <c r="AE10" s="301" t="s">
        <v>47</v>
      </c>
      <c r="AF10" s="301" t="s">
        <v>47</v>
      </c>
      <c r="AG10" s="301"/>
      <c r="AH10" s="301" t="s">
        <v>55</v>
      </c>
      <c r="AI10" s="321" t="s">
        <v>450</v>
      </c>
      <c r="AJ10" s="321"/>
      <c r="AK10" s="321"/>
      <c r="AL10" s="321"/>
      <c r="AM10" s="292" t="s">
        <v>449</v>
      </c>
      <c r="AN10" s="322">
        <f t="shared" si="1"/>
        <v>573.86750756253639</v>
      </c>
      <c r="AO10" s="292"/>
      <c r="AP10" s="292"/>
      <c r="AQ10" s="292"/>
      <c r="AR10" s="292"/>
      <c r="AS10" s="292"/>
      <c r="AX10" s="84" t="s">
        <v>423</v>
      </c>
      <c r="AY10" s="84" t="s">
        <v>423</v>
      </c>
      <c r="AZ10" s="84"/>
      <c r="BA10" s="84" t="s">
        <v>423</v>
      </c>
      <c r="BB10" s="84" t="s">
        <v>423</v>
      </c>
      <c r="BC10" s="84" t="s">
        <v>423</v>
      </c>
      <c r="BD10" s="84"/>
      <c r="BF10" s="84" t="s">
        <v>423</v>
      </c>
      <c r="BG10" s="84" t="s">
        <v>423</v>
      </c>
      <c r="BH10" s="84"/>
      <c r="BI10" s="210">
        <v>771</v>
      </c>
      <c r="BJ10" s="209">
        <f t="shared" si="0"/>
        <v>0.2409375</v>
      </c>
    </row>
    <row r="11" spans="1:62" ht="12.75" customHeight="1" x14ac:dyDescent="0.4">
      <c r="A11" s="292" t="s">
        <v>198</v>
      </c>
      <c r="B11" s="317" t="s">
        <v>448</v>
      </c>
      <c r="C11" s="317"/>
      <c r="D11" s="317"/>
      <c r="E11" s="292" t="s">
        <v>94</v>
      </c>
      <c r="F11" s="292" t="s">
        <v>430</v>
      </c>
      <c r="G11" s="301"/>
      <c r="H11" s="298">
        <v>41814</v>
      </c>
      <c r="I11" s="318">
        <v>0.375</v>
      </c>
      <c r="J11" s="319" t="s">
        <v>40</v>
      </c>
      <c r="K11" s="292" t="s">
        <v>71</v>
      </c>
      <c r="L11" s="292"/>
      <c r="M11" s="292"/>
      <c r="N11" s="292"/>
      <c r="O11" s="294"/>
      <c r="P11" s="294"/>
      <c r="Q11" s="320">
        <v>583</v>
      </c>
      <c r="R11" s="294">
        <v>1138572.49</v>
      </c>
      <c r="S11" s="320">
        <v>503</v>
      </c>
      <c r="T11" s="294">
        <v>886961.06</v>
      </c>
      <c r="U11" s="292"/>
      <c r="V11" s="292" t="s">
        <v>447</v>
      </c>
      <c r="W11" s="292"/>
      <c r="X11" s="292"/>
      <c r="Y11" s="292" t="s">
        <v>428</v>
      </c>
      <c r="Z11" s="292"/>
      <c r="AA11" s="292" t="s">
        <v>94</v>
      </c>
      <c r="AB11" s="302">
        <v>0.06</v>
      </c>
      <c r="AC11" s="301" t="s">
        <v>427</v>
      </c>
      <c r="AD11" s="301" t="s">
        <v>446</v>
      </c>
      <c r="AE11" s="301" t="s">
        <v>47</v>
      </c>
      <c r="AF11" s="301" t="s">
        <v>47</v>
      </c>
      <c r="AG11" s="301"/>
      <c r="AH11" s="301" t="s">
        <v>55</v>
      </c>
      <c r="AI11" s="301" t="s">
        <v>445</v>
      </c>
      <c r="AJ11" s="301"/>
      <c r="AK11" s="301"/>
      <c r="AL11" s="301"/>
      <c r="AM11" s="292" t="s">
        <v>444</v>
      </c>
      <c r="AN11" s="322">
        <f t="shared" si="1"/>
        <v>102.83411339649298</v>
      </c>
      <c r="AO11" s="292"/>
      <c r="AP11" s="292"/>
      <c r="AQ11" s="292"/>
      <c r="AR11" s="292"/>
      <c r="AS11" s="292"/>
      <c r="AX11" s="84" t="s">
        <v>423</v>
      </c>
      <c r="AY11" s="84" t="s">
        <v>423</v>
      </c>
      <c r="AZ11" s="84"/>
      <c r="BA11" s="84" t="s">
        <v>423</v>
      </c>
      <c r="BB11" s="84" t="s">
        <v>423</v>
      </c>
      <c r="BC11" s="84" t="s">
        <v>423</v>
      </c>
      <c r="BD11" s="84"/>
      <c r="BF11" s="84" t="s">
        <v>423</v>
      </c>
      <c r="BG11" s="84" t="s">
        <v>423</v>
      </c>
      <c r="BH11" s="84"/>
      <c r="BI11" s="210">
        <v>294</v>
      </c>
      <c r="BJ11" s="209">
        <f t="shared" si="0"/>
        <v>0.50428816466552318</v>
      </c>
    </row>
    <row r="12" spans="1:62" ht="12.75" customHeight="1" x14ac:dyDescent="0.45">
      <c r="A12" s="292" t="s">
        <v>198</v>
      </c>
      <c r="B12" s="317" t="s">
        <v>443</v>
      </c>
      <c r="C12" s="317"/>
      <c r="D12" s="317"/>
      <c r="E12" s="292" t="s">
        <v>94</v>
      </c>
      <c r="F12" s="292" t="s">
        <v>93</v>
      </c>
      <c r="G12" s="304"/>
      <c r="H12" s="298">
        <v>41815</v>
      </c>
      <c r="I12" s="318">
        <v>0</v>
      </c>
      <c r="J12" s="319" t="s">
        <v>93</v>
      </c>
      <c r="K12" s="292" t="s">
        <v>71</v>
      </c>
      <c r="L12" s="292"/>
      <c r="M12" s="292"/>
      <c r="N12" s="292"/>
      <c r="O12" s="294"/>
      <c r="P12" s="294"/>
      <c r="Q12" s="320">
        <v>3307</v>
      </c>
      <c r="R12" s="294">
        <v>6524608.8699999964</v>
      </c>
      <c r="S12" s="320">
        <v>3744</v>
      </c>
      <c r="T12" s="294">
        <v>6172838.7800000003</v>
      </c>
      <c r="U12" s="292"/>
      <c r="V12" t="s">
        <v>442</v>
      </c>
      <c r="W12" s="300"/>
      <c r="X12" s="300"/>
      <c r="Y12" s="292" t="s">
        <v>428</v>
      </c>
      <c r="Z12" s="292"/>
      <c r="AA12" s="292" t="s">
        <v>95</v>
      </c>
      <c r="AB12" s="302"/>
      <c r="AC12" s="301" t="s">
        <v>427</v>
      </c>
      <c r="AD12" s="304">
        <v>41808</v>
      </c>
      <c r="AE12" s="304">
        <v>41808</v>
      </c>
      <c r="AF12" s="301" t="s">
        <v>433</v>
      </c>
      <c r="AG12" s="301"/>
      <c r="AH12" s="304">
        <v>41815</v>
      </c>
      <c r="AI12" s="301" t="s">
        <v>419</v>
      </c>
      <c r="AJ12" s="301"/>
      <c r="AK12" s="301"/>
      <c r="AL12" s="301"/>
      <c r="AM12" s="292" t="s">
        <v>442</v>
      </c>
      <c r="AN12" s="322">
        <f t="shared" si="1"/>
        <v>765.42926551982055</v>
      </c>
      <c r="AO12" s="292"/>
      <c r="AP12" s="292"/>
      <c r="AQ12" s="292"/>
      <c r="AR12" s="292"/>
      <c r="AS12" s="292"/>
      <c r="AX12" s="84" t="s">
        <v>423</v>
      </c>
      <c r="AY12" s="84" t="s">
        <v>423</v>
      </c>
      <c r="AZ12" s="84"/>
      <c r="BA12" s="84" t="s">
        <v>423</v>
      </c>
      <c r="BB12" s="84" t="s">
        <v>423</v>
      </c>
      <c r="BC12" s="84" t="s">
        <v>423</v>
      </c>
      <c r="BD12" s="84"/>
      <c r="BF12" s="84" t="s">
        <v>423</v>
      </c>
      <c r="BG12" s="84" t="s">
        <v>423</v>
      </c>
      <c r="BH12" s="84"/>
      <c r="BI12" s="210">
        <v>779</v>
      </c>
      <c r="BJ12" s="209">
        <f t="shared" si="0"/>
        <v>0.23556093135772604</v>
      </c>
    </row>
    <row r="13" spans="1:62" ht="12.75" customHeight="1" x14ac:dyDescent="0.4">
      <c r="A13" s="292" t="s">
        <v>198</v>
      </c>
      <c r="B13" s="317" t="s">
        <v>441</v>
      </c>
      <c r="C13" s="317"/>
      <c r="D13" s="317"/>
      <c r="E13" s="292" t="s">
        <v>94</v>
      </c>
      <c r="F13" s="292" t="s">
        <v>430</v>
      </c>
      <c r="G13" s="301"/>
      <c r="H13" s="298">
        <v>41816</v>
      </c>
      <c r="I13" s="318">
        <v>0</v>
      </c>
      <c r="J13" s="319" t="s">
        <v>40</v>
      </c>
      <c r="K13" s="292" t="s">
        <v>71</v>
      </c>
      <c r="L13" s="292"/>
      <c r="M13" s="292"/>
      <c r="N13" s="292"/>
      <c r="O13" s="294"/>
      <c r="P13" s="294"/>
      <c r="Q13" s="308">
        <v>6857</v>
      </c>
      <c r="R13" s="294">
        <v>14960987.130000001</v>
      </c>
      <c r="S13" s="320">
        <v>4915</v>
      </c>
      <c r="T13" s="294">
        <v>13358380.18</v>
      </c>
      <c r="U13" s="292"/>
      <c r="V13" s="292" t="s">
        <v>440</v>
      </c>
      <c r="W13" s="292"/>
      <c r="X13" s="292"/>
      <c r="Y13" s="292" t="s">
        <v>428</v>
      </c>
      <c r="Z13" s="292"/>
      <c r="AA13" s="292" t="s">
        <v>95</v>
      </c>
      <c r="AB13" s="292"/>
      <c r="AC13" s="301" t="s">
        <v>439</v>
      </c>
      <c r="AD13" s="301" t="s">
        <v>438</v>
      </c>
      <c r="AE13" s="301" t="s">
        <v>47</v>
      </c>
      <c r="AF13" s="301" t="s">
        <v>47</v>
      </c>
      <c r="AG13" s="301"/>
      <c r="AH13" s="301" t="s">
        <v>55</v>
      </c>
      <c r="AI13" s="301" t="s">
        <v>437</v>
      </c>
      <c r="AJ13" s="301"/>
      <c r="AK13" s="301"/>
      <c r="AL13" s="301"/>
      <c r="AM13" s="292" t="s">
        <v>436</v>
      </c>
      <c r="AN13" s="322">
        <f t="shared" si="1"/>
        <v>1004.8303525720934</v>
      </c>
      <c r="AO13" s="292"/>
      <c r="AP13" s="292"/>
      <c r="AQ13" s="292"/>
      <c r="AR13" s="292"/>
      <c r="AS13" s="292"/>
      <c r="AX13" s="84" t="s">
        <v>423</v>
      </c>
      <c r="AY13" s="84" t="s">
        <v>423</v>
      </c>
      <c r="AZ13" s="84"/>
      <c r="BA13" s="84" t="s">
        <v>423</v>
      </c>
      <c r="BB13" s="84" t="s">
        <v>423</v>
      </c>
      <c r="BC13" s="84" t="s">
        <v>423</v>
      </c>
      <c r="BD13" s="84"/>
      <c r="BF13" s="84" t="s">
        <v>423</v>
      </c>
      <c r="BG13" s="84" t="s">
        <v>423</v>
      </c>
      <c r="BH13" s="84"/>
      <c r="BI13" s="210">
        <v>1538</v>
      </c>
      <c r="BJ13" s="209">
        <f t="shared" si="0"/>
        <v>0.22429633950707306</v>
      </c>
    </row>
    <row r="14" spans="1:62" ht="12.75" customHeight="1" x14ac:dyDescent="0.4">
      <c r="A14" s="292" t="s">
        <v>198</v>
      </c>
      <c r="B14" s="317" t="s">
        <v>435</v>
      </c>
      <c r="C14" s="317"/>
      <c r="D14" s="317"/>
      <c r="E14" s="292" t="s">
        <v>94</v>
      </c>
      <c r="F14" s="292" t="s">
        <v>93</v>
      </c>
      <c r="G14" s="304"/>
      <c r="H14" s="298">
        <v>41817</v>
      </c>
      <c r="I14" s="318">
        <v>0.33333333333333331</v>
      </c>
      <c r="J14" s="319" t="s">
        <v>93</v>
      </c>
      <c r="K14" s="292" t="s">
        <v>71</v>
      </c>
      <c r="L14" s="292"/>
      <c r="M14" s="292"/>
      <c r="N14" s="292"/>
      <c r="O14" s="294"/>
      <c r="P14" s="294"/>
      <c r="Q14" s="320">
        <v>694</v>
      </c>
      <c r="R14" s="294">
        <v>1514466.71</v>
      </c>
      <c r="S14" s="320">
        <v>640</v>
      </c>
      <c r="T14" s="294">
        <v>1538573.13</v>
      </c>
      <c r="U14" s="292"/>
      <c r="V14" s="292" t="s">
        <v>432</v>
      </c>
      <c r="W14" s="292"/>
      <c r="X14" s="292"/>
      <c r="Y14" s="292" t="s">
        <v>420</v>
      </c>
      <c r="Z14" s="292"/>
      <c r="AA14" s="292" t="s">
        <v>94</v>
      </c>
      <c r="AB14" s="302">
        <v>0.06</v>
      </c>
      <c r="AC14" s="301" t="s">
        <v>434</v>
      </c>
      <c r="AD14" s="304">
        <v>41810</v>
      </c>
      <c r="AE14" s="304">
        <v>41810</v>
      </c>
      <c r="AF14" s="301" t="s">
        <v>433</v>
      </c>
      <c r="AG14" s="301"/>
      <c r="AH14" s="304">
        <v>41817</v>
      </c>
      <c r="AI14" s="301" t="s">
        <v>419</v>
      </c>
      <c r="AJ14" s="301"/>
      <c r="AK14" s="301"/>
      <c r="AL14" s="301"/>
      <c r="AM14" s="292" t="s">
        <v>432</v>
      </c>
      <c r="AN14" s="322">
        <f t="shared" si="1"/>
        <v>130.84260949056761</v>
      </c>
      <c r="AO14" s="292"/>
      <c r="AP14" s="292"/>
      <c r="AQ14" s="292"/>
      <c r="AR14" s="292"/>
      <c r="AS14" s="292"/>
      <c r="AX14" s="84" t="s">
        <v>423</v>
      </c>
      <c r="AY14" s="84" t="s">
        <v>423</v>
      </c>
      <c r="AZ14" s="84"/>
      <c r="BA14" s="84" t="s">
        <v>423</v>
      </c>
      <c r="BB14" s="84" t="s">
        <v>423</v>
      </c>
      <c r="BC14" s="84" t="s">
        <v>423</v>
      </c>
      <c r="BD14" s="84"/>
      <c r="BF14" s="84" t="s">
        <v>423</v>
      </c>
      <c r="BG14" s="84" t="s">
        <v>423</v>
      </c>
      <c r="BH14" s="84"/>
      <c r="BI14" s="210">
        <v>264</v>
      </c>
      <c r="BJ14" s="209">
        <f t="shared" si="0"/>
        <v>0.3804034582132565</v>
      </c>
    </row>
    <row r="15" spans="1:62" ht="12.75" customHeight="1" x14ac:dyDescent="0.4">
      <c r="A15" s="292" t="s">
        <v>198</v>
      </c>
      <c r="B15" s="324" t="s">
        <v>431</v>
      </c>
      <c r="C15" s="324"/>
      <c r="D15" s="324"/>
      <c r="E15" s="292" t="s">
        <v>94</v>
      </c>
      <c r="F15" s="292" t="s">
        <v>430</v>
      </c>
      <c r="G15" s="301"/>
      <c r="H15" s="298">
        <v>41817</v>
      </c>
      <c r="I15" s="318">
        <v>0.41666666666666669</v>
      </c>
      <c r="J15" s="319" t="s">
        <v>40</v>
      </c>
      <c r="K15" s="292" t="s">
        <v>71</v>
      </c>
      <c r="L15" s="292"/>
      <c r="M15" s="292"/>
      <c r="N15" s="292"/>
      <c r="O15" s="294"/>
      <c r="P15" s="294"/>
      <c r="Q15" s="320">
        <v>1497</v>
      </c>
      <c r="R15" s="294">
        <v>4566472.5500000082</v>
      </c>
      <c r="S15" s="320">
        <v>1854</v>
      </c>
      <c r="T15" s="294">
        <v>6653735.6100000003</v>
      </c>
      <c r="U15" s="292"/>
      <c r="V15" s="292" t="s">
        <v>429</v>
      </c>
      <c r="W15" s="292"/>
      <c r="X15" s="292"/>
      <c r="Y15" s="292" t="s">
        <v>428</v>
      </c>
      <c r="Z15" s="292"/>
      <c r="AA15" s="292" t="s">
        <v>95</v>
      </c>
      <c r="AB15" s="292"/>
      <c r="AC15" s="301" t="s">
        <v>427</v>
      </c>
      <c r="AD15" s="301" t="s">
        <v>426</v>
      </c>
      <c r="AE15" s="301" t="s">
        <v>47</v>
      </c>
      <c r="AF15" s="301" t="s">
        <v>47</v>
      </c>
      <c r="AG15" s="301"/>
      <c r="AH15" s="301" t="s">
        <v>55</v>
      </c>
      <c r="AI15" s="301" t="s">
        <v>425</v>
      </c>
      <c r="AJ15" s="301"/>
      <c r="AK15" s="301"/>
      <c r="AL15" s="301"/>
      <c r="AM15" s="292" t="s">
        <v>424</v>
      </c>
      <c r="AN15" s="322">
        <f t="shared" si="1"/>
        <v>379.03468436798806</v>
      </c>
      <c r="AO15" s="292"/>
      <c r="AP15" s="292"/>
      <c r="AQ15" s="292"/>
      <c r="AR15" s="292"/>
      <c r="AS15" s="292"/>
      <c r="AX15" s="84" t="s">
        <v>423</v>
      </c>
      <c r="AY15" s="84" t="s">
        <v>423</v>
      </c>
      <c r="AZ15" s="84"/>
      <c r="BA15" s="84" t="s">
        <v>423</v>
      </c>
      <c r="BB15" s="84" t="s">
        <v>423</v>
      </c>
      <c r="BC15" s="84" t="s">
        <v>423</v>
      </c>
      <c r="BD15" s="84"/>
      <c r="BF15" s="84" t="s">
        <v>423</v>
      </c>
      <c r="BG15" s="84" t="s">
        <v>423</v>
      </c>
      <c r="BH15" s="84"/>
      <c r="BI15" s="210">
        <v>1006</v>
      </c>
      <c r="BJ15" s="209">
        <f t="shared" si="0"/>
        <v>0.67201068804275221</v>
      </c>
    </row>
    <row r="16" spans="1:62" ht="12.75" customHeight="1" x14ac:dyDescent="0.45">
      <c r="A16" s="292" t="s">
        <v>198</v>
      </c>
      <c r="B16" s="324" t="s">
        <v>422</v>
      </c>
      <c r="C16" s="324"/>
      <c r="D16" s="324"/>
      <c r="E16" s="292" t="s">
        <v>94</v>
      </c>
      <c r="F16" s="292" t="s">
        <v>119</v>
      </c>
      <c r="G16" s="301"/>
      <c r="H16" s="298">
        <v>41830</v>
      </c>
      <c r="I16" s="318">
        <v>0.33333333333333331</v>
      </c>
      <c r="J16" s="319" t="s">
        <v>93</v>
      </c>
      <c r="K16" s="292" t="s">
        <v>71</v>
      </c>
      <c r="L16" s="292"/>
      <c r="M16" s="292"/>
      <c r="N16" s="292"/>
      <c r="O16" s="294"/>
      <c r="P16" s="294"/>
      <c r="Q16" s="320">
        <v>2898</v>
      </c>
      <c r="R16" s="294">
        <v>2832107.63</v>
      </c>
      <c r="S16" s="308" t="s">
        <v>119</v>
      </c>
      <c r="T16" s="310" t="s">
        <v>119</v>
      </c>
      <c r="U16" s="292"/>
      <c r="V16" t="s">
        <v>421</v>
      </c>
      <c r="W16" s="292"/>
      <c r="X16" s="292"/>
      <c r="Y16" s="292" t="s">
        <v>420</v>
      </c>
      <c r="Z16" s="292"/>
      <c r="AA16" s="292" t="s">
        <v>94</v>
      </c>
      <c r="AB16" s="302">
        <v>0.06</v>
      </c>
      <c r="AC16" s="301" t="s">
        <v>119</v>
      </c>
      <c r="AD16" s="301"/>
      <c r="AE16" s="301"/>
      <c r="AF16" s="301"/>
      <c r="AG16" s="301"/>
      <c r="AH16" s="304">
        <v>41830</v>
      </c>
      <c r="AI16" s="301" t="s">
        <v>419</v>
      </c>
      <c r="AJ16" s="301"/>
      <c r="AK16" s="301"/>
      <c r="AL16" s="301"/>
      <c r="AM16" s="292"/>
      <c r="AN16" s="322"/>
      <c r="AO16" s="292"/>
      <c r="AP16" s="292"/>
      <c r="AQ16" s="292"/>
      <c r="AR16" s="292"/>
      <c r="AS16" s="292"/>
      <c r="AX16" s="84"/>
      <c r="AY16" s="84"/>
      <c r="AZ16" s="84"/>
      <c r="BA16" s="84"/>
      <c r="BB16" s="84"/>
      <c r="BC16" s="84"/>
      <c r="BD16" s="84"/>
      <c r="BF16" s="84"/>
      <c r="BG16" s="84"/>
      <c r="BH16" s="84"/>
      <c r="BI16" s="210">
        <v>400</v>
      </c>
      <c r="BJ16" s="209">
        <f t="shared" si="0"/>
        <v>0.13802622498274672</v>
      </c>
    </row>
    <row r="17" spans="1:60" ht="12.75" customHeight="1" x14ac:dyDescent="0.4">
      <c r="A17" s="292" t="s">
        <v>198</v>
      </c>
      <c r="B17" s="292" t="s">
        <v>169</v>
      </c>
      <c r="C17" s="292"/>
      <c r="D17" s="292"/>
      <c r="E17" s="292" t="s">
        <v>94</v>
      </c>
      <c r="F17" s="292" t="s">
        <v>93</v>
      </c>
      <c r="G17" s="292"/>
      <c r="H17" s="298">
        <v>41899</v>
      </c>
      <c r="I17" s="292">
        <v>0.375</v>
      </c>
      <c r="J17" s="292" t="s">
        <v>337</v>
      </c>
      <c r="K17" s="292"/>
      <c r="L17" s="292"/>
      <c r="M17" s="292"/>
      <c r="N17" s="292"/>
      <c r="O17" s="294"/>
      <c r="P17" s="294"/>
      <c r="Q17" s="292">
        <v>520</v>
      </c>
      <c r="R17" s="294">
        <v>1227061.9099999999</v>
      </c>
      <c r="S17" s="292">
        <v>830</v>
      </c>
      <c r="T17" s="294">
        <v>1299540.45</v>
      </c>
      <c r="U17" s="292"/>
      <c r="V17" s="292"/>
      <c r="W17" s="292"/>
      <c r="X17" s="292"/>
      <c r="Y17" s="292"/>
      <c r="Z17" s="292"/>
      <c r="AA17" s="292"/>
      <c r="AB17" s="292"/>
      <c r="AC17" s="292"/>
      <c r="AD17" s="299">
        <v>41892</v>
      </c>
      <c r="AE17" s="292" t="s">
        <v>307</v>
      </c>
      <c r="AF17" s="292" t="s">
        <v>306</v>
      </c>
      <c r="AG17" s="299"/>
      <c r="AH17" s="292"/>
      <c r="AI17" s="292"/>
      <c r="AJ17" s="292"/>
      <c r="AK17" s="292"/>
      <c r="AL17" s="292"/>
      <c r="AM17" s="292"/>
      <c r="AN17" s="292"/>
      <c r="AO17" s="292">
        <v>41899</v>
      </c>
      <c r="AP17" s="292" t="s">
        <v>308</v>
      </c>
      <c r="AQ17" s="292"/>
      <c r="AR17" s="292" t="s">
        <v>309</v>
      </c>
      <c r="AS17" s="292"/>
      <c r="BE17" s="112"/>
    </row>
    <row r="18" spans="1:60" ht="12" customHeight="1" x14ac:dyDescent="0.4">
      <c r="A18" s="292" t="s">
        <v>198</v>
      </c>
      <c r="B18" s="292" t="s">
        <v>168</v>
      </c>
      <c r="C18" s="292"/>
      <c r="D18" s="292"/>
      <c r="E18" s="292" t="s">
        <v>95</v>
      </c>
      <c r="F18" s="292"/>
      <c r="G18" s="292"/>
      <c r="H18" s="298">
        <v>41914</v>
      </c>
      <c r="I18" s="292"/>
      <c r="J18" s="292" t="s">
        <v>40</v>
      </c>
      <c r="K18" s="292"/>
      <c r="L18" s="292"/>
      <c r="M18" s="292"/>
      <c r="N18" s="292"/>
      <c r="O18" s="294"/>
      <c r="P18" s="294"/>
      <c r="Q18" s="292">
        <v>1067</v>
      </c>
      <c r="R18" s="294">
        <v>986519.63</v>
      </c>
      <c r="S18" s="292">
        <v>1255</v>
      </c>
      <c r="T18" s="294">
        <v>1173553.8999999999</v>
      </c>
      <c r="U18" s="292"/>
      <c r="V18" s="292"/>
      <c r="W18" s="292"/>
      <c r="X18" s="292"/>
      <c r="Y18" s="292"/>
      <c r="Z18" s="292"/>
      <c r="AA18" s="292"/>
      <c r="AB18" s="292"/>
      <c r="AC18" s="292"/>
      <c r="AD18" s="299"/>
      <c r="AE18" s="292"/>
      <c r="AF18" s="292"/>
      <c r="AG18" s="299"/>
      <c r="AH18" s="292"/>
      <c r="AI18" s="292"/>
      <c r="AJ18" s="292"/>
      <c r="AK18" s="292"/>
      <c r="AL18" s="292"/>
      <c r="AM18" s="292"/>
      <c r="AN18" s="292"/>
      <c r="AO18" s="292"/>
      <c r="AP18" s="292"/>
      <c r="AQ18" s="292"/>
      <c r="AR18" s="292"/>
      <c r="AS18" s="292"/>
      <c r="BE18" s="112"/>
    </row>
    <row r="19" spans="1:60" ht="12.75" customHeight="1" x14ac:dyDescent="0.4">
      <c r="A19" s="292" t="s">
        <v>198</v>
      </c>
      <c r="B19" s="292" t="s">
        <v>192</v>
      </c>
      <c r="C19" s="292"/>
      <c r="D19" s="292"/>
      <c r="E19" s="292" t="s">
        <v>95</v>
      </c>
      <c r="F19" s="292"/>
      <c r="G19" s="292"/>
      <c r="H19" s="298">
        <v>41914</v>
      </c>
      <c r="I19" s="292"/>
      <c r="J19" s="292" t="s">
        <v>337</v>
      </c>
      <c r="K19" s="292"/>
      <c r="L19" s="292"/>
      <c r="M19" s="292"/>
      <c r="N19" s="292"/>
      <c r="O19" s="294"/>
      <c r="P19" s="294"/>
      <c r="Q19" s="292">
        <v>253</v>
      </c>
      <c r="R19" s="294">
        <v>732250.64</v>
      </c>
      <c r="S19" s="292">
        <v>350</v>
      </c>
      <c r="T19" s="294">
        <v>1810636.99</v>
      </c>
      <c r="U19" s="292"/>
      <c r="V19" s="292"/>
      <c r="W19" s="292"/>
      <c r="X19" s="292"/>
      <c r="Y19" s="292"/>
      <c r="Z19" s="292"/>
      <c r="AA19" s="292"/>
      <c r="AB19" s="292"/>
      <c r="AC19" s="292"/>
      <c r="AD19" s="299"/>
      <c r="AE19" s="292"/>
      <c r="AF19" s="292"/>
      <c r="AG19" s="299"/>
      <c r="AH19" s="292"/>
      <c r="AI19" s="292"/>
      <c r="AJ19" s="292"/>
      <c r="AK19" s="292"/>
      <c r="AL19" s="292"/>
      <c r="AM19" s="292"/>
      <c r="AN19" s="292"/>
      <c r="AO19" s="292"/>
      <c r="AP19" s="292"/>
      <c r="AQ19" s="292"/>
      <c r="AR19" s="292"/>
      <c r="AS19" s="292"/>
      <c r="BE19" s="112"/>
    </row>
    <row r="20" spans="1:60" ht="12.75" customHeight="1" x14ac:dyDescent="0.4">
      <c r="A20" s="292" t="s">
        <v>198</v>
      </c>
      <c r="B20" s="292" t="s">
        <v>190</v>
      </c>
      <c r="C20" s="292"/>
      <c r="D20" s="292"/>
      <c r="E20" s="292" t="s">
        <v>94</v>
      </c>
      <c r="F20" s="292" t="s">
        <v>430</v>
      </c>
      <c r="G20" s="292"/>
      <c r="H20" s="298">
        <v>41921</v>
      </c>
      <c r="I20" s="292"/>
      <c r="J20" s="292" t="s">
        <v>40</v>
      </c>
      <c r="K20" s="292"/>
      <c r="L20" s="292"/>
      <c r="M20" s="292"/>
      <c r="N20" s="292"/>
      <c r="O20" s="294"/>
      <c r="P20" s="294"/>
      <c r="Q20" s="292">
        <v>1874</v>
      </c>
      <c r="R20" s="294">
        <v>3984849</v>
      </c>
      <c r="S20" s="292">
        <v>1327</v>
      </c>
      <c r="T20" s="294">
        <v>3343641.2</v>
      </c>
      <c r="U20" s="292"/>
      <c r="V20" s="292"/>
      <c r="W20" s="292"/>
      <c r="X20" s="292"/>
      <c r="Y20" s="292"/>
      <c r="Z20" s="292"/>
      <c r="AA20" s="292"/>
      <c r="AB20" s="292"/>
      <c r="AC20" s="292"/>
      <c r="AD20" s="299"/>
      <c r="AE20" s="292"/>
      <c r="AF20" s="292"/>
      <c r="AG20" s="299"/>
      <c r="AH20" s="292"/>
      <c r="AI20" s="292"/>
      <c r="AJ20" s="292"/>
      <c r="AK20" s="292"/>
      <c r="AL20" s="292"/>
      <c r="AM20" s="292"/>
      <c r="AN20" s="292"/>
      <c r="AO20" s="292"/>
      <c r="AP20" s="292"/>
      <c r="AQ20" s="292"/>
      <c r="AR20" s="292"/>
      <c r="AS20" s="292"/>
      <c r="BE20" s="112"/>
    </row>
    <row r="21" spans="1:60" ht="12.75" customHeight="1" x14ac:dyDescent="0.4">
      <c r="A21" s="292" t="s">
        <v>198</v>
      </c>
      <c r="B21" s="292" t="s">
        <v>1351</v>
      </c>
      <c r="C21" s="292"/>
      <c r="D21" s="292"/>
      <c r="E21" s="292" t="s">
        <v>389</v>
      </c>
      <c r="F21" s="292"/>
      <c r="G21" s="292"/>
      <c r="H21" s="298">
        <v>41921</v>
      </c>
      <c r="I21" s="292"/>
      <c r="J21" s="292" t="s">
        <v>40</v>
      </c>
      <c r="K21" s="292"/>
      <c r="L21" s="292"/>
      <c r="M21" s="292"/>
      <c r="N21" s="292"/>
      <c r="O21" s="294"/>
      <c r="P21" s="294"/>
      <c r="Q21" s="292">
        <v>1089</v>
      </c>
      <c r="R21" s="294">
        <v>1419270.78</v>
      </c>
      <c r="S21" s="292"/>
      <c r="T21" s="294"/>
      <c r="U21" s="292"/>
      <c r="V21" s="292"/>
      <c r="W21" s="292"/>
      <c r="X21" s="292"/>
      <c r="Y21" s="292"/>
      <c r="Z21" s="292"/>
      <c r="AA21" s="292"/>
      <c r="AB21" s="292"/>
      <c r="AC21" s="292"/>
      <c r="AD21" s="299"/>
      <c r="AE21" s="292"/>
      <c r="AF21" s="292"/>
      <c r="AG21" s="299"/>
      <c r="AH21" s="292"/>
      <c r="AI21" s="292"/>
      <c r="AJ21" s="292"/>
      <c r="AK21" s="292"/>
      <c r="AL21" s="292"/>
      <c r="AM21" s="292"/>
      <c r="AN21" s="292"/>
      <c r="AO21" s="292"/>
      <c r="AP21" s="292"/>
      <c r="AQ21" s="292"/>
      <c r="AR21" s="292"/>
      <c r="AS21" s="292"/>
      <c r="BE21" s="112"/>
    </row>
    <row r="22" spans="1:60" ht="12.75" customHeight="1" x14ac:dyDescent="0.4">
      <c r="A22" s="292" t="s">
        <v>198</v>
      </c>
      <c r="B22" s="292" t="s">
        <v>197</v>
      </c>
      <c r="C22" s="292"/>
      <c r="D22" s="292"/>
      <c r="E22" s="292" t="s">
        <v>389</v>
      </c>
      <c r="F22" s="292"/>
      <c r="G22" s="292"/>
      <c r="H22" s="298">
        <v>41921</v>
      </c>
      <c r="I22" s="292"/>
      <c r="J22" s="292" t="s">
        <v>40</v>
      </c>
      <c r="K22" s="292"/>
      <c r="L22" s="292"/>
      <c r="M22" s="292"/>
      <c r="N22" s="292"/>
      <c r="O22" s="294"/>
      <c r="P22" s="294"/>
      <c r="Q22" s="292">
        <v>1815</v>
      </c>
      <c r="R22" s="294">
        <v>1974348.26</v>
      </c>
      <c r="S22" s="292">
        <v>1778</v>
      </c>
      <c r="T22" s="294">
        <v>1624555.58</v>
      </c>
      <c r="U22" s="292"/>
      <c r="V22" s="292"/>
      <c r="W22" s="292"/>
      <c r="X22" s="292"/>
      <c r="Y22" s="292"/>
      <c r="Z22" s="292"/>
      <c r="AA22" s="292"/>
      <c r="AB22" s="292"/>
      <c r="AC22" s="292"/>
      <c r="AD22" s="299"/>
      <c r="AE22" s="292"/>
      <c r="AF22" s="292"/>
      <c r="AG22" s="299"/>
      <c r="AH22" s="292"/>
      <c r="AI22" s="292"/>
      <c r="AJ22" s="292"/>
      <c r="AK22" s="292"/>
      <c r="AL22" s="292"/>
      <c r="AM22" s="292"/>
      <c r="AN22" s="292"/>
      <c r="AO22" s="292"/>
      <c r="AP22" s="292"/>
      <c r="AQ22" s="292"/>
      <c r="AR22" s="292"/>
      <c r="AS22" s="292"/>
      <c r="BE22" s="112"/>
    </row>
    <row r="23" spans="1:60" ht="12.75" customHeight="1" x14ac:dyDescent="0.4">
      <c r="A23" s="292" t="s">
        <v>198</v>
      </c>
      <c r="B23" s="292" t="s">
        <v>517</v>
      </c>
      <c r="C23" s="292"/>
      <c r="D23" s="292"/>
      <c r="E23" s="292" t="s">
        <v>95</v>
      </c>
      <c r="F23" s="292"/>
      <c r="G23" s="292"/>
      <c r="H23" s="298">
        <v>41927</v>
      </c>
      <c r="I23" s="292"/>
      <c r="J23" s="292" t="s">
        <v>40</v>
      </c>
      <c r="K23" s="292"/>
      <c r="L23" s="292"/>
      <c r="M23" s="292"/>
      <c r="N23" s="292"/>
      <c r="O23" s="294"/>
      <c r="P23" s="294"/>
      <c r="Q23" s="292">
        <v>332</v>
      </c>
      <c r="R23" s="294">
        <v>810776.19</v>
      </c>
      <c r="S23" s="292"/>
      <c r="T23" s="294"/>
      <c r="U23" s="292"/>
      <c r="V23" s="292"/>
      <c r="W23" s="292"/>
      <c r="X23" s="292"/>
      <c r="Y23" s="292"/>
      <c r="Z23" s="292"/>
      <c r="AA23" s="292"/>
      <c r="AB23" s="292"/>
      <c r="AC23" s="292"/>
      <c r="AD23" s="299"/>
      <c r="AE23" s="292"/>
      <c r="AF23" s="292"/>
      <c r="AG23" s="299"/>
      <c r="AH23" s="292"/>
      <c r="AI23" s="292"/>
      <c r="AJ23" s="292"/>
      <c r="AK23" s="292"/>
      <c r="AL23" s="292"/>
      <c r="AM23" s="292"/>
      <c r="AN23" s="292"/>
      <c r="AO23" s="292"/>
      <c r="AP23" s="292"/>
      <c r="AQ23" s="292"/>
      <c r="AR23" s="292"/>
      <c r="AS23" s="292"/>
      <c r="BE23" s="112"/>
    </row>
    <row r="24" spans="1:60" ht="12.75" customHeight="1" x14ac:dyDescent="0.4">
      <c r="A24" s="292" t="s">
        <v>198</v>
      </c>
      <c r="B24" s="292" t="s">
        <v>196</v>
      </c>
      <c r="C24" s="292"/>
      <c r="D24" s="292"/>
      <c r="E24" s="292" t="s">
        <v>389</v>
      </c>
      <c r="F24" s="292"/>
      <c r="G24" s="292"/>
      <c r="H24" s="298">
        <v>41927</v>
      </c>
      <c r="I24" s="292"/>
      <c r="J24" s="292" t="s">
        <v>40</v>
      </c>
      <c r="K24" s="292"/>
      <c r="L24" s="292"/>
      <c r="M24" s="292"/>
      <c r="N24" s="292"/>
      <c r="O24" s="294"/>
      <c r="P24" s="294"/>
      <c r="Q24" s="292">
        <v>578</v>
      </c>
      <c r="R24" s="294">
        <v>799615.23</v>
      </c>
      <c r="S24" s="292">
        <v>661</v>
      </c>
      <c r="T24" s="294">
        <v>1035390.21</v>
      </c>
      <c r="U24" s="292"/>
      <c r="V24" s="292"/>
      <c r="W24" s="292"/>
      <c r="X24" s="292"/>
      <c r="Y24" s="292"/>
      <c r="Z24" s="292"/>
      <c r="AA24" s="292"/>
      <c r="AB24" s="292"/>
      <c r="AC24" s="292"/>
      <c r="AD24" s="299"/>
      <c r="AE24" s="292"/>
      <c r="AF24" s="292"/>
      <c r="AG24" s="299"/>
      <c r="AH24" s="292"/>
      <c r="AI24" s="292"/>
      <c r="AJ24" s="292"/>
      <c r="AK24" s="292"/>
      <c r="AL24" s="292"/>
      <c r="AM24" s="292"/>
      <c r="AN24" s="292"/>
      <c r="AO24" s="292"/>
      <c r="AP24" s="292"/>
      <c r="AQ24" s="292"/>
      <c r="AR24" s="292"/>
      <c r="AS24" s="292"/>
      <c r="BE24" s="112"/>
    </row>
    <row r="25" spans="1:60" ht="12.75" customHeight="1" x14ac:dyDescent="0.4">
      <c r="A25" s="292" t="s">
        <v>198</v>
      </c>
      <c r="B25" s="292" t="s">
        <v>319</v>
      </c>
      <c r="C25" s="292"/>
      <c r="D25" s="292"/>
      <c r="E25" s="292" t="s">
        <v>389</v>
      </c>
      <c r="F25" s="292"/>
      <c r="G25" s="292"/>
      <c r="H25" s="298">
        <v>41928</v>
      </c>
      <c r="I25" s="292" t="s">
        <v>370</v>
      </c>
      <c r="J25" s="292" t="s">
        <v>40</v>
      </c>
      <c r="K25" s="292" t="s">
        <v>341</v>
      </c>
      <c r="L25" s="292"/>
      <c r="M25" s="292"/>
      <c r="N25" s="292"/>
      <c r="O25" s="294"/>
      <c r="P25" s="294"/>
      <c r="Q25" s="292">
        <v>640</v>
      </c>
      <c r="R25" s="294">
        <v>1418053.9</v>
      </c>
      <c r="S25" s="292"/>
      <c r="T25" s="294"/>
      <c r="U25" s="292"/>
      <c r="V25" s="292"/>
      <c r="W25" s="292"/>
      <c r="X25" s="292"/>
      <c r="Y25" s="292"/>
      <c r="Z25" s="292"/>
      <c r="AA25" s="292"/>
      <c r="AB25" s="292"/>
      <c r="AC25" s="292"/>
      <c r="AD25" s="299"/>
      <c r="AE25" s="292"/>
      <c r="AF25" s="292"/>
      <c r="AG25" s="299"/>
      <c r="AH25" s="292"/>
      <c r="AI25" s="292"/>
      <c r="AJ25" s="292"/>
      <c r="AK25" s="292"/>
      <c r="AL25" s="292"/>
      <c r="AM25" s="292"/>
      <c r="AN25" s="292"/>
      <c r="AO25" s="292"/>
      <c r="AP25" s="292" t="s">
        <v>342</v>
      </c>
      <c r="AQ25" s="292"/>
      <c r="AR25" s="292" t="s">
        <v>371</v>
      </c>
      <c r="AS25" s="292"/>
      <c r="BE25" s="112"/>
    </row>
    <row r="26" spans="1:60" ht="12.75" customHeight="1" x14ac:dyDescent="0.4">
      <c r="A26" s="292" t="s">
        <v>198</v>
      </c>
      <c r="B26" s="292" t="s">
        <v>320</v>
      </c>
      <c r="C26" s="292"/>
      <c r="D26" s="292"/>
      <c r="E26" s="292" t="s">
        <v>389</v>
      </c>
      <c r="F26" s="292"/>
      <c r="G26" s="292"/>
      <c r="H26" s="298">
        <v>41928</v>
      </c>
      <c r="I26" s="292" t="s">
        <v>372</v>
      </c>
      <c r="J26" s="292" t="s">
        <v>40</v>
      </c>
      <c r="K26" s="292" t="s">
        <v>341</v>
      </c>
      <c r="L26" s="292"/>
      <c r="M26" s="292"/>
      <c r="N26" s="292"/>
      <c r="O26" s="294"/>
      <c r="P26" s="294"/>
      <c r="Q26" s="292">
        <v>812</v>
      </c>
      <c r="R26" s="294">
        <v>1149806.73</v>
      </c>
      <c r="S26" s="292"/>
      <c r="T26" s="294"/>
      <c r="U26" s="292"/>
      <c r="V26" s="292"/>
      <c r="W26" s="292"/>
      <c r="X26" s="292"/>
      <c r="Y26" s="292"/>
      <c r="Z26" s="292"/>
      <c r="AA26" s="292"/>
      <c r="AB26" s="292"/>
      <c r="AC26" s="292"/>
      <c r="AD26" s="299">
        <v>41928</v>
      </c>
      <c r="AE26" s="292" t="s">
        <v>47</v>
      </c>
      <c r="AF26" s="292" t="s">
        <v>332</v>
      </c>
      <c r="AG26" s="299"/>
      <c r="AH26" s="292"/>
      <c r="AI26" s="292"/>
      <c r="AJ26" s="292"/>
      <c r="AK26" s="292"/>
      <c r="AL26" s="292"/>
      <c r="AM26" s="292"/>
      <c r="AN26" s="292"/>
      <c r="AO26" s="292">
        <v>41928</v>
      </c>
      <c r="AP26" s="292" t="s">
        <v>342</v>
      </c>
      <c r="AQ26" s="292"/>
      <c r="AR26" s="292" t="s">
        <v>373</v>
      </c>
      <c r="AS26" s="292"/>
      <c r="BE26" s="112"/>
    </row>
    <row r="27" spans="1:60" ht="12.75" customHeight="1" x14ac:dyDescent="0.4">
      <c r="A27" s="292" t="s">
        <v>198</v>
      </c>
      <c r="B27" s="292" t="s">
        <v>518</v>
      </c>
      <c r="C27" s="292"/>
      <c r="D27" s="292"/>
      <c r="E27" s="292" t="s">
        <v>95</v>
      </c>
      <c r="F27" s="292"/>
      <c r="G27" s="292"/>
      <c r="H27" s="298">
        <v>41940</v>
      </c>
      <c r="I27" s="292" t="s">
        <v>370</v>
      </c>
      <c r="J27" s="292" t="s">
        <v>40</v>
      </c>
      <c r="K27" s="292"/>
      <c r="L27" s="292"/>
      <c r="M27" s="292"/>
      <c r="N27" s="292"/>
      <c r="O27" s="294"/>
      <c r="P27" s="294"/>
      <c r="Q27" s="292">
        <v>226</v>
      </c>
      <c r="R27" s="294">
        <v>1066784.49</v>
      </c>
      <c r="S27" s="292"/>
      <c r="T27" s="294"/>
      <c r="U27" s="292"/>
      <c r="V27" s="292"/>
      <c r="W27" s="292"/>
      <c r="X27" s="292"/>
      <c r="Y27" s="292"/>
      <c r="Z27" s="292"/>
      <c r="AA27" s="292"/>
      <c r="AB27" s="292"/>
      <c r="AC27" s="292"/>
      <c r="AD27" s="292"/>
      <c r="AE27" s="292"/>
      <c r="AF27" s="299"/>
      <c r="AG27" s="299"/>
      <c r="AH27" s="292"/>
      <c r="AI27" s="292"/>
      <c r="AJ27" s="292"/>
      <c r="AK27" s="292"/>
      <c r="AL27" s="292"/>
      <c r="AM27" s="292"/>
      <c r="AN27" s="292"/>
      <c r="AO27" s="292"/>
      <c r="AP27" s="292"/>
      <c r="AQ27" s="292"/>
      <c r="AR27" s="292"/>
      <c r="AS27" s="292"/>
      <c r="BE27" s="112"/>
    </row>
    <row r="28" spans="1:60" ht="12.75" customHeight="1" x14ac:dyDescent="0.4">
      <c r="A28" s="292" t="s">
        <v>198</v>
      </c>
      <c r="B28" s="292" t="s">
        <v>418</v>
      </c>
      <c r="C28" s="292"/>
      <c r="D28" s="292"/>
      <c r="E28" s="292"/>
      <c r="F28" s="292"/>
      <c r="G28" s="292"/>
      <c r="H28" s="298">
        <v>41963</v>
      </c>
      <c r="I28" s="292"/>
      <c r="J28" s="292" t="s">
        <v>40</v>
      </c>
      <c r="K28" s="292"/>
      <c r="L28" s="292"/>
      <c r="M28" s="292"/>
      <c r="N28" s="292"/>
      <c r="O28" s="294"/>
      <c r="P28" s="294"/>
      <c r="Q28" s="292">
        <v>567</v>
      </c>
      <c r="R28" s="294">
        <v>829488.01</v>
      </c>
      <c r="S28" s="292"/>
      <c r="T28" s="294"/>
      <c r="U28" s="292"/>
      <c r="V28" s="292"/>
      <c r="W28" s="292"/>
      <c r="X28" s="292"/>
      <c r="Y28" s="292"/>
      <c r="Z28" s="292"/>
      <c r="AA28" s="292"/>
      <c r="AB28" s="292"/>
      <c r="AC28" s="292"/>
      <c r="AD28" s="292"/>
      <c r="AE28" s="292"/>
      <c r="AF28" s="299"/>
      <c r="AG28" s="299"/>
      <c r="AH28" s="292"/>
      <c r="AI28" s="292"/>
      <c r="AJ28" s="292"/>
      <c r="AK28" s="292"/>
      <c r="AL28" s="292"/>
      <c r="AM28" s="292"/>
      <c r="AN28" s="292"/>
      <c r="AO28" s="292"/>
      <c r="AP28" s="292" t="s">
        <v>525</v>
      </c>
      <c r="AQ28" s="292"/>
      <c r="AR28" s="292"/>
      <c r="AS28" s="292"/>
      <c r="BE28" s="112"/>
    </row>
    <row r="29" spans="1:60" ht="12.75" customHeight="1" x14ac:dyDescent="0.45">
      <c r="A29" s="292" t="s">
        <v>198</v>
      </c>
      <c r="B29" s="324" t="s">
        <v>175</v>
      </c>
      <c r="C29" s="324"/>
      <c r="D29" s="324"/>
      <c r="E29" s="292" t="s">
        <v>94</v>
      </c>
      <c r="F29" s="292" t="s">
        <v>93</v>
      </c>
      <c r="G29" s="304" t="s">
        <v>94</v>
      </c>
      <c r="H29" s="298">
        <v>41974</v>
      </c>
      <c r="I29" s="295" t="s">
        <v>311</v>
      </c>
      <c r="J29" s="319" t="s">
        <v>93</v>
      </c>
      <c r="K29" s="292" t="s">
        <v>71</v>
      </c>
      <c r="L29" s="292"/>
      <c r="M29" s="292"/>
      <c r="N29" s="292"/>
      <c r="O29" s="294"/>
      <c r="P29" s="294"/>
      <c r="Q29" s="320">
        <v>804</v>
      </c>
      <c r="R29" s="294">
        <v>1075020.95</v>
      </c>
      <c r="S29" s="292">
        <v>890</v>
      </c>
      <c r="T29" s="294">
        <v>1157488.48</v>
      </c>
      <c r="U29" s="325"/>
      <c r="V29" t="s">
        <v>575</v>
      </c>
      <c r="W29" s="292"/>
      <c r="X29" s="292"/>
      <c r="Y29" s="325" t="s">
        <v>420</v>
      </c>
      <c r="Z29" s="292">
        <v>4</v>
      </c>
      <c r="AA29" s="292" t="s">
        <v>94</v>
      </c>
      <c r="AB29" s="302">
        <v>0.06</v>
      </c>
      <c r="AC29" s="304">
        <v>42045</v>
      </c>
      <c r="AD29" s="304">
        <v>41964</v>
      </c>
      <c r="AE29" s="304">
        <v>41964</v>
      </c>
      <c r="AF29" s="301" t="s">
        <v>576</v>
      </c>
      <c r="AG29" s="301" t="s">
        <v>94</v>
      </c>
      <c r="AH29" s="301" t="s">
        <v>577</v>
      </c>
      <c r="AI29" s="301" t="s">
        <v>419</v>
      </c>
      <c r="AJ29" s="301"/>
      <c r="AK29" s="301" t="s">
        <v>93</v>
      </c>
      <c r="AL29" s="301"/>
      <c r="AM29" s="292"/>
      <c r="AN29" s="292"/>
      <c r="AO29" s="292"/>
      <c r="AP29" s="292"/>
      <c r="AQ29" s="292"/>
      <c r="AR29" s="292"/>
      <c r="AS29" s="292"/>
      <c r="AX29" s="84" t="s">
        <v>137</v>
      </c>
      <c r="AY29" s="84" t="s">
        <v>137</v>
      </c>
      <c r="AZ29" s="84" t="s">
        <v>137</v>
      </c>
      <c r="BA29" s="84" t="s">
        <v>137</v>
      </c>
      <c r="BB29" s="84" t="s">
        <v>137</v>
      </c>
      <c r="BC29" s="84" t="s">
        <v>137</v>
      </c>
      <c r="BD29" s="84" t="s">
        <v>137</v>
      </c>
      <c r="BF29" s="84" t="s">
        <v>137</v>
      </c>
      <c r="BG29" s="84" t="s">
        <v>137</v>
      </c>
      <c r="BH29" s="84" t="s">
        <v>137</v>
      </c>
    </row>
    <row r="30" spans="1:60" ht="12.75" customHeight="1" x14ac:dyDescent="0.4">
      <c r="A30" s="292" t="s">
        <v>198</v>
      </c>
      <c r="B30" s="292" t="s">
        <v>175</v>
      </c>
      <c r="C30" s="292"/>
      <c r="D30" s="292"/>
      <c r="E30" s="292" t="s">
        <v>94</v>
      </c>
      <c r="F30" s="292" t="s">
        <v>93</v>
      </c>
      <c r="G30" s="292"/>
      <c r="H30" s="298">
        <v>41974</v>
      </c>
      <c r="I30" s="292"/>
      <c r="J30" s="292" t="s">
        <v>632</v>
      </c>
      <c r="K30" s="292"/>
      <c r="L30" s="292"/>
      <c r="M30" s="292"/>
      <c r="N30" s="292"/>
      <c r="O30" s="294"/>
      <c r="P30" s="294"/>
      <c r="Q30" s="292"/>
      <c r="R30" s="294"/>
      <c r="S30" s="292">
        <v>890</v>
      </c>
      <c r="T30" s="294">
        <v>1157488.48</v>
      </c>
      <c r="U30" s="292"/>
      <c r="V30" s="292"/>
      <c r="W30" s="292"/>
      <c r="X30" s="292"/>
      <c r="Y30" s="292"/>
      <c r="Z30" s="292"/>
      <c r="AA30" s="292"/>
      <c r="AB30" s="292"/>
      <c r="AC30" s="292"/>
      <c r="AD30" s="292"/>
      <c r="AE30" s="292"/>
      <c r="AF30" s="299"/>
      <c r="AG30" s="326"/>
      <c r="AH30" s="292"/>
      <c r="AI30" s="292"/>
      <c r="AJ30" s="292"/>
      <c r="AK30" s="292"/>
      <c r="AL30" s="292"/>
      <c r="AM30" s="292"/>
      <c r="AN30" s="292"/>
      <c r="AO30" s="292"/>
      <c r="AP30" s="292" t="s">
        <v>532</v>
      </c>
      <c r="AQ30" s="292"/>
      <c r="AR30" s="292"/>
      <c r="AS30" s="292"/>
      <c r="BE30" s="112"/>
    </row>
    <row r="31" spans="1:60" ht="38.25" customHeight="1" x14ac:dyDescent="0.4">
      <c r="A31" s="292" t="s">
        <v>198</v>
      </c>
      <c r="B31" s="324" t="s">
        <v>173</v>
      </c>
      <c r="C31" s="324"/>
      <c r="D31" s="324"/>
      <c r="E31" s="292" t="s">
        <v>94</v>
      </c>
      <c r="F31" s="292" t="s">
        <v>297</v>
      </c>
      <c r="G31" s="301" t="s">
        <v>47</v>
      </c>
      <c r="H31" s="298">
        <v>41984</v>
      </c>
      <c r="I31" s="327">
        <v>0.41666666666666669</v>
      </c>
      <c r="J31" s="301" t="s">
        <v>40</v>
      </c>
      <c r="K31" s="292" t="s">
        <v>71</v>
      </c>
      <c r="L31" s="292"/>
      <c r="M31" s="292"/>
      <c r="N31" s="292"/>
      <c r="O31" s="294"/>
      <c r="P31" s="294"/>
      <c r="Q31" s="320">
        <v>330</v>
      </c>
      <c r="R31" s="294">
        <v>1420569</v>
      </c>
      <c r="S31" s="292">
        <v>318</v>
      </c>
      <c r="T31" s="294">
        <v>1444755.04</v>
      </c>
      <c r="U31" s="292"/>
      <c r="V31" s="328" t="s">
        <v>615</v>
      </c>
      <c r="W31" s="328"/>
      <c r="X31" s="328"/>
      <c r="Y31" s="292" t="s">
        <v>428</v>
      </c>
      <c r="Z31" s="292" t="s">
        <v>47</v>
      </c>
      <c r="AA31" s="292" t="s">
        <v>94</v>
      </c>
      <c r="AB31" s="302">
        <v>0.06</v>
      </c>
      <c r="AC31" s="304">
        <v>42045</v>
      </c>
      <c r="AD31" s="304" t="s">
        <v>573</v>
      </c>
      <c r="AE31" s="301" t="s">
        <v>47</v>
      </c>
      <c r="AF31" s="301" t="s">
        <v>47</v>
      </c>
      <c r="AG31" s="301" t="s">
        <v>47</v>
      </c>
      <c r="AH31" s="301" t="s">
        <v>55</v>
      </c>
      <c r="AI31" s="301" t="s">
        <v>609</v>
      </c>
      <c r="AJ31" s="301"/>
      <c r="AK31" s="301" t="s">
        <v>47</v>
      </c>
      <c r="AL31" s="301"/>
      <c r="AM31" s="292"/>
      <c r="AN31" s="292"/>
      <c r="AO31" s="292"/>
      <c r="AP31" s="292"/>
      <c r="AQ31" s="292"/>
      <c r="AR31" s="292"/>
      <c r="AS31" s="292"/>
      <c r="AX31" s="84" t="s">
        <v>137</v>
      </c>
      <c r="AY31" s="84" t="s">
        <v>137</v>
      </c>
      <c r="AZ31" s="84" t="s">
        <v>137</v>
      </c>
      <c r="BA31" s="84" t="s">
        <v>137</v>
      </c>
      <c r="BB31" s="84" t="s">
        <v>137</v>
      </c>
      <c r="BC31" s="84" t="s">
        <v>137</v>
      </c>
      <c r="BD31" s="84" t="s">
        <v>137</v>
      </c>
      <c r="BF31" s="84" t="s">
        <v>137</v>
      </c>
      <c r="BG31" s="84" t="s">
        <v>137</v>
      </c>
      <c r="BH31" s="84" t="s">
        <v>137</v>
      </c>
    </row>
    <row r="32" spans="1:60" ht="12.75" customHeight="1" x14ac:dyDescent="0.4">
      <c r="A32" s="292" t="s">
        <v>198</v>
      </c>
      <c r="B32" s="324" t="s">
        <v>166</v>
      </c>
      <c r="C32" s="324"/>
      <c r="D32" s="324"/>
      <c r="E32" s="292" t="s">
        <v>94</v>
      </c>
      <c r="F32" s="292" t="s">
        <v>430</v>
      </c>
      <c r="G32" s="301" t="s">
        <v>618</v>
      </c>
      <c r="H32" s="298">
        <v>41984</v>
      </c>
      <c r="I32" s="327">
        <v>0.375</v>
      </c>
      <c r="J32" s="301" t="s">
        <v>40</v>
      </c>
      <c r="K32" s="292" t="s">
        <v>71</v>
      </c>
      <c r="L32" s="292"/>
      <c r="M32" s="292"/>
      <c r="N32" s="292"/>
      <c r="O32" s="294"/>
      <c r="P32" s="294"/>
      <c r="Q32" s="320">
        <v>2419</v>
      </c>
      <c r="R32" s="294">
        <v>46235178.359999999</v>
      </c>
      <c r="S32" s="292">
        <v>1747</v>
      </c>
      <c r="T32" s="294">
        <v>5227127.97</v>
      </c>
      <c r="U32" s="292"/>
      <c r="V32" s="292" t="s">
        <v>598</v>
      </c>
      <c r="W32" s="292"/>
      <c r="X32" s="292"/>
      <c r="Y32" s="292" t="s">
        <v>428</v>
      </c>
      <c r="Z32" s="292" t="s">
        <v>47</v>
      </c>
      <c r="AA32" s="292" t="s">
        <v>94</v>
      </c>
      <c r="AB32" s="302">
        <v>0.04</v>
      </c>
      <c r="AC32" s="304">
        <v>42045</v>
      </c>
      <c r="AD32" s="304" t="s">
        <v>573</v>
      </c>
      <c r="AE32" s="301" t="s">
        <v>47</v>
      </c>
      <c r="AF32" s="301" t="s">
        <v>47</v>
      </c>
      <c r="AG32" s="301" t="s">
        <v>47</v>
      </c>
      <c r="AH32" s="301" t="s">
        <v>55</v>
      </c>
      <c r="AI32" s="301" t="s">
        <v>599</v>
      </c>
      <c r="AJ32" s="301"/>
      <c r="AK32" s="301" t="s">
        <v>94</v>
      </c>
      <c r="AL32" s="301"/>
      <c r="AM32" s="292"/>
      <c r="AN32" s="292"/>
      <c r="AO32" s="292"/>
      <c r="AP32" s="292"/>
      <c r="AQ32" s="292"/>
      <c r="AR32" s="292"/>
      <c r="AS32" s="292"/>
      <c r="AX32" s="84" t="s">
        <v>137</v>
      </c>
      <c r="AY32" s="84" t="s">
        <v>137</v>
      </c>
      <c r="AZ32" s="84" t="s">
        <v>137</v>
      </c>
      <c r="BA32" s="84" t="s">
        <v>137</v>
      </c>
      <c r="BB32" s="84" t="s">
        <v>137</v>
      </c>
      <c r="BC32" s="84" t="s">
        <v>137</v>
      </c>
      <c r="BD32" s="84" t="s">
        <v>137</v>
      </c>
      <c r="BF32" s="84" t="s">
        <v>137</v>
      </c>
      <c r="BG32" s="84" t="s">
        <v>137</v>
      </c>
      <c r="BH32" s="84" t="s">
        <v>137</v>
      </c>
    </row>
    <row r="33" spans="1:62" ht="12.75" customHeight="1" x14ac:dyDescent="0.4">
      <c r="A33" s="292" t="s">
        <v>198</v>
      </c>
      <c r="B33" s="292" t="s">
        <v>173</v>
      </c>
      <c r="C33" s="292"/>
      <c r="D33" s="292"/>
      <c r="E33" s="292" t="s">
        <v>94</v>
      </c>
      <c r="F33" s="292" t="s">
        <v>536</v>
      </c>
      <c r="G33" s="292"/>
      <c r="H33" s="298">
        <v>41984</v>
      </c>
      <c r="I33" s="292"/>
      <c r="J33" s="292" t="s">
        <v>40</v>
      </c>
      <c r="K33" s="292"/>
      <c r="L33" s="292"/>
      <c r="M33" s="292"/>
      <c r="N33" s="292"/>
      <c r="O33" s="294"/>
      <c r="P33" s="294"/>
      <c r="Q33" s="292"/>
      <c r="R33" s="294"/>
      <c r="S33" s="292">
        <v>318</v>
      </c>
      <c r="T33" s="294">
        <v>1444755.04</v>
      </c>
      <c r="U33" s="292"/>
      <c r="V33" s="292"/>
      <c r="W33" s="292"/>
      <c r="X33" s="292"/>
      <c r="Y33" s="292"/>
      <c r="Z33" s="292"/>
      <c r="AA33" s="292"/>
      <c r="AB33" s="292"/>
      <c r="AC33" s="292"/>
      <c r="AD33" s="292"/>
      <c r="AE33" s="292"/>
      <c r="AF33" s="299"/>
      <c r="AG33" s="299"/>
      <c r="AH33" s="292"/>
      <c r="AI33" s="292"/>
      <c r="AJ33" s="292"/>
      <c r="AK33" s="292"/>
      <c r="AL33" s="292"/>
      <c r="AM33" s="292"/>
      <c r="AN33" s="292"/>
      <c r="AO33" s="292"/>
      <c r="AP33" s="292" t="s">
        <v>526</v>
      </c>
      <c r="AQ33" s="292"/>
      <c r="AR33" s="292"/>
      <c r="AS33" s="292"/>
      <c r="BE33" s="112"/>
    </row>
    <row r="34" spans="1:62" ht="12.75" customHeight="1" x14ac:dyDescent="0.4">
      <c r="A34" s="292" t="s">
        <v>198</v>
      </c>
      <c r="B34" s="292" t="s">
        <v>166</v>
      </c>
      <c r="C34" s="292"/>
      <c r="D34" s="292"/>
      <c r="E34" s="292" t="s">
        <v>94</v>
      </c>
      <c r="F34" s="292" t="s">
        <v>430</v>
      </c>
      <c r="G34" s="292"/>
      <c r="H34" s="298">
        <v>41984</v>
      </c>
      <c r="I34" s="292"/>
      <c r="J34" s="292" t="s">
        <v>40</v>
      </c>
      <c r="K34" s="292"/>
      <c r="L34" s="292"/>
      <c r="M34" s="292"/>
      <c r="N34" s="292"/>
      <c r="O34" s="294"/>
      <c r="P34" s="294"/>
      <c r="Q34" s="292"/>
      <c r="R34" s="294"/>
      <c r="S34" s="292">
        <v>1747</v>
      </c>
      <c r="T34" s="294">
        <v>5227127.97</v>
      </c>
      <c r="U34" s="292"/>
      <c r="V34" s="292"/>
      <c r="W34" s="292"/>
      <c r="X34" s="292"/>
      <c r="Y34" s="292"/>
      <c r="Z34" s="292"/>
      <c r="AA34" s="292"/>
      <c r="AB34" s="292"/>
      <c r="AC34" s="292"/>
      <c r="AD34" s="292"/>
      <c r="AE34" s="292"/>
      <c r="AF34" s="299"/>
      <c r="AG34" s="299"/>
      <c r="AH34" s="292"/>
      <c r="AI34" s="292"/>
      <c r="AJ34" s="292"/>
      <c r="AK34" s="292"/>
      <c r="AL34" s="292"/>
      <c r="AM34" s="292"/>
      <c r="AN34" s="292"/>
      <c r="AO34" s="292"/>
      <c r="AP34" s="292" t="s">
        <v>527</v>
      </c>
      <c r="AQ34" s="292"/>
      <c r="AR34" s="292"/>
      <c r="AS34" s="292"/>
      <c r="BE34" s="112"/>
    </row>
    <row r="35" spans="1:62" ht="12.75" customHeight="1" x14ac:dyDescent="0.4">
      <c r="A35" s="292" t="s">
        <v>198</v>
      </c>
      <c r="B35" s="324" t="s">
        <v>171</v>
      </c>
      <c r="C35" s="324"/>
      <c r="D35" s="324"/>
      <c r="E35" s="292" t="s">
        <v>94</v>
      </c>
      <c r="F35" s="292" t="s">
        <v>430</v>
      </c>
      <c r="G35" s="301" t="s">
        <v>629</v>
      </c>
      <c r="H35" s="298">
        <v>41988</v>
      </c>
      <c r="I35" s="327">
        <v>0.375</v>
      </c>
      <c r="J35" s="301" t="s">
        <v>40</v>
      </c>
      <c r="K35" s="292" t="s">
        <v>71</v>
      </c>
      <c r="L35" s="292"/>
      <c r="M35" s="292"/>
      <c r="N35" s="292"/>
      <c r="O35" s="294"/>
      <c r="P35" s="294"/>
      <c r="Q35" s="320">
        <v>2809</v>
      </c>
      <c r="R35" s="294">
        <v>4819431.49</v>
      </c>
      <c r="S35" s="292">
        <v>1510</v>
      </c>
      <c r="T35" s="294">
        <v>2273108.8199999998</v>
      </c>
      <c r="U35" s="292"/>
      <c r="V35" s="292" t="s">
        <v>601</v>
      </c>
      <c r="W35" s="292"/>
      <c r="X35" s="292"/>
      <c r="Y35" s="292" t="s">
        <v>428</v>
      </c>
      <c r="Z35" s="292" t="s">
        <v>47</v>
      </c>
      <c r="AA35" s="292" t="s">
        <v>94</v>
      </c>
      <c r="AB35" s="302">
        <v>0.06</v>
      </c>
      <c r="AC35" s="304">
        <v>42045</v>
      </c>
      <c r="AD35" s="304">
        <v>41985</v>
      </c>
      <c r="AE35" s="301" t="s">
        <v>47</v>
      </c>
      <c r="AF35" s="301" t="s">
        <v>47</v>
      </c>
      <c r="AG35" s="301" t="s">
        <v>47</v>
      </c>
      <c r="AH35" s="301" t="s">
        <v>55</v>
      </c>
      <c r="AI35" s="301" t="s">
        <v>599</v>
      </c>
      <c r="AJ35" s="301"/>
      <c r="AK35" s="301" t="s">
        <v>94</v>
      </c>
      <c r="AL35" s="301"/>
      <c r="AM35" s="292"/>
      <c r="AN35" s="292"/>
      <c r="AO35" s="292"/>
      <c r="AP35" s="292"/>
      <c r="AQ35" s="292"/>
      <c r="AR35" s="292"/>
      <c r="AS35" s="292"/>
      <c r="AX35" s="84" t="s">
        <v>137</v>
      </c>
      <c r="AY35" s="84" t="s">
        <v>137</v>
      </c>
      <c r="AZ35" s="84" t="s">
        <v>137</v>
      </c>
      <c r="BA35" s="84" t="s">
        <v>137</v>
      </c>
      <c r="BB35" s="84" t="s">
        <v>137</v>
      </c>
      <c r="BC35" s="84" t="s">
        <v>137</v>
      </c>
      <c r="BD35" s="84" t="s">
        <v>137</v>
      </c>
      <c r="BF35" s="84" t="s">
        <v>137</v>
      </c>
      <c r="BG35" s="84" t="s">
        <v>137</v>
      </c>
      <c r="BH35" s="84" t="s">
        <v>137</v>
      </c>
    </row>
    <row r="36" spans="1:62" ht="12.75" customHeight="1" x14ac:dyDescent="0.45">
      <c r="A36" s="292" t="s">
        <v>198</v>
      </c>
      <c r="B36" s="324" t="s">
        <v>181</v>
      </c>
      <c r="C36" s="324"/>
      <c r="D36" s="324"/>
      <c r="E36" s="292" t="s">
        <v>94</v>
      </c>
      <c r="F36" s="292" t="s">
        <v>93</v>
      </c>
      <c r="G36" s="301" t="s">
        <v>94</v>
      </c>
      <c r="H36" s="298">
        <v>41988</v>
      </c>
      <c r="I36" s="318">
        <v>0.33333333333333331</v>
      </c>
      <c r="J36" s="292" t="s">
        <v>631</v>
      </c>
      <c r="K36" s="292" t="s">
        <v>71</v>
      </c>
      <c r="L36" s="292"/>
      <c r="M36" s="292"/>
      <c r="N36" s="292"/>
      <c r="O36" s="294"/>
      <c r="P36" s="294"/>
      <c r="Q36" s="320">
        <v>360</v>
      </c>
      <c r="R36" s="294">
        <v>895541.29</v>
      </c>
      <c r="S36" s="292">
        <v>445</v>
      </c>
      <c r="T36" s="294">
        <v>1011848.82</v>
      </c>
      <c r="U36" s="325"/>
      <c r="V36" t="s">
        <v>578</v>
      </c>
      <c r="W36" s="292"/>
      <c r="X36" s="292"/>
      <c r="Y36" s="325" t="s">
        <v>428</v>
      </c>
      <c r="Z36" s="292" t="s">
        <v>47</v>
      </c>
      <c r="AA36" s="325" t="s">
        <v>95</v>
      </c>
      <c r="AB36" s="292" t="s">
        <v>47</v>
      </c>
      <c r="AC36" s="304">
        <v>42046</v>
      </c>
      <c r="AD36" s="304">
        <v>41981</v>
      </c>
      <c r="AE36" s="304">
        <v>41981</v>
      </c>
      <c r="AF36" s="301" t="s">
        <v>576</v>
      </c>
      <c r="AG36" s="301"/>
      <c r="AH36" s="301" t="s">
        <v>579</v>
      </c>
      <c r="AI36" s="301" t="s">
        <v>419</v>
      </c>
      <c r="AJ36" s="301"/>
      <c r="AK36" s="301" t="s">
        <v>93</v>
      </c>
      <c r="AL36" s="301"/>
      <c r="AM36" s="292"/>
      <c r="AN36" s="292"/>
      <c r="AO36" s="292"/>
      <c r="AP36" s="292"/>
      <c r="AQ36" s="292"/>
      <c r="AR36" s="292"/>
      <c r="AS36" s="292"/>
      <c r="AX36" s="84" t="s">
        <v>137</v>
      </c>
      <c r="AY36" s="84" t="s">
        <v>137</v>
      </c>
      <c r="AZ36" s="84" t="s">
        <v>137</v>
      </c>
      <c r="BA36" s="84" t="s">
        <v>137</v>
      </c>
      <c r="BB36" s="84" t="s">
        <v>137</v>
      </c>
      <c r="BC36" s="84" t="s">
        <v>137</v>
      </c>
      <c r="BD36" s="84" t="s">
        <v>137</v>
      </c>
      <c r="BF36" s="84" t="s">
        <v>137</v>
      </c>
      <c r="BG36" s="84" t="s">
        <v>137</v>
      </c>
      <c r="BH36" s="84"/>
      <c r="BJ36" s="114"/>
    </row>
    <row r="37" spans="1:62" ht="12.75" customHeight="1" x14ac:dyDescent="0.4">
      <c r="A37" s="292" t="s">
        <v>198</v>
      </c>
      <c r="B37" s="292" t="s">
        <v>171</v>
      </c>
      <c r="C37" s="292"/>
      <c r="D37" s="292"/>
      <c r="E37" s="292" t="s">
        <v>94</v>
      </c>
      <c r="F37" s="292" t="s">
        <v>430</v>
      </c>
      <c r="G37" s="292"/>
      <c r="H37" s="298">
        <v>41988</v>
      </c>
      <c r="I37" s="292"/>
      <c r="J37" s="292" t="s">
        <v>40</v>
      </c>
      <c r="K37" s="292"/>
      <c r="L37" s="292"/>
      <c r="M37" s="292"/>
      <c r="N37" s="292"/>
      <c r="O37" s="294"/>
      <c r="P37" s="294"/>
      <c r="Q37" s="292"/>
      <c r="R37" s="294"/>
      <c r="S37" s="292">
        <v>1510</v>
      </c>
      <c r="T37" s="294">
        <v>2273108.8199999998</v>
      </c>
      <c r="U37" s="292"/>
      <c r="V37" s="292"/>
      <c r="W37" s="292"/>
      <c r="X37" s="292"/>
      <c r="Y37" s="292"/>
      <c r="Z37" s="292"/>
      <c r="AA37" s="292"/>
      <c r="AB37" s="292"/>
      <c r="AC37" s="292"/>
      <c r="AD37" s="292"/>
      <c r="AE37" s="292"/>
      <c r="AF37" s="299"/>
      <c r="AG37" s="299"/>
      <c r="AH37" s="292"/>
      <c r="AI37" s="292"/>
      <c r="AJ37" s="292"/>
      <c r="AK37" s="292"/>
      <c r="AL37" s="292"/>
      <c r="AM37" s="292"/>
      <c r="AN37" s="292"/>
      <c r="AO37" s="292"/>
      <c r="AP37" s="292" t="s">
        <v>527</v>
      </c>
      <c r="AQ37" s="292"/>
      <c r="AR37" s="292"/>
      <c r="AS37" s="292"/>
      <c r="BE37" s="112"/>
    </row>
    <row r="38" spans="1:62" ht="15" customHeight="1" x14ac:dyDescent="0.4">
      <c r="A38" s="292" t="s">
        <v>198</v>
      </c>
      <c r="B38" s="292" t="s">
        <v>181</v>
      </c>
      <c r="C38" s="292"/>
      <c r="D38" s="292"/>
      <c r="E38" s="292" t="s">
        <v>94</v>
      </c>
      <c r="F38" s="292" t="s">
        <v>93</v>
      </c>
      <c r="G38" s="292"/>
      <c r="H38" s="298">
        <v>41988</v>
      </c>
      <c r="I38" s="292"/>
      <c r="J38" s="292" t="s">
        <v>631</v>
      </c>
      <c r="K38" s="292"/>
      <c r="L38" s="292"/>
      <c r="M38" s="292"/>
      <c r="N38" s="292"/>
      <c r="O38" s="294"/>
      <c r="P38" s="294"/>
      <c r="Q38" s="292"/>
      <c r="R38" s="294"/>
      <c r="S38" s="292">
        <v>445</v>
      </c>
      <c r="T38" s="294">
        <v>1011848.82</v>
      </c>
      <c r="U38" s="292"/>
      <c r="V38" s="292"/>
      <c r="W38" s="292"/>
      <c r="X38" s="292"/>
      <c r="Y38" s="292"/>
      <c r="Z38" s="292"/>
      <c r="AA38" s="292"/>
      <c r="AB38" s="292"/>
      <c r="AC38" s="292"/>
      <c r="AD38" s="292"/>
      <c r="AE38" s="292"/>
      <c r="AF38" s="299"/>
      <c r="AG38" s="299"/>
      <c r="AH38" s="292"/>
      <c r="AI38" s="292"/>
      <c r="AJ38" s="292"/>
      <c r="AK38" s="292"/>
      <c r="AL38" s="292"/>
      <c r="AM38" s="292"/>
      <c r="AN38" s="292"/>
      <c r="AO38" s="292"/>
      <c r="AP38" s="292" t="s">
        <v>308</v>
      </c>
      <c r="AQ38" s="292"/>
      <c r="AR38" s="292"/>
      <c r="AS38" s="292"/>
      <c r="BE38" s="112"/>
    </row>
    <row r="39" spans="1:62" ht="12.75" customHeight="1" x14ac:dyDescent="0.4">
      <c r="A39" s="292" t="s">
        <v>198</v>
      </c>
      <c r="B39" s="324" t="s">
        <v>183</v>
      </c>
      <c r="C39" s="324"/>
      <c r="D39" s="324"/>
      <c r="E39" s="292" t="s">
        <v>94</v>
      </c>
      <c r="F39" s="292" t="s">
        <v>136</v>
      </c>
      <c r="G39" s="301" t="s">
        <v>47</v>
      </c>
      <c r="H39" s="298">
        <v>41989</v>
      </c>
      <c r="I39" s="327">
        <v>0.375</v>
      </c>
      <c r="J39" s="301" t="s">
        <v>40</v>
      </c>
      <c r="K39" s="292" t="s">
        <v>71</v>
      </c>
      <c r="L39" s="292"/>
      <c r="M39" s="292"/>
      <c r="N39" s="292"/>
      <c r="O39" s="294"/>
      <c r="P39" s="294"/>
      <c r="Q39" s="320">
        <v>2060</v>
      </c>
      <c r="R39" s="294">
        <v>2138484.25</v>
      </c>
      <c r="S39" s="292">
        <v>2272</v>
      </c>
      <c r="T39" s="294">
        <v>2163835.7599999998</v>
      </c>
      <c r="U39" s="292"/>
      <c r="V39" s="292" t="s">
        <v>574</v>
      </c>
      <c r="W39" s="292"/>
      <c r="X39" s="292"/>
      <c r="Y39" s="292" t="s">
        <v>428</v>
      </c>
      <c r="Z39" s="292" t="s">
        <v>47</v>
      </c>
      <c r="AA39" s="292" t="s">
        <v>94</v>
      </c>
      <c r="AB39" s="302">
        <v>0.06</v>
      </c>
      <c r="AC39" s="304">
        <v>42045</v>
      </c>
      <c r="AD39" s="304" t="s">
        <v>573</v>
      </c>
      <c r="AE39" s="301" t="s">
        <v>47</v>
      </c>
      <c r="AF39" s="301" t="s">
        <v>47</v>
      </c>
      <c r="AG39" s="301" t="s">
        <v>47</v>
      </c>
      <c r="AH39" s="301" t="s">
        <v>55</v>
      </c>
      <c r="AI39" s="301" t="s">
        <v>609</v>
      </c>
      <c r="AJ39" s="301"/>
      <c r="AK39" s="301" t="s">
        <v>47</v>
      </c>
      <c r="AL39" s="301"/>
      <c r="AM39" s="292"/>
      <c r="AN39" s="292"/>
      <c r="AO39" s="292"/>
      <c r="AP39" s="292"/>
      <c r="AQ39" s="292"/>
      <c r="AR39" s="292"/>
      <c r="AS39" s="292"/>
      <c r="AX39" s="84" t="s">
        <v>137</v>
      </c>
      <c r="AY39" s="84" t="s">
        <v>137</v>
      </c>
      <c r="AZ39" s="84" t="s">
        <v>137</v>
      </c>
      <c r="BA39" s="84" t="s">
        <v>137</v>
      </c>
      <c r="BB39" s="84"/>
      <c r="BC39" s="84"/>
      <c r="BD39" s="84"/>
      <c r="BF39" s="84"/>
      <c r="BG39" s="84"/>
      <c r="BH39" s="84"/>
    </row>
    <row r="40" spans="1:62" ht="15" customHeight="1" x14ac:dyDescent="0.45">
      <c r="A40" s="292" t="s">
        <v>198</v>
      </c>
      <c r="B40" s="324" t="s">
        <v>193</v>
      </c>
      <c r="C40" s="324"/>
      <c r="D40" s="324"/>
      <c r="E40" s="292" t="s">
        <v>94</v>
      </c>
      <c r="F40" s="292" t="s">
        <v>93</v>
      </c>
      <c r="G40" s="304" t="s">
        <v>94</v>
      </c>
      <c r="H40" s="298">
        <v>41989</v>
      </c>
      <c r="I40" s="318">
        <v>0.33333333333333331</v>
      </c>
      <c r="J40" s="292" t="s">
        <v>632</v>
      </c>
      <c r="K40" s="292" t="s">
        <v>71</v>
      </c>
      <c r="L40" s="292"/>
      <c r="M40" s="292"/>
      <c r="N40" s="292"/>
      <c r="O40" s="294"/>
      <c r="P40" s="294"/>
      <c r="Q40" s="320">
        <v>1014</v>
      </c>
      <c r="R40" s="294">
        <v>2989083.49</v>
      </c>
      <c r="S40" s="292">
        <v>573</v>
      </c>
      <c r="T40" s="294">
        <v>2003015.92</v>
      </c>
      <c r="U40" s="325"/>
      <c r="V40" t="s">
        <v>580</v>
      </c>
      <c r="W40" s="292"/>
      <c r="X40" s="292"/>
      <c r="Y40" s="325" t="s">
        <v>428</v>
      </c>
      <c r="Z40" s="292" t="s">
        <v>47</v>
      </c>
      <c r="AA40" s="325" t="s">
        <v>94</v>
      </c>
      <c r="AB40" s="329">
        <v>0.06</v>
      </c>
      <c r="AC40" s="304">
        <v>42046</v>
      </c>
      <c r="AD40" s="304">
        <v>41982</v>
      </c>
      <c r="AE40" s="304">
        <v>41982</v>
      </c>
      <c r="AF40" s="301" t="s">
        <v>576</v>
      </c>
      <c r="AG40" s="301"/>
      <c r="AH40" s="301" t="s">
        <v>581</v>
      </c>
      <c r="AI40" s="301" t="s">
        <v>419</v>
      </c>
      <c r="AJ40" s="301"/>
      <c r="AK40" s="301" t="s">
        <v>93</v>
      </c>
      <c r="AL40" s="301"/>
      <c r="AM40" s="292"/>
      <c r="AN40" s="292"/>
      <c r="AO40" s="292"/>
      <c r="AP40" s="292"/>
      <c r="AQ40" s="292"/>
      <c r="AR40" s="292"/>
      <c r="AS40" s="292"/>
      <c r="AX40" s="84" t="s">
        <v>137</v>
      </c>
      <c r="AY40" s="84" t="s">
        <v>137</v>
      </c>
      <c r="AZ40" s="84" t="s">
        <v>137</v>
      </c>
      <c r="BA40" s="84" t="s">
        <v>137</v>
      </c>
      <c r="BB40" s="84"/>
      <c r="BC40" s="84"/>
      <c r="BD40" s="84"/>
      <c r="BF40" s="84"/>
      <c r="BG40" s="84"/>
      <c r="BH40" s="84"/>
    </row>
    <row r="41" spans="1:62" ht="15" customHeight="1" x14ac:dyDescent="0.4">
      <c r="A41" s="292" t="s">
        <v>198</v>
      </c>
      <c r="B41" s="292" t="s">
        <v>183</v>
      </c>
      <c r="C41" s="292"/>
      <c r="D41" s="292"/>
      <c r="E41" s="292" t="s">
        <v>94</v>
      </c>
      <c r="F41" s="292" t="s">
        <v>536</v>
      </c>
      <c r="G41" s="292"/>
      <c r="H41" s="298">
        <v>41989</v>
      </c>
      <c r="I41" s="292" t="s">
        <v>533</v>
      </c>
      <c r="J41" s="292" t="s">
        <v>40</v>
      </c>
      <c r="K41" s="292"/>
      <c r="L41" s="292"/>
      <c r="M41" s="292"/>
      <c r="N41" s="292"/>
      <c r="O41" s="294"/>
      <c r="P41" s="294"/>
      <c r="Q41" s="292"/>
      <c r="R41" s="294"/>
      <c r="S41" s="292">
        <v>2272</v>
      </c>
      <c r="T41" s="294">
        <v>2163835.7599999998</v>
      </c>
      <c r="U41" s="292"/>
      <c r="V41" s="292"/>
      <c r="W41" s="292"/>
      <c r="X41" s="292"/>
      <c r="Y41" s="292"/>
      <c r="Z41" s="292"/>
      <c r="AA41" s="292"/>
      <c r="AB41" s="292"/>
      <c r="AC41" s="292"/>
      <c r="AD41" s="292"/>
      <c r="AE41" s="292"/>
      <c r="AF41" s="299"/>
      <c r="AG41" s="299"/>
      <c r="AH41" s="292"/>
      <c r="AI41" s="292"/>
      <c r="AJ41" s="292"/>
      <c r="AK41" s="292"/>
      <c r="AL41" s="292"/>
      <c r="AM41" s="292"/>
      <c r="AN41" s="292"/>
      <c r="AO41" s="292"/>
      <c r="AP41" s="292" t="s">
        <v>527</v>
      </c>
      <c r="AQ41" s="292"/>
      <c r="AR41" s="292"/>
      <c r="AS41" s="292"/>
      <c r="BE41" s="112"/>
    </row>
    <row r="42" spans="1:62" ht="12.75" customHeight="1" x14ac:dyDescent="0.4">
      <c r="A42" s="292" t="s">
        <v>198</v>
      </c>
      <c r="B42" s="292" t="s">
        <v>195</v>
      </c>
      <c r="C42" s="292"/>
      <c r="D42" s="292"/>
      <c r="E42" s="292" t="s">
        <v>95</v>
      </c>
      <c r="F42" s="292" t="s">
        <v>536</v>
      </c>
      <c r="G42" s="292"/>
      <c r="H42" s="298">
        <v>41989</v>
      </c>
      <c r="I42" s="292"/>
      <c r="J42" s="292" t="s">
        <v>40</v>
      </c>
      <c r="K42" s="292"/>
      <c r="L42" s="292"/>
      <c r="M42" s="292"/>
      <c r="N42" s="292"/>
      <c r="O42" s="294"/>
      <c r="P42" s="294"/>
      <c r="Q42" s="292"/>
      <c r="R42" s="294"/>
      <c r="S42" s="292">
        <v>953</v>
      </c>
      <c r="T42" s="294">
        <v>1524175.31</v>
      </c>
      <c r="U42" s="292"/>
      <c r="V42" s="292"/>
      <c r="W42" s="292"/>
      <c r="X42" s="292"/>
      <c r="Y42" s="292"/>
      <c r="Z42" s="292"/>
      <c r="AA42" s="292"/>
      <c r="AB42" s="292"/>
      <c r="AC42" s="292"/>
      <c r="AD42" s="292"/>
      <c r="AE42" s="292"/>
      <c r="AF42" s="299"/>
      <c r="AG42" s="299"/>
      <c r="AH42" s="292"/>
      <c r="AI42" s="292"/>
      <c r="AJ42" s="292"/>
      <c r="AK42" s="292"/>
      <c r="AL42" s="292"/>
      <c r="AM42" s="292"/>
      <c r="AN42" s="292"/>
      <c r="AO42" s="292"/>
      <c r="AP42" s="292" t="s">
        <v>526</v>
      </c>
      <c r="AQ42" s="292"/>
      <c r="AR42" s="292"/>
      <c r="AS42" s="292"/>
      <c r="BE42" s="112"/>
    </row>
    <row r="43" spans="1:62" ht="12.75" customHeight="1" x14ac:dyDescent="0.4">
      <c r="A43" s="292" t="s">
        <v>198</v>
      </c>
      <c r="B43" s="292" t="s">
        <v>193</v>
      </c>
      <c r="C43" s="292"/>
      <c r="D43" s="292"/>
      <c r="E43" s="292" t="s">
        <v>94</v>
      </c>
      <c r="F43" s="292" t="s">
        <v>93</v>
      </c>
      <c r="G43" s="292"/>
      <c r="H43" s="298">
        <v>41989</v>
      </c>
      <c r="I43" s="292"/>
      <c r="J43" s="292" t="s">
        <v>632</v>
      </c>
      <c r="K43" s="292"/>
      <c r="L43" s="292"/>
      <c r="M43" s="292"/>
      <c r="N43" s="292"/>
      <c r="O43" s="294"/>
      <c r="P43" s="294"/>
      <c r="Q43" s="292"/>
      <c r="R43" s="294"/>
      <c r="S43" s="292">
        <v>573</v>
      </c>
      <c r="T43" s="294">
        <v>2003015.92</v>
      </c>
      <c r="U43" s="292"/>
      <c r="V43" s="292"/>
      <c r="W43" s="292"/>
      <c r="X43" s="292"/>
      <c r="Y43" s="292"/>
      <c r="Z43" s="292"/>
      <c r="AA43" s="292"/>
      <c r="AB43" s="292"/>
      <c r="AC43" s="292"/>
      <c r="AD43" s="292"/>
      <c r="AE43" s="292"/>
      <c r="AF43" s="299"/>
      <c r="AG43" s="299"/>
      <c r="AH43" s="292"/>
      <c r="AI43" s="292"/>
      <c r="AJ43" s="292"/>
      <c r="AK43" s="292"/>
      <c r="AL43" s="292"/>
      <c r="AM43" s="292"/>
      <c r="AN43" s="292"/>
      <c r="AO43" s="292"/>
      <c r="AP43" s="292" t="s">
        <v>527</v>
      </c>
      <c r="AQ43" s="292"/>
      <c r="AR43" s="292"/>
      <c r="AS43" s="292"/>
      <c r="BE43" s="112"/>
    </row>
    <row r="44" spans="1:62" ht="12.75" customHeight="1" x14ac:dyDescent="0.4">
      <c r="A44" s="292" t="s">
        <v>198</v>
      </c>
      <c r="B44" s="324" t="s">
        <v>194</v>
      </c>
      <c r="C44" s="324"/>
      <c r="D44" s="324"/>
      <c r="E44" s="292" t="s">
        <v>94</v>
      </c>
      <c r="F44" s="292" t="s">
        <v>430</v>
      </c>
      <c r="G44" s="301" t="s">
        <v>625</v>
      </c>
      <c r="H44" s="298">
        <v>41990</v>
      </c>
      <c r="I44" s="327">
        <v>0.41666666666666669</v>
      </c>
      <c r="J44" s="301" t="s">
        <v>40</v>
      </c>
      <c r="K44" s="292" t="s">
        <v>71</v>
      </c>
      <c r="L44" s="292"/>
      <c r="M44" s="292"/>
      <c r="N44" s="292"/>
      <c r="O44" s="294"/>
      <c r="P44" s="294"/>
      <c r="Q44" s="320">
        <v>1226</v>
      </c>
      <c r="R44" s="294">
        <v>3992069.53</v>
      </c>
      <c r="S44" s="292">
        <v>883</v>
      </c>
      <c r="T44" s="294">
        <v>2546681.4300000002</v>
      </c>
      <c r="U44" s="292"/>
      <c r="V44" s="292" t="s">
        <v>602</v>
      </c>
      <c r="W44" s="292"/>
      <c r="X44" s="292"/>
      <c r="Y44" s="292" t="s">
        <v>428</v>
      </c>
      <c r="Z44" s="292" t="s">
        <v>47</v>
      </c>
      <c r="AA44" s="292" t="s">
        <v>95</v>
      </c>
      <c r="AB44" s="292" t="s">
        <v>47</v>
      </c>
      <c r="AC44" s="304">
        <v>42045</v>
      </c>
      <c r="AD44" s="304" t="s">
        <v>622</v>
      </c>
      <c r="AE44" s="301" t="s">
        <v>47</v>
      </c>
      <c r="AF44" s="301" t="s">
        <v>47</v>
      </c>
      <c r="AG44" s="301" t="s">
        <v>47</v>
      </c>
      <c r="AH44" s="301" t="s">
        <v>55</v>
      </c>
      <c r="AI44" s="301" t="s">
        <v>599</v>
      </c>
      <c r="AJ44" s="301"/>
      <c r="AK44" s="301" t="s">
        <v>94</v>
      </c>
      <c r="AL44" s="301"/>
      <c r="AM44" s="292"/>
      <c r="AN44" s="292"/>
      <c r="AO44" s="292"/>
      <c r="AP44" s="292"/>
      <c r="AQ44" s="292"/>
      <c r="AR44" s="292"/>
      <c r="AS44" s="292"/>
      <c r="AX44" s="84" t="s">
        <v>137</v>
      </c>
      <c r="AY44" s="84" t="s">
        <v>137</v>
      </c>
      <c r="AZ44" s="84" t="s">
        <v>137</v>
      </c>
      <c r="BA44" s="84" t="s">
        <v>137</v>
      </c>
      <c r="BB44" s="84"/>
      <c r="BC44" s="84"/>
      <c r="BD44" s="84"/>
      <c r="BF44" s="84"/>
      <c r="BG44" s="84"/>
      <c r="BH44" s="84"/>
    </row>
    <row r="45" spans="1:62" ht="12.75" customHeight="1" x14ac:dyDescent="0.45">
      <c r="A45" s="292" t="s">
        <v>198</v>
      </c>
      <c r="B45" s="324" t="s">
        <v>172</v>
      </c>
      <c r="C45" s="324"/>
      <c r="D45" s="324"/>
      <c r="E45" s="292" t="s">
        <v>94</v>
      </c>
      <c r="F45" s="292" t="s">
        <v>93</v>
      </c>
      <c r="G45" s="304" t="s">
        <v>94</v>
      </c>
      <c r="H45" s="298">
        <v>41990</v>
      </c>
      <c r="I45" s="295" t="s">
        <v>311</v>
      </c>
      <c r="J45" s="292" t="s">
        <v>632</v>
      </c>
      <c r="K45" s="292" t="s">
        <v>71</v>
      </c>
      <c r="L45" s="292"/>
      <c r="M45" s="292"/>
      <c r="N45" s="292"/>
      <c r="O45" s="294"/>
      <c r="P45" s="294"/>
      <c r="Q45" s="320">
        <v>2410</v>
      </c>
      <c r="R45" s="294">
        <v>2973143.61</v>
      </c>
      <c r="S45" s="292">
        <v>2240</v>
      </c>
      <c r="T45" s="294">
        <v>2995009.88</v>
      </c>
      <c r="U45" s="292" t="s">
        <v>95</v>
      </c>
      <c r="V45" t="s">
        <v>582</v>
      </c>
      <c r="W45" s="292"/>
      <c r="X45" s="292"/>
      <c r="Y45" s="292" t="s">
        <v>428</v>
      </c>
      <c r="Z45" s="292" t="s">
        <v>47</v>
      </c>
      <c r="AA45" s="292" t="s">
        <v>94</v>
      </c>
      <c r="AB45" s="302">
        <v>0.06</v>
      </c>
      <c r="AC45" s="304">
        <v>42045</v>
      </c>
      <c r="AD45" s="304">
        <v>41983</v>
      </c>
      <c r="AE45" s="304">
        <v>41983</v>
      </c>
      <c r="AF45" s="301" t="s">
        <v>576</v>
      </c>
      <c r="AG45" s="301"/>
      <c r="AH45" s="301" t="s">
        <v>583</v>
      </c>
      <c r="AI45" s="301" t="s">
        <v>419</v>
      </c>
      <c r="AJ45" s="301"/>
      <c r="AK45" s="301" t="s">
        <v>93</v>
      </c>
      <c r="AL45" s="301"/>
      <c r="AM45" s="292"/>
      <c r="AN45" s="292"/>
      <c r="AO45" s="292"/>
      <c r="AP45" s="292"/>
      <c r="AQ45" s="292"/>
      <c r="AR45" s="292"/>
      <c r="AS45" s="292"/>
      <c r="AX45" s="84" t="s">
        <v>137</v>
      </c>
      <c r="AY45" s="84" t="s">
        <v>137</v>
      </c>
      <c r="AZ45" s="84" t="s">
        <v>137</v>
      </c>
      <c r="BA45" s="84" t="s">
        <v>137</v>
      </c>
      <c r="BB45" s="84"/>
      <c r="BC45" s="84"/>
      <c r="BD45" s="84"/>
      <c r="BF45" s="84"/>
      <c r="BG45" s="84"/>
      <c r="BH45" s="84"/>
    </row>
    <row r="46" spans="1:62" ht="12.75" customHeight="1" x14ac:dyDescent="0.45">
      <c r="A46" s="292" t="s">
        <v>198</v>
      </c>
      <c r="B46" s="324" t="s">
        <v>174</v>
      </c>
      <c r="C46" s="324"/>
      <c r="D46" s="324"/>
      <c r="E46" s="292" t="s">
        <v>94</v>
      </c>
      <c r="F46" s="292" t="s">
        <v>93</v>
      </c>
      <c r="G46" s="304" t="s">
        <v>94</v>
      </c>
      <c r="H46" s="298">
        <v>41990</v>
      </c>
      <c r="I46" s="295" t="s">
        <v>311</v>
      </c>
      <c r="J46" s="292" t="s">
        <v>631</v>
      </c>
      <c r="K46" s="292" t="s">
        <v>71</v>
      </c>
      <c r="L46" s="292"/>
      <c r="M46" s="292"/>
      <c r="N46" s="292"/>
      <c r="O46" s="294"/>
      <c r="P46" s="294"/>
      <c r="Q46" s="320">
        <v>984</v>
      </c>
      <c r="R46" s="294">
        <v>1805694.97</v>
      </c>
      <c r="S46" s="292">
        <v>490</v>
      </c>
      <c r="T46" s="294">
        <v>1049402.2</v>
      </c>
      <c r="U46" s="325"/>
      <c r="V46" t="s">
        <v>584</v>
      </c>
      <c r="W46" s="292"/>
      <c r="X46" s="292"/>
      <c r="Y46" s="325" t="s">
        <v>428</v>
      </c>
      <c r="Z46" s="292" t="s">
        <v>47</v>
      </c>
      <c r="AA46" s="325" t="s">
        <v>94</v>
      </c>
      <c r="AB46" s="329">
        <v>0.06</v>
      </c>
      <c r="AC46" s="330"/>
      <c r="AD46" s="304">
        <v>41985</v>
      </c>
      <c r="AE46" s="304">
        <v>41985</v>
      </c>
      <c r="AF46" s="301" t="s">
        <v>576</v>
      </c>
      <c r="AG46" s="301"/>
      <c r="AH46" s="301" t="s">
        <v>585</v>
      </c>
      <c r="AI46" s="301" t="s">
        <v>419</v>
      </c>
      <c r="AJ46" s="301"/>
      <c r="AK46" s="301" t="s">
        <v>93</v>
      </c>
      <c r="AL46" s="301"/>
      <c r="AM46" s="292"/>
      <c r="AN46" s="292"/>
      <c r="AO46" s="292"/>
      <c r="AP46" s="292"/>
      <c r="AQ46" s="292"/>
      <c r="AR46" s="292"/>
      <c r="AS46" s="292"/>
      <c r="AX46" s="84" t="s">
        <v>137</v>
      </c>
      <c r="AY46" s="84" t="s">
        <v>137</v>
      </c>
      <c r="AZ46" s="84" t="s">
        <v>137</v>
      </c>
      <c r="BA46" s="84" t="s">
        <v>137</v>
      </c>
      <c r="BB46" s="84" t="s">
        <v>137</v>
      </c>
      <c r="BC46" s="84" t="s">
        <v>137</v>
      </c>
      <c r="BD46" s="84" t="s">
        <v>137</v>
      </c>
      <c r="BF46" s="84"/>
      <c r="BG46" s="84"/>
      <c r="BH46" s="84"/>
    </row>
    <row r="47" spans="1:62" ht="12.75" customHeight="1" x14ac:dyDescent="0.4">
      <c r="A47" s="292" t="s">
        <v>198</v>
      </c>
      <c r="B47" s="324" t="s">
        <v>519</v>
      </c>
      <c r="C47" s="324"/>
      <c r="D47" s="324"/>
      <c r="E47" s="292" t="s">
        <v>94</v>
      </c>
      <c r="F47" s="292" t="s">
        <v>136</v>
      </c>
      <c r="G47" s="301" t="s">
        <v>626</v>
      </c>
      <c r="H47" s="298">
        <v>41990</v>
      </c>
      <c r="I47" s="327">
        <v>0.41666666666666669</v>
      </c>
      <c r="J47" s="301" t="s">
        <v>40</v>
      </c>
      <c r="K47" s="292" t="s">
        <v>71</v>
      </c>
      <c r="L47" s="292"/>
      <c r="M47" s="292"/>
      <c r="N47" s="292"/>
      <c r="O47" s="294"/>
      <c r="P47" s="294"/>
      <c r="Q47" s="331">
        <f>S47</f>
        <v>960</v>
      </c>
      <c r="R47" s="296">
        <f>T47</f>
        <v>810608.72</v>
      </c>
      <c r="S47" s="292">
        <v>960</v>
      </c>
      <c r="T47" s="294">
        <v>810608.72</v>
      </c>
      <c r="U47" s="292"/>
      <c r="V47" s="292" t="s">
        <v>614</v>
      </c>
      <c r="W47" s="292"/>
      <c r="X47" s="292"/>
      <c r="Y47" s="292" t="s">
        <v>420</v>
      </c>
      <c r="Z47" s="292">
        <v>4</v>
      </c>
      <c r="AA47" s="292" t="s">
        <v>94</v>
      </c>
      <c r="AB47" s="302">
        <v>0.06</v>
      </c>
      <c r="AC47" s="304">
        <v>42005</v>
      </c>
      <c r="AD47" s="304" t="s">
        <v>619</v>
      </c>
      <c r="AE47" s="301" t="s">
        <v>47</v>
      </c>
      <c r="AF47" s="301" t="s">
        <v>47</v>
      </c>
      <c r="AG47" s="301" t="s">
        <v>47</v>
      </c>
      <c r="AH47" s="301" t="s">
        <v>55</v>
      </c>
      <c r="AI47" s="301" t="s">
        <v>609</v>
      </c>
      <c r="AJ47" s="301"/>
      <c r="AK47" s="301" t="s">
        <v>47</v>
      </c>
      <c r="AL47" s="301"/>
      <c r="AM47" s="292"/>
      <c r="AN47" s="292"/>
      <c r="AO47" s="292"/>
      <c r="AP47" s="292"/>
      <c r="AQ47" s="292"/>
      <c r="AR47" s="292"/>
      <c r="AS47" s="292"/>
      <c r="AX47" s="84" t="s">
        <v>137</v>
      </c>
      <c r="AY47" s="84" t="s">
        <v>137</v>
      </c>
      <c r="AZ47" s="84" t="s">
        <v>137</v>
      </c>
      <c r="BA47" s="84" t="s">
        <v>137</v>
      </c>
      <c r="BB47" s="84" t="s">
        <v>137</v>
      </c>
      <c r="BC47" s="84" t="s">
        <v>137</v>
      </c>
      <c r="BD47" s="84" t="s">
        <v>137</v>
      </c>
      <c r="BF47" s="84"/>
      <c r="BG47" s="84"/>
      <c r="BH47" s="84"/>
    </row>
    <row r="48" spans="1:62" ht="12.75" customHeight="1" x14ac:dyDescent="0.45">
      <c r="A48" s="292" t="s">
        <v>198</v>
      </c>
      <c r="B48" s="324" t="s">
        <v>179</v>
      </c>
      <c r="C48" s="324"/>
      <c r="D48" s="324"/>
      <c r="E48" s="292" t="s">
        <v>94</v>
      </c>
      <c r="F48" s="292" t="s">
        <v>93</v>
      </c>
      <c r="G48" s="301" t="s">
        <v>94</v>
      </c>
      <c r="H48" s="298">
        <v>41990</v>
      </c>
      <c r="I48" s="318">
        <v>0.33333333333333331</v>
      </c>
      <c r="J48" s="292" t="s">
        <v>632</v>
      </c>
      <c r="K48" s="292" t="s">
        <v>71</v>
      </c>
      <c r="L48" s="292"/>
      <c r="M48" s="292"/>
      <c r="N48" s="292"/>
      <c r="O48" s="294"/>
      <c r="P48" s="294"/>
      <c r="Q48" s="320">
        <v>4942</v>
      </c>
      <c r="R48" s="294">
        <v>6991508.8499999996</v>
      </c>
      <c r="S48" s="292">
        <v>4449</v>
      </c>
      <c r="T48" s="294">
        <v>6331289.5599999996</v>
      </c>
      <c r="U48" s="292" t="s">
        <v>95</v>
      </c>
      <c r="V48" t="s">
        <v>586</v>
      </c>
      <c r="W48" s="292"/>
      <c r="X48" s="292"/>
      <c r="Y48" s="292" t="s">
        <v>428</v>
      </c>
      <c r="Z48" s="292" t="s">
        <v>47</v>
      </c>
      <c r="AA48" s="292" t="s">
        <v>94</v>
      </c>
      <c r="AB48" s="302">
        <v>0.06</v>
      </c>
      <c r="AC48" s="304">
        <v>42045</v>
      </c>
      <c r="AD48" s="304">
        <v>41983</v>
      </c>
      <c r="AE48" s="304">
        <v>41983</v>
      </c>
      <c r="AF48" s="301" t="s">
        <v>576</v>
      </c>
      <c r="AG48" s="301"/>
      <c r="AH48" s="301" t="s">
        <v>587</v>
      </c>
      <c r="AI48" s="301" t="s">
        <v>419</v>
      </c>
      <c r="AJ48" s="301"/>
      <c r="AK48" s="301" t="s">
        <v>93</v>
      </c>
      <c r="AL48" s="301"/>
      <c r="AM48" s="292"/>
      <c r="AN48" s="292"/>
      <c r="AO48" s="292"/>
      <c r="AP48" s="292"/>
      <c r="AQ48" s="292"/>
      <c r="AR48" s="292"/>
      <c r="AS48" s="292"/>
      <c r="AX48" s="84" t="s">
        <v>137</v>
      </c>
      <c r="AY48" s="84" t="s">
        <v>137</v>
      </c>
      <c r="AZ48" s="84" t="s">
        <v>137</v>
      </c>
      <c r="BA48" s="84" t="s">
        <v>137</v>
      </c>
      <c r="BB48" s="84"/>
      <c r="BC48" s="84"/>
      <c r="BD48" s="84"/>
      <c r="BF48" s="84"/>
      <c r="BG48" s="84"/>
      <c r="BH48" s="84"/>
    </row>
    <row r="49" spans="1:60" ht="12.75" customHeight="1" x14ac:dyDescent="0.4">
      <c r="A49" s="292" t="s">
        <v>198</v>
      </c>
      <c r="B49" s="324" t="s">
        <v>188</v>
      </c>
      <c r="C49" s="324"/>
      <c r="D49" s="324"/>
      <c r="E49" s="292" t="s">
        <v>94</v>
      </c>
      <c r="F49" s="292" t="s">
        <v>430</v>
      </c>
      <c r="G49" s="301" t="s">
        <v>47</v>
      </c>
      <c r="H49" s="298">
        <v>41990</v>
      </c>
      <c r="I49" s="327">
        <v>0.41666666666666669</v>
      </c>
      <c r="J49" s="301" t="s">
        <v>40</v>
      </c>
      <c r="K49" s="292" t="s">
        <v>71</v>
      </c>
      <c r="L49" s="292"/>
      <c r="M49" s="292"/>
      <c r="N49" s="292"/>
      <c r="O49" s="294"/>
      <c r="P49" s="294"/>
      <c r="Q49" s="320">
        <v>1201</v>
      </c>
      <c r="R49" s="294">
        <v>2716346.95</v>
      </c>
      <c r="S49" s="292">
        <v>1200</v>
      </c>
      <c r="T49" s="294">
        <v>2305390.75</v>
      </c>
      <c r="U49" s="292"/>
      <c r="V49" s="292" t="s">
        <v>603</v>
      </c>
      <c r="W49" s="292"/>
      <c r="X49" s="292"/>
      <c r="Y49" s="292" t="s">
        <v>428</v>
      </c>
      <c r="Z49" s="292" t="s">
        <v>47</v>
      </c>
      <c r="AA49" s="292" t="s">
        <v>94</v>
      </c>
      <c r="AB49" s="302">
        <v>0.06</v>
      </c>
      <c r="AC49" s="304">
        <v>42045</v>
      </c>
      <c r="AD49" s="304" t="s">
        <v>573</v>
      </c>
      <c r="AE49" s="301" t="s">
        <v>47</v>
      </c>
      <c r="AF49" s="301" t="s">
        <v>47</v>
      </c>
      <c r="AG49" s="301" t="s">
        <v>47</v>
      </c>
      <c r="AH49" s="301" t="s">
        <v>55</v>
      </c>
      <c r="AI49" s="301" t="s">
        <v>599</v>
      </c>
      <c r="AJ49" s="301"/>
      <c r="AK49" s="301" t="s">
        <v>94</v>
      </c>
      <c r="AL49" s="301"/>
      <c r="AM49" s="292"/>
      <c r="AN49" s="292"/>
      <c r="AO49" s="292"/>
      <c r="AP49" s="292"/>
      <c r="AQ49" s="292"/>
      <c r="AR49" s="292"/>
      <c r="AS49" s="292"/>
      <c r="AX49" s="84" t="s">
        <v>137</v>
      </c>
      <c r="AY49" s="84" t="s">
        <v>137</v>
      </c>
      <c r="AZ49" s="84" t="s">
        <v>137</v>
      </c>
      <c r="BA49" s="84" t="s">
        <v>137</v>
      </c>
      <c r="BB49" s="84"/>
      <c r="BC49" s="84"/>
      <c r="BD49" s="84"/>
      <c r="BF49" s="84"/>
      <c r="BG49" s="84"/>
      <c r="BH49" s="84"/>
    </row>
    <row r="50" spans="1:60" ht="12.75" customHeight="1" x14ac:dyDescent="0.4">
      <c r="A50" s="292" t="s">
        <v>198</v>
      </c>
      <c r="B50" s="324" t="s">
        <v>186</v>
      </c>
      <c r="C50" s="324"/>
      <c r="D50" s="324"/>
      <c r="E50" s="292" t="s">
        <v>94</v>
      </c>
      <c r="F50" s="292" t="s">
        <v>430</v>
      </c>
      <c r="G50" s="301" t="s">
        <v>629</v>
      </c>
      <c r="H50" s="298">
        <v>41990</v>
      </c>
      <c r="I50" s="327">
        <v>0.41666666666666669</v>
      </c>
      <c r="J50" s="301" t="s">
        <v>40</v>
      </c>
      <c r="K50" s="292" t="s">
        <v>71</v>
      </c>
      <c r="L50" s="292"/>
      <c r="M50" s="292"/>
      <c r="N50" s="292"/>
      <c r="O50" s="294"/>
      <c r="P50" s="294"/>
      <c r="Q50" s="331">
        <f>S50</f>
        <v>1232</v>
      </c>
      <c r="R50" s="296">
        <f>T50</f>
        <v>2944157.62</v>
      </c>
      <c r="S50" s="292">
        <v>1232</v>
      </c>
      <c r="T50" s="294">
        <v>2944157.62</v>
      </c>
      <c r="U50" s="292"/>
      <c r="V50" s="292" t="s">
        <v>611</v>
      </c>
      <c r="W50" s="292"/>
      <c r="X50" s="292"/>
      <c r="Y50" s="292" t="s">
        <v>428</v>
      </c>
      <c r="Z50" s="292" t="s">
        <v>47</v>
      </c>
      <c r="AA50" s="292" t="s">
        <v>94</v>
      </c>
      <c r="AB50" s="302">
        <v>0.06</v>
      </c>
      <c r="AC50" s="304">
        <v>42045</v>
      </c>
      <c r="AD50" s="304">
        <v>41989</v>
      </c>
      <c r="AE50" s="301" t="s">
        <v>47</v>
      </c>
      <c r="AF50" s="301" t="s">
        <v>47</v>
      </c>
      <c r="AG50" s="301" t="s">
        <v>47</v>
      </c>
      <c r="AH50" s="301" t="s">
        <v>55</v>
      </c>
      <c r="AI50" s="301" t="s">
        <v>599</v>
      </c>
      <c r="AJ50" s="301"/>
      <c r="AK50" s="301" t="s">
        <v>94</v>
      </c>
      <c r="AL50" s="301"/>
      <c r="AM50" s="292"/>
      <c r="AN50" s="292"/>
      <c r="AO50" s="292"/>
      <c r="AP50" s="292"/>
      <c r="AQ50" s="292"/>
      <c r="AR50" s="292"/>
      <c r="AS50" s="292"/>
      <c r="AX50" s="84" t="s">
        <v>137</v>
      </c>
      <c r="AY50" s="84" t="s">
        <v>137</v>
      </c>
      <c r="AZ50" s="84" t="s">
        <v>137</v>
      </c>
      <c r="BA50" s="84" t="s">
        <v>137</v>
      </c>
      <c r="BB50" s="84"/>
      <c r="BC50" s="84"/>
      <c r="BD50" s="84"/>
      <c r="BF50" s="84"/>
      <c r="BG50" s="84"/>
      <c r="BH50" s="84"/>
    </row>
    <row r="51" spans="1:60" ht="12.75" customHeight="1" x14ac:dyDescent="0.4">
      <c r="A51" s="292" t="s">
        <v>198</v>
      </c>
      <c r="B51" s="292" t="s">
        <v>194</v>
      </c>
      <c r="C51" s="292"/>
      <c r="D51" s="292"/>
      <c r="E51" s="292" t="s">
        <v>94</v>
      </c>
      <c r="F51" s="292" t="s">
        <v>430</v>
      </c>
      <c r="G51" s="292"/>
      <c r="H51" s="298">
        <v>41990</v>
      </c>
      <c r="I51" s="292"/>
      <c r="J51" s="292" t="s">
        <v>40</v>
      </c>
      <c r="K51" s="292"/>
      <c r="L51" s="292"/>
      <c r="M51" s="292"/>
      <c r="N51" s="292"/>
      <c r="O51" s="294"/>
      <c r="P51" s="294"/>
      <c r="Q51" s="292"/>
      <c r="R51" s="294"/>
      <c r="S51" s="292">
        <v>883</v>
      </c>
      <c r="T51" s="294">
        <v>2546681.4300000002</v>
      </c>
      <c r="U51" s="292"/>
      <c r="V51" s="292"/>
      <c r="W51" s="292"/>
      <c r="X51" s="292"/>
      <c r="Y51" s="292"/>
      <c r="Z51" s="292"/>
      <c r="AA51" s="292"/>
      <c r="AB51" s="292"/>
      <c r="AC51" s="292"/>
      <c r="AD51" s="292"/>
      <c r="AE51" s="292"/>
      <c r="AF51" s="299"/>
      <c r="AG51" s="299"/>
      <c r="AH51" s="292"/>
      <c r="AI51" s="292"/>
      <c r="AJ51" s="292"/>
      <c r="AK51" s="292"/>
      <c r="AL51" s="292"/>
      <c r="AM51" s="292"/>
      <c r="AN51" s="292"/>
      <c r="AO51" s="292"/>
      <c r="AP51" s="292" t="s">
        <v>527</v>
      </c>
      <c r="AQ51" s="292"/>
      <c r="AR51" s="292"/>
      <c r="AS51" s="292"/>
      <c r="BE51" s="112"/>
    </row>
    <row r="52" spans="1:60" ht="12.75" customHeight="1" x14ac:dyDescent="0.4">
      <c r="A52" s="292" t="s">
        <v>198</v>
      </c>
      <c r="B52" s="292" t="s">
        <v>172</v>
      </c>
      <c r="C52" s="292"/>
      <c r="D52" s="292"/>
      <c r="E52" s="292" t="s">
        <v>94</v>
      </c>
      <c r="F52" s="292" t="s">
        <v>93</v>
      </c>
      <c r="G52" s="292"/>
      <c r="H52" s="298">
        <v>41990</v>
      </c>
      <c r="I52" s="292"/>
      <c r="J52" s="292"/>
      <c r="K52" s="292"/>
      <c r="L52" s="292"/>
      <c r="M52" s="292"/>
      <c r="N52" s="292"/>
      <c r="O52" s="294"/>
      <c r="P52" s="294"/>
      <c r="Q52" s="292"/>
      <c r="R52" s="294"/>
      <c r="S52" s="292">
        <v>2240</v>
      </c>
      <c r="T52" s="294">
        <v>2995009.88</v>
      </c>
      <c r="U52" s="292"/>
      <c r="V52" s="292"/>
      <c r="W52" s="292"/>
      <c r="X52" s="292"/>
      <c r="Y52" s="292"/>
      <c r="Z52" s="292"/>
      <c r="AA52" s="292"/>
      <c r="AB52" s="292"/>
      <c r="AC52" s="292"/>
      <c r="AD52" s="292"/>
      <c r="AE52" s="292"/>
      <c r="AF52" s="299"/>
      <c r="AG52" s="299"/>
      <c r="AH52" s="292"/>
      <c r="AI52" s="292"/>
      <c r="AJ52" s="292"/>
      <c r="AK52" s="292"/>
      <c r="AL52" s="292"/>
      <c r="AM52" s="292"/>
      <c r="AN52" s="292"/>
      <c r="AO52" s="292"/>
      <c r="AP52" s="292" t="s">
        <v>531</v>
      </c>
      <c r="AQ52" s="292"/>
      <c r="AR52" s="292"/>
      <c r="AS52" s="292"/>
      <c r="BE52" s="112"/>
    </row>
    <row r="53" spans="1:60" ht="12.75" customHeight="1" x14ac:dyDescent="0.4">
      <c r="A53" s="292" t="s">
        <v>198</v>
      </c>
      <c r="B53" s="292" t="s">
        <v>174</v>
      </c>
      <c r="C53" s="292"/>
      <c r="D53" s="292"/>
      <c r="E53" s="292" t="s">
        <v>94</v>
      </c>
      <c r="F53" s="292" t="s">
        <v>93</v>
      </c>
      <c r="G53" s="292"/>
      <c r="H53" s="298">
        <v>41990</v>
      </c>
      <c r="I53" s="292"/>
      <c r="J53" s="292" t="s">
        <v>631</v>
      </c>
      <c r="K53" s="292"/>
      <c r="L53" s="292"/>
      <c r="M53" s="292"/>
      <c r="N53" s="292"/>
      <c r="O53" s="294"/>
      <c r="P53" s="294"/>
      <c r="Q53" s="292"/>
      <c r="R53" s="294"/>
      <c r="S53" s="292">
        <v>490</v>
      </c>
      <c r="T53" s="294">
        <v>1049402.2</v>
      </c>
      <c r="U53" s="292"/>
      <c r="V53" s="292"/>
      <c r="W53" s="292"/>
      <c r="X53" s="292"/>
      <c r="Y53" s="292"/>
      <c r="Z53" s="292"/>
      <c r="AA53" s="292"/>
      <c r="AB53" s="292"/>
      <c r="AC53" s="292"/>
      <c r="AD53" s="292"/>
      <c r="AE53" s="292"/>
      <c r="AF53" s="299"/>
      <c r="AG53" s="299"/>
      <c r="AH53" s="292"/>
      <c r="AI53" s="292"/>
      <c r="AJ53" s="292"/>
      <c r="AK53" s="292"/>
      <c r="AL53" s="292"/>
      <c r="AM53" s="292"/>
      <c r="AN53" s="292"/>
      <c r="AO53" s="292"/>
      <c r="AP53" s="292" t="s">
        <v>335</v>
      </c>
      <c r="AQ53" s="292"/>
      <c r="AR53" s="292"/>
      <c r="AS53" s="292"/>
      <c r="BE53" s="112"/>
    </row>
    <row r="54" spans="1:60" ht="12.75" customHeight="1" x14ac:dyDescent="0.4">
      <c r="A54" s="292" t="s">
        <v>198</v>
      </c>
      <c r="B54" s="292" t="s">
        <v>519</v>
      </c>
      <c r="C54" s="292"/>
      <c r="D54" s="292"/>
      <c r="E54" s="292" t="s">
        <v>94</v>
      </c>
      <c r="F54" s="292" t="s">
        <v>536</v>
      </c>
      <c r="G54" s="292"/>
      <c r="H54" s="298">
        <v>41990</v>
      </c>
      <c r="I54" s="292"/>
      <c r="J54" s="292" t="s">
        <v>40</v>
      </c>
      <c r="K54" s="292"/>
      <c r="L54" s="292"/>
      <c r="M54" s="292"/>
      <c r="N54" s="292"/>
      <c r="O54" s="294"/>
      <c r="P54" s="294"/>
      <c r="Q54" s="292"/>
      <c r="R54" s="294"/>
      <c r="S54" s="292">
        <v>960</v>
      </c>
      <c r="T54" s="294">
        <v>810608.72</v>
      </c>
      <c r="U54" s="292"/>
      <c r="V54" s="292"/>
      <c r="W54" s="292"/>
      <c r="X54" s="292"/>
      <c r="Y54" s="292"/>
      <c r="Z54" s="292"/>
      <c r="AA54" s="292"/>
      <c r="AB54" s="292"/>
      <c r="AC54" s="292"/>
      <c r="AD54" s="292"/>
      <c r="AE54" s="292"/>
      <c r="AF54" s="299"/>
      <c r="AG54" s="299"/>
      <c r="AH54" s="292"/>
      <c r="AI54" s="292"/>
      <c r="AJ54" s="292"/>
      <c r="AK54" s="292"/>
      <c r="AL54" s="292"/>
      <c r="AM54" s="292"/>
      <c r="AN54" s="292"/>
      <c r="AO54" s="292"/>
      <c r="AP54" s="292" t="s">
        <v>528</v>
      </c>
      <c r="AQ54" s="292"/>
      <c r="AR54" s="292"/>
      <c r="AS54" s="292"/>
      <c r="BE54" s="112"/>
    </row>
    <row r="55" spans="1:60" ht="12.75" customHeight="1" x14ac:dyDescent="0.4">
      <c r="A55" s="292" t="s">
        <v>198</v>
      </c>
      <c r="B55" s="292" t="s">
        <v>179</v>
      </c>
      <c r="C55" s="292"/>
      <c r="D55" s="292"/>
      <c r="E55" s="292" t="s">
        <v>94</v>
      </c>
      <c r="F55" s="292" t="s">
        <v>93</v>
      </c>
      <c r="G55" s="292"/>
      <c r="H55" s="298">
        <v>41990</v>
      </c>
      <c r="I55" s="292"/>
      <c r="J55" s="292" t="s">
        <v>632</v>
      </c>
      <c r="K55" s="292"/>
      <c r="L55" s="292"/>
      <c r="M55" s="292"/>
      <c r="N55" s="292"/>
      <c r="O55" s="294"/>
      <c r="P55" s="294"/>
      <c r="Q55" s="292"/>
      <c r="R55" s="294"/>
      <c r="S55" s="292">
        <v>4449</v>
      </c>
      <c r="T55" s="294">
        <v>6331289.5599999996</v>
      </c>
      <c r="U55" s="292"/>
      <c r="V55" s="292"/>
      <c r="W55" s="292"/>
      <c r="X55" s="292"/>
      <c r="Y55" s="292"/>
      <c r="Z55" s="292"/>
      <c r="AA55" s="292"/>
      <c r="AB55" s="292"/>
      <c r="AC55" s="292"/>
      <c r="AD55" s="292"/>
      <c r="AE55" s="292"/>
      <c r="AF55" s="299"/>
      <c r="AG55" s="299"/>
      <c r="AH55" s="292"/>
      <c r="AI55" s="292"/>
      <c r="AJ55" s="292"/>
      <c r="AK55" s="292"/>
      <c r="AL55" s="292"/>
      <c r="AM55" s="292"/>
      <c r="AN55" s="292"/>
      <c r="AO55" s="292"/>
      <c r="AP55" s="292" t="s">
        <v>529</v>
      </c>
      <c r="AQ55" s="292"/>
      <c r="AR55" s="292"/>
      <c r="AS55" s="292"/>
      <c r="BE55" s="112"/>
    </row>
    <row r="56" spans="1:60" ht="15" customHeight="1" x14ac:dyDescent="0.4">
      <c r="A56" s="292" t="s">
        <v>198</v>
      </c>
      <c r="B56" s="292" t="s">
        <v>188</v>
      </c>
      <c r="C56" s="292"/>
      <c r="D56" s="292"/>
      <c r="E56" s="292" t="s">
        <v>94</v>
      </c>
      <c r="F56" s="292" t="s">
        <v>430</v>
      </c>
      <c r="G56" s="292"/>
      <c r="H56" s="298">
        <v>41990</v>
      </c>
      <c r="I56" s="292"/>
      <c r="J56" s="292" t="s">
        <v>40</v>
      </c>
      <c r="K56" s="292"/>
      <c r="L56" s="292"/>
      <c r="M56" s="292"/>
      <c r="N56" s="292"/>
      <c r="O56" s="294"/>
      <c r="P56" s="294"/>
      <c r="Q56" s="292"/>
      <c r="R56" s="294"/>
      <c r="S56" s="292">
        <v>1200</v>
      </c>
      <c r="T56" s="294">
        <v>2305390.75</v>
      </c>
      <c r="U56" s="292"/>
      <c r="V56" s="292"/>
      <c r="W56" s="292"/>
      <c r="X56" s="292"/>
      <c r="Y56" s="292"/>
      <c r="Z56" s="292"/>
      <c r="AA56" s="292"/>
      <c r="AB56" s="292"/>
      <c r="AC56" s="292"/>
      <c r="AD56" s="292"/>
      <c r="AE56" s="292"/>
      <c r="AF56" s="299"/>
      <c r="AG56" s="299"/>
      <c r="AH56" s="292"/>
      <c r="AI56" s="292"/>
      <c r="AJ56" s="292"/>
      <c r="AK56" s="292"/>
      <c r="AL56" s="292"/>
      <c r="AM56" s="292"/>
      <c r="AN56" s="292"/>
      <c r="AO56" s="292"/>
      <c r="AP56" s="292" t="s">
        <v>529</v>
      </c>
      <c r="AQ56" s="292"/>
      <c r="AR56" s="292"/>
      <c r="AS56" s="292"/>
      <c r="BE56" s="112"/>
    </row>
    <row r="57" spans="1:60" ht="12.75" customHeight="1" x14ac:dyDescent="0.4">
      <c r="A57" s="292" t="s">
        <v>198</v>
      </c>
      <c r="B57" s="324" t="s">
        <v>170</v>
      </c>
      <c r="C57" s="324"/>
      <c r="D57" s="324"/>
      <c r="E57" s="292" t="s">
        <v>94</v>
      </c>
      <c r="F57" s="292" t="s">
        <v>430</v>
      </c>
      <c r="G57" s="301" t="s">
        <v>629</v>
      </c>
      <c r="H57" s="298">
        <v>41991</v>
      </c>
      <c r="I57" s="327">
        <v>0.39583333333333331</v>
      </c>
      <c r="J57" s="301" t="s">
        <v>40</v>
      </c>
      <c r="K57" s="292" t="s">
        <v>71</v>
      </c>
      <c r="L57" s="292"/>
      <c r="M57" s="292"/>
      <c r="N57" s="292"/>
      <c r="O57" s="294"/>
      <c r="P57" s="294"/>
      <c r="Q57" s="320">
        <v>1065</v>
      </c>
      <c r="R57" s="294">
        <v>1373134.1</v>
      </c>
      <c r="S57" s="292">
        <v>919</v>
      </c>
      <c r="T57" s="294">
        <v>1213139.49</v>
      </c>
      <c r="U57" s="292"/>
      <c r="V57" s="292" t="s">
        <v>610</v>
      </c>
      <c r="W57" s="292"/>
      <c r="X57" s="292"/>
      <c r="Y57" s="292" t="s">
        <v>428</v>
      </c>
      <c r="Z57" s="292" t="s">
        <v>47</v>
      </c>
      <c r="AA57" s="292" t="s">
        <v>94</v>
      </c>
      <c r="AB57" s="302">
        <v>0.06</v>
      </c>
      <c r="AC57" s="304">
        <v>42045</v>
      </c>
      <c r="AD57" s="304">
        <v>41991</v>
      </c>
      <c r="AE57" s="301" t="s">
        <v>47</v>
      </c>
      <c r="AF57" s="301" t="s">
        <v>47</v>
      </c>
      <c r="AG57" s="301" t="s">
        <v>47</v>
      </c>
      <c r="AH57" s="301" t="s">
        <v>55</v>
      </c>
      <c r="AI57" s="301" t="s">
        <v>599</v>
      </c>
      <c r="AJ57" s="301"/>
      <c r="AK57" s="301" t="s">
        <v>94</v>
      </c>
      <c r="AL57" s="301"/>
      <c r="AM57" s="292"/>
      <c r="AN57" s="292"/>
      <c r="AO57" s="292"/>
      <c r="AP57" s="292"/>
      <c r="AQ57" s="292"/>
      <c r="AR57" s="292"/>
      <c r="AS57" s="292"/>
      <c r="AX57" s="84" t="s">
        <v>137</v>
      </c>
      <c r="AY57" s="84" t="s">
        <v>137</v>
      </c>
      <c r="AZ57" s="84" t="s">
        <v>137</v>
      </c>
      <c r="BA57" s="84" t="s">
        <v>137</v>
      </c>
      <c r="BB57" s="84" t="s">
        <v>137</v>
      </c>
      <c r="BC57" s="84" t="s">
        <v>137</v>
      </c>
      <c r="BD57" s="84" t="s">
        <v>137</v>
      </c>
      <c r="BF57" s="84"/>
      <c r="BG57" s="84"/>
      <c r="BH57" s="84"/>
    </row>
    <row r="58" spans="1:60" ht="12.75" customHeight="1" x14ac:dyDescent="0.4">
      <c r="A58" s="292" t="s">
        <v>198</v>
      </c>
      <c r="B58" s="324" t="s">
        <v>520</v>
      </c>
      <c r="C58" s="324"/>
      <c r="D58" s="324"/>
      <c r="E58" s="292" t="s">
        <v>94</v>
      </c>
      <c r="F58" s="292" t="s">
        <v>136</v>
      </c>
      <c r="G58" s="301" t="s">
        <v>625</v>
      </c>
      <c r="H58" s="298">
        <v>41991</v>
      </c>
      <c r="I58" s="327">
        <v>0.41666666666666669</v>
      </c>
      <c r="J58" s="301" t="s">
        <v>40</v>
      </c>
      <c r="K58" s="292" t="s">
        <v>71</v>
      </c>
      <c r="L58" s="292"/>
      <c r="M58" s="292"/>
      <c r="N58" s="292"/>
      <c r="O58" s="294"/>
      <c r="P58" s="294"/>
      <c r="Q58" s="331">
        <f>S58</f>
        <v>811</v>
      </c>
      <c r="R58" s="296">
        <f>T58</f>
        <v>990590.49</v>
      </c>
      <c r="S58" s="292">
        <v>811</v>
      </c>
      <c r="T58" s="294">
        <v>990590.49</v>
      </c>
      <c r="U58" s="292"/>
      <c r="V58" s="292" t="s">
        <v>621</v>
      </c>
      <c r="W58" s="292"/>
      <c r="X58" s="292"/>
      <c r="Y58" s="292" t="s">
        <v>428</v>
      </c>
      <c r="Z58" s="292" t="s">
        <v>47</v>
      </c>
      <c r="AA58" s="292" t="s">
        <v>94</v>
      </c>
      <c r="AB58" s="302">
        <v>0.06</v>
      </c>
      <c r="AC58" s="304">
        <v>42045</v>
      </c>
      <c r="AD58" s="304">
        <v>41988</v>
      </c>
      <c r="AE58" s="301" t="s">
        <v>47</v>
      </c>
      <c r="AF58" s="301" t="s">
        <v>47</v>
      </c>
      <c r="AG58" s="301" t="s">
        <v>47</v>
      </c>
      <c r="AH58" s="301" t="s">
        <v>55</v>
      </c>
      <c r="AI58" s="301" t="s">
        <v>609</v>
      </c>
      <c r="AJ58" s="301"/>
      <c r="AK58" s="301" t="s">
        <v>47</v>
      </c>
      <c r="AL58" s="301"/>
      <c r="AM58" s="292"/>
      <c r="AN58" s="292"/>
      <c r="AO58" s="292"/>
      <c r="AP58" s="292"/>
      <c r="AQ58" s="292"/>
      <c r="AR58" s="292"/>
      <c r="AS58" s="292"/>
      <c r="AX58" s="84" t="s">
        <v>137</v>
      </c>
      <c r="AY58" s="84" t="s">
        <v>137</v>
      </c>
      <c r="AZ58" s="84" t="s">
        <v>137</v>
      </c>
      <c r="BA58" s="84" t="s">
        <v>137</v>
      </c>
      <c r="BB58" s="84"/>
      <c r="BC58" s="84"/>
      <c r="BD58" s="84"/>
      <c r="BF58" s="84"/>
      <c r="BG58" s="84"/>
      <c r="BH58" s="84"/>
    </row>
    <row r="59" spans="1:60" ht="12.75" customHeight="1" x14ac:dyDescent="0.4">
      <c r="A59" s="292" t="s">
        <v>198</v>
      </c>
      <c r="B59" s="324" t="s">
        <v>521</v>
      </c>
      <c r="C59" s="324"/>
      <c r="D59" s="324"/>
      <c r="E59" s="292" t="s">
        <v>95</v>
      </c>
      <c r="F59" s="292" t="s">
        <v>542</v>
      </c>
      <c r="G59" s="301" t="s">
        <v>47</v>
      </c>
      <c r="H59" s="298">
        <v>41991</v>
      </c>
      <c r="I59" s="327">
        <v>0.41666666666666669</v>
      </c>
      <c r="J59" s="301" t="s">
        <v>40</v>
      </c>
      <c r="K59" s="292" t="s">
        <v>71</v>
      </c>
      <c r="L59" s="292"/>
      <c r="M59" s="292"/>
      <c r="N59" s="292"/>
      <c r="O59" s="294"/>
      <c r="P59" s="294"/>
      <c r="Q59" s="292"/>
      <c r="R59" s="294"/>
      <c r="S59" s="292">
        <v>499</v>
      </c>
      <c r="T59" s="294">
        <v>894245.03</v>
      </c>
      <c r="U59" s="292"/>
      <c r="V59" s="292" t="s">
        <v>600</v>
      </c>
      <c r="W59" s="292"/>
      <c r="X59" s="292"/>
      <c r="Y59" s="292" t="s">
        <v>428</v>
      </c>
      <c r="Z59" s="292" t="s">
        <v>47</v>
      </c>
      <c r="AA59" s="292" t="s">
        <v>94</v>
      </c>
      <c r="AB59" s="302">
        <v>0.06</v>
      </c>
      <c r="AC59" s="304">
        <v>42045</v>
      </c>
      <c r="AD59" s="304" t="s">
        <v>573</v>
      </c>
      <c r="AE59" s="301" t="s">
        <v>47</v>
      </c>
      <c r="AF59" s="301" t="s">
        <v>47</v>
      </c>
      <c r="AG59" s="301" t="s">
        <v>47</v>
      </c>
      <c r="AH59" s="301" t="s">
        <v>55</v>
      </c>
      <c r="AI59" s="301" t="s">
        <v>485</v>
      </c>
      <c r="AJ59" s="301"/>
      <c r="AK59" s="301" t="s">
        <v>47</v>
      </c>
      <c r="AL59" s="301"/>
      <c r="AM59" s="292"/>
      <c r="AN59" s="292"/>
      <c r="AO59" s="292"/>
      <c r="AP59" s="292"/>
      <c r="AQ59" s="292"/>
      <c r="AR59" s="292"/>
      <c r="AS59" s="292"/>
      <c r="AX59" s="84"/>
      <c r="AY59" s="84"/>
      <c r="AZ59" s="84"/>
      <c r="BA59" s="84"/>
      <c r="BB59" s="84"/>
      <c r="BC59" s="84"/>
      <c r="BD59" s="84"/>
      <c r="BF59" s="84"/>
      <c r="BG59" s="84"/>
      <c r="BH59" s="84"/>
    </row>
    <row r="60" spans="1:60" ht="12.75" customHeight="1" x14ac:dyDescent="0.4">
      <c r="A60" s="292" t="s">
        <v>198</v>
      </c>
      <c r="B60" s="324" t="s">
        <v>182</v>
      </c>
      <c r="C60" s="324"/>
      <c r="D60" s="324"/>
      <c r="E60" s="292" t="s">
        <v>94</v>
      </c>
      <c r="F60" s="292" t="s">
        <v>430</v>
      </c>
      <c r="G60" s="301" t="s">
        <v>627</v>
      </c>
      <c r="H60" s="298">
        <v>41991</v>
      </c>
      <c r="I60" s="327">
        <v>0.375</v>
      </c>
      <c r="J60" s="301" t="s">
        <v>40</v>
      </c>
      <c r="K60" s="292" t="s">
        <v>71</v>
      </c>
      <c r="L60" s="292"/>
      <c r="M60" s="292"/>
      <c r="N60" s="292"/>
      <c r="O60" s="294"/>
      <c r="P60" s="294"/>
      <c r="Q60" s="320">
        <v>7585</v>
      </c>
      <c r="R60" s="294">
        <v>22040468.010000002</v>
      </c>
      <c r="S60" s="292">
        <v>8835</v>
      </c>
      <c r="T60" s="294">
        <v>25576965.739999998</v>
      </c>
      <c r="U60" s="292"/>
      <c r="V60" s="292" t="s">
        <v>606</v>
      </c>
      <c r="W60" s="292"/>
      <c r="X60" s="292"/>
      <c r="Y60" s="292" t="s">
        <v>428</v>
      </c>
      <c r="Z60" s="292" t="s">
        <v>47</v>
      </c>
      <c r="AA60" s="292" t="s">
        <v>95</v>
      </c>
      <c r="AB60" s="292" t="s">
        <v>47</v>
      </c>
      <c r="AC60" s="304">
        <v>42045</v>
      </c>
      <c r="AD60" s="304">
        <v>41988</v>
      </c>
      <c r="AE60" s="304">
        <v>41988</v>
      </c>
      <c r="AF60" s="301" t="s">
        <v>607</v>
      </c>
      <c r="AG60" s="301" t="s">
        <v>620</v>
      </c>
      <c r="AH60" s="301" t="s">
        <v>55</v>
      </c>
      <c r="AI60" s="301" t="s">
        <v>599</v>
      </c>
      <c r="AJ60" s="301"/>
      <c r="AK60" s="301" t="s">
        <v>94</v>
      </c>
      <c r="AL60" s="301"/>
      <c r="AM60" s="292"/>
      <c r="AN60" s="292"/>
      <c r="AO60" s="292"/>
      <c r="AP60" s="292"/>
      <c r="AQ60" s="292"/>
      <c r="AR60" s="292"/>
      <c r="AS60" s="292"/>
      <c r="AX60" s="84" t="s">
        <v>137</v>
      </c>
      <c r="AY60" s="84" t="s">
        <v>137</v>
      </c>
      <c r="AZ60" s="84" t="s">
        <v>137</v>
      </c>
      <c r="BA60" s="84" t="s">
        <v>137</v>
      </c>
      <c r="BB60" s="84"/>
      <c r="BC60" s="84"/>
      <c r="BD60" s="84"/>
      <c r="BF60" s="84"/>
      <c r="BG60" s="84"/>
      <c r="BH60" s="84"/>
    </row>
    <row r="61" spans="1:60" ht="12.75" customHeight="1" x14ac:dyDescent="0.4">
      <c r="A61" s="292" t="s">
        <v>198</v>
      </c>
      <c r="B61" s="292" t="s">
        <v>186</v>
      </c>
      <c r="C61" s="292"/>
      <c r="D61" s="292"/>
      <c r="E61" s="292" t="s">
        <v>94</v>
      </c>
      <c r="F61" s="292" t="s">
        <v>430</v>
      </c>
      <c r="G61" s="292"/>
      <c r="H61" s="298">
        <v>41991</v>
      </c>
      <c r="I61" s="292"/>
      <c r="J61" s="292" t="s">
        <v>40</v>
      </c>
      <c r="K61" s="292"/>
      <c r="L61" s="292"/>
      <c r="M61" s="292"/>
      <c r="N61" s="292"/>
      <c r="O61" s="294"/>
      <c r="P61" s="294"/>
      <c r="Q61" s="292"/>
      <c r="R61" s="294"/>
      <c r="S61" s="292">
        <v>1232</v>
      </c>
      <c r="T61" s="294">
        <v>2944157.62</v>
      </c>
      <c r="U61" s="292"/>
      <c r="V61" s="292"/>
      <c r="W61" s="292"/>
      <c r="X61" s="292"/>
      <c r="Y61" s="292"/>
      <c r="Z61" s="292"/>
      <c r="AA61" s="292"/>
      <c r="AB61" s="292"/>
      <c r="AC61" s="292"/>
      <c r="AD61" s="292"/>
      <c r="AE61" s="292"/>
      <c r="AF61" s="299"/>
      <c r="AG61" s="299"/>
      <c r="AH61" s="292"/>
      <c r="AI61" s="292"/>
      <c r="AJ61" s="292"/>
      <c r="AK61" s="292"/>
      <c r="AL61" s="292"/>
      <c r="AM61" s="292"/>
      <c r="AN61" s="292"/>
      <c r="AO61" s="292"/>
      <c r="AP61" s="292" t="s">
        <v>529</v>
      </c>
      <c r="AQ61" s="292"/>
      <c r="AR61" s="292"/>
      <c r="AS61" s="292"/>
      <c r="BE61" s="112"/>
    </row>
    <row r="62" spans="1:60" ht="12.75" customHeight="1" x14ac:dyDescent="0.4">
      <c r="A62" s="292" t="s">
        <v>198</v>
      </c>
      <c r="B62" s="292" t="s">
        <v>170</v>
      </c>
      <c r="C62" s="292"/>
      <c r="D62" s="292"/>
      <c r="E62" s="292" t="s">
        <v>94</v>
      </c>
      <c r="F62" s="292" t="s">
        <v>430</v>
      </c>
      <c r="G62" s="292"/>
      <c r="H62" s="298">
        <v>41991</v>
      </c>
      <c r="I62" s="292"/>
      <c r="J62" s="292" t="s">
        <v>40</v>
      </c>
      <c r="K62" s="292"/>
      <c r="L62" s="292"/>
      <c r="M62" s="292"/>
      <c r="N62" s="292"/>
      <c r="O62" s="294"/>
      <c r="P62" s="294"/>
      <c r="Q62" s="292"/>
      <c r="R62" s="294"/>
      <c r="S62" s="292">
        <v>919</v>
      </c>
      <c r="T62" s="294">
        <v>1213139.49</v>
      </c>
      <c r="U62" s="292"/>
      <c r="V62" s="292"/>
      <c r="W62" s="292"/>
      <c r="X62" s="292"/>
      <c r="Y62" s="292"/>
      <c r="Z62" s="292"/>
      <c r="AA62" s="292"/>
      <c r="AB62" s="292"/>
      <c r="AC62" s="292"/>
      <c r="AD62" s="292"/>
      <c r="AE62" s="292"/>
      <c r="AF62" s="299"/>
      <c r="AG62" s="299"/>
      <c r="AH62" s="292"/>
      <c r="AI62" s="292"/>
      <c r="AJ62" s="292"/>
      <c r="AK62" s="292"/>
      <c r="AL62" s="292"/>
      <c r="AM62" s="292"/>
      <c r="AN62" s="292"/>
      <c r="AO62" s="292"/>
      <c r="AP62" s="292" t="s">
        <v>529</v>
      </c>
      <c r="AQ62" s="292"/>
      <c r="AR62" s="292"/>
      <c r="AS62" s="292"/>
      <c r="BE62" s="112"/>
    </row>
    <row r="63" spans="1:60" ht="12.75" customHeight="1" x14ac:dyDescent="0.4">
      <c r="A63" s="292" t="s">
        <v>198</v>
      </c>
      <c r="B63" s="292" t="s">
        <v>520</v>
      </c>
      <c r="C63" s="292"/>
      <c r="D63" s="292"/>
      <c r="E63" s="292" t="s">
        <v>94</v>
      </c>
      <c r="F63" s="292" t="s">
        <v>536</v>
      </c>
      <c r="G63" s="292"/>
      <c r="H63" s="298">
        <v>41991</v>
      </c>
      <c r="I63" s="292"/>
      <c r="J63" s="292" t="s">
        <v>40</v>
      </c>
      <c r="K63" s="292"/>
      <c r="L63" s="292"/>
      <c r="M63" s="292"/>
      <c r="N63" s="292"/>
      <c r="O63" s="294"/>
      <c r="P63" s="294"/>
      <c r="Q63" s="292"/>
      <c r="R63" s="294"/>
      <c r="S63" s="292">
        <v>811</v>
      </c>
      <c r="T63" s="294">
        <v>990590.49</v>
      </c>
      <c r="U63" s="292"/>
      <c r="V63" s="292"/>
      <c r="W63" s="292"/>
      <c r="X63" s="292"/>
      <c r="Y63" s="292"/>
      <c r="Z63" s="292"/>
      <c r="AA63" s="292"/>
      <c r="AB63" s="292"/>
      <c r="AC63" s="292"/>
      <c r="AD63" s="292"/>
      <c r="AE63" s="292"/>
      <c r="AF63" s="299"/>
      <c r="AG63" s="299"/>
      <c r="AH63" s="292"/>
      <c r="AI63" s="292"/>
      <c r="AJ63" s="292"/>
      <c r="AK63" s="292"/>
      <c r="AL63" s="292"/>
      <c r="AM63" s="292"/>
      <c r="AN63" s="292"/>
      <c r="AO63" s="292"/>
      <c r="AP63" s="292" t="s">
        <v>526</v>
      </c>
      <c r="AQ63" s="292"/>
      <c r="AR63" s="292"/>
      <c r="AS63" s="292"/>
      <c r="BE63" s="112"/>
    </row>
    <row r="64" spans="1:60" ht="12.75" customHeight="1" x14ac:dyDescent="0.4">
      <c r="A64" s="292" t="s">
        <v>198</v>
      </c>
      <c r="B64" s="292" t="s">
        <v>521</v>
      </c>
      <c r="C64" s="292"/>
      <c r="D64" s="292"/>
      <c r="E64" s="292" t="s">
        <v>94</v>
      </c>
      <c r="F64" s="292" t="s">
        <v>119</v>
      </c>
      <c r="G64" s="292"/>
      <c r="H64" s="298">
        <v>41991</v>
      </c>
      <c r="I64" s="292"/>
      <c r="J64" s="292" t="s">
        <v>40</v>
      </c>
      <c r="K64" s="292"/>
      <c r="L64" s="292"/>
      <c r="M64" s="292"/>
      <c r="N64" s="292"/>
      <c r="O64" s="294"/>
      <c r="P64" s="294"/>
      <c r="Q64" s="292"/>
      <c r="R64" s="294"/>
      <c r="S64" s="292">
        <v>499</v>
      </c>
      <c r="T64" s="294">
        <v>894245.03</v>
      </c>
      <c r="U64" s="292"/>
      <c r="V64" s="292"/>
      <c r="W64" s="292"/>
      <c r="X64" s="292"/>
      <c r="Y64" s="292"/>
      <c r="Z64" s="292"/>
      <c r="AA64" s="292"/>
      <c r="AB64" s="292"/>
      <c r="AC64" s="292"/>
      <c r="AD64" s="292"/>
      <c r="AE64" s="292"/>
      <c r="AF64" s="299"/>
      <c r="AG64" s="299"/>
      <c r="AH64" s="292"/>
      <c r="AI64" s="292"/>
      <c r="AJ64" s="292"/>
      <c r="AK64" s="292"/>
      <c r="AL64" s="292"/>
      <c r="AM64" s="292"/>
      <c r="AN64" s="292"/>
      <c r="AO64" s="292"/>
      <c r="AP64" s="292" t="s">
        <v>526</v>
      </c>
      <c r="AQ64" s="292"/>
      <c r="AR64" s="292"/>
      <c r="AS64" s="292"/>
      <c r="BE64" s="112"/>
    </row>
    <row r="65" spans="1:60" ht="12.75" customHeight="1" x14ac:dyDescent="0.4">
      <c r="A65" s="292" t="s">
        <v>198</v>
      </c>
      <c r="B65" s="292" t="s">
        <v>182</v>
      </c>
      <c r="C65" s="292"/>
      <c r="D65" s="292"/>
      <c r="E65" s="292" t="s">
        <v>94</v>
      </c>
      <c r="F65" s="292" t="s">
        <v>538</v>
      </c>
      <c r="G65" s="292"/>
      <c r="H65" s="298">
        <v>41991</v>
      </c>
      <c r="I65" s="292"/>
      <c r="J65" s="292" t="s">
        <v>40</v>
      </c>
      <c r="K65" s="292"/>
      <c r="L65" s="292"/>
      <c r="M65" s="292"/>
      <c r="N65" s="292"/>
      <c r="O65" s="294"/>
      <c r="P65" s="294"/>
      <c r="Q65" s="292"/>
      <c r="R65" s="294"/>
      <c r="S65" s="292">
        <v>8835</v>
      </c>
      <c r="T65" s="294">
        <v>25576965.739999998</v>
      </c>
      <c r="U65" s="292"/>
      <c r="V65" s="292"/>
      <c r="W65" s="292"/>
      <c r="X65" s="292"/>
      <c r="Y65" s="292"/>
      <c r="Z65" s="292"/>
      <c r="AA65" s="292"/>
      <c r="AB65" s="292"/>
      <c r="AC65" s="292"/>
      <c r="AD65" s="292"/>
      <c r="AE65" s="292"/>
      <c r="AF65" s="299"/>
      <c r="AG65" s="299"/>
      <c r="AH65" s="292"/>
      <c r="AI65" s="292"/>
      <c r="AJ65" s="292"/>
      <c r="AK65" s="292"/>
      <c r="AL65" s="292"/>
      <c r="AM65" s="292"/>
      <c r="AN65" s="292"/>
      <c r="AO65" s="292"/>
      <c r="AP65" s="292" t="s">
        <v>526</v>
      </c>
      <c r="AQ65" s="292"/>
      <c r="AR65" s="292"/>
      <c r="AS65" s="292"/>
      <c r="BE65" s="112"/>
    </row>
    <row r="66" spans="1:60" ht="12.75" customHeight="1" x14ac:dyDescent="0.4">
      <c r="A66" s="292" t="s">
        <v>198</v>
      </c>
      <c r="B66" s="292" t="s">
        <v>185</v>
      </c>
      <c r="C66" s="292"/>
      <c r="D66" s="292"/>
      <c r="E66" s="292" t="s">
        <v>94</v>
      </c>
      <c r="F66" s="292" t="s">
        <v>536</v>
      </c>
      <c r="G66" s="292"/>
      <c r="H66" s="298">
        <v>41991</v>
      </c>
      <c r="I66" s="292" t="s">
        <v>535</v>
      </c>
      <c r="J66" s="292" t="s">
        <v>40</v>
      </c>
      <c r="K66" s="292"/>
      <c r="L66" s="292"/>
      <c r="M66" s="292"/>
      <c r="N66" s="292"/>
      <c r="O66" s="294"/>
      <c r="P66" s="294"/>
      <c r="Q66" s="292"/>
      <c r="R66" s="294"/>
      <c r="S66" s="292">
        <v>282</v>
      </c>
      <c r="T66" s="294">
        <v>1071710.99</v>
      </c>
      <c r="U66" s="292"/>
      <c r="V66" s="292"/>
      <c r="W66" s="292"/>
      <c r="X66" s="292"/>
      <c r="Y66" s="292"/>
      <c r="Z66" s="292"/>
      <c r="AA66" s="292"/>
      <c r="AB66" s="292"/>
      <c r="AC66" s="292"/>
      <c r="AD66" s="292"/>
      <c r="AE66" s="292"/>
      <c r="AF66" s="299"/>
      <c r="AG66" s="299"/>
      <c r="AH66" s="292"/>
      <c r="AI66" s="292"/>
      <c r="AJ66" s="292"/>
      <c r="AK66" s="292"/>
      <c r="AL66" s="292"/>
      <c r="AM66" s="292"/>
      <c r="AN66" s="292"/>
      <c r="AO66" s="292"/>
      <c r="AP66" s="292" t="s">
        <v>539</v>
      </c>
      <c r="AQ66" s="292"/>
      <c r="AR66" s="292"/>
      <c r="AS66" s="292"/>
      <c r="BE66" s="112"/>
    </row>
    <row r="67" spans="1:60" ht="12.75" customHeight="1" x14ac:dyDescent="0.45">
      <c r="A67" s="292" t="s">
        <v>198</v>
      </c>
      <c r="B67" s="324" t="s">
        <v>184</v>
      </c>
      <c r="C67" s="324"/>
      <c r="D67" s="324"/>
      <c r="E67" s="292" t="s">
        <v>94</v>
      </c>
      <c r="F67" s="292" t="s">
        <v>93</v>
      </c>
      <c r="G67" s="301" t="s">
        <v>94</v>
      </c>
      <c r="H67" s="298">
        <v>41992</v>
      </c>
      <c r="I67" s="295" t="s">
        <v>311</v>
      </c>
      <c r="J67" s="292" t="s">
        <v>632</v>
      </c>
      <c r="K67" s="292" t="s">
        <v>71</v>
      </c>
      <c r="L67" s="292"/>
      <c r="M67" s="292"/>
      <c r="N67" s="292"/>
      <c r="O67" s="294"/>
      <c r="P67" s="294"/>
      <c r="Q67" s="331">
        <f>S67</f>
        <v>422</v>
      </c>
      <c r="R67" s="296">
        <f>T67</f>
        <v>1238481.29</v>
      </c>
      <c r="S67" s="292">
        <v>422</v>
      </c>
      <c r="T67" s="294">
        <v>1238481.29</v>
      </c>
      <c r="U67" s="292" t="s">
        <v>95</v>
      </c>
      <c r="V67" t="s">
        <v>588</v>
      </c>
      <c r="W67" s="292"/>
      <c r="X67" s="292"/>
      <c r="Y67" s="292" t="s">
        <v>428</v>
      </c>
      <c r="Z67" s="292" t="s">
        <v>47</v>
      </c>
      <c r="AA67" s="292" t="s">
        <v>94</v>
      </c>
      <c r="AB67" s="302">
        <v>0.06</v>
      </c>
      <c r="AC67" s="304">
        <v>42045</v>
      </c>
      <c r="AD67" s="304">
        <v>41985</v>
      </c>
      <c r="AE67" s="304">
        <v>41985</v>
      </c>
      <c r="AF67" s="301" t="s">
        <v>576</v>
      </c>
      <c r="AG67" s="301"/>
      <c r="AH67" s="301" t="s">
        <v>585</v>
      </c>
      <c r="AI67" s="301" t="s">
        <v>419</v>
      </c>
      <c r="AJ67" s="301"/>
      <c r="AK67" s="301" t="s">
        <v>93</v>
      </c>
      <c r="AL67" s="301"/>
      <c r="AM67" s="292"/>
      <c r="AN67" s="292"/>
      <c r="AO67" s="292"/>
      <c r="AP67" s="292"/>
      <c r="AQ67" s="292"/>
      <c r="AR67" s="292"/>
      <c r="AS67" s="292"/>
      <c r="AX67" s="84" t="s">
        <v>137</v>
      </c>
      <c r="AY67" s="84" t="s">
        <v>137</v>
      </c>
      <c r="AZ67" s="84" t="s">
        <v>137</v>
      </c>
      <c r="BA67" s="84" t="s">
        <v>137</v>
      </c>
      <c r="BB67" s="84"/>
      <c r="BC67" s="84"/>
      <c r="BD67" s="84"/>
      <c r="BF67" s="84"/>
      <c r="BG67" s="84"/>
      <c r="BH67" s="84"/>
    </row>
    <row r="68" spans="1:60" ht="12.75" customHeight="1" x14ac:dyDescent="0.45">
      <c r="A68" s="292" t="s">
        <v>198</v>
      </c>
      <c r="B68" s="324" t="s">
        <v>176</v>
      </c>
      <c r="C68" s="324"/>
      <c r="D68" s="324"/>
      <c r="E68" s="292" t="s">
        <v>94</v>
      </c>
      <c r="F68" s="292" t="s">
        <v>93</v>
      </c>
      <c r="G68" s="301" t="s">
        <v>94</v>
      </c>
      <c r="H68" s="298">
        <v>41992</v>
      </c>
      <c r="I68" s="295" t="s">
        <v>311</v>
      </c>
      <c r="J68" s="292" t="s">
        <v>632</v>
      </c>
      <c r="K68" s="292" t="s">
        <v>71</v>
      </c>
      <c r="L68" s="292"/>
      <c r="M68" s="292"/>
      <c r="N68" s="292"/>
      <c r="O68" s="294"/>
      <c r="P68" s="294"/>
      <c r="Q68" s="320">
        <v>1975</v>
      </c>
      <c r="R68" s="294">
        <v>2191366.5699999998</v>
      </c>
      <c r="S68" s="292">
        <v>1586</v>
      </c>
      <c r="T68" s="294">
        <v>1614188.5</v>
      </c>
      <c r="U68" s="292" t="s">
        <v>95</v>
      </c>
      <c r="V68" t="s">
        <v>589</v>
      </c>
      <c r="W68" s="292"/>
      <c r="X68" s="292"/>
      <c r="Y68" s="292" t="s">
        <v>428</v>
      </c>
      <c r="Z68" s="292" t="s">
        <v>47</v>
      </c>
      <c r="AA68" s="292" t="s">
        <v>94</v>
      </c>
      <c r="AB68" s="302">
        <v>0.06</v>
      </c>
      <c r="AC68" s="304">
        <v>42045</v>
      </c>
      <c r="AD68" s="304">
        <v>41985</v>
      </c>
      <c r="AE68" s="304">
        <v>41985</v>
      </c>
      <c r="AF68" s="301" t="s">
        <v>576</v>
      </c>
      <c r="AG68" s="301"/>
      <c r="AH68" s="301" t="s">
        <v>585</v>
      </c>
      <c r="AI68" s="301" t="s">
        <v>419</v>
      </c>
      <c r="AJ68" s="301"/>
      <c r="AK68" s="301" t="s">
        <v>93</v>
      </c>
      <c r="AL68" s="301"/>
      <c r="AM68" s="292"/>
      <c r="AN68" s="292"/>
      <c r="AO68" s="292"/>
      <c r="AP68" s="292"/>
      <c r="AQ68" s="292"/>
      <c r="AR68" s="292"/>
      <c r="AS68" s="292"/>
      <c r="AX68" s="84" t="s">
        <v>137</v>
      </c>
      <c r="AY68" s="84" t="s">
        <v>137</v>
      </c>
      <c r="AZ68" s="84" t="s">
        <v>137</v>
      </c>
      <c r="BA68" s="84" t="s">
        <v>137</v>
      </c>
      <c r="BB68" s="84"/>
      <c r="BC68" s="84"/>
      <c r="BD68" s="84"/>
      <c r="BF68" s="84"/>
      <c r="BG68" s="84"/>
      <c r="BH68" s="84"/>
    </row>
    <row r="69" spans="1:60" ht="12.75" customHeight="1" x14ac:dyDescent="0.45">
      <c r="A69" s="292" t="s">
        <v>198</v>
      </c>
      <c r="B69" s="324" t="s">
        <v>191</v>
      </c>
      <c r="C69" s="324"/>
      <c r="D69" s="324"/>
      <c r="E69" s="292" t="s">
        <v>94</v>
      </c>
      <c r="F69" s="292" t="s">
        <v>93</v>
      </c>
      <c r="G69" s="301" t="s">
        <v>94</v>
      </c>
      <c r="H69" s="298">
        <v>41992</v>
      </c>
      <c r="I69" s="295" t="s">
        <v>311</v>
      </c>
      <c r="J69" s="292" t="s">
        <v>632</v>
      </c>
      <c r="K69" s="292" t="s">
        <v>71</v>
      </c>
      <c r="L69" s="292"/>
      <c r="M69" s="292"/>
      <c r="N69" s="292"/>
      <c r="O69" s="294"/>
      <c r="P69" s="294"/>
      <c r="Q69" s="331">
        <f>S69</f>
        <v>2248</v>
      </c>
      <c r="R69" s="296">
        <f>T69</f>
        <v>2747871.61</v>
      </c>
      <c r="S69" s="292">
        <v>2248</v>
      </c>
      <c r="T69" s="294">
        <v>2747871.61</v>
      </c>
      <c r="U69" s="325"/>
      <c r="V69" t="s">
        <v>590</v>
      </c>
      <c r="W69" s="292"/>
      <c r="X69" s="292"/>
      <c r="Y69" s="325" t="s">
        <v>428</v>
      </c>
      <c r="Z69" s="292" t="s">
        <v>47</v>
      </c>
      <c r="AA69" s="325" t="s">
        <v>94</v>
      </c>
      <c r="AB69" s="329">
        <v>0.06</v>
      </c>
      <c r="AC69" s="304">
        <v>42045</v>
      </c>
      <c r="AD69" s="304">
        <v>41985</v>
      </c>
      <c r="AE69" s="304">
        <v>41985</v>
      </c>
      <c r="AF69" s="301" t="s">
        <v>576</v>
      </c>
      <c r="AG69" s="301"/>
      <c r="AH69" s="301" t="s">
        <v>585</v>
      </c>
      <c r="AI69" s="301" t="s">
        <v>419</v>
      </c>
      <c r="AJ69" s="301"/>
      <c r="AK69" s="301" t="s">
        <v>93</v>
      </c>
      <c r="AL69" s="301"/>
      <c r="AM69" s="292"/>
      <c r="AN69" s="292"/>
      <c r="AO69" s="292"/>
      <c r="AP69" s="292"/>
      <c r="AQ69" s="292"/>
      <c r="AR69" s="292"/>
      <c r="AS69" s="292"/>
      <c r="AX69" s="84" t="s">
        <v>137</v>
      </c>
      <c r="AY69" s="84" t="s">
        <v>137</v>
      </c>
      <c r="AZ69" s="84" t="s">
        <v>137</v>
      </c>
      <c r="BA69" s="84" t="s">
        <v>137</v>
      </c>
      <c r="BB69" s="84"/>
      <c r="BC69" s="84"/>
      <c r="BD69" s="84"/>
      <c r="BF69" s="84"/>
      <c r="BG69" s="84"/>
      <c r="BH69" s="84"/>
    </row>
    <row r="70" spans="1:60" ht="12.75" customHeight="1" x14ac:dyDescent="0.4">
      <c r="A70" s="292" t="s">
        <v>198</v>
      </c>
      <c r="B70" s="324" t="s">
        <v>178</v>
      </c>
      <c r="C70" s="324"/>
      <c r="D70" s="324"/>
      <c r="E70" s="292" t="s">
        <v>94</v>
      </c>
      <c r="F70" s="292" t="s">
        <v>136</v>
      </c>
      <c r="G70" s="301" t="s">
        <v>616</v>
      </c>
      <c r="H70" s="298">
        <v>41992</v>
      </c>
      <c r="I70" s="318">
        <v>0.41666666666666669</v>
      </c>
      <c r="J70" s="301" t="s">
        <v>40</v>
      </c>
      <c r="K70" s="292" t="s">
        <v>71</v>
      </c>
      <c r="L70" s="292"/>
      <c r="M70" s="292"/>
      <c r="N70" s="292"/>
      <c r="O70" s="294"/>
      <c r="P70" s="294"/>
      <c r="Q70" s="331">
        <f>S70</f>
        <v>1474</v>
      </c>
      <c r="R70" s="296">
        <f>T70</f>
        <v>1495103.06</v>
      </c>
      <c r="S70" s="292">
        <v>1474</v>
      </c>
      <c r="T70" s="294">
        <v>1495103.06</v>
      </c>
      <c r="U70" s="292"/>
      <c r="V70" s="292" t="s">
        <v>597</v>
      </c>
      <c r="W70" s="292"/>
      <c r="X70" s="292"/>
      <c r="Y70" s="292" t="s">
        <v>428</v>
      </c>
      <c r="Z70" s="292" t="s">
        <v>47</v>
      </c>
      <c r="AA70" s="292" t="s">
        <v>94</v>
      </c>
      <c r="AB70" s="302">
        <v>0.06</v>
      </c>
      <c r="AC70" s="304">
        <v>42045</v>
      </c>
      <c r="AD70" s="304" t="s">
        <v>608</v>
      </c>
      <c r="AE70" s="301" t="s">
        <v>47</v>
      </c>
      <c r="AF70" s="301" t="s">
        <v>47</v>
      </c>
      <c r="AG70" s="301" t="s">
        <v>47</v>
      </c>
      <c r="AH70" s="301" t="s">
        <v>55</v>
      </c>
      <c r="AI70" s="301" t="s">
        <v>609</v>
      </c>
      <c r="AJ70" s="301"/>
      <c r="AK70" s="301" t="s">
        <v>47</v>
      </c>
      <c r="AL70" s="301"/>
      <c r="AM70" s="292"/>
      <c r="AN70" s="292"/>
      <c r="AO70" s="292"/>
      <c r="AP70" s="292"/>
      <c r="AQ70" s="292"/>
      <c r="AR70" s="292"/>
      <c r="AS70" s="292"/>
      <c r="AX70" s="84" t="s">
        <v>137</v>
      </c>
      <c r="AY70" s="84" t="s">
        <v>137</v>
      </c>
      <c r="AZ70" s="84" t="s">
        <v>137</v>
      </c>
      <c r="BA70" s="84" t="s">
        <v>137</v>
      </c>
      <c r="BB70" s="84" t="s">
        <v>137</v>
      </c>
      <c r="BC70" s="84" t="s">
        <v>137</v>
      </c>
      <c r="BD70" s="84" t="s">
        <v>137</v>
      </c>
      <c r="BF70" s="84"/>
      <c r="BG70" s="84"/>
      <c r="BH70" s="84"/>
    </row>
    <row r="71" spans="1:60" ht="12.75" customHeight="1" x14ac:dyDescent="0.4">
      <c r="A71" s="292" t="s">
        <v>198</v>
      </c>
      <c r="B71" s="292" t="s">
        <v>184</v>
      </c>
      <c r="C71" s="292"/>
      <c r="D71" s="292"/>
      <c r="E71" s="292" t="s">
        <v>94</v>
      </c>
      <c r="F71" s="292" t="s">
        <v>93</v>
      </c>
      <c r="G71" s="292"/>
      <c r="H71" s="298">
        <v>41992</v>
      </c>
      <c r="I71" s="292"/>
      <c r="J71" s="292" t="s">
        <v>632</v>
      </c>
      <c r="K71" s="292"/>
      <c r="L71" s="292"/>
      <c r="M71" s="292"/>
      <c r="N71" s="292"/>
      <c r="O71" s="294"/>
      <c r="P71" s="294"/>
      <c r="Q71" s="292"/>
      <c r="R71" s="294"/>
      <c r="S71" s="292">
        <v>422</v>
      </c>
      <c r="T71" s="294">
        <v>1238481.29</v>
      </c>
      <c r="U71" s="292"/>
      <c r="V71" s="292"/>
      <c r="W71" s="292"/>
      <c r="X71" s="292"/>
      <c r="Y71" s="292"/>
      <c r="Z71" s="292"/>
      <c r="AA71" s="292"/>
      <c r="AB71" s="292"/>
      <c r="AC71" s="292"/>
      <c r="AD71" s="292"/>
      <c r="AE71" s="292"/>
      <c r="AF71" s="299"/>
      <c r="AG71" s="299"/>
      <c r="AH71" s="292"/>
      <c r="AI71" s="292"/>
      <c r="AJ71" s="292"/>
      <c r="AK71" s="292"/>
      <c r="AL71" s="292"/>
      <c r="AM71" s="292"/>
      <c r="AN71" s="292"/>
      <c r="AO71" s="292"/>
      <c r="AP71" s="292" t="s">
        <v>530</v>
      </c>
      <c r="AQ71" s="292"/>
      <c r="AR71" s="292"/>
      <c r="AS71" s="292"/>
      <c r="BE71" s="112"/>
    </row>
    <row r="72" spans="1:60" ht="12.75" customHeight="1" x14ac:dyDescent="0.4">
      <c r="A72" s="292" t="s">
        <v>198</v>
      </c>
      <c r="B72" s="292" t="s">
        <v>176</v>
      </c>
      <c r="C72" s="292"/>
      <c r="D72" s="292"/>
      <c r="E72" s="292" t="s">
        <v>94</v>
      </c>
      <c r="F72" s="292" t="s">
        <v>93</v>
      </c>
      <c r="G72" s="292"/>
      <c r="H72" s="298">
        <v>41992</v>
      </c>
      <c r="I72" s="292"/>
      <c r="J72" s="292" t="s">
        <v>632</v>
      </c>
      <c r="K72" s="292"/>
      <c r="L72" s="292"/>
      <c r="M72" s="292"/>
      <c r="N72" s="292"/>
      <c r="O72" s="294"/>
      <c r="P72" s="294"/>
      <c r="Q72" s="292"/>
      <c r="R72" s="294"/>
      <c r="S72" s="292">
        <v>1586</v>
      </c>
      <c r="T72" s="294">
        <v>1614188.5</v>
      </c>
      <c r="U72" s="292"/>
      <c r="V72" s="292"/>
      <c r="W72" s="292"/>
      <c r="X72" s="292"/>
      <c r="Y72" s="292"/>
      <c r="Z72" s="292"/>
      <c r="AA72" s="292"/>
      <c r="AB72" s="292"/>
      <c r="AC72" s="292"/>
      <c r="AD72" s="292"/>
      <c r="AE72" s="292"/>
      <c r="AF72" s="299"/>
      <c r="AG72" s="299"/>
      <c r="AH72" s="292"/>
      <c r="AI72" s="292"/>
      <c r="AJ72" s="292"/>
      <c r="AK72" s="292"/>
      <c r="AL72" s="292"/>
      <c r="AM72" s="292"/>
      <c r="AN72" s="292"/>
      <c r="AO72" s="292"/>
      <c r="AP72" s="292" t="s">
        <v>530</v>
      </c>
      <c r="AQ72" s="292"/>
      <c r="AR72" s="292"/>
      <c r="AS72" s="292"/>
      <c r="BE72" s="112"/>
    </row>
    <row r="73" spans="1:60" ht="12.75" customHeight="1" x14ac:dyDescent="0.4">
      <c r="A73" s="292" t="s">
        <v>198</v>
      </c>
      <c r="B73" s="292" t="s">
        <v>191</v>
      </c>
      <c r="C73" s="292"/>
      <c r="D73" s="292"/>
      <c r="E73" s="292" t="s">
        <v>94</v>
      </c>
      <c r="F73" s="292" t="s">
        <v>93</v>
      </c>
      <c r="G73" s="292"/>
      <c r="H73" s="298">
        <v>41992</v>
      </c>
      <c r="I73" s="292"/>
      <c r="J73" s="292" t="s">
        <v>632</v>
      </c>
      <c r="K73" s="292"/>
      <c r="L73" s="292"/>
      <c r="M73" s="292"/>
      <c r="N73" s="292"/>
      <c r="O73" s="294"/>
      <c r="P73" s="294"/>
      <c r="Q73" s="292"/>
      <c r="R73" s="294"/>
      <c r="S73" s="292">
        <v>2248</v>
      </c>
      <c r="T73" s="294">
        <v>2747871.61</v>
      </c>
      <c r="U73" s="292"/>
      <c r="V73" s="292"/>
      <c r="W73" s="292"/>
      <c r="X73" s="292"/>
      <c r="Y73" s="292"/>
      <c r="Z73" s="292"/>
      <c r="AA73" s="292"/>
      <c r="AB73" s="292"/>
      <c r="AC73" s="292"/>
      <c r="AD73" s="292"/>
      <c r="AE73" s="304"/>
      <c r="AF73" s="299"/>
      <c r="AG73" s="299"/>
      <c r="AH73" s="292"/>
      <c r="AI73" s="292"/>
      <c r="AJ73" s="292"/>
      <c r="AK73" s="292"/>
      <c r="AL73" s="292"/>
      <c r="AM73" s="292"/>
      <c r="AN73" s="292"/>
      <c r="AO73" s="292"/>
      <c r="AP73" s="292" t="s">
        <v>308</v>
      </c>
      <c r="AQ73" s="292"/>
      <c r="AR73" s="292"/>
      <c r="AS73" s="292"/>
      <c r="BE73" s="112"/>
    </row>
    <row r="74" spans="1:60" ht="12.75" customHeight="1" x14ac:dyDescent="0.4">
      <c r="A74" s="292" t="s">
        <v>198</v>
      </c>
      <c r="B74" s="292" t="s">
        <v>178</v>
      </c>
      <c r="C74" s="292"/>
      <c r="D74" s="292"/>
      <c r="E74" s="292" t="s">
        <v>94</v>
      </c>
      <c r="F74" s="292" t="s">
        <v>536</v>
      </c>
      <c r="G74" s="292"/>
      <c r="H74" s="298">
        <v>41992</v>
      </c>
      <c r="I74" s="292"/>
      <c r="J74" s="292" t="s">
        <v>40</v>
      </c>
      <c r="K74" s="292"/>
      <c r="L74" s="292"/>
      <c r="M74" s="292"/>
      <c r="N74" s="292"/>
      <c r="O74" s="294"/>
      <c r="P74" s="294"/>
      <c r="Q74" s="292"/>
      <c r="R74" s="294"/>
      <c r="S74" s="292">
        <v>1474</v>
      </c>
      <c r="T74" s="294">
        <v>1495103.06</v>
      </c>
      <c r="U74" s="292"/>
      <c r="V74" s="292"/>
      <c r="W74" s="292"/>
      <c r="X74" s="292"/>
      <c r="Y74" s="292"/>
      <c r="Z74" s="292"/>
      <c r="AA74" s="292"/>
      <c r="AB74" s="292"/>
      <c r="AC74" s="292"/>
      <c r="AD74" s="292"/>
      <c r="AE74" s="299"/>
      <c r="AF74" s="299"/>
      <c r="AG74" s="299"/>
      <c r="AH74" s="292"/>
      <c r="AI74" s="292"/>
      <c r="AJ74" s="292"/>
      <c r="AK74" s="292"/>
      <c r="AL74" s="292"/>
      <c r="AM74" s="292"/>
      <c r="AN74" s="292"/>
      <c r="AO74" s="292"/>
      <c r="AP74" s="292" t="s">
        <v>528</v>
      </c>
      <c r="AQ74" s="292"/>
      <c r="AR74" s="292"/>
      <c r="AS74" s="292"/>
      <c r="BE74" s="112"/>
    </row>
    <row r="75" spans="1:60" ht="12.75" customHeight="1" x14ac:dyDescent="0.4">
      <c r="A75" s="292" t="s">
        <v>198</v>
      </c>
      <c r="B75" s="324" t="s">
        <v>180</v>
      </c>
      <c r="C75" s="324"/>
      <c r="D75" s="324"/>
      <c r="E75" s="292" t="s">
        <v>94</v>
      </c>
      <c r="F75" s="292" t="s">
        <v>430</v>
      </c>
      <c r="G75" s="301" t="s">
        <v>629</v>
      </c>
      <c r="H75" s="298">
        <v>42002</v>
      </c>
      <c r="I75" s="327">
        <v>0.375</v>
      </c>
      <c r="J75" s="301" t="s">
        <v>40</v>
      </c>
      <c r="K75" s="292" t="s">
        <v>71</v>
      </c>
      <c r="L75" s="292"/>
      <c r="M75" s="292"/>
      <c r="N75" s="292"/>
      <c r="O75" s="294"/>
      <c r="P75" s="294"/>
      <c r="Q75" s="331">
        <f>S75</f>
        <v>696</v>
      </c>
      <c r="R75" s="296">
        <f>T75</f>
        <v>1455512.57</v>
      </c>
      <c r="S75" s="292">
        <v>696</v>
      </c>
      <c r="T75" s="294">
        <v>1455512.57</v>
      </c>
      <c r="U75" s="292"/>
      <c r="V75" s="292" t="s">
        <v>604</v>
      </c>
      <c r="W75" s="292"/>
      <c r="X75" s="292"/>
      <c r="Y75" s="292" t="s">
        <v>428</v>
      </c>
      <c r="Z75" s="292" t="s">
        <v>47</v>
      </c>
      <c r="AA75" s="292" t="s">
        <v>94</v>
      </c>
      <c r="AB75" s="302">
        <v>0.06</v>
      </c>
      <c r="AC75" s="304">
        <v>42045</v>
      </c>
      <c r="AD75" s="304" t="s">
        <v>605</v>
      </c>
      <c r="AE75" s="301" t="s">
        <v>47</v>
      </c>
      <c r="AF75" s="301" t="s">
        <v>47</v>
      </c>
      <c r="AG75" s="301" t="s">
        <v>47</v>
      </c>
      <c r="AH75" s="301" t="s">
        <v>55</v>
      </c>
      <c r="AI75" s="301" t="s">
        <v>599</v>
      </c>
      <c r="AJ75" s="301"/>
      <c r="AK75" s="301" t="s">
        <v>94</v>
      </c>
      <c r="AL75" s="301"/>
      <c r="AM75" s="292"/>
      <c r="AN75" s="292"/>
      <c r="AO75" s="292"/>
      <c r="AP75" s="292"/>
      <c r="AQ75" s="292"/>
      <c r="AR75" s="292"/>
      <c r="AS75" s="292"/>
      <c r="AX75" s="84" t="s">
        <v>137</v>
      </c>
      <c r="AY75" s="84" t="s">
        <v>137</v>
      </c>
      <c r="AZ75" s="84" t="s">
        <v>137</v>
      </c>
      <c r="BA75" s="84" t="s">
        <v>137</v>
      </c>
      <c r="BB75" s="84"/>
      <c r="BC75" s="84"/>
      <c r="BD75" s="84"/>
      <c r="BF75" s="84"/>
      <c r="BG75" s="84"/>
      <c r="BH75" s="84"/>
    </row>
    <row r="76" spans="1:60" ht="12.75" customHeight="1" x14ac:dyDescent="0.4">
      <c r="A76" s="292" t="s">
        <v>198</v>
      </c>
      <c r="B76" s="324" t="s">
        <v>167</v>
      </c>
      <c r="C76" s="324"/>
      <c r="D76" s="324"/>
      <c r="E76" s="292" t="s">
        <v>94</v>
      </c>
      <c r="F76" s="292" t="s">
        <v>541</v>
      </c>
      <c r="G76" s="301" t="s">
        <v>617</v>
      </c>
      <c r="H76" s="298">
        <v>42002</v>
      </c>
      <c r="I76" s="318">
        <v>0.41666666666666669</v>
      </c>
      <c r="J76" s="301" t="s">
        <v>40</v>
      </c>
      <c r="K76" s="292" t="s">
        <v>71</v>
      </c>
      <c r="L76" s="292"/>
      <c r="M76" s="292"/>
      <c r="N76" s="292"/>
      <c r="O76" s="294"/>
      <c r="P76" s="294"/>
      <c r="Q76" s="320">
        <v>354</v>
      </c>
      <c r="R76" s="294">
        <v>1584714.91</v>
      </c>
      <c r="S76" s="292">
        <v>445</v>
      </c>
      <c r="T76" s="294">
        <v>1838961.7</v>
      </c>
      <c r="U76" s="292"/>
      <c r="V76" s="292" t="s">
        <v>595</v>
      </c>
      <c r="W76" s="292"/>
      <c r="X76" s="292"/>
      <c r="Y76" s="292" t="s">
        <v>428</v>
      </c>
      <c r="Z76" s="292" t="s">
        <v>47</v>
      </c>
      <c r="AA76" s="292" t="s">
        <v>94</v>
      </c>
      <c r="AB76" s="302">
        <v>0.06</v>
      </c>
      <c r="AC76" s="304">
        <v>42045</v>
      </c>
      <c r="AD76" s="304" t="s">
        <v>596</v>
      </c>
      <c r="AE76" s="301" t="s">
        <v>47</v>
      </c>
      <c r="AF76" s="301" t="s">
        <v>47</v>
      </c>
      <c r="AG76" s="301" t="s">
        <v>47</v>
      </c>
      <c r="AH76" s="301" t="s">
        <v>55</v>
      </c>
      <c r="AI76" s="301" t="s">
        <v>609</v>
      </c>
      <c r="AJ76" s="301"/>
      <c r="AK76" s="301" t="s">
        <v>47</v>
      </c>
      <c r="AL76" s="301"/>
      <c r="AM76" s="292"/>
      <c r="AN76" s="292"/>
      <c r="AO76" s="292"/>
      <c r="AP76" s="292"/>
      <c r="AQ76" s="292"/>
      <c r="AR76" s="292"/>
      <c r="AS76" s="292"/>
      <c r="AX76" s="84" t="s">
        <v>137</v>
      </c>
      <c r="AY76" s="84" t="s">
        <v>137</v>
      </c>
      <c r="AZ76" s="84" t="s">
        <v>137</v>
      </c>
      <c r="BA76" s="84" t="s">
        <v>137</v>
      </c>
      <c r="BB76" s="84"/>
      <c r="BC76" s="84"/>
      <c r="BD76" s="84"/>
      <c r="BF76" s="84"/>
      <c r="BG76" s="84"/>
      <c r="BH76" s="84"/>
    </row>
    <row r="77" spans="1:60" ht="12.75" customHeight="1" x14ac:dyDescent="0.4">
      <c r="A77" s="292" t="s">
        <v>198</v>
      </c>
      <c r="B77" s="324" t="s">
        <v>189</v>
      </c>
      <c r="C77" s="324"/>
      <c r="D77" s="324"/>
      <c r="E77" s="292" t="s">
        <v>94</v>
      </c>
      <c r="F77" s="292" t="s">
        <v>543</v>
      </c>
      <c r="G77" s="301" t="s">
        <v>628</v>
      </c>
      <c r="H77" s="298">
        <v>42002</v>
      </c>
      <c r="I77" s="318">
        <v>0.41666666666666669</v>
      </c>
      <c r="J77" s="301" t="s">
        <v>40</v>
      </c>
      <c r="K77" s="292" t="s">
        <v>71</v>
      </c>
      <c r="L77" s="292"/>
      <c r="M77" s="292"/>
      <c r="N77" s="292"/>
      <c r="O77" s="294"/>
      <c r="P77" s="294"/>
      <c r="Q77" s="331">
        <f>S77</f>
        <v>472</v>
      </c>
      <c r="R77" s="296">
        <f>T77</f>
        <v>1330290.43</v>
      </c>
      <c r="S77" s="292">
        <v>472</v>
      </c>
      <c r="T77" s="294">
        <v>1330290.43</v>
      </c>
      <c r="U77" s="292"/>
      <c r="V77" s="292" t="s">
        <v>594</v>
      </c>
      <c r="W77" s="292"/>
      <c r="X77" s="292"/>
      <c r="Y77" s="292" t="s">
        <v>428</v>
      </c>
      <c r="Z77" s="292" t="s">
        <v>47</v>
      </c>
      <c r="AA77" s="292" t="s">
        <v>95</v>
      </c>
      <c r="AB77" s="292" t="s">
        <v>47</v>
      </c>
      <c r="AC77" s="304">
        <v>42045</v>
      </c>
      <c r="AD77" s="304" t="s">
        <v>593</v>
      </c>
      <c r="AE77" s="301" t="s">
        <v>47</v>
      </c>
      <c r="AF77" s="301" t="s">
        <v>47</v>
      </c>
      <c r="AG77" s="301" t="s">
        <v>47</v>
      </c>
      <c r="AH77" s="301" t="s">
        <v>55</v>
      </c>
      <c r="AI77" s="301" t="s">
        <v>599</v>
      </c>
      <c r="AJ77" s="301"/>
      <c r="AK77" s="301" t="s">
        <v>94</v>
      </c>
      <c r="AL77" s="301"/>
      <c r="AM77" s="292"/>
      <c r="AN77" s="292"/>
      <c r="AO77" s="292"/>
      <c r="AP77" s="292"/>
      <c r="AQ77" s="292"/>
      <c r="AR77" s="292"/>
      <c r="AS77" s="292"/>
      <c r="AX77" s="84" t="s">
        <v>137</v>
      </c>
      <c r="AY77" s="84" t="s">
        <v>137</v>
      </c>
      <c r="AZ77" s="84" t="s">
        <v>137</v>
      </c>
      <c r="BA77" s="84" t="s">
        <v>137</v>
      </c>
      <c r="BB77" s="84"/>
      <c r="BC77" s="84"/>
      <c r="BD77" s="84"/>
      <c r="BF77" s="84"/>
      <c r="BG77" s="84"/>
      <c r="BH77" s="84"/>
    </row>
    <row r="78" spans="1:60" ht="12.75" customHeight="1" x14ac:dyDescent="0.4">
      <c r="A78" s="292" t="s">
        <v>198</v>
      </c>
      <c r="B78" s="292" t="s">
        <v>187</v>
      </c>
      <c r="C78" s="292"/>
      <c r="D78" s="292"/>
      <c r="E78" s="292" t="s">
        <v>94</v>
      </c>
      <c r="F78" s="292" t="s">
        <v>536</v>
      </c>
      <c r="G78" s="292"/>
      <c r="H78" s="298">
        <v>42002</v>
      </c>
      <c r="I78" s="292"/>
      <c r="J78" s="292" t="s">
        <v>40</v>
      </c>
      <c r="K78" s="292"/>
      <c r="L78" s="292"/>
      <c r="M78" s="292"/>
      <c r="N78" s="292"/>
      <c r="O78" s="294"/>
      <c r="P78" s="294"/>
      <c r="Q78" s="292"/>
      <c r="R78" s="294"/>
      <c r="S78" s="292">
        <v>115</v>
      </c>
      <c r="T78" s="294">
        <v>1202575.18</v>
      </c>
      <c r="U78" s="292"/>
      <c r="V78" s="292"/>
      <c r="W78" s="292"/>
      <c r="X78" s="292"/>
      <c r="Y78" s="292"/>
      <c r="Z78" s="292"/>
      <c r="AA78" s="292"/>
      <c r="AB78" s="292"/>
      <c r="AC78" s="292"/>
      <c r="AD78" s="292"/>
      <c r="AE78" s="292"/>
      <c r="AF78" s="299"/>
      <c r="AG78" s="299"/>
      <c r="AH78" s="292"/>
      <c r="AI78" s="292"/>
      <c r="AJ78" s="292"/>
      <c r="AK78" s="292"/>
      <c r="AL78" s="292"/>
      <c r="AM78" s="292"/>
      <c r="AN78" s="292"/>
      <c r="AO78" s="292"/>
      <c r="AP78" s="292" t="s">
        <v>526</v>
      </c>
      <c r="AQ78" s="292"/>
      <c r="AR78" s="292"/>
      <c r="AS78" s="292"/>
      <c r="BE78" s="112"/>
    </row>
    <row r="79" spans="1:60" ht="12.75" customHeight="1" x14ac:dyDescent="0.45">
      <c r="A79" s="292" t="s">
        <v>198</v>
      </c>
      <c r="B79" s="292" t="s">
        <v>2903</v>
      </c>
      <c r="C79" s="292"/>
      <c r="D79" s="292" t="s">
        <v>94</v>
      </c>
      <c r="E79" s="292" t="s">
        <v>94</v>
      </c>
      <c r="F79" s="292" t="s">
        <v>93</v>
      </c>
      <c r="G79" s="292" t="s">
        <v>94</v>
      </c>
      <c r="H79" s="298">
        <v>42339</v>
      </c>
      <c r="I79" s="292" t="s">
        <v>2588</v>
      </c>
      <c r="J79" s="292" t="s">
        <v>632</v>
      </c>
      <c r="K79" s="292" t="s">
        <v>71</v>
      </c>
      <c r="L79" s="292"/>
      <c r="M79" s="292"/>
      <c r="N79" s="308">
        <v>947</v>
      </c>
      <c r="O79" s="310">
        <v>1265739.8400000001</v>
      </c>
      <c r="P79" s="292"/>
      <c r="Q79" s="292"/>
      <c r="R79" s="294">
        <v>1075020.95</v>
      </c>
      <c r="S79" s="292"/>
      <c r="T79" s="292"/>
      <c r="U79" s="292"/>
      <c r="V79" t="s">
        <v>575</v>
      </c>
      <c r="W79" s="292"/>
      <c r="X79" s="292"/>
      <c r="Y79" s="292" t="s">
        <v>420</v>
      </c>
      <c r="Z79" s="292">
        <v>4</v>
      </c>
      <c r="AA79" s="292" t="s">
        <v>94</v>
      </c>
      <c r="AB79" s="302">
        <v>0.06</v>
      </c>
      <c r="AC79" s="299">
        <v>42350</v>
      </c>
      <c r="AD79" s="354" t="s">
        <v>2954</v>
      </c>
      <c r="AE79" s="299" t="s">
        <v>2954</v>
      </c>
      <c r="AF79" s="301" t="s">
        <v>576</v>
      </c>
      <c r="AG79" s="292"/>
      <c r="AH79" s="301" t="s">
        <v>2955</v>
      </c>
      <c r="AI79" s="301" t="s">
        <v>419</v>
      </c>
      <c r="AJ79" s="292" t="s">
        <v>47</v>
      </c>
      <c r="AK79" s="292" t="s">
        <v>2587</v>
      </c>
      <c r="AL79" s="292"/>
      <c r="AM79" s="292"/>
      <c r="AN79" s="292"/>
      <c r="AO79" s="292"/>
      <c r="AP79" s="292"/>
      <c r="AQ79" s="292"/>
      <c r="AR79" s="292"/>
      <c r="AS79" s="292"/>
      <c r="AU79" s="84" t="s">
        <v>137</v>
      </c>
      <c r="AV79" s="84" t="s">
        <v>137</v>
      </c>
      <c r="AW79" s="84" t="s">
        <v>137</v>
      </c>
      <c r="AX79" s="84" t="s">
        <v>137</v>
      </c>
      <c r="AY79" s="84" t="s">
        <v>137</v>
      </c>
      <c r="AZ79" s="84" t="s">
        <v>137</v>
      </c>
      <c r="BA79" s="84" t="s">
        <v>137</v>
      </c>
      <c r="BB79" s="84" t="s">
        <v>137</v>
      </c>
      <c r="BC79" s="84" t="s">
        <v>137</v>
      </c>
      <c r="BD79" s="84" t="s">
        <v>137</v>
      </c>
      <c r="BE79" s="84" t="s">
        <v>47</v>
      </c>
      <c r="BF79" s="84" t="s">
        <v>137</v>
      </c>
      <c r="BG79" s="84" t="s">
        <v>137</v>
      </c>
      <c r="BH79" s="84" t="s">
        <v>137</v>
      </c>
    </row>
    <row r="80" spans="1:60" ht="12.75" customHeight="1" x14ac:dyDescent="0.4">
      <c r="A80" s="292" t="s">
        <v>198</v>
      </c>
      <c r="B80" s="292" t="s">
        <v>167</v>
      </c>
      <c r="C80" s="292"/>
      <c r="D80" s="292"/>
      <c r="E80" s="292" t="s">
        <v>94</v>
      </c>
      <c r="F80" s="292" t="s">
        <v>536</v>
      </c>
      <c r="G80" s="292"/>
      <c r="H80" s="298">
        <v>42002</v>
      </c>
      <c r="I80" s="292"/>
      <c r="J80" s="292" t="s">
        <v>40</v>
      </c>
      <c r="K80" s="292"/>
      <c r="L80" s="292"/>
      <c r="M80" s="292"/>
      <c r="N80" s="292"/>
      <c r="O80" s="294"/>
      <c r="P80" s="294"/>
      <c r="Q80" s="292"/>
      <c r="R80" s="294"/>
      <c r="S80" s="292">
        <v>445</v>
      </c>
      <c r="T80" s="294">
        <v>1838961.7</v>
      </c>
      <c r="U80" s="292"/>
      <c r="V80" s="292"/>
      <c r="W80" s="292"/>
      <c r="X80" s="292"/>
      <c r="Y80" s="292"/>
      <c r="Z80" s="292"/>
      <c r="AA80" s="292"/>
      <c r="AB80" s="292"/>
      <c r="AC80" s="292"/>
      <c r="AD80" s="292"/>
      <c r="AE80" s="292"/>
      <c r="AF80" s="299"/>
      <c r="AG80" s="299"/>
      <c r="AH80" s="292"/>
      <c r="AI80" s="292"/>
      <c r="AJ80" s="292"/>
      <c r="AK80" s="292"/>
      <c r="AL80" s="292"/>
      <c r="AM80" s="292"/>
      <c r="AN80" s="292"/>
      <c r="AO80" s="292"/>
      <c r="AP80" s="292" t="s">
        <v>534</v>
      </c>
      <c r="AQ80" s="292"/>
      <c r="AR80" s="292"/>
      <c r="AS80" s="292"/>
      <c r="BE80" s="112"/>
    </row>
    <row r="81" spans="1:60" ht="12.75" customHeight="1" x14ac:dyDescent="0.4">
      <c r="A81" s="292" t="s">
        <v>198</v>
      </c>
      <c r="B81" s="292" t="s">
        <v>189</v>
      </c>
      <c r="C81" s="292"/>
      <c r="D81" s="292"/>
      <c r="E81" s="292" t="s">
        <v>94</v>
      </c>
      <c r="F81" s="292" t="s">
        <v>119</v>
      </c>
      <c r="G81" s="292"/>
      <c r="H81" s="298">
        <v>42002</v>
      </c>
      <c r="I81" s="292" t="s">
        <v>535</v>
      </c>
      <c r="J81" s="292" t="s">
        <v>40</v>
      </c>
      <c r="K81" s="292"/>
      <c r="L81" s="292"/>
      <c r="M81" s="292"/>
      <c r="N81" s="292"/>
      <c r="O81" s="294"/>
      <c r="P81" s="294"/>
      <c r="Q81" s="292"/>
      <c r="R81" s="294"/>
      <c r="S81" s="292">
        <v>472</v>
      </c>
      <c r="T81" s="294">
        <v>1330290.43</v>
      </c>
      <c r="U81" s="292"/>
      <c r="V81" s="292"/>
      <c r="W81" s="292"/>
      <c r="X81" s="292"/>
      <c r="Y81" s="292"/>
      <c r="Z81" s="292"/>
      <c r="AA81" s="292"/>
      <c r="AB81" s="292"/>
      <c r="AC81" s="292"/>
      <c r="AD81" s="292"/>
      <c r="AE81" s="292"/>
      <c r="AF81" s="299"/>
      <c r="AG81" s="299"/>
      <c r="AH81" s="292"/>
      <c r="AI81" s="292"/>
      <c r="AJ81" s="292"/>
      <c r="AK81" s="292"/>
      <c r="AL81" s="292"/>
      <c r="AM81" s="292"/>
      <c r="AN81" s="292"/>
      <c r="AO81" s="292"/>
      <c r="AP81" s="292" t="s">
        <v>537</v>
      </c>
      <c r="AQ81" s="292"/>
      <c r="AR81" s="292"/>
      <c r="AS81" s="292"/>
      <c r="BE81" s="112"/>
    </row>
    <row r="82" spans="1:60" ht="12.75" customHeight="1" x14ac:dyDescent="0.45">
      <c r="A82" s="292" t="s">
        <v>198</v>
      </c>
      <c r="B82" s="324" t="s">
        <v>177</v>
      </c>
      <c r="C82" s="324"/>
      <c r="D82" s="324"/>
      <c r="E82" s="292" t="s">
        <v>94</v>
      </c>
      <c r="F82" s="292" t="s">
        <v>93</v>
      </c>
      <c r="G82" s="301" t="s">
        <v>94</v>
      </c>
      <c r="H82" s="298">
        <v>42003</v>
      </c>
      <c r="I82" s="318">
        <v>0.33333333333333331</v>
      </c>
      <c r="J82" s="319" t="s">
        <v>93</v>
      </c>
      <c r="K82" s="292" t="s">
        <v>71</v>
      </c>
      <c r="L82" s="292"/>
      <c r="M82" s="292"/>
      <c r="N82" s="292"/>
      <c r="O82" s="294"/>
      <c r="P82" s="294"/>
      <c r="Q82" s="331">
        <f>S82</f>
        <v>999</v>
      </c>
      <c r="R82" s="296">
        <f>T82</f>
        <v>1120688.58</v>
      </c>
      <c r="S82" s="292">
        <v>999</v>
      </c>
      <c r="T82" s="294">
        <v>1120688.58</v>
      </c>
      <c r="U82" s="292" t="s">
        <v>95</v>
      </c>
      <c r="V82" t="s">
        <v>591</v>
      </c>
      <c r="W82" s="292"/>
      <c r="X82" s="292"/>
      <c r="Y82" s="292" t="s">
        <v>428</v>
      </c>
      <c r="Z82" s="292" t="s">
        <v>47</v>
      </c>
      <c r="AA82" s="292" t="s">
        <v>94</v>
      </c>
      <c r="AB82" s="302">
        <v>0.06</v>
      </c>
      <c r="AC82" s="304">
        <v>42045</v>
      </c>
      <c r="AD82" s="304">
        <v>41995</v>
      </c>
      <c r="AE82" s="304">
        <v>41995</v>
      </c>
      <c r="AF82" s="301" t="s">
        <v>576</v>
      </c>
      <c r="AG82" s="301"/>
      <c r="AH82" s="304" t="s">
        <v>592</v>
      </c>
      <c r="AI82" s="301" t="s">
        <v>419</v>
      </c>
      <c r="AJ82" s="301"/>
      <c r="AK82" s="301" t="s">
        <v>93</v>
      </c>
      <c r="AL82" s="301"/>
      <c r="AM82" s="292"/>
      <c r="AN82" s="292"/>
      <c r="AO82" s="292"/>
      <c r="AP82" s="292"/>
      <c r="AQ82" s="292"/>
      <c r="AR82" s="292"/>
      <c r="AS82" s="292"/>
      <c r="AX82" s="84" t="s">
        <v>137</v>
      </c>
      <c r="AY82" s="84" t="s">
        <v>137</v>
      </c>
      <c r="AZ82" s="84" t="s">
        <v>137</v>
      </c>
      <c r="BA82" s="84" t="s">
        <v>137</v>
      </c>
      <c r="BB82" s="84"/>
      <c r="BC82" s="84"/>
      <c r="BD82" s="84"/>
      <c r="BF82" s="84"/>
      <c r="BG82" s="84"/>
      <c r="BH82" s="84"/>
    </row>
    <row r="83" spans="1:60" ht="12.75" customHeight="1" x14ac:dyDescent="0.4">
      <c r="A83" s="292" t="s">
        <v>198</v>
      </c>
      <c r="B83" s="292" t="s">
        <v>177</v>
      </c>
      <c r="C83" s="292"/>
      <c r="D83" s="292"/>
      <c r="E83" s="292" t="s">
        <v>94</v>
      </c>
      <c r="F83" s="292" t="s">
        <v>93</v>
      </c>
      <c r="G83" s="292"/>
      <c r="H83" s="298">
        <v>42003</v>
      </c>
      <c r="I83" s="292"/>
      <c r="J83" s="292" t="s">
        <v>632</v>
      </c>
      <c r="K83" s="292"/>
      <c r="L83" s="292"/>
      <c r="M83" s="292"/>
      <c r="N83" s="292"/>
      <c r="O83" s="294"/>
      <c r="P83" s="294"/>
      <c r="Q83" s="292"/>
      <c r="R83" s="294"/>
      <c r="S83" s="292">
        <v>999</v>
      </c>
      <c r="T83" s="294">
        <v>1120688.58</v>
      </c>
      <c r="U83" s="292"/>
      <c r="V83" s="292"/>
      <c r="W83" s="292"/>
      <c r="X83" s="292"/>
      <c r="Y83" s="292"/>
      <c r="Z83" s="292"/>
      <c r="AA83" s="292"/>
      <c r="AB83" s="292"/>
      <c r="AC83" s="292"/>
      <c r="AD83" s="292"/>
      <c r="AE83" s="292"/>
      <c r="AF83" s="299"/>
      <c r="AG83" s="299"/>
      <c r="AH83" s="292"/>
      <c r="AI83" s="292"/>
      <c r="AJ83" s="292"/>
      <c r="AK83" s="292"/>
      <c r="AL83" s="292"/>
      <c r="AM83" s="292"/>
      <c r="AN83" s="292"/>
      <c r="AO83" s="292"/>
      <c r="AP83" s="292" t="s">
        <v>540</v>
      </c>
      <c r="AQ83" s="292"/>
      <c r="AR83" s="292"/>
      <c r="AS83" s="292"/>
      <c r="BE83" s="112"/>
    </row>
    <row r="84" spans="1:60" ht="12.75" customHeight="1" x14ac:dyDescent="0.4">
      <c r="A84" s="292" t="s">
        <v>198</v>
      </c>
      <c r="B84" s="292" t="s">
        <v>1962</v>
      </c>
      <c r="C84" s="292"/>
      <c r="D84" s="292" t="s">
        <v>94</v>
      </c>
      <c r="E84" s="292"/>
      <c r="F84" s="292" t="s">
        <v>93</v>
      </c>
      <c r="G84" s="292" t="s">
        <v>1961</v>
      </c>
      <c r="H84" s="298">
        <v>42080</v>
      </c>
      <c r="I84" s="292" t="s">
        <v>1963</v>
      </c>
      <c r="J84" s="292" t="s">
        <v>632</v>
      </c>
      <c r="K84" s="292"/>
      <c r="L84" s="292"/>
      <c r="M84" s="292"/>
      <c r="N84" s="292"/>
      <c r="O84" s="294"/>
      <c r="P84" s="294"/>
      <c r="Q84" s="292"/>
      <c r="R84" s="292"/>
      <c r="S84" s="292"/>
      <c r="T84" s="292"/>
      <c r="U84" s="292"/>
      <c r="V84" s="292"/>
      <c r="W84" s="292"/>
      <c r="X84" s="292"/>
      <c r="Y84" s="292" t="s">
        <v>420</v>
      </c>
      <c r="Z84" s="292"/>
      <c r="AA84" s="292"/>
      <c r="AB84" s="292"/>
      <c r="AC84" s="292"/>
      <c r="AD84" s="299"/>
      <c r="AE84" s="299">
        <v>42073</v>
      </c>
      <c r="AF84" s="301" t="s">
        <v>576</v>
      </c>
      <c r="AG84" s="292"/>
      <c r="AH84" s="292"/>
      <c r="AI84" s="292"/>
      <c r="AJ84" s="292"/>
      <c r="AK84" s="292"/>
      <c r="AL84" s="292"/>
      <c r="AM84" s="292"/>
      <c r="AN84" s="292"/>
      <c r="AO84" s="292"/>
      <c r="AP84" s="292"/>
      <c r="AQ84" s="292"/>
      <c r="AR84" s="292"/>
      <c r="AS84" s="292"/>
      <c r="BE84" s="112"/>
    </row>
    <row r="85" spans="1:60" ht="12.75" customHeight="1" x14ac:dyDescent="0.4">
      <c r="A85" s="292" t="s">
        <v>198</v>
      </c>
      <c r="B85" s="292" t="s">
        <v>1959</v>
      </c>
      <c r="C85" s="292"/>
      <c r="D85" s="292" t="s">
        <v>94</v>
      </c>
      <c r="E85" s="292"/>
      <c r="F85" s="292" t="s">
        <v>93</v>
      </c>
      <c r="G85" s="292" t="s">
        <v>1961</v>
      </c>
      <c r="H85" s="298">
        <v>42082</v>
      </c>
      <c r="I85" s="292" t="s">
        <v>1960</v>
      </c>
      <c r="J85" s="292" t="s">
        <v>632</v>
      </c>
      <c r="K85" s="292"/>
      <c r="L85" s="292"/>
      <c r="M85" s="292"/>
      <c r="N85" s="292"/>
      <c r="O85" s="294"/>
      <c r="P85" s="294"/>
      <c r="Q85" s="292"/>
      <c r="R85" s="292"/>
      <c r="S85" s="292"/>
      <c r="T85" s="292"/>
      <c r="U85" s="292"/>
      <c r="V85" s="292"/>
      <c r="W85" s="292"/>
      <c r="X85" s="292"/>
      <c r="Y85" s="292" t="s">
        <v>420</v>
      </c>
      <c r="Z85" s="292"/>
      <c r="AA85" s="292"/>
      <c r="AB85" s="292"/>
      <c r="AC85" s="292"/>
      <c r="AD85" s="299"/>
      <c r="AE85" s="304">
        <v>42075</v>
      </c>
      <c r="AF85" s="301" t="s">
        <v>576</v>
      </c>
      <c r="AG85" s="292"/>
      <c r="AH85" s="292"/>
      <c r="AI85" s="292"/>
      <c r="AJ85" s="292"/>
      <c r="AK85" s="292"/>
      <c r="AL85" s="292"/>
      <c r="AM85" s="292"/>
      <c r="AN85" s="292"/>
      <c r="AO85" s="292"/>
      <c r="AP85" s="292"/>
      <c r="AQ85" s="292"/>
      <c r="AR85" s="292"/>
      <c r="AS85" s="292"/>
      <c r="BE85" s="112"/>
    </row>
    <row r="86" spans="1:60" ht="12.75" customHeight="1" x14ac:dyDescent="0.4">
      <c r="A86" s="292" t="s">
        <v>198</v>
      </c>
      <c r="B86" s="292" t="s">
        <v>1183</v>
      </c>
      <c r="C86" s="292"/>
      <c r="D86" s="292" t="s">
        <v>95</v>
      </c>
      <c r="E86" s="292"/>
      <c r="F86" s="292"/>
      <c r="G86" s="292" t="s">
        <v>1965</v>
      </c>
      <c r="H86" s="298">
        <v>42089</v>
      </c>
      <c r="I86" s="292" t="s">
        <v>370</v>
      </c>
      <c r="J86" s="292" t="s">
        <v>40</v>
      </c>
      <c r="K86" s="292" t="s">
        <v>71</v>
      </c>
      <c r="L86" s="292"/>
      <c r="M86" s="292"/>
      <c r="N86" s="292">
        <v>335</v>
      </c>
      <c r="O86" s="310">
        <v>595417.4</v>
      </c>
      <c r="P86" s="310"/>
      <c r="Q86" s="292"/>
      <c r="R86" s="332"/>
      <c r="S86" s="292"/>
      <c r="T86" s="292"/>
      <c r="U86" s="292"/>
      <c r="V86" s="292" t="s">
        <v>1964</v>
      </c>
      <c r="W86" s="292"/>
      <c r="X86" s="292"/>
      <c r="Y86" s="292" t="s">
        <v>420</v>
      </c>
      <c r="Z86" s="292"/>
      <c r="AA86" s="292" t="s">
        <v>94</v>
      </c>
      <c r="AB86" s="302">
        <v>0.06</v>
      </c>
      <c r="AC86" s="292"/>
      <c r="AD86" s="299" t="s">
        <v>47</v>
      </c>
      <c r="AE86" s="304" t="s">
        <v>47</v>
      </c>
      <c r="AF86" s="301" t="s">
        <v>47</v>
      </c>
      <c r="AG86" s="301" t="s">
        <v>47</v>
      </c>
      <c r="AH86" s="301" t="s">
        <v>55</v>
      </c>
      <c r="AI86" s="301" t="s">
        <v>599</v>
      </c>
      <c r="AJ86" s="301"/>
      <c r="AK86" s="292" t="s">
        <v>94</v>
      </c>
      <c r="AL86" s="292"/>
      <c r="AM86" s="292"/>
      <c r="AN86" s="292"/>
      <c r="AO86" s="292"/>
      <c r="AP86" s="292"/>
      <c r="AQ86" s="292"/>
      <c r="AR86" s="292"/>
      <c r="AS86" s="292"/>
      <c r="BE86" s="112"/>
    </row>
    <row r="87" spans="1:60" ht="12.75" customHeight="1" x14ac:dyDescent="0.4">
      <c r="A87" s="292" t="s">
        <v>198</v>
      </c>
      <c r="B87" s="292" t="s">
        <v>1245</v>
      </c>
      <c r="C87" s="292"/>
      <c r="D87" s="292" t="s">
        <v>95</v>
      </c>
      <c r="E87" s="292"/>
      <c r="F87" s="292"/>
      <c r="G87" s="292" t="s">
        <v>1971</v>
      </c>
      <c r="H87" s="298">
        <v>42096</v>
      </c>
      <c r="I87" s="292" t="s">
        <v>370</v>
      </c>
      <c r="J87" s="292" t="s">
        <v>40</v>
      </c>
      <c r="K87" s="292" t="s">
        <v>71</v>
      </c>
      <c r="L87" s="292"/>
      <c r="M87" s="292"/>
      <c r="N87" s="292">
        <v>530</v>
      </c>
      <c r="O87" s="310">
        <v>840636.36</v>
      </c>
      <c r="P87" s="310"/>
      <c r="Q87" s="292"/>
      <c r="R87" s="332"/>
      <c r="S87" s="292"/>
      <c r="T87" s="292"/>
      <c r="U87" s="292"/>
      <c r="V87" s="292" t="s">
        <v>1972</v>
      </c>
      <c r="W87" s="292"/>
      <c r="X87" s="292"/>
      <c r="Y87" s="292" t="s">
        <v>420</v>
      </c>
      <c r="Z87" s="292"/>
      <c r="AA87" s="292" t="s">
        <v>94</v>
      </c>
      <c r="AB87" s="302">
        <v>0.06</v>
      </c>
      <c r="AC87" s="292"/>
      <c r="AD87" s="299" t="s">
        <v>47</v>
      </c>
      <c r="AE87" s="304" t="s">
        <v>47</v>
      </c>
      <c r="AF87" s="301" t="s">
        <v>47</v>
      </c>
      <c r="AG87" s="301" t="s">
        <v>47</v>
      </c>
      <c r="AH87" s="301" t="s">
        <v>55</v>
      </c>
      <c r="AI87" s="292" t="s">
        <v>485</v>
      </c>
      <c r="AJ87" s="292"/>
      <c r="AK87" s="292" t="s">
        <v>47</v>
      </c>
      <c r="AL87" s="292"/>
      <c r="AM87" s="292"/>
      <c r="AN87" s="292"/>
      <c r="AO87" s="292"/>
      <c r="AP87" s="292"/>
      <c r="AQ87" s="292"/>
      <c r="AR87" s="292"/>
      <c r="AS87" s="292"/>
      <c r="BE87" s="112"/>
    </row>
    <row r="88" spans="1:60" ht="12.75" customHeight="1" x14ac:dyDescent="0.4">
      <c r="A88" s="292" t="s">
        <v>198</v>
      </c>
      <c r="B88" s="292" t="s">
        <v>1181</v>
      </c>
      <c r="C88" s="292"/>
      <c r="D88" s="292" t="s">
        <v>95</v>
      </c>
      <c r="E88" s="292"/>
      <c r="F88" s="292"/>
      <c r="G88" s="292" t="s">
        <v>1965</v>
      </c>
      <c r="H88" s="298">
        <v>42102</v>
      </c>
      <c r="I88" s="292" t="s">
        <v>370</v>
      </c>
      <c r="J88" s="292" t="s">
        <v>40</v>
      </c>
      <c r="K88" s="292" t="s">
        <v>71</v>
      </c>
      <c r="L88" s="292"/>
      <c r="M88" s="292"/>
      <c r="N88" s="292">
        <v>190</v>
      </c>
      <c r="O88" s="310">
        <v>251367.61</v>
      </c>
      <c r="P88" s="310"/>
      <c r="Q88" s="292"/>
      <c r="R88" s="332"/>
      <c r="S88" s="292"/>
      <c r="T88" s="292"/>
      <c r="U88" s="292"/>
      <c r="V88" s="292" t="s">
        <v>1966</v>
      </c>
      <c r="W88" s="292"/>
      <c r="X88" s="292"/>
      <c r="Y88" s="292" t="s">
        <v>420</v>
      </c>
      <c r="Z88" s="292"/>
      <c r="AA88" s="292" t="s">
        <v>94</v>
      </c>
      <c r="AB88" s="302">
        <v>0.06</v>
      </c>
      <c r="AC88" s="292"/>
      <c r="AD88" s="299" t="s">
        <v>47</v>
      </c>
      <c r="AE88" s="304" t="s">
        <v>47</v>
      </c>
      <c r="AF88" s="301" t="s">
        <v>47</v>
      </c>
      <c r="AG88" s="301" t="s">
        <v>47</v>
      </c>
      <c r="AH88" s="301" t="s">
        <v>55</v>
      </c>
      <c r="AI88" s="301" t="s">
        <v>599</v>
      </c>
      <c r="AJ88" s="301"/>
      <c r="AK88" s="292" t="s">
        <v>94</v>
      </c>
      <c r="AL88" s="292"/>
      <c r="AM88" s="292"/>
      <c r="AN88" s="292"/>
      <c r="AO88" s="292"/>
      <c r="AP88" s="292"/>
      <c r="AQ88" s="292"/>
      <c r="AR88" s="292"/>
      <c r="AS88" s="292"/>
      <c r="BE88" s="112"/>
    </row>
    <row r="89" spans="1:60" ht="12.75" customHeight="1" x14ac:dyDescent="0.4">
      <c r="A89" s="292" t="s">
        <v>198</v>
      </c>
      <c r="B89" s="292" t="s">
        <v>1185</v>
      </c>
      <c r="C89" s="292"/>
      <c r="D89" s="292" t="s">
        <v>95</v>
      </c>
      <c r="E89" s="292"/>
      <c r="F89" s="292"/>
      <c r="G89" s="333" t="s">
        <v>1967</v>
      </c>
      <c r="H89" s="298">
        <v>42102</v>
      </c>
      <c r="I89" s="292"/>
      <c r="J89" s="292"/>
      <c r="K89" s="292"/>
      <c r="L89" s="292"/>
      <c r="M89" s="292"/>
      <c r="N89" s="292">
        <v>44</v>
      </c>
      <c r="O89" s="310">
        <v>523212.18</v>
      </c>
      <c r="P89" s="310"/>
      <c r="Q89" s="292"/>
      <c r="R89" s="332"/>
      <c r="S89" s="292"/>
      <c r="T89" s="292"/>
      <c r="U89" s="292"/>
      <c r="V89" s="292"/>
      <c r="W89" s="292"/>
      <c r="X89" s="292"/>
      <c r="Y89" s="292"/>
      <c r="Z89" s="292"/>
      <c r="AA89" s="292"/>
      <c r="AB89" s="292"/>
      <c r="AC89" s="292"/>
      <c r="AD89" s="299"/>
      <c r="AE89" s="304"/>
      <c r="AF89" s="301"/>
      <c r="AG89" s="292"/>
      <c r="AH89" s="292"/>
      <c r="AI89" s="292"/>
      <c r="AJ89" s="292"/>
      <c r="AK89" s="292"/>
      <c r="AL89" s="292"/>
      <c r="AM89" s="292"/>
      <c r="AN89" s="292"/>
      <c r="AO89" s="292"/>
      <c r="AP89" s="292"/>
      <c r="AQ89" s="292"/>
      <c r="AR89" s="292"/>
      <c r="AS89" s="292"/>
      <c r="BE89" s="112"/>
    </row>
    <row r="90" spans="1:60" ht="12.75" customHeight="1" x14ac:dyDescent="0.4">
      <c r="A90" s="292" t="s">
        <v>198</v>
      </c>
      <c r="B90" s="292" t="s">
        <v>1979</v>
      </c>
      <c r="C90" s="292"/>
      <c r="D90" s="292" t="s">
        <v>389</v>
      </c>
      <c r="E90" s="292"/>
      <c r="F90" s="292"/>
      <c r="G90" s="333"/>
      <c r="H90" s="298">
        <v>42104</v>
      </c>
      <c r="I90" s="292" t="s">
        <v>370</v>
      </c>
      <c r="J90" s="292" t="s">
        <v>40</v>
      </c>
      <c r="K90" s="292"/>
      <c r="L90" s="292"/>
      <c r="M90" s="292"/>
      <c r="N90" s="292">
        <v>225</v>
      </c>
      <c r="O90" s="310">
        <v>743025.56</v>
      </c>
      <c r="P90" s="310"/>
      <c r="Q90" s="292"/>
      <c r="R90" s="332"/>
      <c r="S90" s="292"/>
      <c r="T90" s="292"/>
      <c r="U90" s="292"/>
      <c r="V90" s="292"/>
      <c r="W90" s="292"/>
      <c r="X90" s="292"/>
      <c r="Y90" s="292" t="s">
        <v>420</v>
      </c>
      <c r="Z90" s="292"/>
      <c r="AA90" s="292"/>
      <c r="AB90" s="292"/>
      <c r="AC90" s="292"/>
      <c r="AD90" s="299"/>
      <c r="AE90" s="304"/>
      <c r="AF90" s="301"/>
      <c r="AG90" s="292"/>
      <c r="AH90" s="292"/>
      <c r="AI90" s="292"/>
      <c r="AJ90" s="292"/>
      <c r="AK90" s="292"/>
      <c r="AL90" s="292"/>
      <c r="AM90" s="292"/>
      <c r="AN90" s="292"/>
      <c r="AO90" s="292"/>
      <c r="AP90" s="292"/>
      <c r="AQ90" s="292"/>
      <c r="AR90" s="292"/>
      <c r="AS90" s="292"/>
    </row>
    <row r="91" spans="1:60" ht="12.75" customHeight="1" x14ac:dyDescent="0.4">
      <c r="A91" s="292" t="s">
        <v>198</v>
      </c>
      <c r="B91" s="292" t="s">
        <v>1209</v>
      </c>
      <c r="C91" s="292"/>
      <c r="D91" s="292" t="s">
        <v>95</v>
      </c>
      <c r="E91" s="292"/>
      <c r="F91" s="292"/>
      <c r="G91" s="292" t="s">
        <v>1971</v>
      </c>
      <c r="H91" s="298">
        <v>42107</v>
      </c>
      <c r="I91" s="292" t="s">
        <v>372</v>
      </c>
      <c r="J91" s="292" t="s">
        <v>40</v>
      </c>
      <c r="K91" s="292" t="s">
        <v>71</v>
      </c>
      <c r="L91" s="292"/>
      <c r="M91" s="292"/>
      <c r="N91" s="292">
        <v>161</v>
      </c>
      <c r="O91" s="310">
        <v>320293.63</v>
      </c>
      <c r="P91" s="310"/>
      <c r="Q91" s="292"/>
      <c r="R91" s="332"/>
      <c r="S91" s="292"/>
      <c r="T91" s="292"/>
      <c r="U91" s="292"/>
      <c r="V91" s="292" t="s">
        <v>1968</v>
      </c>
      <c r="W91" s="292"/>
      <c r="X91" s="292"/>
      <c r="Y91" s="292" t="s">
        <v>420</v>
      </c>
      <c r="Z91" s="292"/>
      <c r="AA91" s="292" t="s">
        <v>94</v>
      </c>
      <c r="AB91" s="302">
        <v>0.06</v>
      </c>
      <c r="AC91" s="292"/>
      <c r="AD91" s="299" t="s">
        <v>47</v>
      </c>
      <c r="AE91" s="304" t="s">
        <v>47</v>
      </c>
      <c r="AF91" s="301" t="s">
        <v>47</v>
      </c>
      <c r="AG91" s="301" t="s">
        <v>47</v>
      </c>
      <c r="AH91" s="301" t="s">
        <v>55</v>
      </c>
      <c r="AI91" s="301" t="s">
        <v>599</v>
      </c>
      <c r="AJ91" s="301"/>
      <c r="AK91" s="292" t="s">
        <v>94</v>
      </c>
      <c r="AL91" s="292"/>
      <c r="AM91" s="292"/>
      <c r="AN91" s="292"/>
      <c r="AO91" s="292"/>
      <c r="AP91" s="292"/>
      <c r="AQ91" s="292"/>
      <c r="AR91" s="292"/>
      <c r="AS91" s="292"/>
    </row>
    <row r="92" spans="1:60" ht="12.75" customHeight="1" x14ac:dyDescent="0.4">
      <c r="A92" s="292" t="s">
        <v>198</v>
      </c>
      <c r="B92" s="292" t="s">
        <v>1207</v>
      </c>
      <c r="C92" s="292"/>
      <c r="D92" s="292" t="s">
        <v>95</v>
      </c>
      <c r="E92" s="292"/>
      <c r="F92" s="292"/>
      <c r="G92" s="292" t="s">
        <v>1965</v>
      </c>
      <c r="H92" s="298">
        <v>42109</v>
      </c>
      <c r="I92" s="292" t="s">
        <v>370</v>
      </c>
      <c r="J92" s="292" t="s">
        <v>40</v>
      </c>
      <c r="K92" s="292" t="s">
        <v>71</v>
      </c>
      <c r="L92" s="292"/>
      <c r="M92" s="292"/>
      <c r="N92" s="292">
        <v>102</v>
      </c>
      <c r="O92" s="310"/>
      <c r="P92" s="310"/>
      <c r="Q92" s="292"/>
      <c r="R92" s="332"/>
      <c r="S92" s="292"/>
      <c r="T92" s="292"/>
      <c r="U92" s="292"/>
      <c r="V92" s="292" t="s">
        <v>1969</v>
      </c>
      <c r="W92" s="292"/>
      <c r="X92" s="292"/>
      <c r="Y92" s="292" t="s">
        <v>420</v>
      </c>
      <c r="Z92" s="292"/>
      <c r="AA92" s="292" t="s">
        <v>94</v>
      </c>
      <c r="AB92" s="302">
        <v>0.06</v>
      </c>
      <c r="AC92" s="292"/>
      <c r="AD92" s="299" t="s">
        <v>47</v>
      </c>
      <c r="AE92" s="304" t="s">
        <v>47</v>
      </c>
      <c r="AF92" s="301" t="s">
        <v>47</v>
      </c>
      <c r="AG92" s="301" t="s">
        <v>47</v>
      </c>
      <c r="AH92" s="301" t="s">
        <v>55</v>
      </c>
      <c r="AI92" s="292" t="s">
        <v>485</v>
      </c>
      <c r="AJ92" s="292"/>
      <c r="AK92" s="292" t="s">
        <v>47</v>
      </c>
      <c r="AL92" s="292"/>
      <c r="AM92" s="292"/>
      <c r="AN92" s="292"/>
      <c r="AO92" s="292"/>
      <c r="AP92" s="292"/>
      <c r="AQ92" s="292"/>
      <c r="AR92" s="292"/>
      <c r="AS92" s="292"/>
    </row>
    <row r="93" spans="1:60" ht="12.75" customHeight="1" x14ac:dyDescent="0.4">
      <c r="A93" s="292" t="s">
        <v>198</v>
      </c>
      <c r="B93" s="292" t="s">
        <v>1205</v>
      </c>
      <c r="C93" s="292"/>
      <c r="D93" s="292" t="s">
        <v>95</v>
      </c>
      <c r="E93" s="292"/>
      <c r="F93" s="292"/>
      <c r="G93" s="292" t="s">
        <v>1965</v>
      </c>
      <c r="H93" s="298">
        <v>42109</v>
      </c>
      <c r="I93" s="292" t="s">
        <v>1973</v>
      </c>
      <c r="J93" s="292" t="s">
        <v>40</v>
      </c>
      <c r="K93" s="292" t="s">
        <v>71</v>
      </c>
      <c r="L93" s="292"/>
      <c r="M93" s="292"/>
      <c r="N93" s="292">
        <v>50</v>
      </c>
      <c r="O93" s="310">
        <v>50868.21</v>
      </c>
      <c r="P93" s="310"/>
      <c r="Q93" s="292"/>
      <c r="R93" s="332"/>
      <c r="S93" s="292"/>
      <c r="T93" s="292"/>
      <c r="U93" s="292"/>
      <c r="V93" s="292" t="s">
        <v>1974</v>
      </c>
      <c r="W93" s="292"/>
      <c r="X93" s="292"/>
      <c r="Y93" s="292" t="s">
        <v>420</v>
      </c>
      <c r="Z93" s="292"/>
      <c r="AA93" s="292" t="s">
        <v>94</v>
      </c>
      <c r="AB93" s="302">
        <v>0.06</v>
      </c>
      <c r="AC93" s="292"/>
      <c r="AD93" s="299" t="s">
        <v>47</v>
      </c>
      <c r="AE93" s="304" t="s">
        <v>47</v>
      </c>
      <c r="AF93" s="301" t="s">
        <v>47</v>
      </c>
      <c r="AG93" s="301" t="s">
        <v>47</v>
      </c>
      <c r="AH93" s="301" t="s">
        <v>55</v>
      </c>
      <c r="AI93" s="301" t="s">
        <v>599</v>
      </c>
      <c r="AJ93" s="301"/>
      <c r="AK93" s="292" t="s">
        <v>94</v>
      </c>
      <c r="AL93" s="292"/>
      <c r="AM93" s="292"/>
      <c r="AN93" s="292"/>
      <c r="AO93" s="292"/>
      <c r="AP93" s="292"/>
      <c r="AQ93" s="292"/>
      <c r="AR93" s="292"/>
      <c r="AS93" s="292"/>
    </row>
    <row r="94" spans="1:60" ht="12.75" customHeight="1" x14ac:dyDescent="0.4">
      <c r="A94" s="292" t="s">
        <v>198</v>
      </c>
      <c r="B94" s="292" t="s">
        <v>1178</v>
      </c>
      <c r="C94" s="292"/>
      <c r="D94" s="292" t="s">
        <v>94</v>
      </c>
      <c r="E94" s="292"/>
      <c r="F94" s="292" t="s">
        <v>430</v>
      </c>
      <c r="G94" s="292" t="s">
        <v>1971</v>
      </c>
      <c r="H94" s="298">
        <v>42110</v>
      </c>
      <c r="I94" s="292" t="s">
        <v>370</v>
      </c>
      <c r="J94" s="292" t="s">
        <v>40</v>
      </c>
      <c r="K94" s="292" t="s">
        <v>71</v>
      </c>
      <c r="L94" s="292"/>
      <c r="M94" s="292"/>
      <c r="N94" s="292">
        <v>848</v>
      </c>
      <c r="O94" s="310">
        <v>1833861.57</v>
      </c>
      <c r="P94" s="310"/>
      <c r="Q94" s="292"/>
      <c r="R94" s="332"/>
      <c r="S94" s="292"/>
      <c r="T94" s="292"/>
      <c r="U94" s="292"/>
      <c r="V94" s="292" t="s">
        <v>1970</v>
      </c>
      <c r="W94" s="292"/>
      <c r="X94" s="292"/>
      <c r="Y94" s="292" t="s">
        <v>420</v>
      </c>
      <c r="Z94" s="292"/>
      <c r="AA94" s="292" t="s">
        <v>94</v>
      </c>
      <c r="AB94" s="302">
        <v>0.06</v>
      </c>
      <c r="AC94" s="292"/>
      <c r="AD94" s="299" t="s">
        <v>47</v>
      </c>
      <c r="AE94" s="304" t="s">
        <v>47</v>
      </c>
      <c r="AF94" s="301" t="s">
        <v>47</v>
      </c>
      <c r="AG94" s="301" t="s">
        <v>47</v>
      </c>
      <c r="AH94" s="301" t="s">
        <v>55</v>
      </c>
      <c r="AI94" s="301" t="s">
        <v>599</v>
      </c>
      <c r="AJ94" s="301"/>
      <c r="AK94" s="292" t="s">
        <v>94</v>
      </c>
      <c r="AL94" s="292"/>
      <c r="AM94" s="292"/>
      <c r="AN94" s="292"/>
      <c r="AO94" s="292"/>
      <c r="AP94" s="292"/>
      <c r="AQ94" s="292"/>
      <c r="AR94" s="292"/>
      <c r="AS94" s="292"/>
      <c r="AU94" s="84"/>
      <c r="AV94" s="84"/>
    </row>
    <row r="95" spans="1:60" ht="12.75" customHeight="1" x14ac:dyDescent="0.4">
      <c r="A95" s="292" t="s">
        <v>198</v>
      </c>
      <c r="B95" s="292" t="s">
        <v>1980</v>
      </c>
      <c r="C95" s="292"/>
      <c r="D95" s="292" t="s">
        <v>95</v>
      </c>
      <c r="E95" s="292"/>
      <c r="F95" s="292"/>
      <c r="G95" s="292"/>
      <c r="H95" s="298">
        <v>42115</v>
      </c>
      <c r="I95" s="292" t="s">
        <v>370</v>
      </c>
      <c r="J95" s="292" t="s">
        <v>40</v>
      </c>
      <c r="K95" s="292"/>
      <c r="L95" s="292"/>
      <c r="M95" s="292"/>
      <c r="N95" s="292">
        <v>157</v>
      </c>
      <c r="O95" s="310">
        <v>501121.41</v>
      </c>
      <c r="P95" s="310"/>
      <c r="Q95" s="292"/>
      <c r="R95" s="292"/>
      <c r="S95" s="292"/>
      <c r="T95" s="292"/>
      <c r="U95" s="292"/>
      <c r="V95" s="292"/>
      <c r="W95" s="292"/>
      <c r="X95" s="292"/>
      <c r="Y95" s="292" t="s">
        <v>420</v>
      </c>
      <c r="Z95" s="292"/>
      <c r="AA95" s="292" t="s">
        <v>95</v>
      </c>
      <c r="AB95" s="292"/>
      <c r="AC95" s="292"/>
      <c r="AD95" s="299"/>
      <c r="AE95" s="299"/>
      <c r="AF95" s="292"/>
      <c r="AG95" s="292"/>
      <c r="AH95" s="292"/>
      <c r="AI95" s="292"/>
      <c r="AJ95" s="292"/>
      <c r="AK95" s="292"/>
      <c r="AL95" s="292"/>
      <c r="AM95" s="292"/>
      <c r="AN95" s="292"/>
      <c r="AO95" s="292"/>
      <c r="AP95" s="292"/>
      <c r="AQ95" s="292"/>
      <c r="AR95" s="292"/>
      <c r="AS95" s="292"/>
    </row>
    <row r="96" spans="1:60" ht="12.75" customHeight="1" x14ac:dyDescent="0.4">
      <c r="A96" s="292" t="s">
        <v>198</v>
      </c>
      <c r="B96" s="292" t="s">
        <v>515</v>
      </c>
      <c r="C96" s="292"/>
      <c r="D96" s="292" t="s">
        <v>94</v>
      </c>
      <c r="E96" s="292" t="s">
        <v>95</v>
      </c>
      <c r="F96" s="292" t="s">
        <v>93</v>
      </c>
      <c r="G96" s="292" t="s">
        <v>1982</v>
      </c>
      <c r="H96" s="298">
        <v>42130</v>
      </c>
      <c r="I96" s="292" t="s">
        <v>1978</v>
      </c>
      <c r="J96" s="292" t="s">
        <v>40</v>
      </c>
      <c r="K96" s="292" t="s">
        <v>71</v>
      </c>
      <c r="L96" s="292"/>
      <c r="M96" s="292"/>
      <c r="N96" s="292">
        <v>495</v>
      </c>
      <c r="O96" s="310">
        <v>707683.81</v>
      </c>
      <c r="P96" s="310"/>
      <c r="Q96" s="292">
        <v>751</v>
      </c>
      <c r="R96" s="294">
        <v>513708</v>
      </c>
      <c r="S96" s="292"/>
      <c r="T96" s="294">
        <v>954188.18</v>
      </c>
      <c r="U96" s="292"/>
      <c r="V96" s="292" t="s">
        <v>1981</v>
      </c>
      <c r="W96" s="292"/>
      <c r="X96" s="292"/>
      <c r="Y96" s="292" t="s">
        <v>420</v>
      </c>
      <c r="Z96" s="292"/>
      <c r="AA96" s="292" t="s">
        <v>94</v>
      </c>
      <c r="AB96" s="302">
        <v>0.06</v>
      </c>
      <c r="AC96" s="292"/>
      <c r="AD96" s="299">
        <v>42123</v>
      </c>
      <c r="AE96" s="299">
        <v>42123</v>
      </c>
      <c r="AF96" s="301" t="s">
        <v>576</v>
      </c>
      <c r="AG96" s="303"/>
      <c r="AH96" s="301" t="s">
        <v>55</v>
      </c>
      <c r="AI96" s="292" t="s">
        <v>531</v>
      </c>
      <c r="AJ96" s="292"/>
      <c r="AK96" s="292" t="s">
        <v>94</v>
      </c>
      <c r="AL96" s="292"/>
      <c r="AM96" s="292"/>
      <c r="AN96" s="292"/>
      <c r="AO96" s="292"/>
      <c r="AP96" s="292"/>
      <c r="AQ96" s="292"/>
      <c r="AR96" s="292"/>
      <c r="AS96" s="292"/>
    </row>
    <row r="97" spans="1:49" ht="12.75" customHeight="1" collapsed="1" x14ac:dyDescent="0.4">
      <c r="A97" s="292" t="s">
        <v>198</v>
      </c>
      <c r="B97" s="292" t="s">
        <v>1208</v>
      </c>
      <c r="C97" s="292"/>
      <c r="D97" s="292" t="s">
        <v>95</v>
      </c>
      <c r="E97" s="292" t="s">
        <v>95</v>
      </c>
      <c r="F97" s="292"/>
      <c r="G97" s="292"/>
      <c r="H97" s="298">
        <v>42157</v>
      </c>
      <c r="I97" s="319">
        <v>0.41666666666666669</v>
      </c>
      <c r="J97" s="292" t="s">
        <v>40</v>
      </c>
      <c r="K97" s="292" t="s">
        <v>71</v>
      </c>
      <c r="L97" s="292"/>
      <c r="M97" s="292"/>
      <c r="N97" s="292">
        <v>337</v>
      </c>
      <c r="O97" s="310">
        <v>438615.49</v>
      </c>
      <c r="P97" s="310"/>
      <c r="Q97" s="292"/>
      <c r="R97" s="292"/>
      <c r="S97" s="292"/>
      <c r="T97" s="292"/>
      <c r="U97" s="292"/>
      <c r="V97" s="292" t="s">
        <v>2078</v>
      </c>
      <c r="W97" s="292" t="s">
        <v>2136</v>
      </c>
      <c r="X97" s="292" t="s">
        <v>2204</v>
      </c>
      <c r="Y97" s="292" t="s">
        <v>420</v>
      </c>
      <c r="Z97" s="292"/>
      <c r="AA97" s="292" t="s">
        <v>94</v>
      </c>
      <c r="AB97" s="292"/>
      <c r="AC97" s="292"/>
      <c r="AD97" s="299"/>
      <c r="AE97" s="299"/>
      <c r="AF97" s="292"/>
      <c r="AG97" s="292"/>
      <c r="AH97" s="292"/>
      <c r="AI97" s="292"/>
      <c r="AJ97" s="292"/>
      <c r="AK97" s="292"/>
      <c r="AL97" s="292"/>
      <c r="AM97" s="292" t="s">
        <v>2260</v>
      </c>
      <c r="AN97" s="292"/>
      <c r="AO97" s="292"/>
      <c r="AP97" s="292"/>
      <c r="AQ97" s="292"/>
      <c r="AR97" s="292"/>
      <c r="AS97" s="292"/>
    </row>
    <row r="98" spans="1:49" ht="12.75" customHeight="1" x14ac:dyDescent="0.4">
      <c r="A98" s="292" t="s">
        <v>198</v>
      </c>
      <c r="B98" s="292" t="s">
        <v>1271</v>
      </c>
      <c r="C98" s="292"/>
      <c r="D98" s="292" t="s">
        <v>95</v>
      </c>
      <c r="E98" s="292" t="s">
        <v>95</v>
      </c>
      <c r="F98" s="292"/>
      <c r="G98" s="292"/>
      <c r="H98" s="298">
        <v>42158</v>
      </c>
      <c r="I98" s="319">
        <v>0.45833333333333331</v>
      </c>
      <c r="J98" s="292" t="s">
        <v>40</v>
      </c>
      <c r="K98" s="292" t="s">
        <v>71</v>
      </c>
      <c r="L98" s="292"/>
      <c r="M98" s="292"/>
      <c r="N98" s="292">
        <v>26</v>
      </c>
      <c r="O98" s="310">
        <v>161140.15</v>
      </c>
      <c r="P98" s="310"/>
      <c r="Q98" s="292"/>
      <c r="R98" s="292"/>
      <c r="S98" s="292"/>
      <c r="T98" s="292"/>
      <c r="U98" s="292"/>
      <c r="V98" s="292" t="s">
        <v>2079</v>
      </c>
      <c r="W98" s="292" t="s">
        <v>2137</v>
      </c>
      <c r="X98" s="292"/>
      <c r="Y98" s="292" t="s">
        <v>420</v>
      </c>
      <c r="Z98" s="292"/>
      <c r="AA98" s="292" t="s">
        <v>94</v>
      </c>
      <c r="AB98" s="292"/>
      <c r="AC98" s="292"/>
      <c r="AD98" s="299"/>
      <c r="AE98" s="299"/>
      <c r="AF98" s="292"/>
      <c r="AG98" s="292"/>
      <c r="AH98" s="292"/>
      <c r="AI98" s="292"/>
      <c r="AJ98" s="292"/>
      <c r="AK98" s="292"/>
      <c r="AL98" s="292"/>
      <c r="AM98" s="292"/>
      <c r="AN98" s="292"/>
      <c r="AO98" s="292"/>
      <c r="AP98" s="292"/>
      <c r="AQ98" s="292"/>
      <c r="AR98" s="292"/>
      <c r="AS98" s="292"/>
    </row>
    <row r="99" spans="1:49" ht="12.75" customHeight="1" x14ac:dyDescent="0.4">
      <c r="A99" s="292" t="s">
        <v>198</v>
      </c>
      <c r="B99" s="292" t="s">
        <v>1219</v>
      </c>
      <c r="C99" s="292"/>
      <c r="D99" s="292" t="s">
        <v>95</v>
      </c>
      <c r="E99" s="292" t="s">
        <v>95</v>
      </c>
      <c r="F99" s="292"/>
      <c r="G99" s="292"/>
      <c r="H99" s="298">
        <v>42158</v>
      </c>
      <c r="I99" s="319">
        <v>0.41666666666666669</v>
      </c>
      <c r="J99" s="292" t="s">
        <v>40</v>
      </c>
      <c r="K99" s="292" t="s">
        <v>71</v>
      </c>
      <c r="L99" s="292"/>
      <c r="M99" s="292"/>
      <c r="N99" s="292">
        <v>54</v>
      </c>
      <c r="O99" s="310">
        <v>298175.24</v>
      </c>
      <c r="P99" s="310"/>
      <c r="Q99" s="292"/>
      <c r="R99" s="292"/>
      <c r="S99" s="292"/>
      <c r="T99" s="292"/>
      <c r="U99" s="292"/>
      <c r="V99" s="292" t="s">
        <v>2080</v>
      </c>
      <c r="W99" s="292" t="s">
        <v>2138</v>
      </c>
      <c r="X99" s="292" t="s">
        <v>2205</v>
      </c>
      <c r="Y99" s="292" t="s">
        <v>420</v>
      </c>
      <c r="Z99" s="292"/>
      <c r="AA99" s="292"/>
      <c r="AB99" s="292"/>
      <c r="AC99" s="292"/>
      <c r="AD99" s="299"/>
      <c r="AE99" s="299"/>
      <c r="AF99" s="292"/>
      <c r="AG99" s="292"/>
      <c r="AH99" s="292"/>
      <c r="AI99" s="292"/>
      <c r="AJ99" s="292"/>
      <c r="AK99" s="292"/>
      <c r="AL99" s="292"/>
      <c r="AM99" s="292" t="s">
        <v>2261</v>
      </c>
      <c r="AN99" s="292"/>
      <c r="AO99" s="292"/>
      <c r="AP99" s="292"/>
      <c r="AQ99" s="292"/>
      <c r="AR99" s="292"/>
      <c r="AS99" s="292"/>
    </row>
    <row r="100" spans="1:49" ht="12.75" customHeight="1" x14ac:dyDescent="0.4">
      <c r="A100" s="292" t="s">
        <v>198</v>
      </c>
      <c r="B100" s="292" t="s">
        <v>1182</v>
      </c>
      <c r="C100" s="292"/>
      <c r="D100" s="292" t="s">
        <v>95</v>
      </c>
      <c r="E100" s="292" t="s">
        <v>95</v>
      </c>
      <c r="F100" s="292"/>
      <c r="G100" s="292"/>
      <c r="H100" s="298">
        <v>42158</v>
      </c>
      <c r="I100" s="319">
        <v>0.45833333333333331</v>
      </c>
      <c r="J100" s="292" t="s">
        <v>40</v>
      </c>
      <c r="K100" s="292" t="s">
        <v>71</v>
      </c>
      <c r="L100" s="292"/>
      <c r="M100" s="292"/>
      <c r="N100" s="292">
        <v>29</v>
      </c>
      <c r="O100" s="310">
        <v>214005.12</v>
      </c>
      <c r="P100" s="310"/>
      <c r="Q100" s="292"/>
      <c r="R100" s="292"/>
      <c r="S100" s="292"/>
      <c r="T100" s="292"/>
      <c r="U100" s="292"/>
      <c r="V100" s="292" t="s">
        <v>2081</v>
      </c>
      <c r="W100" s="292" t="s">
        <v>2139</v>
      </c>
      <c r="X100" s="292" t="s">
        <v>2206</v>
      </c>
      <c r="Y100" s="292" t="s">
        <v>420</v>
      </c>
      <c r="Z100" s="292"/>
      <c r="AA100" s="292" t="s">
        <v>94</v>
      </c>
      <c r="AB100" s="292"/>
      <c r="AC100" s="292"/>
      <c r="AD100" s="299"/>
      <c r="AE100" s="299"/>
      <c r="AF100" s="292"/>
      <c r="AG100" s="292"/>
      <c r="AH100" s="292"/>
      <c r="AI100" s="292"/>
      <c r="AJ100" s="292"/>
      <c r="AK100" s="292"/>
      <c r="AL100" s="292"/>
      <c r="AM100" s="292" t="s">
        <v>2262</v>
      </c>
      <c r="AN100" s="292"/>
      <c r="AO100" s="292"/>
      <c r="AP100" s="292"/>
      <c r="AQ100" s="292"/>
      <c r="AR100" s="292"/>
      <c r="AS100" s="292"/>
    </row>
    <row r="101" spans="1:49" ht="12.75" customHeight="1" x14ac:dyDescent="0.4">
      <c r="A101" s="292" t="s">
        <v>198</v>
      </c>
      <c r="B101" s="292" t="s">
        <v>1221</v>
      </c>
      <c r="C101" s="292"/>
      <c r="D101" s="292" t="s">
        <v>95</v>
      </c>
      <c r="E101" s="292" t="s">
        <v>95</v>
      </c>
      <c r="F101" s="292"/>
      <c r="G101" s="292"/>
      <c r="H101" s="298">
        <v>42158</v>
      </c>
      <c r="I101" s="319">
        <v>0.41666666666666669</v>
      </c>
      <c r="J101" s="292" t="s">
        <v>40</v>
      </c>
      <c r="K101" s="292" t="s">
        <v>71</v>
      </c>
      <c r="L101" s="292"/>
      <c r="M101" s="292"/>
      <c r="N101" s="292">
        <v>201</v>
      </c>
      <c r="O101" s="310">
        <v>421191.73</v>
      </c>
      <c r="P101" s="310"/>
      <c r="Q101" s="292"/>
      <c r="R101" s="292"/>
      <c r="S101" s="292"/>
      <c r="T101" s="292"/>
      <c r="U101" s="292"/>
      <c r="V101" s="292" t="s">
        <v>2082</v>
      </c>
      <c r="W101" s="292" t="s">
        <v>2140</v>
      </c>
      <c r="X101" s="292" t="s">
        <v>2207</v>
      </c>
      <c r="Y101" s="292" t="s">
        <v>420</v>
      </c>
      <c r="Z101" s="292"/>
      <c r="AA101" s="292" t="s">
        <v>94</v>
      </c>
      <c r="AB101" s="292"/>
      <c r="AC101" s="292"/>
      <c r="AD101" s="299"/>
      <c r="AE101" s="299"/>
      <c r="AF101" s="292"/>
      <c r="AG101" s="292"/>
      <c r="AH101" s="292"/>
      <c r="AI101" s="292"/>
      <c r="AJ101" s="292"/>
      <c r="AK101" s="292"/>
      <c r="AL101" s="292"/>
      <c r="AM101" s="292" t="s">
        <v>2263</v>
      </c>
      <c r="AN101" s="292"/>
      <c r="AO101" s="292"/>
      <c r="AP101" s="292"/>
      <c r="AQ101" s="292"/>
      <c r="AR101" s="292"/>
      <c r="AS101" s="292"/>
    </row>
    <row r="102" spans="1:49" ht="12.75" customHeight="1" x14ac:dyDescent="0.4">
      <c r="A102" s="292" t="s">
        <v>198</v>
      </c>
      <c r="B102" s="292" t="s">
        <v>1218</v>
      </c>
      <c r="C102" s="292"/>
      <c r="D102" s="292" t="s">
        <v>95</v>
      </c>
      <c r="E102" s="292" t="s">
        <v>95</v>
      </c>
      <c r="F102" s="292"/>
      <c r="G102" s="292"/>
      <c r="H102" s="298">
        <v>42158</v>
      </c>
      <c r="I102" s="319">
        <v>0.41666666666666669</v>
      </c>
      <c r="J102" s="292" t="s">
        <v>40</v>
      </c>
      <c r="K102" s="292" t="s">
        <v>71</v>
      </c>
      <c r="L102" s="292"/>
      <c r="M102" s="292"/>
      <c r="N102" s="292">
        <v>61</v>
      </c>
      <c r="O102" s="310" t="s">
        <v>119</v>
      </c>
      <c r="P102" s="310"/>
      <c r="Q102" s="292"/>
      <c r="R102" s="292"/>
      <c r="S102" s="292"/>
      <c r="T102" s="292"/>
      <c r="U102" s="292"/>
      <c r="V102" s="292" t="s">
        <v>2083</v>
      </c>
      <c r="W102" s="292" t="s">
        <v>2141</v>
      </c>
      <c r="X102" s="292" t="s">
        <v>2208</v>
      </c>
      <c r="Y102" s="292" t="s">
        <v>420</v>
      </c>
      <c r="Z102" s="292"/>
      <c r="AA102" s="292" t="s">
        <v>94</v>
      </c>
      <c r="AB102" s="292"/>
      <c r="AC102" s="292"/>
      <c r="AD102" s="299"/>
      <c r="AE102" s="299"/>
      <c r="AF102" s="292"/>
      <c r="AG102" s="292"/>
      <c r="AH102" s="292"/>
      <c r="AI102" s="292"/>
      <c r="AJ102" s="292"/>
      <c r="AK102" s="292"/>
      <c r="AL102" s="292"/>
      <c r="AM102" s="292" t="s">
        <v>2264</v>
      </c>
      <c r="AN102" s="292"/>
      <c r="AO102" s="292"/>
      <c r="AP102" s="292"/>
      <c r="AQ102" s="292"/>
      <c r="AR102" s="292"/>
      <c r="AS102" s="292"/>
    </row>
    <row r="103" spans="1:49" ht="12.75" customHeight="1" x14ac:dyDescent="0.4">
      <c r="A103" s="292" t="s">
        <v>198</v>
      </c>
      <c r="B103" s="292" t="s">
        <v>1188</v>
      </c>
      <c r="C103" s="292"/>
      <c r="D103" s="292" t="s">
        <v>95</v>
      </c>
      <c r="E103" s="292" t="s">
        <v>95</v>
      </c>
      <c r="F103" s="292"/>
      <c r="G103" s="292"/>
      <c r="H103" s="298">
        <v>42159</v>
      </c>
      <c r="I103" s="319">
        <v>0.39583333333333331</v>
      </c>
      <c r="J103" s="292" t="s">
        <v>2075</v>
      </c>
      <c r="K103" s="292" t="s">
        <v>71</v>
      </c>
      <c r="L103" s="292"/>
      <c r="M103" s="292"/>
      <c r="N103" s="292">
        <v>326</v>
      </c>
      <c r="O103" s="310" t="s">
        <v>119</v>
      </c>
      <c r="P103" s="310"/>
      <c r="Q103" s="292"/>
      <c r="R103" s="292"/>
      <c r="S103" s="292"/>
      <c r="T103" s="292"/>
      <c r="U103" s="292"/>
      <c r="V103" s="292" t="s">
        <v>2084</v>
      </c>
      <c r="W103" s="292" t="s">
        <v>2142</v>
      </c>
      <c r="X103" s="292"/>
      <c r="Y103" s="292" t="s">
        <v>420</v>
      </c>
      <c r="Z103" s="292"/>
      <c r="AA103" s="292" t="s">
        <v>94</v>
      </c>
      <c r="AB103" s="292"/>
      <c r="AC103" s="292"/>
      <c r="AD103" s="299"/>
      <c r="AE103" s="299"/>
      <c r="AF103" s="292"/>
      <c r="AG103" s="292"/>
      <c r="AH103" s="292"/>
      <c r="AI103" s="292"/>
      <c r="AJ103" s="292"/>
      <c r="AK103" s="292"/>
      <c r="AL103" s="292"/>
      <c r="AM103" s="292"/>
      <c r="AN103" s="292"/>
      <c r="AO103" s="292"/>
      <c r="AP103" s="292"/>
      <c r="AQ103" s="292"/>
      <c r="AR103" s="292"/>
      <c r="AS103" s="292"/>
    </row>
    <row r="104" spans="1:49" ht="12.75" customHeight="1" x14ac:dyDescent="0.4">
      <c r="A104" s="292" t="s">
        <v>198</v>
      </c>
      <c r="B104" s="292" t="s">
        <v>1216</v>
      </c>
      <c r="C104" s="292"/>
      <c r="D104" s="292" t="s">
        <v>95</v>
      </c>
      <c r="E104" s="292" t="s">
        <v>95</v>
      </c>
      <c r="F104" s="292"/>
      <c r="G104" s="292"/>
      <c r="H104" s="298">
        <v>42159</v>
      </c>
      <c r="I104" s="319">
        <v>0.39583333333333331</v>
      </c>
      <c r="J104" s="292" t="s">
        <v>40</v>
      </c>
      <c r="K104" s="292" t="s">
        <v>71</v>
      </c>
      <c r="L104" s="292"/>
      <c r="M104" s="292"/>
      <c r="N104" s="292">
        <v>129</v>
      </c>
      <c r="O104" s="310">
        <v>149340.03</v>
      </c>
      <c r="P104" s="310"/>
      <c r="Q104" s="292"/>
      <c r="R104" s="292"/>
      <c r="S104" s="292"/>
      <c r="T104" s="292"/>
      <c r="U104" s="292"/>
      <c r="V104" s="292" t="s">
        <v>2085</v>
      </c>
      <c r="W104" s="292" t="s">
        <v>2143</v>
      </c>
      <c r="X104" s="292" t="s">
        <v>2209</v>
      </c>
      <c r="Y104" s="292" t="s">
        <v>420</v>
      </c>
      <c r="Z104" s="292"/>
      <c r="AA104" s="292" t="s">
        <v>95</v>
      </c>
      <c r="AB104" s="292"/>
      <c r="AC104" s="292"/>
      <c r="AD104" s="299"/>
      <c r="AE104" s="299"/>
      <c r="AF104" s="292"/>
      <c r="AG104" s="292"/>
      <c r="AH104" s="292"/>
      <c r="AI104" s="292"/>
      <c r="AJ104" s="292"/>
      <c r="AK104" s="292"/>
      <c r="AL104" s="292"/>
      <c r="AM104" s="292" t="s">
        <v>2265</v>
      </c>
      <c r="AN104" s="292"/>
      <c r="AO104" s="292"/>
      <c r="AP104" s="292"/>
      <c r="AQ104" s="292"/>
      <c r="AR104" s="292"/>
      <c r="AS104" s="292"/>
    </row>
    <row r="105" spans="1:49" ht="12.75" customHeight="1" x14ac:dyDescent="0.4">
      <c r="A105" s="292" t="s">
        <v>198</v>
      </c>
      <c r="B105" s="292" t="s">
        <v>1244</v>
      </c>
      <c r="C105" s="292"/>
      <c r="D105" s="292" t="s">
        <v>95</v>
      </c>
      <c r="E105" s="292" t="s">
        <v>95</v>
      </c>
      <c r="F105" s="292"/>
      <c r="G105" s="292"/>
      <c r="H105" s="298">
        <v>42159</v>
      </c>
      <c r="I105" s="319">
        <v>0.41666666666666669</v>
      </c>
      <c r="J105" s="292" t="s">
        <v>40</v>
      </c>
      <c r="K105" s="292" t="s">
        <v>71</v>
      </c>
      <c r="L105" s="292"/>
      <c r="M105" s="292"/>
      <c r="N105" s="292">
        <v>149</v>
      </c>
      <c r="O105" s="310">
        <v>145771.21</v>
      </c>
      <c r="P105" s="310"/>
      <c r="Q105" s="292"/>
      <c r="R105" s="292"/>
      <c r="S105" s="292"/>
      <c r="T105" s="292"/>
      <c r="U105" s="292"/>
      <c r="V105" s="292" t="s">
        <v>2086</v>
      </c>
      <c r="W105" s="292" t="s">
        <v>2144</v>
      </c>
      <c r="X105" s="292" t="s">
        <v>2210</v>
      </c>
      <c r="Y105" s="292" t="s">
        <v>420</v>
      </c>
      <c r="Z105" s="292"/>
      <c r="AA105" s="292" t="s">
        <v>94</v>
      </c>
      <c r="AB105" s="292"/>
      <c r="AC105" s="292"/>
      <c r="AD105" s="299"/>
      <c r="AE105" s="299"/>
      <c r="AF105" s="292"/>
      <c r="AG105" s="292"/>
      <c r="AH105" s="292"/>
      <c r="AI105" s="292"/>
      <c r="AJ105" s="292"/>
      <c r="AK105" s="292"/>
      <c r="AL105" s="292"/>
      <c r="AM105" s="292" t="s">
        <v>2266</v>
      </c>
      <c r="AN105" s="292"/>
      <c r="AO105" s="292"/>
      <c r="AP105" s="292"/>
      <c r="AQ105" s="292"/>
      <c r="AR105" s="292"/>
      <c r="AS105" s="292"/>
    </row>
    <row r="106" spans="1:49" ht="12.75" customHeight="1" x14ac:dyDescent="0.4">
      <c r="A106" s="292" t="s">
        <v>198</v>
      </c>
      <c r="B106" s="292" t="s">
        <v>1223</v>
      </c>
      <c r="C106" s="292"/>
      <c r="D106" s="292" t="s">
        <v>95</v>
      </c>
      <c r="E106" s="292" t="s">
        <v>95</v>
      </c>
      <c r="F106" s="292"/>
      <c r="G106" s="292"/>
      <c r="H106" s="298">
        <v>42159</v>
      </c>
      <c r="I106" s="319">
        <v>0.45833333333333331</v>
      </c>
      <c r="J106" s="292" t="s">
        <v>40</v>
      </c>
      <c r="K106" s="292" t="s">
        <v>71</v>
      </c>
      <c r="L106" s="292"/>
      <c r="M106" s="292"/>
      <c r="N106" s="292">
        <v>33</v>
      </c>
      <c r="O106" s="310">
        <v>526498.54</v>
      </c>
      <c r="P106" s="310"/>
      <c r="Q106" s="292"/>
      <c r="R106" s="292"/>
      <c r="S106" s="292"/>
      <c r="T106" s="292"/>
      <c r="U106" s="292"/>
      <c r="V106" s="292" t="s">
        <v>2087</v>
      </c>
      <c r="W106" s="292" t="s">
        <v>2145</v>
      </c>
      <c r="X106" s="292" t="s">
        <v>2211</v>
      </c>
      <c r="Y106" s="292" t="s">
        <v>420</v>
      </c>
      <c r="Z106" s="292"/>
      <c r="AA106" s="292" t="s">
        <v>95</v>
      </c>
      <c r="AB106" s="292"/>
      <c r="AC106" s="292"/>
      <c r="AD106" s="299"/>
      <c r="AE106" s="299"/>
      <c r="AF106" s="292"/>
      <c r="AG106" s="292"/>
      <c r="AH106" s="292"/>
      <c r="AI106" s="292"/>
      <c r="AJ106" s="292"/>
      <c r="AK106" s="292"/>
      <c r="AL106" s="292"/>
      <c r="AM106" s="292" t="s">
        <v>2267</v>
      </c>
      <c r="AN106" s="292"/>
      <c r="AO106" s="292"/>
      <c r="AP106" s="292"/>
      <c r="AQ106" s="292"/>
      <c r="AR106" s="292"/>
      <c r="AS106" s="292"/>
    </row>
    <row r="107" spans="1:49" ht="12.75" customHeight="1" x14ac:dyDescent="0.4">
      <c r="A107" s="292" t="s">
        <v>198</v>
      </c>
      <c r="B107" s="292" t="s">
        <v>435</v>
      </c>
      <c r="C107" s="292"/>
      <c r="D107" s="292" t="s">
        <v>94</v>
      </c>
      <c r="E107" s="292" t="s">
        <v>94</v>
      </c>
      <c r="F107" s="292"/>
      <c r="G107" s="292" t="s">
        <v>2328</v>
      </c>
      <c r="H107" s="298">
        <v>42160</v>
      </c>
      <c r="I107" s="319">
        <v>0.375</v>
      </c>
      <c r="J107" s="292" t="s">
        <v>93</v>
      </c>
      <c r="K107" s="292" t="s">
        <v>71</v>
      </c>
      <c r="L107" s="292"/>
      <c r="M107" s="292"/>
      <c r="N107" s="292">
        <v>744</v>
      </c>
      <c r="O107" s="310">
        <v>1147941.1200000001</v>
      </c>
      <c r="P107" s="310"/>
      <c r="Q107" s="292">
        <v>694</v>
      </c>
      <c r="R107" s="294">
        <v>1514466.71</v>
      </c>
      <c r="S107" s="292"/>
      <c r="T107" s="292"/>
      <c r="U107" s="292"/>
      <c r="V107" s="292" t="s">
        <v>93</v>
      </c>
      <c r="W107" s="292" t="s">
        <v>2146</v>
      </c>
      <c r="X107" s="292" t="s">
        <v>2212</v>
      </c>
      <c r="Y107" s="292" t="s">
        <v>420</v>
      </c>
      <c r="Z107" s="292">
        <v>2</v>
      </c>
      <c r="AA107" s="292" t="s">
        <v>94</v>
      </c>
      <c r="AB107" s="302">
        <v>0.06</v>
      </c>
      <c r="AC107" s="292" t="s">
        <v>2317</v>
      </c>
      <c r="AD107" s="299" t="s">
        <v>2323</v>
      </c>
      <c r="AE107" s="299">
        <v>42153</v>
      </c>
      <c r="AF107" s="292" t="s">
        <v>2315</v>
      </c>
      <c r="AG107" s="292"/>
      <c r="AH107" s="299">
        <v>42160</v>
      </c>
      <c r="AI107" s="292" t="s">
        <v>531</v>
      </c>
      <c r="AJ107" s="292"/>
      <c r="AK107" s="292"/>
      <c r="AL107" s="292"/>
      <c r="AM107" s="292" t="s">
        <v>2268</v>
      </c>
      <c r="AN107" s="292"/>
      <c r="AO107" s="292"/>
      <c r="AP107" s="292"/>
      <c r="AQ107" s="292"/>
      <c r="AR107" s="292"/>
      <c r="AS107" s="292"/>
      <c r="AU107" s="84" t="s">
        <v>423</v>
      </c>
      <c r="AV107" s="84"/>
      <c r="AW107" s="84" t="s">
        <v>423</v>
      </c>
    </row>
    <row r="108" spans="1:49" ht="12.75" customHeight="1" x14ac:dyDescent="0.4">
      <c r="A108" s="292" t="s">
        <v>198</v>
      </c>
      <c r="B108" s="292" t="s">
        <v>1224</v>
      </c>
      <c r="C108" s="292"/>
      <c r="D108" s="292" t="s">
        <v>95</v>
      </c>
      <c r="E108" s="292" t="s">
        <v>95</v>
      </c>
      <c r="F108" s="292"/>
      <c r="G108" s="292"/>
      <c r="H108" s="298">
        <v>42160</v>
      </c>
      <c r="I108" s="319">
        <v>0.41666666666666669</v>
      </c>
      <c r="J108" s="292" t="s">
        <v>2076</v>
      </c>
      <c r="K108" s="292" t="s">
        <v>71</v>
      </c>
      <c r="L108" s="292"/>
      <c r="M108" s="292"/>
      <c r="N108" s="292">
        <v>239</v>
      </c>
      <c r="O108" s="310">
        <v>278631.77</v>
      </c>
      <c r="P108" s="310"/>
      <c r="Q108" s="292"/>
      <c r="R108" s="294"/>
      <c r="S108" s="292"/>
      <c r="T108" s="292"/>
      <c r="U108" s="292"/>
      <c r="V108" s="292" t="s">
        <v>2088</v>
      </c>
      <c r="W108" s="292" t="s">
        <v>2147</v>
      </c>
      <c r="X108" s="292" t="s">
        <v>2213</v>
      </c>
      <c r="Y108" s="292" t="s">
        <v>420</v>
      </c>
      <c r="Z108" s="292"/>
      <c r="AA108" s="292" t="s">
        <v>94</v>
      </c>
      <c r="AB108" s="292"/>
      <c r="AC108" s="292"/>
      <c r="AD108" s="299"/>
      <c r="AE108" s="299"/>
      <c r="AF108" s="292"/>
      <c r="AG108" s="292"/>
      <c r="AH108" s="292"/>
      <c r="AI108" s="292"/>
      <c r="AJ108" s="292"/>
      <c r="AK108" s="292"/>
      <c r="AL108" s="292"/>
      <c r="AM108" s="292" t="s">
        <v>2269</v>
      </c>
      <c r="AN108" s="292"/>
      <c r="AO108" s="292"/>
      <c r="AP108" s="292"/>
      <c r="AQ108" s="292"/>
      <c r="AR108" s="292"/>
      <c r="AS108" s="292"/>
    </row>
    <row r="109" spans="1:49" ht="12.75" customHeight="1" x14ac:dyDescent="0.4">
      <c r="A109" s="292" t="s">
        <v>198</v>
      </c>
      <c r="B109" s="292" t="s">
        <v>1277</v>
      </c>
      <c r="C109" s="292"/>
      <c r="D109" s="292" t="s">
        <v>95</v>
      </c>
      <c r="E109" s="292" t="s">
        <v>95</v>
      </c>
      <c r="F109" s="292"/>
      <c r="G109" s="292"/>
      <c r="H109" s="298">
        <v>42160</v>
      </c>
      <c r="I109" s="319">
        <v>0.41666666666666669</v>
      </c>
      <c r="J109" s="292" t="s">
        <v>2077</v>
      </c>
      <c r="K109" s="292" t="s">
        <v>71</v>
      </c>
      <c r="L109" s="292"/>
      <c r="M109" s="292"/>
      <c r="N109" s="292">
        <v>119</v>
      </c>
      <c r="O109" s="310">
        <v>149806.22</v>
      </c>
      <c r="P109" s="310"/>
      <c r="Q109" s="292"/>
      <c r="R109" s="294"/>
      <c r="S109" s="292"/>
      <c r="T109" s="292"/>
      <c r="U109" s="292"/>
      <c r="V109" s="292" t="s">
        <v>2089</v>
      </c>
      <c r="W109" s="292" t="s">
        <v>2148</v>
      </c>
      <c r="X109" s="292" t="s">
        <v>2214</v>
      </c>
      <c r="Y109" s="292" t="s">
        <v>420</v>
      </c>
      <c r="Z109" s="292"/>
      <c r="AA109" s="292" t="s">
        <v>94</v>
      </c>
      <c r="AB109" s="292"/>
      <c r="AC109" s="292"/>
      <c r="AD109" s="299"/>
      <c r="AE109" s="299"/>
      <c r="AF109" s="292"/>
      <c r="AG109" s="292"/>
      <c r="AH109" s="292"/>
      <c r="AI109" s="292"/>
      <c r="AJ109" s="292"/>
      <c r="AK109" s="292"/>
      <c r="AL109" s="292"/>
      <c r="AM109" s="292" t="s">
        <v>2270</v>
      </c>
      <c r="AN109" s="292"/>
      <c r="AO109" s="292"/>
      <c r="AP109" s="292"/>
      <c r="AQ109" s="292"/>
      <c r="AR109" s="292"/>
      <c r="AS109" s="292"/>
    </row>
    <row r="110" spans="1:49" ht="12.75" customHeight="1" x14ac:dyDescent="0.4">
      <c r="A110" s="292" t="s">
        <v>198</v>
      </c>
      <c r="B110" s="292" t="s">
        <v>1276</v>
      </c>
      <c r="C110" s="292"/>
      <c r="D110" s="292" t="s">
        <v>95</v>
      </c>
      <c r="E110" s="292" t="s">
        <v>95</v>
      </c>
      <c r="F110" s="292"/>
      <c r="G110" s="292"/>
      <c r="H110" s="298">
        <v>42160</v>
      </c>
      <c r="I110" s="319">
        <v>0.52083333333333337</v>
      </c>
      <c r="J110" s="292" t="s">
        <v>2076</v>
      </c>
      <c r="K110" s="292" t="s">
        <v>71</v>
      </c>
      <c r="L110" s="292"/>
      <c r="M110" s="292"/>
      <c r="N110" s="292">
        <v>69</v>
      </c>
      <c r="O110" s="310">
        <v>116653.09</v>
      </c>
      <c r="P110" s="310"/>
      <c r="Q110" s="292"/>
      <c r="R110" s="294"/>
      <c r="S110" s="292"/>
      <c r="T110" s="292"/>
      <c r="U110" s="292"/>
      <c r="V110" s="292" t="s">
        <v>2090</v>
      </c>
      <c r="W110" s="292" t="s">
        <v>2149</v>
      </c>
      <c r="X110" s="292" t="s">
        <v>2215</v>
      </c>
      <c r="Y110" s="292" t="s">
        <v>420</v>
      </c>
      <c r="Z110" s="292"/>
      <c r="AA110" s="292" t="s">
        <v>94</v>
      </c>
      <c r="AB110" s="292"/>
      <c r="AC110" s="292"/>
      <c r="AD110" s="299"/>
      <c r="AE110" s="299"/>
      <c r="AF110" s="292"/>
      <c r="AG110" s="292"/>
      <c r="AH110" s="292"/>
      <c r="AI110" s="292"/>
      <c r="AJ110" s="292"/>
      <c r="AK110" s="292"/>
      <c r="AL110" s="292"/>
      <c r="AM110" s="292" t="s">
        <v>2271</v>
      </c>
      <c r="AN110" s="292"/>
      <c r="AO110" s="292"/>
      <c r="AP110" s="292"/>
      <c r="AQ110" s="292"/>
      <c r="AR110" s="292"/>
      <c r="AS110" s="292"/>
    </row>
    <row r="111" spans="1:49" ht="12.75" customHeight="1" x14ac:dyDescent="0.4">
      <c r="A111" s="292" t="s">
        <v>198</v>
      </c>
      <c r="B111" s="292" t="s">
        <v>1278</v>
      </c>
      <c r="C111" s="292"/>
      <c r="D111" s="292" t="s">
        <v>95</v>
      </c>
      <c r="E111" s="292" t="s">
        <v>95</v>
      </c>
      <c r="F111" s="292"/>
      <c r="G111" s="292"/>
      <c r="H111" s="298">
        <v>42160</v>
      </c>
      <c r="I111" s="319">
        <v>0.5625</v>
      </c>
      <c r="J111" s="292" t="s">
        <v>40</v>
      </c>
      <c r="K111" s="292" t="s">
        <v>71</v>
      </c>
      <c r="L111" s="292"/>
      <c r="M111" s="292"/>
      <c r="N111" s="292">
        <v>26</v>
      </c>
      <c r="O111" s="310">
        <v>18516.689999999999</v>
      </c>
      <c r="P111" s="310"/>
      <c r="Q111" s="292"/>
      <c r="R111" s="294"/>
      <c r="S111" s="292"/>
      <c r="T111" s="292"/>
      <c r="U111" s="292"/>
      <c r="V111" s="292" t="s">
        <v>2091</v>
      </c>
      <c r="W111" s="292" t="s">
        <v>2150</v>
      </c>
      <c r="X111" s="292" t="s">
        <v>2216</v>
      </c>
      <c r="Y111" s="292" t="s">
        <v>420</v>
      </c>
      <c r="Z111" s="292"/>
      <c r="AA111" s="292" t="s">
        <v>94</v>
      </c>
      <c r="AB111" s="292"/>
      <c r="AC111" s="292"/>
      <c r="AD111" s="299"/>
      <c r="AE111" s="299"/>
      <c r="AF111" s="292"/>
      <c r="AG111" s="292"/>
      <c r="AH111" s="292"/>
      <c r="AI111" s="292"/>
      <c r="AJ111" s="292"/>
      <c r="AK111" s="292"/>
      <c r="AL111" s="292"/>
      <c r="AM111" s="292" t="s">
        <v>2272</v>
      </c>
      <c r="AN111" s="292"/>
      <c r="AO111" s="292"/>
      <c r="AP111" s="292"/>
      <c r="AQ111" s="292"/>
      <c r="AR111" s="292"/>
      <c r="AS111" s="292"/>
    </row>
    <row r="112" spans="1:49" ht="12.75" customHeight="1" x14ac:dyDescent="0.4">
      <c r="A112" s="292" t="s">
        <v>198</v>
      </c>
      <c r="B112" s="292" t="s">
        <v>1275</v>
      </c>
      <c r="C112" s="292"/>
      <c r="D112" s="292" t="s">
        <v>95</v>
      </c>
      <c r="E112" s="292" t="s">
        <v>95</v>
      </c>
      <c r="F112" s="292"/>
      <c r="G112" s="292"/>
      <c r="H112" s="298">
        <v>42160</v>
      </c>
      <c r="I112" s="319">
        <v>0.47916666666666669</v>
      </c>
      <c r="J112" s="292" t="s">
        <v>40</v>
      </c>
      <c r="K112" s="292" t="s">
        <v>71</v>
      </c>
      <c r="L112" s="292"/>
      <c r="M112" s="292"/>
      <c r="N112" s="292">
        <v>66</v>
      </c>
      <c r="O112" s="310">
        <v>138418.14000000001</v>
      </c>
      <c r="P112" s="310"/>
      <c r="Q112" s="292"/>
      <c r="R112" s="294"/>
      <c r="S112" s="292"/>
      <c r="T112" s="292"/>
      <c r="U112" s="292"/>
      <c r="V112" s="292" t="s">
        <v>2092</v>
      </c>
      <c r="W112" s="292" t="s">
        <v>2151</v>
      </c>
      <c r="X112" s="292" t="s">
        <v>2217</v>
      </c>
      <c r="Y112" s="292" t="s">
        <v>420</v>
      </c>
      <c r="Z112" s="292"/>
      <c r="AA112" s="292" t="s">
        <v>94</v>
      </c>
      <c r="AB112" s="292"/>
      <c r="AC112" s="292"/>
      <c r="AD112" s="299"/>
      <c r="AE112" s="299"/>
      <c r="AF112" s="292"/>
      <c r="AG112" s="292"/>
      <c r="AH112" s="292"/>
      <c r="AI112" s="292"/>
      <c r="AJ112" s="292"/>
      <c r="AK112" s="292"/>
      <c r="AL112" s="292"/>
      <c r="AM112" s="292" t="s">
        <v>2273</v>
      </c>
      <c r="AN112" s="292"/>
      <c r="AO112" s="292"/>
      <c r="AP112" s="292"/>
      <c r="AQ112" s="292"/>
      <c r="AR112" s="292"/>
      <c r="AS112" s="292"/>
    </row>
    <row r="113" spans="1:49" ht="12.75" customHeight="1" x14ac:dyDescent="0.4">
      <c r="A113" s="292" t="s">
        <v>198</v>
      </c>
      <c r="B113" s="292" t="s">
        <v>1215</v>
      </c>
      <c r="C113" s="292"/>
      <c r="D113" s="292" t="s">
        <v>94</v>
      </c>
      <c r="E113" s="292" t="s">
        <v>95</v>
      </c>
      <c r="F113" s="292"/>
      <c r="G113" s="292"/>
      <c r="H113" s="298">
        <v>42163</v>
      </c>
      <c r="I113" s="319">
        <v>0.375</v>
      </c>
      <c r="J113" s="292" t="s">
        <v>40</v>
      </c>
      <c r="K113" s="292" t="s">
        <v>71</v>
      </c>
      <c r="L113" s="292"/>
      <c r="M113" s="292"/>
      <c r="N113" s="292">
        <v>920</v>
      </c>
      <c r="O113" s="310">
        <v>3165304.97</v>
      </c>
      <c r="P113" s="310"/>
      <c r="Q113" s="292"/>
      <c r="R113" s="294"/>
      <c r="S113" s="292"/>
      <c r="T113" s="292"/>
      <c r="U113" s="292"/>
      <c r="V113" s="292" t="s">
        <v>2093</v>
      </c>
      <c r="W113" s="292" t="s">
        <v>2152</v>
      </c>
      <c r="X113" s="292" t="s">
        <v>2218</v>
      </c>
      <c r="Y113" s="292" t="s">
        <v>420</v>
      </c>
      <c r="Z113" s="292">
        <v>4</v>
      </c>
      <c r="AA113" s="292" t="s">
        <v>94</v>
      </c>
      <c r="AB113" s="302">
        <v>0.06</v>
      </c>
      <c r="AC113" s="292" t="s">
        <v>2317</v>
      </c>
      <c r="AD113" s="299" t="s">
        <v>2324</v>
      </c>
      <c r="AE113" s="299" t="s">
        <v>47</v>
      </c>
      <c r="AF113" s="299" t="s">
        <v>47</v>
      </c>
      <c r="AG113" s="292" t="s">
        <v>47</v>
      </c>
      <c r="AH113" s="299">
        <v>42163</v>
      </c>
      <c r="AI113" s="292" t="s">
        <v>2316</v>
      </c>
      <c r="AJ113" s="292"/>
      <c r="AK113" s="292"/>
      <c r="AL113" s="292"/>
      <c r="AM113" s="292" t="s">
        <v>2274</v>
      </c>
      <c r="AN113" s="292"/>
      <c r="AO113" s="292"/>
      <c r="AP113" s="292"/>
      <c r="AQ113" s="292"/>
      <c r="AR113" s="292"/>
      <c r="AS113" s="292"/>
      <c r="AU113" s="84" t="s">
        <v>423</v>
      </c>
      <c r="AV113" s="84"/>
      <c r="AW113" s="84" t="s">
        <v>423</v>
      </c>
    </row>
    <row r="114" spans="1:49" ht="12.75" customHeight="1" x14ac:dyDescent="0.4">
      <c r="A114" s="292" t="s">
        <v>198</v>
      </c>
      <c r="B114" s="292" t="s">
        <v>1237</v>
      </c>
      <c r="C114" s="292"/>
      <c r="D114" s="292" t="s">
        <v>95</v>
      </c>
      <c r="E114" s="292" t="s">
        <v>95</v>
      </c>
      <c r="F114" s="292"/>
      <c r="G114" s="292"/>
      <c r="H114" s="298">
        <v>42163</v>
      </c>
      <c r="I114" s="319">
        <v>0.41666666666666669</v>
      </c>
      <c r="J114" s="292" t="s">
        <v>40</v>
      </c>
      <c r="K114" s="292" t="s">
        <v>71</v>
      </c>
      <c r="L114" s="292"/>
      <c r="M114" s="292"/>
      <c r="N114" s="292">
        <v>61</v>
      </c>
      <c r="O114" s="310">
        <v>163958.41</v>
      </c>
      <c r="P114" s="310"/>
      <c r="Q114" s="292"/>
      <c r="R114" s="294"/>
      <c r="S114" s="292"/>
      <c r="T114" s="292"/>
      <c r="U114" s="292"/>
      <c r="V114" s="292" t="s">
        <v>2094</v>
      </c>
      <c r="W114" s="292" t="s">
        <v>2153</v>
      </c>
      <c r="X114" s="292" t="s">
        <v>2219</v>
      </c>
      <c r="Y114" s="292" t="s">
        <v>420</v>
      </c>
      <c r="Z114" s="292"/>
      <c r="AA114" s="292" t="s">
        <v>94</v>
      </c>
      <c r="AB114" s="292"/>
      <c r="AC114" s="292"/>
      <c r="AD114" s="299"/>
      <c r="AE114" s="299"/>
      <c r="AF114" s="292"/>
      <c r="AG114" s="292"/>
      <c r="AH114" s="292"/>
      <c r="AI114" s="292"/>
      <c r="AJ114" s="292"/>
      <c r="AK114" s="292"/>
      <c r="AL114" s="292"/>
      <c r="AM114" s="292" t="s">
        <v>2275</v>
      </c>
      <c r="AN114" s="292"/>
      <c r="AO114" s="292"/>
      <c r="AP114" s="292"/>
      <c r="AQ114" s="292"/>
      <c r="AR114" s="292"/>
      <c r="AS114" s="292"/>
    </row>
    <row r="115" spans="1:49" ht="12.75" customHeight="1" x14ac:dyDescent="0.4">
      <c r="A115" s="292" t="s">
        <v>198</v>
      </c>
      <c r="B115" s="292" t="s">
        <v>1303</v>
      </c>
      <c r="C115" s="292"/>
      <c r="D115" s="292" t="s">
        <v>95</v>
      </c>
      <c r="E115" s="292" t="s">
        <v>95</v>
      </c>
      <c r="F115" s="292"/>
      <c r="G115" s="292"/>
      <c r="H115" s="298">
        <v>42164</v>
      </c>
      <c r="I115" s="319">
        <v>0.45833333333333331</v>
      </c>
      <c r="J115" s="292" t="s">
        <v>40</v>
      </c>
      <c r="K115" s="292" t="s">
        <v>71</v>
      </c>
      <c r="L115" s="292"/>
      <c r="M115" s="292"/>
      <c r="N115" s="292">
        <v>24</v>
      </c>
      <c r="O115" s="310" t="s">
        <v>119</v>
      </c>
      <c r="P115" s="310"/>
      <c r="Q115" s="292"/>
      <c r="R115" s="294"/>
      <c r="S115" s="292"/>
      <c r="T115" s="292"/>
      <c r="U115" s="292"/>
      <c r="V115" s="292" t="s">
        <v>2095</v>
      </c>
      <c r="W115" s="292" t="s">
        <v>2154</v>
      </c>
      <c r="X115" s="292" t="s">
        <v>2220</v>
      </c>
      <c r="Y115" s="292" t="s">
        <v>420</v>
      </c>
      <c r="Z115" s="292"/>
      <c r="AA115" s="292" t="s">
        <v>94</v>
      </c>
      <c r="AB115" s="292"/>
      <c r="AC115" s="292"/>
      <c r="AD115" s="299"/>
      <c r="AE115" s="299"/>
      <c r="AF115" s="292"/>
      <c r="AG115" s="292"/>
      <c r="AH115" s="292"/>
      <c r="AI115" s="292"/>
      <c r="AJ115" s="292"/>
      <c r="AK115" s="292"/>
      <c r="AL115" s="292"/>
      <c r="AM115" s="292" t="s">
        <v>2276</v>
      </c>
      <c r="AN115" s="292"/>
      <c r="AO115" s="292"/>
      <c r="AP115" s="292"/>
      <c r="AQ115" s="292"/>
      <c r="AR115" s="292"/>
      <c r="AS115" s="292"/>
    </row>
    <row r="116" spans="1:49" ht="12.75" customHeight="1" x14ac:dyDescent="0.4">
      <c r="A116" s="292" t="s">
        <v>198</v>
      </c>
      <c r="B116" s="292" t="s">
        <v>488</v>
      </c>
      <c r="C116" s="292"/>
      <c r="D116" s="292" t="s">
        <v>94</v>
      </c>
      <c r="E116" s="292" t="s">
        <v>94</v>
      </c>
      <c r="F116" s="292"/>
      <c r="G116" s="292"/>
      <c r="H116" s="298">
        <v>42164</v>
      </c>
      <c r="I116" s="319">
        <v>0.41666666666666669</v>
      </c>
      <c r="J116" s="292" t="s">
        <v>40</v>
      </c>
      <c r="K116" s="292" t="s">
        <v>71</v>
      </c>
      <c r="L116" s="292"/>
      <c r="M116" s="292"/>
      <c r="N116" s="292">
        <v>497</v>
      </c>
      <c r="O116" s="310">
        <v>2149737.4500000002</v>
      </c>
      <c r="P116" s="310"/>
      <c r="Q116" s="292">
        <v>529</v>
      </c>
      <c r="R116" s="294">
        <v>2482627.0899999989</v>
      </c>
      <c r="S116" s="292"/>
      <c r="T116" s="292"/>
      <c r="U116" s="292"/>
      <c r="V116" s="292" t="s">
        <v>2332</v>
      </c>
      <c r="W116" s="292" t="s">
        <v>2155</v>
      </c>
      <c r="X116" s="292" t="s">
        <v>2221</v>
      </c>
      <c r="Y116" s="292" t="s">
        <v>428</v>
      </c>
      <c r="Z116" s="292">
        <v>1</v>
      </c>
      <c r="AA116" s="292" t="s">
        <v>95</v>
      </c>
      <c r="AB116" s="292" t="s">
        <v>47</v>
      </c>
      <c r="AC116" s="292" t="s">
        <v>2318</v>
      </c>
      <c r="AD116" s="299" t="s">
        <v>486</v>
      </c>
      <c r="AE116" s="299" t="s">
        <v>47</v>
      </c>
      <c r="AF116" s="299" t="s">
        <v>47</v>
      </c>
      <c r="AG116" s="292" t="s">
        <v>47</v>
      </c>
      <c r="AH116" s="299">
        <v>42164</v>
      </c>
      <c r="AI116" s="292" t="s">
        <v>2316</v>
      </c>
      <c r="AJ116" s="292"/>
      <c r="AK116" s="292"/>
      <c r="AL116" s="292"/>
      <c r="AM116" s="292" t="s">
        <v>484</v>
      </c>
      <c r="AN116" s="292"/>
      <c r="AO116" s="292"/>
      <c r="AP116" s="292"/>
      <c r="AQ116" s="292"/>
      <c r="AR116" s="292"/>
      <c r="AS116" s="292"/>
      <c r="AU116" s="84" t="s">
        <v>423</v>
      </c>
      <c r="AV116" s="84"/>
      <c r="AW116" s="84" t="s">
        <v>423</v>
      </c>
    </row>
    <row r="117" spans="1:49" ht="12.75" customHeight="1" x14ac:dyDescent="0.4">
      <c r="A117" s="292" t="s">
        <v>198</v>
      </c>
      <c r="B117" s="292" t="s">
        <v>1230</v>
      </c>
      <c r="C117" s="292"/>
      <c r="D117" s="292" t="s">
        <v>95</v>
      </c>
      <c r="E117" s="292" t="s">
        <v>95</v>
      </c>
      <c r="F117" s="292"/>
      <c r="G117" s="292"/>
      <c r="H117" s="298">
        <v>42165</v>
      </c>
      <c r="I117" s="319">
        <v>0.41666666666666669</v>
      </c>
      <c r="J117" s="292" t="s">
        <v>40</v>
      </c>
      <c r="K117" s="292" t="s">
        <v>71</v>
      </c>
      <c r="L117" s="292"/>
      <c r="M117" s="292"/>
      <c r="N117" s="292">
        <v>6</v>
      </c>
      <c r="O117" s="310">
        <v>58375.44</v>
      </c>
      <c r="P117" s="310"/>
      <c r="Q117" s="292"/>
      <c r="R117" s="294"/>
      <c r="S117" s="292"/>
      <c r="T117" s="292"/>
      <c r="U117" s="292"/>
      <c r="V117" s="292" t="s">
        <v>2096</v>
      </c>
      <c r="W117" s="292" t="s">
        <v>2156</v>
      </c>
      <c r="X117" s="292" t="s">
        <v>2222</v>
      </c>
      <c r="Y117" s="292" t="s">
        <v>420</v>
      </c>
      <c r="Z117" s="292"/>
      <c r="AA117" s="292" t="s">
        <v>94</v>
      </c>
      <c r="AB117" s="292"/>
      <c r="AC117" s="292"/>
      <c r="AD117" s="299"/>
      <c r="AE117" s="299"/>
      <c r="AF117" s="292"/>
      <c r="AG117" s="292"/>
      <c r="AH117" s="292"/>
      <c r="AI117" s="292"/>
      <c r="AJ117" s="292"/>
      <c r="AK117" s="292"/>
      <c r="AL117" s="292"/>
      <c r="AM117" s="292" t="s">
        <v>2277</v>
      </c>
      <c r="AN117" s="292"/>
      <c r="AO117" s="292"/>
      <c r="AP117" s="292"/>
      <c r="AQ117" s="292"/>
      <c r="AR117" s="292"/>
      <c r="AS117" s="292"/>
    </row>
    <row r="118" spans="1:49" ht="12.75" customHeight="1" x14ac:dyDescent="0.4">
      <c r="A118" s="292" t="s">
        <v>198</v>
      </c>
      <c r="B118" s="292" t="s">
        <v>1227</v>
      </c>
      <c r="C118" s="292"/>
      <c r="D118" s="292" t="s">
        <v>95</v>
      </c>
      <c r="E118" s="292" t="s">
        <v>95</v>
      </c>
      <c r="F118" s="292"/>
      <c r="G118" s="292"/>
      <c r="H118" s="298">
        <v>42165</v>
      </c>
      <c r="I118" s="319">
        <v>0.45833333333333331</v>
      </c>
      <c r="J118" s="292" t="s">
        <v>40</v>
      </c>
      <c r="K118" s="292" t="s">
        <v>71</v>
      </c>
      <c r="L118" s="292"/>
      <c r="M118" s="292"/>
      <c r="N118" s="292">
        <v>13</v>
      </c>
      <c r="O118" s="310" t="s">
        <v>119</v>
      </c>
      <c r="P118" s="310"/>
      <c r="Q118" s="292"/>
      <c r="R118" s="294"/>
      <c r="S118" s="292"/>
      <c r="T118" s="292"/>
      <c r="U118" s="292"/>
      <c r="V118" s="292" t="s">
        <v>2097</v>
      </c>
      <c r="W118" s="292" t="s">
        <v>2157</v>
      </c>
      <c r="X118" s="292" t="s">
        <v>2223</v>
      </c>
      <c r="Y118" s="292" t="s">
        <v>420</v>
      </c>
      <c r="Z118" s="292"/>
      <c r="AA118" s="292" t="s">
        <v>95</v>
      </c>
      <c r="AB118" s="292"/>
      <c r="AC118" s="292"/>
      <c r="AD118" s="299"/>
      <c r="AE118" s="299"/>
      <c r="AF118" s="292"/>
      <c r="AG118" s="292"/>
      <c r="AH118" s="292"/>
      <c r="AI118" s="292"/>
      <c r="AJ118" s="292"/>
      <c r="AK118" s="292"/>
      <c r="AL118" s="292"/>
      <c r="AM118" s="292" t="s">
        <v>2278</v>
      </c>
      <c r="AN118" s="292"/>
      <c r="AO118" s="292"/>
      <c r="AP118" s="292"/>
      <c r="AQ118" s="292"/>
      <c r="AR118" s="292"/>
      <c r="AS118" s="292"/>
    </row>
    <row r="119" spans="1:49" ht="12.75" customHeight="1" x14ac:dyDescent="0.4">
      <c r="A119" s="292" t="s">
        <v>198</v>
      </c>
      <c r="B119" s="292" t="s">
        <v>1232</v>
      </c>
      <c r="C119" s="292"/>
      <c r="D119" s="292" t="s">
        <v>95</v>
      </c>
      <c r="E119" s="292" t="s">
        <v>95</v>
      </c>
      <c r="F119" s="292"/>
      <c r="G119" s="292"/>
      <c r="H119" s="298">
        <v>42166</v>
      </c>
      <c r="I119" s="319">
        <v>0.4375</v>
      </c>
      <c r="J119" s="292" t="s">
        <v>40</v>
      </c>
      <c r="K119" s="292" t="s">
        <v>71</v>
      </c>
      <c r="L119" s="292"/>
      <c r="M119" s="292"/>
      <c r="N119" s="292">
        <v>76</v>
      </c>
      <c r="O119" s="310">
        <v>105262.68</v>
      </c>
      <c r="P119" s="310"/>
      <c r="Q119" s="292"/>
      <c r="R119" s="294"/>
      <c r="S119" s="292"/>
      <c r="T119" s="292"/>
      <c r="U119" s="292"/>
      <c r="V119" s="292" t="s">
        <v>2098</v>
      </c>
      <c r="W119" s="292" t="s">
        <v>2158</v>
      </c>
      <c r="X119" s="292" t="s">
        <v>2224</v>
      </c>
      <c r="Y119" s="292" t="s">
        <v>420</v>
      </c>
      <c r="Z119" s="292"/>
      <c r="AA119" s="292" t="s">
        <v>95</v>
      </c>
      <c r="AB119" s="292"/>
      <c r="AC119" s="292"/>
      <c r="AD119" s="299"/>
      <c r="AE119" s="299"/>
      <c r="AF119" s="292"/>
      <c r="AG119" s="292"/>
      <c r="AH119" s="292"/>
      <c r="AI119" s="292"/>
      <c r="AJ119" s="292"/>
      <c r="AK119" s="292"/>
      <c r="AL119" s="292"/>
      <c r="AM119" s="292"/>
      <c r="AN119" s="292"/>
      <c r="AO119" s="292"/>
      <c r="AP119" s="292"/>
      <c r="AQ119" s="292"/>
      <c r="AR119" s="292"/>
      <c r="AS119" s="292"/>
    </row>
    <row r="120" spans="1:49" ht="12.75" customHeight="1" x14ac:dyDescent="0.4">
      <c r="A120" s="292" t="s">
        <v>198</v>
      </c>
      <c r="B120" s="292" t="s">
        <v>1234</v>
      </c>
      <c r="C120" s="292"/>
      <c r="D120" s="292" t="s">
        <v>95</v>
      </c>
      <c r="E120" s="292" t="s">
        <v>95</v>
      </c>
      <c r="F120" s="292"/>
      <c r="G120" s="292"/>
      <c r="H120" s="298">
        <v>42166</v>
      </c>
      <c r="I120" s="319">
        <v>0.45833333333333331</v>
      </c>
      <c r="J120" s="292" t="s">
        <v>40</v>
      </c>
      <c r="K120" s="292" t="s">
        <v>71</v>
      </c>
      <c r="L120" s="292"/>
      <c r="M120" s="292"/>
      <c r="N120" s="292">
        <v>83</v>
      </c>
      <c r="O120" s="310">
        <v>136970.59</v>
      </c>
      <c r="P120" s="310"/>
      <c r="Q120" s="292"/>
      <c r="R120" s="294"/>
      <c r="S120" s="292"/>
      <c r="T120" s="292"/>
      <c r="U120" s="292"/>
      <c r="V120" s="292" t="s">
        <v>2099</v>
      </c>
      <c r="W120" s="292" t="s">
        <v>2159</v>
      </c>
      <c r="X120" s="292" t="s">
        <v>2225</v>
      </c>
      <c r="Y120" s="292" t="s">
        <v>420</v>
      </c>
      <c r="Z120" s="292"/>
      <c r="AA120" s="292" t="s">
        <v>94</v>
      </c>
      <c r="AB120" s="292"/>
      <c r="AC120" s="292"/>
      <c r="AD120" s="299"/>
      <c r="AE120" s="299"/>
      <c r="AF120" s="292"/>
      <c r="AG120" s="292"/>
      <c r="AH120" s="292"/>
      <c r="AI120" s="292"/>
      <c r="AJ120" s="292"/>
      <c r="AK120" s="292"/>
      <c r="AL120" s="292"/>
      <c r="AM120" s="292"/>
      <c r="AN120" s="292"/>
      <c r="AO120" s="292"/>
      <c r="AP120" s="292"/>
      <c r="AQ120" s="292"/>
      <c r="AR120" s="292"/>
      <c r="AS120" s="292"/>
    </row>
    <row r="121" spans="1:49" ht="12.75" customHeight="1" x14ac:dyDescent="0.4">
      <c r="A121" s="292" t="s">
        <v>198</v>
      </c>
      <c r="B121" s="292" t="s">
        <v>1236</v>
      </c>
      <c r="C121" s="292"/>
      <c r="D121" s="292" t="s">
        <v>95</v>
      </c>
      <c r="E121" s="292" t="s">
        <v>95</v>
      </c>
      <c r="F121" s="292"/>
      <c r="G121" s="292"/>
      <c r="H121" s="298">
        <v>42166</v>
      </c>
      <c r="I121" s="319">
        <v>0.41666666666666669</v>
      </c>
      <c r="J121" s="292" t="s">
        <v>40</v>
      </c>
      <c r="K121" s="292" t="s">
        <v>71</v>
      </c>
      <c r="L121" s="292"/>
      <c r="M121" s="292"/>
      <c r="N121" s="292">
        <v>45</v>
      </c>
      <c r="O121" s="310">
        <v>114110.91</v>
      </c>
      <c r="P121" s="310"/>
      <c r="Q121" s="292"/>
      <c r="R121" s="294"/>
      <c r="S121" s="292"/>
      <c r="T121" s="292"/>
      <c r="U121" s="292"/>
      <c r="V121" s="292" t="s">
        <v>2100</v>
      </c>
      <c r="W121" s="292" t="s">
        <v>2160</v>
      </c>
      <c r="X121" s="292" t="s">
        <v>2226</v>
      </c>
      <c r="Y121" s="292" t="s">
        <v>420</v>
      </c>
      <c r="Z121" s="292"/>
      <c r="AA121" s="292" t="s">
        <v>94</v>
      </c>
      <c r="AB121" s="292"/>
      <c r="AC121" s="292"/>
      <c r="AD121" s="299"/>
      <c r="AE121" s="299"/>
      <c r="AF121" s="292"/>
      <c r="AG121" s="292"/>
      <c r="AH121" s="292"/>
      <c r="AI121" s="292"/>
      <c r="AJ121" s="292"/>
      <c r="AK121" s="292"/>
      <c r="AL121" s="292"/>
      <c r="AM121" s="292" t="s">
        <v>2279</v>
      </c>
      <c r="AN121" s="292"/>
      <c r="AO121" s="292"/>
      <c r="AP121" s="292"/>
      <c r="AQ121" s="292"/>
      <c r="AR121" s="292"/>
      <c r="AS121" s="292"/>
    </row>
    <row r="122" spans="1:49" ht="12.75" customHeight="1" x14ac:dyDescent="0.4">
      <c r="A122" s="292" t="s">
        <v>198</v>
      </c>
      <c r="B122" s="292" t="s">
        <v>1269</v>
      </c>
      <c r="C122" s="292"/>
      <c r="D122" s="292" t="s">
        <v>95</v>
      </c>
      <c r="E122" s="292" t="s">
        <v>95</v>
      </c>
      <c r="F122" s="292"/>
      <c r="G122" s="292"/>
      <c r="H122" s="298">
        <v>42166</v>
      </c>
      <c r="I122" s="319">
        <v>0.375</v>
      </c>
      <c r="J122" s="292" t="s">
        <v>2077</v>
      </c>
      <c r="K122" s="292" t="s">
        <v>71</v>
      </c>
      <c r="L122" s="292"/>
      <c r="M122" s="292"/>
      <c r="N122" s="292">
        <v>250</v>
      </c>
      <c r="O122" s="310">
        <v>335221.18</v>
      </c>
      <c r="P122" s="310"/>
      <c r="Q122" s="292"/>
      <c r="R122" s="294"/>
      <c r="S122" s="292"/>
      <c r="T122" s="292"/>
      <c r="U122" s="292"/>
      <c r="V122" s="292"/>
      <c r="W122" s="292" t="s">
        <v>2161</v>
      </c>
      <c r="X122" s="292"/>
      <c r="Y122" s="292" t="s">
        <v>420</v>
      </c>
      <c r="Z122" s="292"/>
      <c r="AA122" s="292" t="s">
        <v>95</v>
      </c>
      <c r="AB122" s="292"/>
      <c r="AC122" s="292"/>
      <c r="AD122" s="299"/>
      <c r="AE122" s="299"/>
      <c r="AF122" s="292"/>
      <c r="AG122" s="292"/>
      <c r="AH122" s="292"/>
      <c r="AI122" s="292"/>
      <c r="AJ122" s="292"/>
      <c r="AK122" s="292"/>
      <c r="AL122" s="292"/>
      <c r="AM122" s="292" t="s">
        <v>2280</v>
      </c>
      <c r="AN122" s="292"/>
      <c r="AO122" s="292"/>
      <c r="AP122" s="292"/>
      <c r="AQ122" s="292"/>
      <c r="AR122" s="292"/>
      <c r="AS122" s="292"/>
    </row>
    <row r="123" spans="1:49" ht="12.75" customHeight="1" x14ac:dyDescent="0.4">
      <c r="A123" s="292" t="s">
        <v>198</v>
      </c>
      <c r="B123" s="292" t="s">
        <v>431</v>
      </c>
      <c r="C123" s="292"/>
      <c r="D123" s="292" t="s">
        <v>94</v>
      </c>
      <c r="E123" s="292" t="s">
        <v>94</v>
      </c>
      <c r="F123" s="292"/>
      <c r="G123" s="292"/>
      <c r="H123" s="298">
        <v>42167</v>
      </c>
      <c r="I123" s="319">
        <v>0.41666666666666669</v>
      </c>
      <c r="J123" s="292" t="s">
        <v>40</v>
      </c>
      <c r="K123" s="292" t="s">
        <v>71</v>
      </c>
      <c r="L123" s="292"/>
      <c r="M123" s="292"/>
      <c r="N123" s="292">
        <v>1747</v>
      </c>
      <c r="O123" s="310">
        <v>5067308.32</v>
      </c>
      <c r="P123" s="310"/>
      <c r="Q123" s="292">
        <v>1497</v>
      </c>
      <c r="R123" s="294">
        <v>4566472.5500000082</v>
      </c>
      <c r="S123" s="292"/>
      <c r="T123" s="292"/>
      <c r="U123" s="292"/>
      <c r="V123" s="292" t="s">
        <v>2101</v>
      </c>
      <c r="W123" s="292" t="s">
        <v>2162</v>
      </c>
      <c r="X123" s="292" t="s">
        <v>2227</v>
      </c>
      <c r="Y123" s="292" t="s">
        <v>428</v>
      </c>
      <c r="Z123" s="292">
        <v>1</v>
      </c>
      <c r="AA123" s="292" t="s">
        <v>95</v>
      </c>
      <c r="AB123" s="292" t="s">
        <v>47</v>
      </c>
      <c r="AC123" s="292" t="s">
        <v>2318</v>
      </c>
      <c r="AD123" s="299" t="s">
        <v>2320</v>
      </c>
      <c r="AE123" s="299" t="s">
        <v>47</v>
      </c>
      <c r="AF123" s="299" t="s">
        <v>47</v>
      </c>
      <c r="AG123" s="292" t="s">
        <v>47</v>
      </c>
      <c r="AH123" s="299">
        <v>42167</v>
      </c>
      <c r="AI123" s="292" t="s">
        <v>2319</v>
      </c>
      <c r="AJ123" s="292"/>
      <c r="AK123" s="292"/>
      <c r="AL123" s="292"/>
      <c r="AM123" s="292"/>
      <c r="AN123" s="292"/>
      <c r="AO123" s="292"/>
      <c r="AP123" s="292"/>
      <c r="AQ123" s="292"/>
      <c r="AR123" s="292"/>
      <c r="AS123" s="292"/>
      <c r="AU123" s="84" t="s">
        <v>423</v>
      </c>
      <c r="AV123" s="84"/>
      <c r="AW123" s="84" t="s">
        <v>423</v>
      </c>
    </row>
    <row r="124" spans="1:49" ht="12.75" customHeight="1" x14ac:dyDescent="0.4">
      <c r="A124" s="292" t="s">
        <v>198</v>
      </c>
      <c r="B124" s="292" t="s">
        <v>1184</v>
      </c>
      <c r="C124" s="292"/>
      <c r="D124" s="292" t="s">
        <v>95</v>
      </c>
      <c r="E124" s="292" t="s">
        <v>95</v>
      </c>
      <c r="F124" s="292"/>
      <c r="G124" s="292"/>
      <c r="H124" s="298">
        <v>42170</v>
      </c>
      <c r="I124" s="319">
        <v>0.41666666666666669</v>
      </c>
      <c r="J124" s="292" t="s">
        <v>40</v>
      </c>
      <c r="K124" s="292" t="s">
        <v>71</v>
      </c>
      <c r="L124" s="292"/>
      <c r="M124" s="292"/>
      <c r="N124" s="292">
        <v>11</v>
      </c>
      <c r="O124" s="310" t="s">
        <v>119</v>
      </c>
      <c r="P124" s="310"/>
      <c r="Q124" s="292"/>
      <c r="R124" s="294"/>
      <c r="S124" s="292"/>
      <c r="T124" s="292"/>
      <c r="U124" s="292"/>
      <c r="V124" s="292" t="s">
        <v>2102</v>
      </c>
      <c r="W124" s="292" t="s">
        <v>2163</v>
      </c>
      <c r="X124" s="292" t="s">
        <v>2228</v>
      </c>
      <c r="Y124" s="292" t="s">
        <v>420</v>
      </c>
      <c r="Z124" s="292"/>
      <c r="AA124" s="292" t="s">
        <v>94</v>
      </c>
      <c r="AB124" s="292"/>
      <c r="AC124" s="292"/>
      <c r="AD124" s="299"/>
      <c r="AE124" s="299"/>
      <c r="AF124" s="292"/>
      <c r="AG124" s="292"/>
      <c r="AH124" s="292"/>
      <c r="AI124" s="292"/>
      <c r="AJ124" s="292"/>
      <c r="AK124" s="292"/>
      <c r="AL124" s="292"/>
      <c r="AM124" s="292" t="s">
        <v>2281</v>
      </c>
      <c r="AN124" s="292"/>
      <c r="AO124" s="292"/>
      <c r="AP124" s="292"/>
      <c r="AQ124" s="292"/>
      <c r="AR124" s="292"/>
      <c r="AS124" s="292"/>
    </row>
    <row r="125" spans="1:49" ht="12.75" customHeight="1" x14ac:dyDescent="0.4">
      <c r="A125" s="292" t="s">
        <v>198</v>
      </c>
      <c r="B125" s="292" t="s">
        <v>1358</v>
      </c>
      <c r="C125" s="292"/>
      <c r="D125" s="292" t="s">
        <v>95</v>
      </c>
      <c r="E125" s="292" t="s">
        <v>95</v>
      </c>
      <c r="F125" s="292"/>
      <c r="G125" s="292"/>
      <c r="H125" s="298">
        <v>42171</v>
      </c>
      <c r="I125" s="319">
        <v>0.41666666666666669</v>
      </c>
      <c r="J125" s="292" t="s">
        <v>40</v>
      </c>
      <c r="K125" s="292" t="s">
        <v>71</v>
      </c>
      <c r="L125" s="292"/>
      <c r="M125" s="292"/>
      <c r="N125" s="292">
        <v>30</v>
      </c>
      <c r="O125" s="310" t="s">
        <v>119</v>
      </c>
      <c r="P125" s="310"/>
      <c r="Q125" s="292"/>
      <c r="R125" s="294"/>
      <c r="S125" s="292"/>
      <c r="T125" s="292"/>
      <c r="U125" s="292"/>
      <c r="V125" s="292" t="s">
        <v>2103</v>
      </c>
      <c r="W125" s="292" t="s">
        <v>2164</v>
      </c>
      <c r="X125" s="292" t="s">
        <v>2229</v>
      </c>
      <c r="Y125" s="292" t="s">
        <v>420</v>
      </c>
      <c r="Z125" s="292"/>
      <c r="AA125" s="292" t="s">
        <v>94</v>
      </c>
      <c r="AB125" s="292"/>
      <c r="AC125" s="292"/>
      <c r="AD125" s="299"/>
      <c r="AE125" s="299"/>
      <c r="AF125" s="292"/>
      <c r="AG125" s="292"/>
      <c r="AH125" s="292"/>
      <c r="AI125" s="292"/>
      <c r="AJ125" s="292"/>
      <c r="AK125" s="292"/>
      <c r="AL125" s="292"/>
      <c r="AM125" s="292" t="s">
        <v>2282</v>
      </c>
      <c r="AN125" s="292"/>
      <c r="AO125" s="292"/>
      <c r="AP125" s="292"/>
      <c r="AQ125" s="292"/>
      <c r="AR125" s="292"/>
      <c r="AS125" s="292"/>
    </row>
    <row r="126" spans="1:49" ht="12.75" customHeight="1" x14ac:dyDescent="0.4">
      <c r="A126" s="292" t="s">
        <v>198</v>
      </c>
      <c r="B126" s="292" t="s">
        <v>1229</v>
      </c>
      <c r="C126" s="292"/>
      <c r="D126" s="292" t="s">
        <v>95</v>
      </c>
      <c r="E126" s="292" t="s">
        <v>95</v>
      </c>
      <c r="F126" s="292"/>
      <c r="G126" s="292"/>
      <c r="H126" s="298">
        <v>42171</v>
      </c>
      <c r="I126" s="319">
        <v>0.41666666666666669</v>
      </c>
      <c r="J126" s="292" t="s">
        <v>40</v>
      </c>
      <c r="K126" s="292" t="s">
        <v>71</v>
      </c>
      <c r="L126" s="292"/>
      <c r="M126" s="292"/>
      <c r="N126" s="292">
        <v>17</v>
      </c>
      <c r="O126" s="310">
        <v>98921.19</v>
      </c>
      <c r="P126" s="310"/>
      <c r="Q126" s="292"/>
      <c r="R126" s="294"/>
      <c r="S126" s="292"/>
      <c r="T126" s="292"/>
      <c r="U126" s="292"/>
      <c r="V126" s="292" t="s">
        <v>2104</v>
      </c>
      <c r="W126" s="292" t="s">
        <v>2165</v>
      </c>
      <c r="X126" s="292"/>
      <c r="Y126" s="292" t="s">
        <v>420</v>
      </c>
      <c r="Z126" s="292"/>
      <c r="AA126" s="292" t="s">
        <v>94</v>
      </c>
      <c r="AB126" s="292"/>
      <c r="AC126" s="292"/>
      <c r="AD126" s="299"/>
      <c r="AE126" s="299"/>
      <c r="AF126" s="292"/>
      <c r="AG126" s="292"/>
      <c r="AH126" s="292"/>
      <c r="AI126" s="292"/>
      <c r="AJ126" s="292"/>
      <c r="AK126" s="292"/>
      <c r="AL126" s="292"/>
      <c r="AM126" s="292" t="s">
        <v>2283</v>
      </c>
      <c r="AN126" s="292"/>
      <c r="AO126" s="292"/>
      <c r="AP126" s="292"/>
      <c r="AQ126" s="292"/>
      <c r="AR126" s="292"/>
      <c r="AS126" s="292"/>
    </row>
    <row r="127" spans="1:49" ht="12.75" customHeight="1" x14ac:dyDescent="0.4">
      <c r="A127" s="292" t="s">
        <v>198</v>
      </c>
      <c r="B127" s="292" t="s">
        <v>1260</v>
      </c>
      <c r="C127" s="292"/>
      <c r="D127" s="292" t="s">
        <v>95</v>
      </c>
      <c r="E127" s="292" t="s">
        <v>95</v>
      </c>
      <c r="F127" s="292"/>
      <c r="G127" s="292"/>
      <c r="H127" s="298">
        <v>42171</v>
      </c>
      <c r="I127" s="319">
        <v>0.45833333333333331</v>
      </c>
      <c r="J127" s="292" t="s">
        <v>40</v>
      </c>
      <c r="K127" s="292" t="s">
        <v>71</v>
      </c>
      <c r="L127" s="292"/>
      <c r="M127" s="292"/>
      <c r="N127" s="292">
        <v>17</v>
      </c>
      <c r="O127" s="310">
        <v>114208.87</v>
      </c>
      <c r="P127" s="310"/>
      <c r="Q127" s="292"/>
      <c r="R127" s="294"/>
      <c r="S127" s="292"/>
      <c r="T127" s="292"/>
      <c r="U127" s="292"/>
      <c r="V127" s="292" t="s">
        <v>2105</v>
      </c>
      <c r="W127" s="292" t="s">
        <v>2166</v>
      </c>
      <c r="X127" s="292" t="s">
        <v>2230</v>
      </c>
      <c r="Y127" s="292" t="s">
        <v>420</v>
      </c>
      <c r="Z127" s="292"/>
      <c r="AA127" s="292" t="s">
        <v>94</v>
      </c>
      <c r="AB127" s="292"/>
      <c r="AC127" s="292"/>
      <c r="AD127" s="299"/>
      <c r="AE127" s="299"/>
      <c r="AF127" s="292"/>
      <c r="AG127" s="292"/>
      <c r="AH127" s="292"/>
      <c r="AI127" s="292"/>
      <c r="AJ127" s="292"/>
      <c r="AK127" s="292"/>
      <c r="AL127" s="292"/>
      <c r="AM127" s="292" t="s">
        <v>2284</v>
      </c>
      <c r="AN127" s="292"/>
      <c r="AO127" s="292"/>
      <c r="AP127" s="292"/>
      <c r="AQ127" s="292"/>
      <c r="AR127" s="292"/>
      <c r="AS127" s="292"/>
    </row>
    <row r="128" spans="1:49" ht="12.75" customHeight="1" x14ac:dyDescent="0.4">
      <c r="A128" s="292" t="s">
        <v>198</v>
      </c>
      <c r="B128" s="292" t="s">
        <v>1228</v>
      </c>
      <c r="C128" s="292"/>
      <c r="D128" s="292" t="s">
        <v>95</v>
      </c>
      <c r="E128" s="292" t="s">
        <v>95</v>
      </c>
      <c r="F128" s="292"/>
      <c r="G128" s="292"/>
      <c r="H128" s="298">
        <v>42171</v>
      </c>
      <c r="I128" s="319">
        <v>0.45833333333333331</v>
      </c>
      <c r="J128" s="292" t="s">
        <v>40</v>
      </c>
      <c r="K128" s="292" t="s">
        <v>71</v>
      </c>
      <c r="L128" s="292"/>
      <c r="M128" s="292"/>
      <c r="N128" s="292">
        <v>21</v>
      </c>
      <c r="O128" s="310" t="s">
        <v>119</v>
      </c>
      <c r="P128" s="310"/>
      <c r="Q128" s="292"/>
      <c r="R128" s="294"/>
      <c r="S128" s="292"/>
      <c r="T128" s="292"/>
      <c r="U128" s="292"/>
      <c r="V128" s="292" t="s">
        <v>2106</v>
      </c>
      <c r="W128" s="292" t="s">
        <v>2167</v>
      </c>
      <c r="X128" s="292" t="s">
        <v>2231</v>
      </c>
      <c r="Y128" s="292" t="s">
        <v>420</v>
      </c>
      <c r="Z128" s="292"/>
      <c r="AA128" s="292" t="s">
        <v>95</v>
      </c>
      <c r="AB128" s="292"/>
      <c r="AC128" s="292"/>
      <c r="AD128" s="299"/>
      <c r="AE128" s="299"/>
      <c r="AF128" s="292"/>
      <c r="AG128" s="292"/>
      <c r="AH128" s="292"/>
      <c r="AI128" s="292"/>
      <c r="AJ128" s="292"/>
      <c r="AK128" s="292"/>
      <c r="AL128" s="292"/>
      <c r="AM128" s="292" t="s">
        <v>2285</v>
      </c>
      <c r="AN128" s="292"/>
      <c r="AO128" s="292"/>
      <c r="AP128" s="292"/>
      <c r="AQ128" s="292"/>
      <c r="AR128" s="292"/>
      <c r="AS128" s="292"/>
    </row>
    <row r="129" spans="1:49" ht="12.75" customHeight="1" x14ac:dyDescent="0.4">
      <c r="A129" s="292" t="s">
        <v>198</v>
      </c>
      <c r="B129" s="292" t="s">
        <v>1239</v>
      </c>
      <c r="C129" s="292"/>
      <c r="D129" s="292" t="s">
        <v>95</v>
      </c>
      <c r="E129" s="292" t="s">
        <v>95</v>
      </c>
      <c r="F129" s="292"/>
      <c r="G129" s="292"/>
      <c r="H129" s="298">
        <v>42172</v>
      </c>
      <c r="I129" s="319">
        <v>0.45833333333333331</v>
      </c>
      <c r="J129" s="292" t="s">
        <v>40</v>
      </c>
      <c r="K129" s="292" t="s">
        <v>71</v>
      </c>
      <c r="L129" s="292"/>
      <c r="M129" s="292"/>
      <c r="N129" s="292">
        <v>142</v>
      </c>
      <c r="O129" s="310">
        <v>295221.09000000003</v>
      </c>
      <c r="P129" s="310"/>
      <c r="Q129" s="292"/>
      <c r="R129" s="294"/>
      <c r="S129" s="292"/>
      <c r="T129" s="292"/>
      <c r="U129" s="292"/>
      <c r="V129" s="292" t="s">
        <v>2107</v>
      </c>
      <c r="W129" s="292" t="s">
        <v>2168</v>
      </c>
      <c r="X129" s="292"/>
      <c r="Y129" s="292" t="s">
        <v>420</v>
      </c>
      <c r="Z129" s="292"/>
      <c r="AA129" s="292" t="s">
        <v>94</v>
      </c>
      <c r="AB129" s="292"/>
      <c r="AC129" s="292"/>
      <c r="AD129" s="299"/>
      <c r="AE129" s="299"/>
      <c r="AF129" s="292"/>
      <c r="AG129" s="292"/>
      <c r="AH129" s="292"/>
      <c r="AI129" s="292"/>
      <c r="AJ129" s="292"/>
      <c r="AK129" s="292"/>
      <c r="AL129" s="292"/>
      <c r="AM129" s="292" t="s">
        <v>2286</v>
      </c>
      <c r="AN129" s="292"/>
      <c r="AO129" s="292"/>
      <c r="AP129" s="292"/>
      <c r="AQ129" s="292"/>
      <c r="AR129" s="292"/>
      <c r="AS129" s="292"/>
    </row>
    <row r="130" spans="1:49" ht="12.75" customHeight="1" x14ac:dyDescent="0.4">
      <c r="A130" s="292" t="s">
        <v>198</v>
      </c>
      <c r="B130" s="292" t="s">
        <v>1233</v>
      </c>
      <c r="C130" s="292"/>
      <c r="D130" s="292" t="s">
        <v>95</v>
      </c>
      <c r="E130" s="292" t="s">
        <v>95</v>
      </c>
      <c r="F130" s="292"/>
      <c r="G130" s="292"/>
      <c r="H130" s="298">
        <v>42173</v>
      </c>
      <c r="I130" s="319">
        <v>0.375</v>
      </c>
      <c r="J130" s="292" t="s">
        <v>40</v>
      </c>
      <c r="K130" s="292" t="s">
        <v>71</v>
      </c>
      <c r="L130" s="292"/>
      <c r="M130" s="292"/>
      <c r="N130" s="292">
        <v>142</v>
      </c>
      <c r="O130" s="310">
        <v>523690.6</v>
      </c>
      <c r="P130" s="310"/>
      <c r="Q130" s="292"/>
      <c r="R130" s="294"/>
      <c r="S130" s="292"/>
      <c r="T130" s="292"/>
      <c r="U130" s="292"/>
      <c r="V130" s="292" t="s">
        <v>2108</v>
      </c>
      <c r="W130" s="292" t="s">
        <v>2169</v>
      </c>
      <c r="X130" s="292"/>
      <c r="Y130" s="292" t="s">
        <v>420</v>
      </c>
      <c r="Z130" s="292">
        <v>4</v>
      </c>
      <c r="AA130" s="292" t="s">
        <v>94</v>
      </c>
      <c r="AB130" s="302">
        <v>0.06</v>
      </c>
      <c r="AC130" s="292" t="s">
        <v>2317</v>
      </c>
      <c r="AD130" s="299" t="s">
        <v>486</v>
      </c>
      <c r="AE130" s="299" t="s">
        <v>47</v>
      </c>
      <c r="AF130" s="299" t="s">
        <v>47</v>
      </c>
      <c r="AG130" s="292" t="s">
        <v>47</v>
      </c>
      <c r="AH130" s="299">
        <v>42173</v>
      </c>
      <c r="AI130" s="292" t="s">
        <v>2316</v>
      </c>
      <c r="AJ130" s="292"/>
      <c r="AK130" s="292"/>
      <c r="AL130" s="292"/>
      <c r="AM130" s="292" t="s">
        <v>2287</v>
      </c>
      <c r="AN130" s="292"/>
      <c r="AO130" s="292"/>
      <c r="AP130" s="292"/>
      <c r="AQ130" s="292"/>
      <c r="AR130" s="292"/>
      <c r="AS130" s="292"/>
    </row>
    <row r="131" spans="1:49" ht="12.75" customHeight="1" x14ac:dyDescent="0.4">
      <c r="A131" s="292" t="s">
        <v>198</v>
      </c>
      <c r="B131" s="292" t="s">
        <v>1242</v>
      </c>
      <c r="C131" s="292"/>
      <c r="D131" s="292" t="s">
        <v>95</v>
      </c>
      <c r="E131" s="292" t="s">
        <v>95</v>
      </c>
      <c r="F131" s="292"/>
      <c r="G131" s="292"/>
      <c r="H131" s="298">
        <v>42173</v>
      </c>
      <c r="I131" s="319">
        <v>0.41666666666666669</v>
      </c>
      <c r="J131" s="292" t="s">
        <v>40</v>
      </c>
      <c r="K131" s="292" t="s">
        <v>71</v>
      </c>
      <c r="L131" s="292"/>
      <c r="M131" s="292"/>
      <c r="N131" s="292">
        <v>408</v>
      </c>
      <c r="O131" s="310" t="s">
        <v>119</v>
      </c>
      <c r="P131" s="310"/>
      <c r="Q131" s="292"/>
      <c r="R131" s="294"/>
      <c r="S131" s="292"/>
      <c r="T131" s="292"/>
      <c r="U131" s="292"/>
      <c r="V131" s="292" t="s">
        <v>2109</v>
      </c>
      <c r="W131" s="292" t="s">
        <v>2170</v>
      </c>
      <c r="X131" s="292" t="s">
        <v>2232</v>
      </c>
      <c r="Y131" s="292" t="s">
        <v>420</v>
      </c>
      <c r="Z131" s="292">
        <v>4</v>
      </c>
      <c r="AA131" s="292" t="s">
        <v>95</v>
      </c>
      <c r="AB131" s="292" t="s">
        <v>47</v>
      </c>
      <c r="AC131" s="292" t="s">
        <v>2317</v>
      </c>
      <c r="AD131" s="299" t="s">
        <v>486</v>
      </c>
      <c r="AE131" s="299" t="s">
        <v>47</v>
      </c>
      <c r="AF131" s="299" t="s">
        <v>47</v>
      </c>
      <c r="AG131" s="292" t="s">
        <v>47</v>
      </c>
      <c r="AH131" s="299">
        <v>42173</v>
      </c>
      <c r="AI131" s="292" t="s">
        <v>2321</v>
      </c>
      <c r="AJ131" s="292"/>
      <c r="AK131" s="292"/>
      <c r="AL131" s="292"/>
      <c r="AM131" s="292" t="s">
        <v>2288</v>
      </c>
      <c r="AN131" s="292"/>
      <c r="AO131" s="292"/>
      <c r="AP131" s="292"/>
      <c r="AQ131" s="292"/>
      <c r="AR131" s="292"/>
      <c r="AS131" s="292"/>
    </row>
    <row r="132" spans="1:49" ht="12.75" customHeight="1" x14ac:dyDescent="0.4">
      <c r="A132" s="292" t="s">
        <v>198</v>
      </c>
      <c r="B132" s="292" t="s">
        <v>1240</v>
      </c>
      <c r="C132" s="292"/>
      <c r="D132" s="292" t="s">
        <v>95</v>
      </c>
      <c r="E132" s="292" t="s">
        <v>95</v>
      </c>
      <c r="F132" s="292"/>
      <c r="G132" s="292"/>
      <c r="H132" s="298">
        <v>42173</v>
      </c>
      <c r="I132" s="319">
        <v>0.41666666666666669</v>
      </c>
      <c r="J132" s="292" t="s">
        <v>40</v>
      </c>
      <c r="K132" s="292" t="s">
        <v>71</v>
      </c>
      <c r="L132" s="292"/>
      <c r="M132" s="292"/>
      <c r="N132" s="292">
        <v>31</v>
      </c>
      <c r="O132" s="310">
        <v>159157.9</v>
      </c>
      <c r="P132" s="310"/>
      <c r="Q132" s="292"/>
      <c r="R132" s="294"/>
      <c r="S132" s="292"/>
      <c r="T132" s="292"/>
      <c r="U132" s="292"/>
      <c r="V132" s="292" t="s">
        <v>2110</v>
      </c>
      <c r="W132" s="292" t="s">
        <v>2171</v>
      </c>
      <c r="X132" s="292" t="s">
        <v>2233</v>
      </c>
      <c r="Y132" s="292" t="s">
        <v>420</v>
      </c>
      <c r="Z132" s="292"/>
      <c r="AA132" s="292" t="s">
        <v>94</v>
      </c>
      <c r="AB132" s="292"/>
      <c r="AC132" s="292"/>
      <c r="AD132" s="299"/>
      <c r="AE132" s="299"/>
      <c r="AF132" s="292"/>
      <c r="AG132" s="292"/>
      <c r="AH132" s="292"/>
      <c r="AI132" s="292"/>
      <c r="AJ132" s="292"/>
      <c r="AK132" s="292"/>
      <c r="AL132" s="292"/>
      <c r="AM132" s="292" t="s">
        <v>2289</v>
      </c>
      <c r="AN132" s="292"/>
      <c r="AO132" s="292"/>
      <c r="AP132" s="292"/>
      <c r="AQ132" s="292"/>
      <c r="AR132" s="292"/>
      <c r="AS132" s="292"/>
    </row>
    <row r="133" spans="1:49" ht="12.75" customHeight="1" x14ac:dyDescent="0.4">
      <c r="A133" s="292" t="s">
        <v>198</v>
      </c>
      <c r="B133" s="292" t="s">
        <v>1272</v>
      </c>
      <c r="C133" s="292"/>
      <c r="D133" s="292" t="s">
        <v>95</v>
      </c>
      <c r="E133" s="292" t="s">
        <v>95</v>
      </c>
      <c r="F133" s="292"/>
      <c r="G133" s="292"/>
      <c r="H133" s="298">
        <v>42173</v>
      </c>
      <c r="I133" s="319">
        <v>0.41666666666666669</v>
      </c>
      <c r="J133" s="292" t="s">
        <v>40</v>
      </c>
      <c r="K133" s="292" t="s">
        <v>71</v>
      </c>
      <c r="L133" s="292"/>
      <c r="M133" s="292"/>
      <c r="N133" s="292">
        <v>54</v>
      </c>
      <c r="O133" s="310">
        <v>198539.94</v>
      </c>
      <c r="P133" s="310"/>
      <c r="Q133" s="292"/>
      <c r="R133" s="294"/>
      <c r="S133" s="292"/>
      <c r="T133" s="292"/>
      <c r="U133" s="292"/>
      <c r="V133" s="292" t="s">
        <v>2111</v>
      </c>
      <c r="W133" s="292" t="s">
        <v>2172</v>
      </c>
      <c r="X133" s="292" t="s">
        <v>2234</v>
      </c>
      <c r="Y133" s="292" t="s">
        <v>420</v>
      </c>
      <c r="Z133" s="292"/>
      <c r="AA133" s="292" t="s">
        <v>94</v>
      </c>
      <c r="AB133" s="292"/>
      <c r="AC133" s="292"/>
      <c r="AD133" s="299"/>
      <c r="AE133" s="299"/>
      <c r="AF133" s="292"/>
      <c r="AG133" s="292"/>
      <c r="AH133" s="292"/>
      <c r="AI133" s="292"/>
      <c r="AJ133" s="292"/>
      <c r="AK133" s="292"/>
      <c r="AL133" s="292"/>
      <c r="AM133" s="292" t="s">
        <v>2290</v>
      </c>
      <c r="AN133" s="292"/>
      <c r="AO133" s="292"/>
      <c r="AP133" s="292"/>
      <c r="AQ133" s="292"/>
      <c r="AR133" s="292"/>
      <c r="AS133" s="292"/>
    </row>
    <row r="134" spans="1:49" ht="12.75" customHeight="1" x14ac:dyDescent="0.4">
      <c r="A134" s="292" t="s">
        <v>198</v>
      </c>
      <c r="B134" s="292" t="s">
        <v>1503</v>
      </c>
      <c r="C134" s="292"/>
      <c r="D134" s="292" t="s">
        <v>95</v>
      </c>
      <c r="E134" s="292" t="s">
        <v>95</v>
      </c>
      <c r="F134" s="292"/>
      <c r="G134" s="292"/>
      <c r="H134" s="298">
        <v>42174</v>
      </c>
      <c r="I134" s="319">
        <v>0.39583333333333331</v>
      </c>
      <c r="J134" s="292" t="s">
        <v>40</v>
      </c>
      <c r="K134" s="292" t="s">
        <v>71</v>
      </c>
      <c r="L134" s="292"/>
      <c r="M134" s="292"/>
      <c r="N134" s="292">
        <v>312</v>
      </c>
      <c r="O134" s="310">
        <v>271370.53000000003</v>
      </c>
      <c r="P134" s="310"/>
      <c r="Q134" s="292"/>
      <c r="R134" s="294"/>
      <c r="S134" s="292"/>
      <c r="T134" s="292"/>
      <c r="U134" s="292"/>
      <c r="V134" s="292" t="s">
        <v>2112</v>
      </c>
      <c r="W134" s="292" t="s">
        <v>2173</v>
      </c>
      <c r="X134" s="292" t="s">
        <v>2235</v>
      </c>
      <c r="Y134" s="292" t="s">
        <v>420</v>
      </c>
      <c r="Z134" s="292"/>
      <c r="AA134" s="292" t="s">
        <v>94</v>
      </c>
      <c r="AB134" s="292"/>
      <c r="AC134" s="292"/>
      <c r="AD134" s="299"/>
      <c r="AE134" s="299"/>
      <c r="AF134" s="292"/>
      <c r="AG134" s="292"/>
      <c r="AH134" s="292"/>
      <c r="AI134" s="292"/>
      <c r="AJ134" s="292"/>
      <c r="AK134" s="292"/>
      <c r="AL134" s="292"/>
      <c r="AM134" s="292"/>
      <c r="AN134" s="292"/>
      <c r="AO134" s="292"/>
      <c r="AP134" s="292"/>
      <c r="AQ134" s="292"/>
      <c r="AR134" s="292"/>
      <c r="AS134" s="292"/>
    </row>
    <row r="135" spans="1:49" ht="12.75" customHeight="1" x14ac:dyDescent="0.4">
      <c r="A135" s="292" t="s">
        <v>198</v>
      </c>
      <c r="B135" s="292" t="s">
        <v>1246</v>
      </c>
      <c r="C135" s="292"/>
      <c r="D135" s="292" t="s">
        <v>95</v>
      </c>
      <c r="E135" s="292" t="s">
        <v>95</v>
      </c>
      <c r="F135" s="292"/>
      <c r="G135" s="292"/>
      <c r="H135" s="298">
        <v>42174</v>
      </c>
      <c r="I135" s="319">
        <v>0.41666666666666669</v>
      </c>
      <c r="J135" s="292" t="s">
        <v>40</v>
      </c>
      <c r="K135" s="292" t="s">
        <v>71</v>
      </c>
      <c r="L135" s="292"/>
      <c r="M135" s="292"/>
      <c r="N135" s="292">
        <v>19</v>
      </c>
      <c r="O135" s="310">
        <v>55754.559999999998</v>
      </c>
      <c r="P135" s="310"/>
      <c r="Q135" s="292"/>
      <c r="R135" s="294"/>
      <c r="S135" s="292"/>
      <c r="T135" s="292"/>
      <c r="U135" s="292"/>
      <c r="V135" s="292" t="s">
        <v>2113</v>
      </c>
      <c r="W135" s="292" t="s">
        <v>2174</v>
      </c>
      <c r="X135" s="292" t="s">
        <v>2236</v>
      </c>
      <c r="Y135" s="292" t="s">
        <v>420</v>
      </c>
      <c r="Z135" s="292"/>
      <c r="AA135" s="292" t="s">
        <v>94</v>
      </c>
      <c r="AB135" s="292"/>
      <c r="AC135" s="292"/>
      <c r="AD135" s="299"/>
      <c r="AE135" s="299"/>
      <c r="AF135" s="292"/>
      <c r="AG135" s="292"/>
      <c r="AH135" s="292"/>
      <c r="AI135" s="292"/>
      <c r="AJ135" s="292"/>
      <c r="AK135" s="292"/>
      <c r="AL135" s="292"/>
      <c r="AM135" s="292"/>
      <c r="AN135" s="292"/>
      <c r="AO135" s="292"/>
      <c r="AP135" s="292"/>
      <c r="AQ135" s="292"/>
      <c r="AR135" s="292"/>
      <c r="AS135" s="292"/>
    </row>
    <row r="136" spans="1:49" ht="12.75" customHeight="1" x14ac:dyDescent="0.4">
      <c r="A136" s="292" t="s">
        <v>198</v>
      </c>
      <c r="B136" s="292" t="s">
        <v>465</v>
      </c>
      <c r="C136" s="292"/>
      <c r="D136" s="292" t="s">
        <v>94</v>
      </c>
      <c r="E136" s="292" t="s">
        <v>94</v>
      </c>
      <c r="F136" s="292"/>
      <c r="G136" s="292"/>
      <c r="H136" s="298">
        <v>42177</v>
      </c>
      <c r="I136" s="422">
        <v>0.375</v>
      </c>
      <c r="J136" s="292" t="s">
        <v>40</v>
      </c>
      <c r="K136" s="292" t="s">
        <v>71</v>
      </c>
      <c r="L136" s="292"/>
      <c r="M136" s="292"/>
      <c r="N136" s="292">
        <v>1128</v>
      </c>
      <c r="O136" s="310">
        <v>1445612.79</v>
      </c>
      <c r="P136" s="310"/>
      <c r="Q136" s="292">
        <v>1199</v>
      </c>
      <c r="R136" s="294">
        <v>1302634.6000000001</v>
      </c>
      <c r="S136" s="292"/>
      <c r="T136" s="292"/>
      <c r="U136" s="292"/>
      <c r="V136" s="292" t="s">
        <v>2114</v>
      </c>
      <c r="W136" s="292" t="s">
        <v>2175</v>
      </c>
      <c r="X136" s="292" t="s">
        <v>2237</v>
      </c>
      <c r="Y136" s="292" t="s">
        <v>428</v>
      </c>
      <c r="Z136" s="292">
        <v>1</v>
      </c>
      <c r="AA136" s="292" t="s">
        <v>94</v>
      </c>
      <c r="AB136" s="302">
        <v>0.06</v>
      </c>
      <c r="AC136" s="292" t="s">
        <v>2318</v>
      </c>
      <c r="AD136" s="299" t="s">
        <v>2334</v>
      </c>
      <c r="AE136" s="299" t="s">
        <v>47</v>
      </c>
      <c r="AF136" s="299" t="s">
        <v>47</v>
      </c>
      <c r="AG136" s="292" t="s">
        <v>47</v>
      </c>
      <c r="AH136" s="299">
        <v>42177</v>
      </c>
      <c r="AI136" s="292" t="s">
        <v>2322</v>
      </c>
      <c r="AJ136" s="292"/>
      <c r="AK136" s="292"/>
      <c r="AL136" s="292"/>
      <c r="AM136" s="292" t="s">
        <v>461</v>
      </c>
      <c r="AN136" s="292"/>
      <c r="AO136" s="292"/>
      <c r="AP136" s="292"/>
      <c r="AQ136" s="292"/>
      <c r="AR136" s="292"/>
      <c r="AS136" s="292"/>
      <c r="AU136" s="84" t="s">
        <v>423</v>
      </c>
      <c r="AV136" s="84"/>
      <c r="AW136" s="84" t="s">
        <v>423</v>
      </c>
    </row>
    <row r="137" spans="1:49" ht="12.75" customHeight="1" x14ac:dyDescent="0.4">
      <c r="A137" s="292" t="s">
        <v>198</v>
      </c>
      <c r="B137" s="292" t="s">
        <v>1247</v>
      </c>
      <c r="C137" s="292"/>
      <c r="D137" s="292" t="s">
        <v>95</v>
      </c>
      <c r="E137" s="292" t="s">
        <v>95</v>
      </c>
      <c r="F137" s="292"/>
      <c r="G137" s="292"/>
      <c r="H137" s="298">
        <v>42177</v>
      </c>
      <c r="I137" s="319">
        <v>0.33333333333333331</v>
      </c>
      <c r="J137" s="292" t="s">
        <v>93</v>
      </c>
      <c r="K137" s="292" t="s">
        <v>71</v>
      </c>
      <c r="L137" s="292"/>
      <c r="M137" s="292"/>
      <c r="N137" s="292">
        <v>7992</v>
      </c>
      <c r="O137" s="310">
        <v>6935167.3899999997</v>
      </c>
      <c r="P137" s="310"/>
      <c r="Q137" s="292"/>
      <c r="R137" s="294"/>
      <c r="S137" s="292"/>
      <c r="T137" s="292"/>
      <c r="U137" s="292"/>
      <c r="V137" s="292"/>
      <c r="W137" s="292" t="s">
        <v>2177</v>
      </c>
      <c r="X137" s="292" t="s">
        <v>2239</v>
      </c>
      <c r="Y137" s="292" t="s">
        <v>428</v>
      </c>
      <c r="Z137" s="292"/>
      <c r="AA137" s="292" t="s">
        <v>94</v>
      </c>
      <c r="AB137" s="292"/>
      <c r="AC137" s="292"/>
      <c r="AD137" s="299"/>
      <c r="AE137" s="299"/>
      <c r="AF137" s="292"/>
      <c r="AG137" s="292"/>
      <c r="AH137" s="292"/>
      <c r="AI137" s="292"/>
      <c r="AJ137" s="292"/>
      <c r="AK137" s="292"/>
      <c r="AL137" s="292"/>
      <c r="AM137" s="292" t="s">
        <v>2292</v>
      </c>
      <c r="AN137" s="292"/>
      <c r="AO137" s="292"/>
      <c r="AP137" s="292"/>
      <c r="AQ137" s="292"/>
      <c r="AR137" s="292"/>
      <c r="AS137" s="292"/>
    </row>
    <row r="138" spans="1:49" ht="12.75" customHeight="1" x14ac:dyDescent="0.4">
      <c r="A138" s="292" t="s">
        <v>198</v>
      </c>
      <c r="B138" s="292" t="s">
        <v>1250</v>
      </c>
      <c r="C138" s="292"/>
      <c r="D138" s="292" t="s">
        <v>94</v>
      </c>
      <c r="E138" s="292" t="s">
        <v>94</v>
      </c>
      <c r="F138" s="292"/>
      <c r="G138" s="292"/>
      <c r="H138" s="298">
        <v>42178</v>
      </c>
      <c r="I138" s="319">
        <v>0.375</v>
      </c>
      <c r="J138" s="292" t="s">
        <v>40</v>
      </c>
      <c r="K138" s="292" t="s">
        <v>71</v>
      </c>
      <c r="L138" s="292"/>
      <c r="M138" s="292"/>
      <c r="N138" s="292">
        <v>432</v>
      </c>
      <c r="O138" s="310">
        <v>875634.53</v>
      </c>
      <c r="P138" s="310"/>
      <c r="Q138" s="292">
        <v>583</v>
      </c>
      <c r="R138" s="294">
        <v>1138572.49</v>
      </c>
      <c r="S138" s="292"/>
      <c r="T138" s="292"/>
      <c r="U138" s="292"/>
      <c r="V138" s="292" t="s">
        <v>2116</v>
      </c>
      <c r="W138" s="292" t="s">
        <v>2178</v>
      </c>
      <c r="X138" s="292" t="s">
        <v>2240</v>
      </c>
      <c r="Y138" s="292" t="s">
        <v>428</v>
      </c>
      <c r="Z138" s="292">
        <v>1</v>
      </c>
      <c r="AA138" s="292" t="s">
        <v>94</v>
      </c>
      <c r="AB138" s="302">
        <v>0.06</v>
      </c>
      <c r="AC138" s="292" t="s">
        <v>2318</v>
      </c>
      <c r="AD138" s="299" t="s">
        <v>486</v>
      </c>
      <c r="AE138" s="299" t="s">
        <v>47</v>
      </c>
      <c r="AF138" s="299" t="s">
        <v>47</v>
      </c>
      <c r="AG138" s="292" t="s">
        <v>47</v>
      </c>
      <c r="AH138" s="299">
        <v>42178</v>
      </c>
      <c r="AI138" s="292" t="s">
        <v>2322</v>
      </c>
      <c r="AJ138" s="292"/>
      <c r="AK138" s="292"/>
      <c r="AL138" s="292"/>
      <c r="AM138" s="292" t="s">
        <v>2293</v>
      </c>
      <c r="AN138" s="292"/>
      <c r="AO138" s="292"/>
      <c r="AP138" s="292"/>
      <c r="AQ138" s="292"/>
      <c r="AR138" s="292"/>
      <c r="AS138" s="292"/>
      <c r="AU138" s="84" t="s">
        <v>423</v>
      </c>
      <c r="AV138" s="84"/>
      <c r="AW138" s="84" t="s">
        <v>423</v>
      </c>
    </row>
    <row r="139" spans="1:49" ht="12.75" customHeight="1" x14ac:dyDescent="0.4">
      <c r="A139" s="292" t="s">
        <v>198</v>
      </c>
      <c r="B139" s="292" t="s">
        <v>1249</v>
      </c>
      <c r="C139" s="292"/>
      <c r="D139" s="292" t="s">
        <v>95</v>
      </c>
      <c r="E139" s="292" t="s">
        <v>95</v>
      </c>
      <c r="F139" s="292"/>
      <c r="G139" s="292"/>
      <c r="H139" s="298">
        <v>42178</v>
      </c>
      <c r="I139" s="319">
        <v>0.41666666666666669</v>
      </c>
      <c r="J139" s="292" t="s">
        <v>40</v>
      </c>
      <c r="K139" s="292" t="s">
        <v>71</v>
      </c>
      <c r="L139" s="292"/>
      <c r="M139" s="292"/>
      <c r="N139" s="292">
        <v>68</v>
      </c>
      <c r="O139" s="310"/>
      <c r="P139" s="310"/>
      <c r="Q139" s="292"/>
      <c r="R139" s="294"/>
      <c r="S139" s="292"/>
      <c r="T139" s="292"/>
      <c r="U139" s="292"/>
      <c r="V139" s="292" t="s">
        <v>2117</v>
      </c>
      <c r="W139" s="292" t="s">
        <v>2179</v>
      </c>
      <c r="X139" s="292" t="s">
        <v>2241</v>
      </c>
      <c r="Y139" s="292" t="s">
        <v>420</v>
      </c>
      <c r="Z139" s="292"/>
      <c r="AA139" s="292" t="s">
        <v>94</v>
      </c>
      <c r="AB139" s="292"/>
      <c r="AC139" s="292"/>
      <c r="AD139" s="299"/>
      <c r="AE139" s="299"/>
      <c r="AF139" s="292"/>
      <c r="AG139" s="292"/>
      <c r="AH139" s="292"/>
      <c r="AI139" s="292"/>
      <c r="AJ139" s="292"/>
      <c r="AK139" s="292"/>
      <c r="AL139" s="292"/>
      <c r="AM139" s="292" t="s">
        <v>2294</v>
      </c>
      <c r="AN139" s="292"/>
      <c r="AO139" s="292"/>
      <c r="AP139" s="292"/>
      <c r="AQ139" s="292"/>
      <c r="AR139" s="292"/>
      <c r="AS139" s="292"/>
    </row>
    <row r="140" spans="1:49" ht="12.75" customHeight="1" x14ac:dyDescent="0.4">
      <c r="A140" s="292" t="s">
        <v>198</v>
      </c>
      <c r="B140" s="292" t="s">
        <v>2073</v>
      </c>
      <c r="C140" s="292"/>
      <c r="D140" s="292" t="s">
        <v>95</v>
      </c>
      <c r="E140" s="292" t="s">
        <v>95</v>
      </c>
      <c r="F140" s="292"/>
      <c r="G140" s="292" t="s">
        <v>2328</v>
      </c>
      <c r="H140" s="298">
        <v>42178</v>
      </c>
      <c r="I140" s="319">
        <v>0.375</v>
      </c>
      <c r="J140" s="292" t="s">
        <v>93</v>
      </c>
      <c r="K140" s="292" t="s">
        <v>71</v>
      </c>
      <c r="L140" s="292"/>
      <c r="M140" s="292"/>
      <c r="N140" s="292">
        <v>220</v>
      </c>
      <c r="O140" s="310">
        <v>2685159.3799999994</v>
      </c>
      <c r="P140" s="310"/>
      <c r="Q140" s="292"/>
      <c r="R140" s="294"/>
      <c r="S140" s="292"/>
      <c r="T140" s="292"/>
      <c r="U140" s="292"/>
      <c r="V140" s="292" t="s">
        <v>93</v>
      </c>
      <c r="W140" s="292" t="s">
        <v>2180</v>
      </c>
      <c r="X140" s="292"/>
      <c r="Y140" s="292" t="s">
        <v>428</v>
      </c>
      <c r="Z140" s="292">
        <v>1</v>
      </c>
      <c r="AA140" s="292" t="s">
        <v>95</v>
      </c>
      <c r="AB140" s="292" t="s">
        <v>47</v>
      </c>
      <c r="AC140" s="292" t="s">
        <v>2318</v>
      </c>
      <c r="AD140" s="299">
        <v>42171</v>
      </c>
      <c r="AE140" s="299">
        <v>42171</v>
      </c>
      <c r="AF140" s="292" t="s">
        <v>2315</v>
      </c>
      <c r="AG140" s="292"/>
      <c r="AH140" s="299">
        <v>42178</v>
      </c>
      <c r="AI140" s="292" t="s">
        <v>531</v>
      </c>
      <c r="AJ140" s="292"/>
      <c r="AK140" s="292"/>
      <c r="AL140" s="292"/>
      <c r="AM140" s="292" t="s">
        <v>2295</v>
      </c>
      <c r="AN140" s="292"/>
      <c r="AO140" s="292"/>
      <c r="AP140" s="292"/>
      <c r="AQ140" s="292"/>
      <c r="AR140" s="292"/>
      <c r="AS140" s="292"/>
    </row>
    <row r="141" spans="1:49" ht="12.75" customHeight="1" x14ac:dyDescent="0.4">
      <c r="A141" s="292" t="s">
        <v>198</v>
      </c>
      <c r="B141" s="292" t="s">
        <v>1231</v>
      </c>
      <c r="C141" s="292"/>
      <c r="D141" s="292" t="s">
        <v>95</v>
      </c>
      <c r="E141" s="292" t="s">
        <v>95</v>
      </c>
      <c r="F141" s="292"/>
      <c r="G141" s="292"/>
      <c r="H141" s="298">
        <v>42179</v>
      </c>
      <c r="I141" s="319">
        <v>0.41666666666666669</v>
      </c>
      <c r="J141" s="292" t="s">
        <v>40</v>
      </c>
      <c r="K141" s="292" t="s">
        <v>71</v>
      </c>
      <c r="L141" s="292"/>
      <c r="M141" s="292"/>
      <c r="N141" s="292">
        <v>62</v>
      </c>
      <c r="O141" s="310">
        <v>191194.86</v>
      </c>
      <c r="P141" s="310"/>
      <c r="Q141" s="292"/>
      <c r="R141" s="294"/>
      <c r="S141" s="292"/>
      <c r="T141" s="292"/>
      <c r="U141" s="292"/>
      <c r="V141" s="292" t="s">
        <v>2118</v>
      </c>
      <c r="W141" s="292" t="s">
        <v>2181</v>
      </c>
      <c r="X141" s="292" t="s">
        <v>2242</v>
      </c>
      <c r="Y141" s="292" t="s">
        <v>420</v>
      </c>
      <c r="Z141" s="292"/>
      <c r="AA141" s="292" t="s">
        <v>94</v>
      </c>
      <c r="AB141" s="292"/>
      <c r="AC141" s="292"/>
      <c r="AD141" s="299"/>
      <c r="AE141" s="299"/>
      <c r="AF141" s="292"/>
      <c r="AG141" s="292"/>
      <c r="AH141" s="292"/>
      <c r="AI141" s="292"/>
      <c r="AJ141" s="292"/>
      <c r="AK141" s="292"/>
      <c r="AL141" s="292"/>
      <c r="AM141" s="292" t="s">
        <v>2296</v>
      </c>
      <c r="AN141" s="292"/>
      <c r="AO141" s="292"/>
      <c r="AP141" s="292"/>
      <c r="AQ141" s="292"/>
      <c r="AR141" s="292"/>
      <c r="AS141" s="292"/>
    </row>
    <row r="142" spans="1:49" ht="12.75" customHeight="1" x14ac:dyDescent="0.4">
      <c r="A142" s="292" t="s">
        <v>198</v>
      </c>
      <c r="B142" s="292" t="s">
        <v>443</v>
      </c>
      <c r="C142" s="292"/>
      <c r="D142" s="292" t="s">
        <v>94</v>
      </c>
      <c r="E142" s="292" t="s">
        <v>94</v>
      </c>
      <c r="F142" s="292"/>
      <c r="G142" s="292" t="s">
        <v>2328</v>
      </c>
      <c r="H142" s="298">
        <v>42179</v>
      </c>
      <c r="I142" s="319">
        <v>0.375</v>
      </c>
      <c r="J142" s="292" t="s">
        <v>93</v>
      </c>
      <c r="K142" s="292" t="s">
        <v>71</v>
      </c>
      <c r="L142" s="292"/>
      <c r="M142" s="292"/>
      <c r="N142" s="292">
        <v>3883</v>
      </c>
      <c r="O142" s="310">
        <v>7380933.6999999965</v>
      </c>
      <c r="P142" s="310"/>
      <c r="Q142" s="292">
        <v>3307</v>
      </c>
      <c r="R142" s="294">
        <v>6524608.8699999964</v>
      </c>
      <c r="S142" s="292"/>
      <c r="T142" s="292"/>
      <c r="U142" s="292"/>
      <c r="V142" s="292" t="s">
        <v>93</v>
      </c>
      <c r="W142" s="292" t="s">
        <v>2182</v>
      </c>
      <c r="X142" s="292" t="s">
        <v>2243</v>
      </c>
      <c r="Y142" s="292" t="s">
        <v>428</v>
      </c>
      <c r="Z142" s="292">
        <v>1</v>
      </c>
      <c r="AA142" s="292" t="s">
        <v>95</v>
      </c>
      <c r="AB142" s="292" t="s">
        <v>47</v>
      </c>
      <c r="AC142" s="292" t="s">
        <v>2318</v>
      </c>
      <c r="AD142" s="299">
        <v>42172</v>
      </c>
      <c r="AE142" s="299">
        <v>42172</v>
      </c>
      <c r="AF142" s="292" t="s">
        <v>2315</v>
      </c>
      <c r="AG142" s="292"/>
      <c r="AH142" s="299">
        <v>42179</v>
      </c>
      <c r="AI142" s="292" t="s">
        <v>531</v>
      </c>
      <c r="AJ142" s="292"/>
      <c r="AK142" s="292"/>
      <c r="AL142" s="292"/>
      <c r="AM142" s="292" t="s">
        <v>2297</v>
      </c>
      <c r="AN142" s="292"/>
      <c r="AO142" s="292"/>
      <c r="AP142" s="292"/>
      <c r="AQ142" s="292"/>
      <c r="AR142" s="292"/>
      <c r="AS142" s="292"/>
      <c r="AU142" s="84" t="s">
        <v>423</v>
      </c>
      <c r="AV142" s="84"/>
      <c r="AW142" s="84" t="s">
        <v>423</v>
      </c>
    </row>
    <row r="143" spans="1:49" ht="12.75" customHeight="1" x14ac:dyDescent="0.4">
      <c r="A143" s="292" t="s">
        <v>198</v>
      </c>
      <c r="B143" s="292" t="s">
        <v>1254</v>
      </c>
      <c r="C143" s="292"/>
      <c r="D143" s="292" t="s">
        <v>95</v>
      </c>
      <c r="E143" s="292" t="s">
        <v>95</v>
      </c>
      <c r="F143" s="292"/>
      <c r="G143" s="292"/>
      <c r="H143" s="298">
        <v>42179</v>
      </c>
      <c r="I143" s="319">
        <v>0.54166666666666663</v>
      </c>
      <c r="J143" s="292" t="s">
        <v>40</v>
      </c>
      <c r="K143" s="292" t="s">
        <v>71</v>
      </c>
      <c r="L143" s="292"/>
      <c r="M143" s="292"/>
      <c r="N143" s="292">
        <v>225</v>
      </c>
      <c r="O143" s="294">
        <v>381534.58</v>
      </c>
      <c r="P143" s="294"/>
      <c r="Q143" s="292"/>
      <c r="R143" s="294"/>
      <c r="S143" s="292"/>
      <c r="T143" s="292"/>
      <c r="U143" s="292"/>
      <c r="V143" s="292" t="s">
        <v>2119</v>
      </c>
      <c r="W143" s="292" t="s">
        <v>2183</v>
      </c>
      <c r="X143" s="292" t="s">
        <v>2244</v>
      </c>
      <c r="Y143" s="292" t="s">
        <v>420</v>
      </c>
      <c r="Z143" s="292"/>
      <c r="AA143" s="292" t="s">
        <v>94</v>
      </c>
      <c r="AB143" s="292"/>
      <c r="AC143" s="292"/>
      <c r="AD143" s="299"/>
      <c r="AE143" s="299"/>
      <c r="AF143" s="292"/>
      <c r="AG143" s="292"/>
      <c r="AH143" s="292"/>
      <c r="AI143" s="292"/>
      <c r="AJ143" s="292"/>
      <c r="AK143" s="292"/>
      <c r="AL143" s="292"/>
      <c r="AM143" s="292" t="s">
        <v>2298</v>
      </c>
      <c r="AN143" s="292"/>
      <c r="AO143" s="292"/>
      <c r="AP143" s="292"/>
      <c r="AQ143" s="292"/>
      <c r="AR143" s="292"/>
      <c r="AS143" s="292"/>
    </row>
    <row r="144" spans="1:49" ht="12.75" customHeight="1" x14ac:dyDescent="0.4">
      <c r="A144" s="292" t="s">
        <v>198</v>
      </c>
      <c r="B144" s="292" t="s">
        <v>1252</v>
      </c>
      <c r="C144" s="292"/>
      <c r="D144" s="292" t="s">
        <v>95</v>
      </c>
      <c r="E144" s="292" t="s">
        <v>95</v>
      </c>
      <c r="F144" s="292"/>
      <c r="G144" s="292"/>
      <c r="H144" s="298">
        <v>42179</v>
      </c>
      <c r="I144" s="319">
        <v>0.41666666666666669</v>
      </c>
      <c r="J144" s="292" t="s">
        <v>40</v>
      </c>
      <c r="K144" s="292" t="s">
        <v>71</v>
      </c>
      <c r="L144" s="292"/>
      <c r="M144" s="292"/>
      <c r="N144" s="292">
        <v>147</v>
      </c>
      <c r="O144" s="294">
        <v>259028.02</v>
      </c>
      <c r="P144" s="294"/>
      <c r="Q144" s="292"/>
      <c r="R144" s="294"/>
      <c r="S144" s="292"/>
      <c r="T144" s="292"/>
      <c r="U144" s="292"/>
      <c r="V144" s="292" t="s">
        <v>2120</v>
      </c>
      <c r="W144" s="292" t="s">
        <v>2184</v>
      </c>
      <c r="X144" s="292" t="s">
        <v>2245</v>
      </c>
      <c r="Y144" s="292" t="s">
        <v>420</v>
      </c>
      <c r="Z144" s="292"/>
      <c r="AA144" s="292" t="s">
        <v>94</v>
      </c>
      <c r="AB144" s="292"/>
      <c r="AC144" s="292"/>
      <c r="AD144" s="299"/>
      <c r="AE144" s="299"/>
      <c r="AF144" s="292"/>
      <c r="AG144" s="292"/>
      <c r="AH144" s="292"/>
      <c r="AI144" s="292"/>
      <c r="AJ144" s="292"/>
      <c r="AK144" s="292"/>
      <c r="AL144" s="292"/>
      <c r="AM144" s="292" t="s">
        <v>2299</v>
      </c>
      <c r="AN144" s="292"/>
      <c r="AO144" s="292"/>
      <c r="AP144" s="292"/>
      <c r="AQ144" s="292"/>
      <c r="AR144" s="292"/>
      <c r="AS144" s="292"/>
    </row>
    <row r="145" spans="1:49" ht="12.75" customHeight="1" x14ac:dyDescent="0.4">
      <c r="A145" s="292" t="s">
        <v>198</v>
      </c>
      <c r="B145" s="292" t="s">
        <v>471</v>
      </c>
      <c r="C145" s="292"/>
      <c r="D145" s="292" t="s">
        <v>94</v>
      </c>
      <c r="E145" s="292" t="s">
        <v>94</v>
      </c>
      <c r="F145" s="292"/>
      <c r="G145" s="292"/>
      <c r="H145" s="298">
        <v>42179</v>
      </c>
      <c r="I145" s="319">
        <v>0.41666666666666669</v>
      </c>
      <c r="J145" s="292" t="s">
        <v>40</v>
      </c>
      <c r="K145" s="292" t="s">
        <v>71</v>
      </c>
      <c r="L145" s="292"/>
      <c r="M145" s="292"/>
      <c r="N145" s="292">
        <v>164</v>
      </c>
      <c r="O145" s="294">
        <v>534735.69999999995</v>
      </c>
      <c r="P145" s="294"/>
      <c r="Q145" s="292">
        <v>131</v>
      </c>
      <c r="R145" s="294">
        <v>519050</v>
      </c>
      <c r="S145" s="292"/>
      <c r="T145" s="292"/>
      <c r="U145" s="292"/>
      <c r="V145" s="292" t="s">
        <v>2121</v>
      </c>
      <c r="W145" s="292" t="s">
        <v>2185</v>
      </c>
      <c r="X145" s="292" t="s">
        <v>2246</v>
      </c>
      <c r="Y145" s="292" t="s">
        <v>420</v>
      </c>
      <c r="Z145" s="292">
        <v>4</v>
      </c>
      <c r="AA145" s="292" t="s">
        <v>94</v>
      </c>
      <c r="AB145" s="302">
        <v>0.06</v>
      </c>
      <c r="AC145" s="292" t="s">
        <v>2317</v>
      </c>
      <c r="AD145" s="299">
        <v>42178</v>
      </c>
      <c r="AE145" s="299" t="s">
        <v>47</v>
      </c>
      <c r="AF145" s="299" t="s">
        <v>47</v>
      </c>
      <c r="AG145" s="292" t="s">
        <v>47</v>
      </c>
      <c r="AH145" s="299">
        <v>42179</v>
      </c>
      <c r="AI145" s="292" t="s">
        <v>2322</v>
      </c>
      <c r="AJ145" s="292"/>
      <c r="AK145" s="292"/>
      <c r="AL145" s="292"/>
      <c r="AM145" s="292" t="s">
        <v>2300</v>
      </c>
      <c r="AN145" s="292"/>
      <c r="AO145" s="292"/>
      <c r="AP145" s="292"/>
      <c r="AQ145" s="292"/>
      <c r="AR145" s="292"/>
      <c r="AS145" s="292"/>
      <c r="AU145" s="84" t="s">
        <v>423</v>
      </c>
      <c r="AV145" s="84"/>
      <c r="AW145" s="84" t="s">
        <v>423</v>
      </c>
    </row>
    <row r="146" spans="1:49" ht="12.75" customHeight="1" x14ac:dyDescent="0.4">
      <c r="A146" s="292" t="s">
        <v>198</v>
      </c>
      <c r="B146" s="334" t="s">
        <v>1201</v>
      </c>
      <c r="C146" s="334"/>
      <c r="D146" s="292" t="s">
        <v>389</v>
      </c>
      <c r="E146" s="292" t="s">
        <v>95</v>
      </c>
      <c r="F146" s="292"/>
      <c r="G146" s="292"/>
      <c r="H146" s="298">
        <v>42179</v>
      </c>
      <c r="I146" s="319">
        <v>0.41666666666666669</v>
      </c>
      <c r="J146" s="292" t="s">
        <v>40</v>
      </c>
      <c r="K146" s="292" t="s">
        <v>71</v>
      </c>
      <c r="L146" s="292"/>
      <c r="M146" s="292"/>
      <c r="N146" s="292">
        <v>1585</v>
      </c>
      <c r="O146" s="294">
        <v>1659024.6</v>
      </c>
      <c r="P146" s="294"/>
      <c r="Q146" s="292"/>
      <c r="R146" s="294"/>
      <c r="S146" s="292"/>
      <c r="T146" s="292"/>
      <c r="U146" s="292"/>
      <c r="V146" s="292" t="s">
        <v>2122</v>
      </c>
      <c r="W146" s="292" t="s">
        <v>2186</v>
      </c>
      <c r="X146" s="292" t="s">
        <v>2247</v>
      </c>
      <c r="Y146" s="292" t="s">
        <v>420</v>
      </c>
      <c r="Z146" s="292"/>
      <c r="AA146" s="292" t="s">
        <v>94</v>
      </c>
      <c r="AB146" s="292"/>
      <c r="AC146" s="292"/>
      <c r="AD146" s="299"/>
      <c r="AE146" s="299"/>
      <c r="AF146" s="292"/>
      <c r="AG146" s="292"/>
      <c r="AH146" s="292"/>
      <c r="AI146" s="292"/>
      <c r="AJ146" s="292"/>
      <c r="AK146" s="292"/>
      <c r="AL146" s="292"/>
      <c r="AM146" s="292" t="s">
        <v>2301</v>
      </c>
      <c r="AN146" s="292"/>
      <c r="AO146" s="292"/>
      <c r="AP146" s="292"/>
      <c r="AQ146" s="292"/>
      <c r="AR146" s="292"/>
      <c r="AS146" s="292"/>
    </row>
    <row r="147" spans="1:49" ht="12.75" customHeight="1" x14ac:dyDescent="0.4">
      <c r="A147" s="292" t="s">
        <v>198</v>
      </c>
      <c r="B147" s="292" t="s">
        <v>460</v>
      </c>
      <c r="C147" s="292"/>
      <c r="D147" s="292" t="s">
        <v>94</v>
      </c>
      <c r="E147" s="292" t="s">
        <v>94</v>
      </c>
      <c r="F147" s="292"/>
      <c r="G147" s="292"/>
      <c r="H147" s="298">
        <v>42180</v>
      </c>
      <c r="I147" s="319">
        <v>0.375</v>
      </c>
      <c r="J147" s="292" t="s">
        <v>40</v>
      </c>
      <c r="K147" s="292" t="s">
        <v>71</v>
      </c>
      <c r="L147" s="292"/>
      <c r="M147" s="292"/>
      <c r="N147" s="292">
        <v>3609</v>
      </c>
      <c r="O147" s="294">
        <v>5447731.8300000001</v>
      </c>
      <c r="P147" s="294"/>
      <c r="Q147" s="292">
        <v>3751</v>
      </c>
      <c r="R147" s="294">
        <v>5515022.9899999257</v>
      </c>
      <c r="S147" s="292"/>
      <c r="T147" s="292"/>
      <c r="U147" s="292"/>
      <c r="V147" s="292" t="s">
        <v>2123</v>
      </c>
      <c r="W147" s="292" t="s">
        <v>2187</v>
      </c>
      <c r="X147" s="292" t="s">
        <v>2248</v>
      </c>
      <c r="Y147" s="292" t="s">
        <v>428</v>
      </c>
      <c r="Z147" s="292">
        <v>1</v>
      </c>
      <c r="AA147" s="292" t="s">
        <v>94</v>
      </c>
      <c r="AB147" s="302">
        <v>0.06</v>
      </c>
      <c r="AC147" s="292" t="s">
        <v>2318</v>
      </c>
      <c r="AD147" s="299" t="s">
        <v>2326</v>
      </c>
      <c r="AE147" s="299" t="s">
        <v>47</v>
      </c>
      <c r="AF147" s="299" t="s">
        <v>47</v>
      </c>
      <c r="AG147" s="292" t="s">
        <v>47</v>
      </c>
      <c r="AH147" s="299">
        <v>42180</v>
      </c>
      <c r="AI147" s="292" t="s">
        <v>2322</v>
      </c>
      <c r="AJ147" s="292"/>
      <c r="AK147" s="292"/>
      <c r="AL147" s="292"/>
      <c r="AM147" s="292" t="s">
        <v>2302</v>
      </c>
      <c r="AN147" s="292"/>
      <c r="AO147" s="292"/>
      <c r="AP147" s="292"/>
      <c r="AQ147" s="292"/>
      <c r="AR147" s="292"/>
      <c r="AS147" s="292"/>
      <c r="AU147" s="84" t="s">
        <v>423</v>
      </c>
      <c r="AV147" s="84"/>
      <c r="AW147" s="84" t="s">
        <v>423</v>
      </c>
    </row>
    <row r="148" spans="1:49" ht="12.75" customHeight="1" x14ac:dyDescent="0.4">
      <c r="A148" s="292" t="s">
        <v>198</v>
      </c>
      <c r="B148" s="292" t="s">
        <v>453</v>
      </c>
      <c r="C148" s="292"/>
      <c r="D148" s="292" t="s">
        <v>94</v>
      </c>
      <c r="E148" s="292" t="s">
        <v>94</v>
      </c>
      <c r="F148" s="292"/>
      <c r="G148" s="292"/>
      <c r="H148" s="298">
        <v>42180</v>
      </c>
      <c r="I148" s="319">
        <v>0.41666666666666669</v>
      </c>
      <c r="J148" s="292" t="s">
        <v>40</v>
      </c>
      <c r="K148" s="292" t="s">
        <v>71</v>
      </c>
      <c r="L148" s="292"/>
      <c r="M148" s="292"/>
      <c r="N148" s="292">
        <v>3710</v>
      </c>
      <c r="O148" s="294">
        <v>4506100.5199999996</v>
      </c>
      <c r="P148" s="294"/>
      <c r="Q148" s="292">
        <v>3200</v>
      </c>
      <c r="R148" s="294">
        <v>4128521.6799999336</v>
      </c>
      <c r="S148" s="292"/>
      <c r="T148" s="292"/>
      <c r="U148" s="292"/>
      <c r="V148" s="292" t="s">
        <v>2325</v>
      </c>
      <c r="W148" s="292" t="s">
        <v>2188</v>
      </c>
      <c r="X148" s="292" t="s">
        <v>2249</v>
      </c>
      <c r="Y148" s="292" t="s">
        <v>428</v>
      </c>
      <c r="Z148" s="292">
        <v>1</v>
      </c>
      <c r="AA148" s="292" t="s">
        <v>94</v>
      </c>
      <c r="AB148" s="302">
        <v>0.06</v>
      </c>
      <c r="AC148" s="292" t="s">
        <v>2318</v>
      </c>
      <c r="AD148" s="299" t="s">
        <v>486</v>
      </c>
      <c r="AE148" s="299" t="s">
        <v>47</v>
      </c>
      <c r="AF148" s="299" t="s">
        <v>47</v>
      </c>
      <c r="AG148" s="292" t="s">
        <v>47</v>
      </c>
      <c r="AH148" s="299">
        <v>42180</v>
      </c>
      <c r="AI148" s="292" t="s">
        <v>2316</v>
      </c>
      <c r="AJ148" s="292"/>
      <c r="AK148" s="292"/>
      <c r="AL148" s="292"/>
      <c r="AM148" s="292" t="s">
        <v>449</v>
      </c>
      <c r="AN148" s="292"/>
      <c r="AO148" s="292"/>
      <c r="AP148" s="292"/>
      <c r="AQ148" s="292"/>
      <c r="AR148" s="292"/>
      <c r="AS148" s="292"/>
      <c r="AU148" s="84" t="s">
        <v>423</v>
      </c>
      <c r="AV148" s="84"/>
      <c r="AW148" s="84" t="s">
        <v>423</v>
      </c>
    </row>
    <row r="149" spans="1:49" ht="12.75" customHeight="1" x14ac:dyDescent="0.4">
      <c r="A149" s="292" t="s">
        <v>198</v>
      </c>
      <c r="B149" s="292" t="s">
        <v>441</v>
      </c>
      <c r="C149" s="292"/>
      <c r="D149" s="292" t="s">
        <v>94</v>
      </c>
      <c r="E149" s="292" t="s">
        <v>94</v>
      </c>
      <c r="F149" s="292"/>
      <c r="G149" s="292"/>
      <c r="H149" s="298">
        <v>42180</v>
      </c>
      <c r="I149" s="319">
        <v>0.41666666666666669</v>
      </c>
      <c r="J149" s="292" t="s">
        <v>40</v>
      </c>
      <c r="K149" s="292" t="s">
        <v>71</v>
      </c>
      <c r="L149" s="292"/>
      <c r="M149" s="292"/>
      <c r="N149" s="292">
        <v>6189</v>
      </c>
      <c r="O149" s="294">
        <v>13893832.390000001</v>
      </c>
      <c r="P149" s="294"/>
      <c r="Q149" s="292">
        <v>6857</v>
      </c>
      <c r="R149" s="294">
        <v>14960987.130000001</v>
      </c>
      <c r="S149" s="292"/>
      <c r="T149" s="292"/>
      <c r="U149" s="292"/>
      <c r="V149" s="292" t="s">
        <v>2327</v>
      </c>
      <c r="W149" s="292" t="s">
        <v>2189</v>
      </c>
      <c r="X149" s="292" t="s">
        <v>2250</v>
      </c>
      <c r="Y149" s="292" t="s">
        <v>428</v>
      </c>
      <c r="Z149" s="292">
        <v>1</v>
      </c>
      <c r="AA149" s="292" t="s">
        <v>95</v>
      </c>
      <c r="AB149" s="292" t="s">
        <v>47</v>
      </c>
      <c r="AC149" s="292" t="s">
        <v>2318</v>
      </c>
      <c r="AD149" s="299">
        <v>42173</v>
      </c>
      <c r="AE149" s="299" t="s">
        <v>47</v>
      </c>
      <c r="AF149" s="299" t="s">
        <v>47</v>
      </c>
      <c r="AG149" s="292" t="s">
        <v>47</v>
      </c>
      <c r="AH149" s="299">
        <v>42180</v>
      </c>
      <c r="AI149" s="292" t="s">
        <v>2322</v>
      </c>
      <c r="AJ149" s="292"/>
      <c r="AK149" s="292"/>
      <c r="AL149" s="292"/>
      <c r="AM149" s="292" t="s">
        <v>2303</v>
      </c>
      <c r="AN149" s="292"/>
      <c r="AO149" s="292"/>
      <c r="AP149" s="292"/>
      <c r="AQ149" s="292"/>
      <c r="AR149" s="292"/>
      <c r="AS149" s="292"/>
    </row>
    <row r="150" spans="1:49" ht="12.75" customHeight="1" x14ac:dyDescent="0.4">
      <c r="A150" s="292" t="s">
        <v>198</v>
      </c>
      <c r="B150" s="292" t="s">
        <v>1274</v>
      </c>
      <c r="C150" s="292"/>
      <c r="D150" s="292" t="s">
        <v>95</v>
      </c>
      <c r="E150" s="292" t="s">
        <v>95</v>
      </c>
      <c r="F150" s="292"/>
      <c r="G150" s="292"/>
      <c r="H150" s="298">
        <v>42180</v>
      </c>
      <c r="I150" s="319">
        <v>0.35416666666666669</v>
      </c>
      <c r="J150" s="292" t="s">
        <v>40</v>
      </c>
      <c r="K150" s="292" t="s">
        <v>71</v>
      </c>
      <c r="L150" s="292"/>
      <c r="M150" s="292"/>
      <c r="N150" s="292">
        <v>28</v>
      </c>
      <c r="O150" s="294">
        <v>27950.400000000001</v>
      </c>
      <c r="P150" s="294"/>
      <c r="Q150" s="292"/>
      <c r="R150" s="292"/>
      <c r="S150" s="292"/>
      <c r="T150" s="292"/>
      <c r="U150" s="292"/>
      <c r="V150" s="292" t="s">
        <v>2124</v>
      </c>
      <c r="W150" s="292" t="s">
        <v>2190</v>
      </c>
      <c r="X150" s="292"/>
      <c r="Y150" s="292" t="s">
        <v>420</v>
      </c>
      <c r="Z150" s="292"/>
      <c r="AA150" s="292" t="s">
        <v>94</v>
      </c>
      <c r="AB150" s="292"/>
      <c r="AC150" s="292"/>
      <c r="AD150" s="299"/>
      <c r="AE150" s="299"/>
      <c r="AF150" s="292"/>
      <c r="AG150" s="292"/>
      <c r="AH150" s="292"/>
      <c r="AI150" s="292"/>
      <c r="AJ150" s="292"/>
      <c r="AK150" s="292"/>
      <c r="AL150" s="292"/>
      <c r="AM150" s="292" t="s">
        <v>2304</v>
      </c>
      <c r="AN150" s="292"/>
      <c r="AO150" s="292"/>
      <c r="AP150" s="292"/>
      <c r="AQ150" s="292"/>
      <c r="AR150" s="292"/>
      <c r="AS150" s="292"/>
    </row>
    <row r="151" spans="1:49" ht="12.75" customHeight="1" x14ac:dyDescent="0.4">
      <c r="A151" s="292" t="s">
        <v>198</v>
      </c>
      <c r="B151" s="292" t="s">
        <v>1235</v>
      </c>
      <c r="C151" s="292"/>
      <c r="D151" s="292" t="s">
        <v>95</v>
      </c>
      <c r="E151" s="292" t="s">
        <v>95</v>
      </c>
      <c r="F151" s="292"/>
      <c r="G151" s="292"/>
      <c r="H151" s="298">
        <v>42180</v>
      </c>
      <c r="I151" s="319">
        <v>0.375</v>
      </c>
      <c r="J151" s="292" t="s">
        <v>40</v>
      </c>
      <c r="K151" s="292" t="s">
        <v>71</v>
      </c>
      <c r="L151" s="292"/>
      <c r="M151" s="292"/>
      <c r="N151" s="292">
        <v>98</v>
      </c>
      <c r="O151" s="294">
        <v>694643.23</v>
      </c>
      <c r="P151" s="294"/>
      <c r="Q151" s="292"/>
      <c r="R151" s="292"/>
      <c r="S151" s="292"/>
      <c r="T151" s="292"/>
      <c r="U151" s="292"/>
      <c r="V151" s="292" t="s">
        <v>2125</v>
      </c>
      <c r="W151" s="292" t="s">
        <v>2191</v>
      </c>
      <c r="X151" s="292" t="s">
        <v>2251</v>
      </c>
      <c r="Y151" s="292" t="s">
        <v>420</v>
      </c>
      <c r="Z151" s="292"/>
      <c r="AA151" s="292" t="s">
        <v>94</v>
      </c>
      <c r="AB151" s="292"/>
      <c r="AC151" s="292"/>
      <c r="AD151" s="299"/>
      <c r="AE151" s="299"/>
      <c r="AF151" s="292"/>
      <c r="AG151" s="292"/>
      <c r="AH151" s="292"/>
      <c r="AI151" s="292"/>
      <c r="AJ151" s="292"/>
      <c r="AK151" s="292"/>
      <c r="AL151" s="292"/>
      <c r="AM151" s="292" t="s">
        <v>2305</v>
      </c>
      <c r="AN151" s="292"/>
      <c r="AO151" s="292"/>
      <c r="AP151" s="292"/>
      <c r="AQ151" s="292"/>
      <c r="AR151" s="292"/>
      <c r="AS151" s="292"/>
    </row>
    <row r="152" spans="1:49" ht="12.75" customHeight="1" x14ac:dyDescent="0.4">
      <c r="A152" s="292" t="s">
        <v>198</v>
      </c>
      <c r="B152" s="334" t="s">
        <v>1263</v>
      </c>
      <c r="C152" s="334"/>
      <c r="D152" s="292" t="s">
        <v>2336</v>
      </c>
      <c r="E152" s="292" t="s">
        <v>95</v>
      </c>
      <c r="F152" s="292"/>
      <c r="G152" s="292" t="s">
        <v>2335</v>
      </c>
      <c r="H152" s="298">
        <v>42180</v>
      </c>
      <c r="I152" s="319">
        <v>0.375</v>
      </c>
      <c r="J152" s="292" t="s">
        <v>93</v>
      </c>
      <c r="K152" s="292" t="s">
        <v>71</v>
      </c>
      <c r="L152" s="292"/>
      <c r="M152" s="292"/>
      <c r="N152" s="292">
        <v>643</v>
      </c>
      <c r="O152" s="294">
        <v>793549.13</v>
      </c>
      <c r="P152" s="294"/>
      <c r="Q152" s="292"/>
      <c r="R152" s="292"/>
      <c r="S152" s="292"/>
      <c r="T152" s="292"/>
      <c r="U152" s="292"/>
      <c r="V152" s="292"/>
      <c r="W152" s="292" t="s">
        <v>2192</v>
      </c>
      <c r="X152" s="292" t="s">
        <v>2252</v>
      </c>
      <c r="Y152" s="292" t="s">
        <v>420</v>
      </c>
      <c r="Z152" s="292"/>
      <c r="AA152" s="292" t="s">
        <v>94</v>
      </c>
      <c r="AB152" s="292"/>
      <c r="AC152" s="292"/>
      <c r="AD152" s="299"/>
      <c r="AE152" s="299"/>
      <c r="AF152" s="292"/>
      <c r="AG152" s="292"/>
      <c r="AH152" s="292"/>
      <c r="AI152" s="292"/>
      <c r="AJ152" s="292"/>
      <c r="AK152" s="292"/>
      <c r="AL152" s="292"/>
      <c r="AM152" s="292" t="s">
        <v>2306</v>
      </c>
      <c r="AN152" s="292"/>
      <c r="AO152" s="292"/>
      <c r="AP152" s="292"/>
      <c r="AQ152" s="292"/>
      <c r="AR152" s="292"/>
      <c r="AS152" s="292"/>
    </row>
    <row r="153" spans="1:49" ht="12.75" customHeight="1" x14ac:dyDescent="0.4">
      <c r="A153" s="292" t="s">
        <v>198</v>
      </c>
      <c r="B153" s="292" t="s">
        <v>1281</v>
      </c>
      <c r="C153" s="292"/>
      <c r="D153" s="292" t="s">
        <v>95</v>
      </c>
      <c r="E153" s="292" t="s">
        <v>95</v>
      </c>
      <c r="F153" s="292"/>
      <c r="G153" s="292"/>
      <c r="H153" s="298">
        <v>42181</v>
      </c>
      <c r="I153" s="319">
        <v>0.41666666666666669</v>
      </c>
      <c r="J153" s="292" t="s">
        <v>40</v>
      </c>
      <c r="K153" s="292" t="s">
        <v>71</v>
      </c>
      <c r="L153" s="292"/>
      <c r="M153" s="292"/>
      <c r="N153" s="292">
        <v>258</v>
      </c>
      <c r="O153" s="294">
        <v>275159.67999999999</v>
      </c>
      <c r="P153" s="294"/>
      <c r="Q153" s="292"/>
      <c r="R153" s="292"/>
      <c r="S153" s="292"/>
      <c r="T153" s="292"/>
      <c r="U153" s="292"/>
      <c r="V153" s="292" t="s">
        <v>2126</v>
      </c>
      <c r="W153" s="292" t="s">
        <v>2193</v>
      </c>
      <c r="X153" s="292"/>
      <c r="Y153" s="292" t="s">
        <v>420</v>
      </c>
      <c r="Z153" s="292"/>
      <c r="AA153" s="292" t="s">
        <v>94</v>
      </c>
      <c r="AB153" s="292"/>
      <c r="AC153" s="292"/>
      <c r="AD153" s="299"/>
      <c r="AE153" s="299"/>
      <c r="AF153" s="292"/>
      <c r="AG153" s="292"/>
      <c r="AH153" s="292"/>
      <c r="AI153" s="292"/>
      <c r="AJ153" s="292"/>
      <c r="AK153" s="292"/>
      <c r="AL153" s="292"/>
      <c r="AM153" s="292" t="s">
        <v>2307</v>
      </c>
      <c r="AN153" s="292"/>
      <c r="AO153" s="292"/>
      <c r="AP153" s="292"/>
      <c r="AQ153" s="292"/>
      <c r="AR153" s="292"/>
      <c r="AS153" s="292"/>
    </row>
    <row r="154" spans="1:49" ht="12.75" customHeight="1" x14ac:dyDescent="0.4">
      <c r="A154" s="292" t="s">
        <v>198</v>
      </c>
      <c r="B154" s="292" t="s">
        <v>2074</v>
      </c>
      <c r="C154" s="292"/>
      <c r="D154" s="292"/>
      <c r="E154" s="292" t="s">
        <v>95</v>
      </c>
      <c r="F154" s="292"/>
      <c r="G154" s="292"/>
      <c r="H154" s="298">
        <v>42181</v>
      </c>
      <c r="I154" s="319">
        <v>0.41666666666666669</v>
      </c>
      <c r="J154" s="292" t="s">
        <v>40</v>
      </c>
      <c r="K154" s="292" t="s">
        <v>71</v>
      </c>
      <c r="L154" s="292"/>
      <c r="M154" s="292"/>
      <c r="N154" s="292"/>
      <c r="O154" s="294"/>
      <c r="P154" s="294"/>
      <c r="Q154" s="292"/>
      <c r="R154" s="292"/>
      <c r="S154" s="292"/>
      <c r="T154" s="292"/>
      <c r="U154" s="292"/>
      <c r="V154" s="292" t="s">
        <v>2127</v>
      </c>
      <c r="W154" s="292" t="s">
        <v>2194</v>
      </c>
      <c r="X154" s="292" t="s">
        <v>2253</v>
      </c>
      <c r="Y154" s="292" t="s">
        <v>420</v>
      </c>
      <c r="Z154" s="292"/>
      <c r="AA154" s="292" t="s">
        <v>94</v>
      </c>
      <c r="AB154" s="292"/>
      <c r="AC154" s="292"/>
      <c r="AD154" s="299"/>
      <c r="AE154" s="299"/>
      <c r="AF154" s="292"/>
      <c r="AG154" s="292"/>
      <c r="AH154" s="292"/>
      <c r="AI154" s="292"/>
      <c r="AJ154" s="292"/>
      <c r="AK154" s="292"/>
      <c r="AL154" s="292"/>
      <c r="AM154" s="292" t="s">
        <v>2308</v>
      </c>
      <c r="AN154" s="292"/>
      <c r="AO154" s="292"/>
      <c r="AP154" s="292"/>
      <c r="AQ154" s="292"/>
      <c r="AR154" s="292"/>
      <c r="AS154" s="292"/>
    </row>
    <row r="155" spans="1:49" ht="12.75" customHeight="1" x14ac:dyDescent="0.4">
      <c r="A155" s="292" t="s">
        <v>198</v>
      </c>
      <c r="B155" s="292" t="s">
        <v>1261</v>
      </c>
      <c r="C155" s="292"/>
      <c r="D155" s="292" t="s">
        <v>95</v>
      </c>
      <c r="E155" s="292" t="s">
        <v>95</v>
      </c>
      <c r="F155" s="292"/>
      <c r="G155" s="292"/>
      <c r="H155" s="298">
        <v>42181</v>
      </c>
      <c r="I155" s="319">
        <v>0.45833333333333331</v>
      </c>
      <c r="J155" s="292" t="s">
        <v>40</v>
      </c>
      <c r="K155" s="292" t="s">
        <v>71</v>
      </c>
      <c r="L155" s="292"/>
      <c r="M155" s="292"/>
      <c r="N155" s="292">
        <v>30</v>
      </c>
      <c r="O155" s="294"/>
      <c r="P155" s="294"/>
      <c r="Q155" s="292"/>
      <c r="R155" s="292"/>
      <c r="S155" s="292"/>
      <c r="T155" s="292"/>
      <c r="U155" s="292"/>
      <c r="V155" s="292" t="s">
        <v>2128</v>
      </c>
      <c r="W155" s="292" t="s">
        <v>2195</v>
      </c>
      <c r="X155" s="292" t="s">
        <v>2254</v>
      </c>
      <c r="Y155" s="292" t="s">
        <v>420</v>
      </c>
      <c r="Z155" s="292"/>
      <c r="AA155" s="292" t="s">
        <v>94</v>
      </c>
      <c r="AB155" s="292"/>
      <c r="AC155" s="292"/>
      <c r="AD155" s="299"/>
      <c r="AE155" s="299"/>
      <c r="AF155" s="292"/>
      <c r="AG155" s="292"/>
      <c r="AH155" s="292"/>
      <c r="AI155" s="292"/>
      <c r="AJ155" s="292"/>
      <c r="AK155" s="292"/>
      <c r="AL155" s="292"/>
      <c r="AM155" s="292" t="s">
        <v>2309</v>
      </c>
      <c r="AN155" s="292"/>
      <c r="AO155" s="292"/>
      <c r="AP155" s="292"/>
      <c r="AQ155" s="292"/>
      <c r="AR155" s="292"/>
      <c r="AS155" s="292"/>
    </row>
    <row r="156" spans="1:49" ht="12.75" customHeight="1" x14ac:dyDescent="0.4">
      <c r="A156" s="292" t="s">
        <v>198</v>
      </c>
      <c r="B156" s="292" t="s">
        <v>1248</v>
      </c>
      <c r="C156" s="292"/>
      <c r="D156" s="292" t="s">
        <v>95</v>
      </c>
      <c r="E156" s="292" t="s">
        <v>95</v>
      </c>
      <c r="F156" s="292"/>
      <c r="G156" s="292"/>
      <c r="H156" s="298">
        <v>42184</v>
      </c>
      <c r="I156" s="319">
        <v>0.375</v>
      </c>
      <c r="J156" s="292" t="s">
        <v>40</v>
      </c>
      <c r="K156" s="292" t="s">
        <v>71</v>
      </c>
      <c r="L156" s="292"/>
      <c r="M156" s="292"/>
      <c r="N156" s="292">
        <v>10</v>
      </c>
      <c r="O156" s="294">
        <v>89237.95</v>
      </c>
      <c r="P156" s="294"/>
      <c r="Q156" s="292"/>
      <c r="R156" s="292"/>
      <c r="S156" s="292"/>
      <c r="T156" s="292"/>
      <c r="U156" s="292"/>
      <c r="V156" s="292" t="s">
        <v>2129</v>
      </c>
      <c r="W156" s="292" t="s">
        <v>2196</v>
      </c>
      <c r="X156" s="292" t="s">
        <v>2255</v>
      </c>
      <c r="Y156" s="292" t="s">
        <v>420</v>
      </c>
      <c r="Z156" s="292"/>
      <c r="AA156" s="292" t="s">
        <v>94</v>
      </c>
      <c r="AB156" s="292"/>
      <c r="AC156" s="292"/>
      <c r="AD156" s="299"/>
      <c r="AE156" s="299"/>
      <c r="AF156" s="292"/>
      <c r="AG156" s="292"/>
      <c r="AH156" s="292"/>
      <c r="AI156" s="292"/>
      <c r="AJ156" s="292"/>
      <c r="AK156" s="292"/>
      <c r="AL156" s="292"/>
      <c r="AM156" s="292" t="s">
        <v>2310</v>
      </c>
      <c r="AN156" s="292"/>
      <c r="AO156" s="292"/>
      <c r="AP156" s="292"/>
      <c r="AQ156" s="292"/>
      <c r="AR156" s="292"/>
      <c r="AS156" s="292"/>
    </row>
    <row r="157" spans="1:49" ht="14.25" customHeight="1" x14ac:dyDescent="0.4">
      <c r="A157" s="292" t="s">
        <v>198</v>
      </c>
      <c r="B157" s="292" t="s">
        <v>1262</v>
      </c>
      <c r="C157" s="292"/>
      <c r="D157" s="292"/>
      <c r="E157" s="292" t="s">
        <v>95</v>
      </c>
      <c r="F157" s="292"/>
      <c r="G157" s="292"/>
      <c r="H157" s="298">
        <v>42185</v>
      </c>
      <c r="I157" s="319">
        <v>0.41666666666666669</v>
      </c>
      <c r="J157" s="292" t="s">
        <v>40</v>
      </c>
      <c r="K157" s="292" t="s">
        <v>71</v>
      </c>
      <c r="L157" s="292"/>
      <c r="M157" s="292"/>
      <c r="N157" s="292">
        <v>133</v>
      </c>
      <c r="O157" s="294"/>
      <c r="P157" s="294"/>
      <c r="Q157" s="292"/>
      <c r="R157" s="292"/>
      <c r="S157" s="292"/>
      <c r="T157" s="292"/>
      <c r="U157" s="292"/>
      <c r="V157" s="292" t="s">
        <v>2130</v>
      </c>
      <c r="W157" s="292" t="s">
        <v>2198</v>
      </c>
      <c r="X157" s="292" t="s">
        <v>2257</v>
      </c>
      <c r="Y157" s="292" t="s">
        <v>420</v>
      </c>
      <c r="Z157" s="292"/>
      <c r="AA157" s="292" t="s">
        <v>94</v>
      </c>
      <c r="AB157" s="302">
        <v>0.06</v>
      </c>
      <c r="AC157" s="292"/>
      <c r="AD157" s="299"/>
      <c r="AE157" s="299"/>
      <c r="AF157" s="292"/>
      <c r="AG157" s="292"/>
      <c r="AH157" s="292"/>
      <c r="AI157" s="292"/>
      <c r="AJ157" s="292"/>
      <c r="AK157" s="292"/>
      <c r="AL157" s="292"/>
      <c r="AM157" s="292" t="s">
        <v>2312</v>
      </c>
      <c r="AN157" s="292"/>
      <c r="AO157" s="292"/>
      <c r="AP157" s="292"/>
      <c r="AQ157" s="292"/>
      <c r="AR157" s="292"/>
      <c r="AS157" s="292"/>
    </row>
    <row r="158" spans="1:49" ht="14.25" customHeight="1" x14ac:dyDescent="0.4">
      <c r="A158" s="292" t="s">
        <v>198</v>
      </c>
      <c r="B158" s="292" t="s">
        <v>1282</v>
      </c>
      <c r="C158" s="292"/>
      <c r="D158" s="292" t="s">
        <v>95</v>
      </c>
      <c r="E158" s="292" t="s">
        <v>95</v>
      </c>
      <c r="F158" s="292"/>
      <c r="G158" s="292"/>
      <c r="H158" s="298">
        <v>42194</v>
      </c>
      <c r="I158" s="319">
        <v>0.4375</v>
      </c>
      <c r="J158" s="292" t="s">
        <v>40</v>
      </c>
      <c r="K158" s="292" t="s">
        <v>71</v>
      </c>
      <c r="L158" s="292"/>
      <c r="M158" s="292"/>
      <c r="N158" s="292">
        <v>355</v>
      </c>
      <c r="O158" s="294">
        <v>294049.26</v>
      </c>
      <c r="P158" s="294"/>
      <c r="Q158" s="292"/>
      <c r="R158" s="292"/>
      <c r="S158" s="292"/>
      <c r="T158" s="292"/>
      <c r="U158" s="292"/>
      <c r="V158" s="292"/>
      <c r="W158" s="292"/>
      <c r="X158" s="292"/>
      <c r="Y158" s="292"/>
      <c r="Z158" s="292"/>
      <c r="AA158" s="292"/>
      <c r="AB158" s="302"/>
      <c r="AC158" s="292"/>
      <c r="AD158" s="299"/>
      <c r="AE158" s="299"/>
      <c r="AF158" s="292"/>
      <c r="AG158" s="292"/>
      <c r="AH158" s="292"/>
      <c r="AI158" s="292"/>
      <c r="AJ158" s="292"/>
      <c r="AK158" s="292"/>
      <c r="AL158" s="292"/>
      <c r="AM158" s="292"/>
      <c r="AN158" s="292"/>
      <c r="AO158" s="292"/>
      <c r="AP158" s="292"/>
      <c r="AQ158" s="292"/>
      <c r="AR158" s="292"/>
      <c r="AS158" s="292"/>
    </row>
    <row r="159" spans="1:49" ht="12.75" customHeight="1" x14ac:dyDescent="0.4">
      <c r="A159" s="292" t="s">
        <v>198</v>
      </c>
      <c r="B159" s="292" t="s">
        <v>1270</v>
      </c>
      <c r="C159" s="292"/>
      <c r="D159" s="292"/>
      <c r="E159" s="292" t="s">
        <v>95</v>
      </c>
      <c r="F159" s="292"/>
      <c r="G159" s="292"/>
      <c r="H159" s="298">
        <v>42195</v>
      </c>
      <c r="I159" s="319">
        <v>0.39583333333333331</v>
      </c>
      <c r="J159" s="292" t="s">
        <v>40</v>
      </c>
      <c r="K159" s="292" t="s">
        <v>71</v>
      </c>
      <c r="L159" s="292"/>
      <c r="M159" s="292"/>
      <c r="N159" s="292">
        <v>10</v>
      </c>
      <c r="O159" s="294"/>
      <c r="P159" s="294"/>
      <c r="Q159" s="292"/>
      <c r="R159" s="292"/>
      <c r="S159" s="292"/>
      <c r="T159" s="292"/>
      <c r="U159" s="292"/>
      <c r="V159" s="292" t="s">
        <v>2131</v>
      </c>
      <c r="W159" s="292" t="s">
        <v>2199</v>
      </c>
      <c r="X159" s="292" t="s">
        <v>2258</v>
      </c>
      <c r="Y159" s="292" t="s">
        <v>420</v>
      </c>
      <c r="Z159" s="292"/>
      <c r="AA159" s="292" t="s">
        <v>95</v>
      </c>
      <c r="AB159" s="292"/>
      <c r="AC159" s="292"/>
      <c r="AD159" s="299"/>
      <c r="AE159" s="299"/>
      <c r="AF159" s="292"/>
      <c r="AG159" s="292"/>
      <c r="AH159" s="292"/>
      <c r="AI159" s="292"/>
      <c r="AJ159" s="292"/>
      <c r="AK159" s="292"/>
      <c r="AL159" s="292"/>
      <c r="AM159" s="292"/>
      <c r="AN159" s="292"/>
      <c r="AO159" s="292"/>
      <c r="AP159" s="292"/>
      <c r="AQ159" s="292"/>
      <c r="AR159" s="292"/>
      <c r="AS159" s="292"/>
    </row>
    <row r="160" spans="1:49" ht="12.75" customHeight="1" x14ac:dyDescent="0.4">
      <c r="A160" s="292" t="s">
        <v>198</v>
      </c>
      <c r="B160" s="292" t="s">
        <v>1429</v>
      </c>
      <c r="C160" s="292"/>
      <c r="D160" s="292"/>
      <c r="E160" s="292" t="s">
        <v>95</v>
      </c>
      <c r="F160" s="292"/>
      <c r="G160" s="292"/>
      <c r="H160" s="298">
        <v>42195</v>
      </c>
      <c r="I160" s="319">
        <v>0.41666666666666669</v>
      </c>
      <c r="J160" s="292" t="s">
        <v>2076</v>
      </c>
      <c r="K160" s="292" t="s">
        <v>71</v>
      </c>
      <c r="L160" s="292"/>
      <c r="M160" s="292"/>
      <c r="N160" s="292">
        <v>23</v>
      </c>
      <c r="O160" s="294"/>
      <c r="P160" s="294"/>
      <c r="Q160" s="292"/>
      <c r="R160" s="292"/>
      <c r="S160" s="292"/>
      <c r="T160" s="292"/>
      <c r="U160" s="292"/>
      <c r="V160" s="292" t="s">
        <v>2132</v>
      </c>
      <c r="W160" s="292" t="s">
        <v>2200</v>
      </c>
      <c r="X160" s="292" t="s">
        <v>2259</v>
      </c>
      <c r="Y160" s="292" t="s">
        <v>420</v>
      </c>
      <c r="Z160" s="292"/>
      <c r="AA160" s="292" t="s">
        <v>94</v>
      </c>
      <c r="AB160" s="302"/>
      <c r="AC160" s="292"/>
      <c r="AD160" s="299"/>
      <c r="AE160" s="299"/>
      <c r="AF160" s="292"/>
      <c r="AG160" s="292"/>
      <c r="AH160" s="292"/>
      <c r="AI160" s="292"/>
      <c r="AJ160" s="292"/>
      <c r="AK160" s="292"/>
      <c r="AL160" s="292"/>
      <c r="AM160" s="292" t="s">
        <v>2313</v>
      </c>
      <c r="AN160" s="292"/>
      <c r="AO160" s="292"/>
      <c r="AP160" s="292"/>
      <c r="AQ160" s="292"/>
      <c r="AR160" s="292"/>
      <c r="AS160" s="292"/>
    </row>
    <row r="161" spans="1:49" ht="12.75" customHeight="1" x14ac:dyDescent="0.4">
      <c r="A161" s="292" t="s">
        <v>198</v>
      </c>
      <c r="B161" s="292" t="s">
        <v>1279</v>
      </c>
      <c r="C161" s="292"/>
      <c r="D161" s="292" t="s">
        <v>95</v>
      </c>
      <c r="E161" s="292" t="s">
        <v>95</v>
      </c>
      <c r="F161" s="292"/>
      <c r="G161" s="292"/>
      <c r="H161" s="298">
        <v>42207</v>
      </c>
      <c r="I161" s="319">
        <v>0.58333333333333337</v>
      </c>
      <c r="J161" s="292" t="s">
        <v>40</v>
      </c>
      <c r="K161" s="292" t="s">
        <v>71</v>
      </c>
      <c r="L161" s="292"/>
      <c r="M161" s="292"/>
      <c r="N161" s="292">
        <v>270</v>
      </c>
      <c r="O161" s="294"/>
      <c r="P161" s="294"/>
      <c r="Q161" s="292"/>
      <c r="R161" s="292"/>
      <c r="S161" s="292"/>
      <c r="T161" s="292"/>
      <c r="U161" s="292"/>
      <c r="V161" s="292" t="s">
        <v>2133</v>
      </c>
      <c r="W161" s="292" t="s">
        <v>2201</v>
      </c>
      <c r="X161" s="292"/>
      <c r="Y161" s="292" t="s">
        <v>420</v>
      </c>
      <c r="Z161" s="292">
        <v>2</v>
      </c>
      <c r="AA161" s="292" t="s">
        <v>94</v>
      </c>
      <c r="AB161" s="302">
        <v>0.06</v>
      </c>
      <c r="AC161" s="292" t="s">
        <v>2317</v>
      </c>
      <c r="AD161" s="299" t="s">
        <v>486</v>
      </c>
      <c r="AE161" s="299" t="s">
        <v>47</v>
      </c>
      <c r="AF161" s="299" t="s">
        <v>47</v>
      </c>
      <c r="AG161" s="299" t="s">
        <v>47</v>
      </c>
      <c r="AH161" s="299">
        <v>42207</v>
      </c>
      <c r="AI161" s="292" t="s">
        <v>2322</v>
      </c>
      <c r="AJ161" s="292"/>
      <c r="AK161" s="292"/>
      <c r="AL161" s="292"/>
      <c r="AM161" s="292"/>
      <c r="AN161" s="292"/>
      <c r="AO161" s="292"/>
      <c r="AP161" s="292"/>
      <c r="AQ161" s="292"/>
      <c r="AR161" s="292"/>
      <c r="AS161" s="292"/>
    </row>
    <row r="162" spans="1:49" ht="12.75" customHeight="1" x14ac:dyDescent="0.4">
      <c r="A162" s="292" t="s">
        <v>198</v>
      </c>
      <c r="B162" s="292" t="s">
        <v>1253</v>
      </c>
      <c r="C162" s="292"/>
      <c r="D162" s="292"/>
      <c r="E162" s="292" t="s">
        <v>95</v>
      </c>
      <c r="F162" s="292"/>
      <c r="G162" s="292"/>
      <c r="H162" s="298">
        <v>42207</v>
      </c>
      <c r="I162" s="319">
        <v>0.45833333333333331</v>
      </c>
      <c r="J162" s="292" t="s">
        <v>40</v>
      </c>
      <c r="K162" s="292" t="s">
        <v>71</v>
      </c>
      <c r="L162" s="292"/>
      <c r="M162" s="292"/>
      <c r="N162" s="292">
        <v>93</v>
      </c>
      <c r="O162" s="310">
        <v>113580.85</v>
      </c>
      <c r="P162" s="310"/>
      <c r="Q162" s="292"/>
      <c r="R162" s="294"/>
      <c r="S162" s="292"/>
      <c r="T162" s="292"/>
      <c r="U162" s="292"/>
      <c r="V162" s="292" t="s">
        <v>2115</v>
      </c>
      <c r="W162" s="292" t="s">
        <v>2176</v>
      </c>
      <c r="X162" s="292" t="s">
        <v>2238</v>
      </c>
      <c r="Y162" s="292" t="s">
        <v>420</v>
      </c>
      <c r="Z162" s="292"/>
      <c r="AA162" s="292" t="s">
        <v>94</v>
      </c>
      <c r="AB162" s="292"/>
      <c r="AC162" s="292"/>
      <c r="AD162" s="299"/>
      <c r="AE162" s="299"/>
      <c r="AF162" s="292"/>
      <c r="AG162" s="292"/>
      <c r="AH162" s="292"/>
      <c r="AI162" s="292"/>
      <c r="AJ162" s="292"/>
      <c r="AK162" s="292"/>
      <c r="AL162" s="292"/>
      <c r="AM162" s="292" t="s">
        <v>2291</v>
      </c>
      <c r="AN162" s="292"/>
      <c r="AO162" s="292"/>
      <c r="AP162" s="292"/>
      <c r="AQ162" s="292"/>
      <c r="AR162" s="292"/>
      <c r="AS162" s="292"/>
    </row>
    <row r="163" spans="1:49" ht="12.75" customHeight="1" x14ac:dyDescent="0.4">
      <c r="A163" s="292" t="s">
        <v>198</v>
      </c>
      <c r="B163" s="292" t="s">
        <v>1530</v>
      </c>
      <c r="C163" s="292"/>
      <c r="D163" s="292" t="s">
        <v>95</v>
      </c>
      <c r="E163" s="292" t="s">
        <v>95</v>
      </c>
      <c r="F163" s="292"/>
      <c r="G163" s="292"/>
      <c r="H163" s="298">
        <v>42207</v>
      </c>
      <c r="I163" s="319">
        <v>0.45833333333333331</v>
      </c>
      <c r="J163" s="292" t="s">
        <v>40</v>
      </c>
      <c r="K163" s="292" t="s">
        <v>71</v>
      </c>
      <c r="L163" s="292"/>
      <c r="M163" s="292"/>
      <c r="N163" s="292">
        <v>237</v>
      </c>
      <c r="O163" s="294">
        <v>325829.67</v>
      </c>
      <c r="P163" s="294"/>
      <c r="Q163" s="292"/>
      <c r="R163" s="292"/>
      <c r="S163" s="292"/>
      <c r="T163" s="292"/>
      <c r="U163" s="292"/>
      <c r="V163" s="292"/>
      <c r="W163" s="292"/>
      <c r="X163" s="292"/>
      <c r="Y163" s="292"/>
      <c r="Z163" s="292"/>
      <c r="AA163" s="292"/>
      <c r="AB163" s="292"/>
      <c r="AC163" s="292"/>
      <c r="AD163" s="299"/>
      <c r="AE163" s="299"/>
      <c r="AF163" s="292"/>
      <c r="AG163" s="292"/>
      <c r="AH163" s="292"/>
      <c r="AI163" s="292"/>
      <c r="AJ163" s="292"/>
      <c r="AK163" s="292"/>
      <c r="AL163" s="292"/>
      <c r="AM163" s="292"/>
      <c r="AN163" s="292"/>
      <c r="AO163" s="292"/>
      <c r="AP163" s="292"/>
      <c r="AQ163" s="292"/>
      <c r="AR163" s="292"/>
      <c r="AS163" s="292"/>
    </row>
    <row r="164" spans="1:49" ht="12.75" customHeight="1" x14ac:dyDescent="0.4">
      <c r="A164" s="292" t="s">
        <v>198</v>
      </c>
      <c r="B164" s="292" t="s">
        <v>1266</v>
      </c>
      <c r="C164" s="292"/>
      <c r="D164" s="292"/>
      <c r="E164" s="292" t="s">
        <v>95</v>
      </c>
      <c r="F164" s="292"/>
      <c r="G164" s="292"/>
      <c r="H164" s="298">
        <v>42208</v>
      </c>
      <c r="I164" s="319">
        <v>0.375</v>
      </c>
      <c r="J164" s="292" t="s">
        <v>2076</v>
      </c>
      <c r="K164" s="292" t="s">
        <v>71</v>
      </c>
      <c r="L164" s="292"/>
      <c r="M164" s="292"/>
      <c r="N164" s="292">
        <v>65</v>
      </c>
      <c r="O164" s="294">
        <v>99401.63</v>
      </c>
      <c r="P164" s="294"/>
      <c r="Q164" s="292"/>
      <c r="R164" s="292"/>
      <c r="S164" s="292"/>
      <c r="T164" s="292"/>
      <c r="U164" s="292"/>
      <c r="V164" s="292" t="s">
        <v>2134</v>
      </c>
      <c r="W164" s="292" t="s">
        <v>2202</v>
      </c>
      <c r="X164" s="292"/>
      <c r="Y164" s="292" t="s">
        <v>420</v>
      </c>
      <c r="Z164" s="292"/>
      <c r="AA164" s="292" t="s">
        <v>94</v>
      </c>
      <c r="AB164" s="292"/>
      <c r="AC164" s="292"/>
      <c r="AD164" s="299"/>
      <c r="AE164" s="299"/>
      <c r="AF164" s="292"/>
      <c r="AG164" s="292"/>
      <c r="AH164" s="292"/>
      <c r="AI164" s="292"/>
      <c r="AJ164" s="292"/>
      <c r="AK164" s="292"/>
      <c r="AL164" s="292"/>
      <c r="AM164" s="292" t="s">
        <v>2314</v>
      </c>
      <c r="AN164" s="292"/>
      <c r="AO164" s="292"/>
      <c r="AP164" s="292"/>
      <c r="AQ164" s="292"/>
      <c r="AR164" s="292"/>
      <c r="AS164" s="292"/>
    </row>
    <row r="165" spans="1:49" ht="12.75" customHeight="1" x14ac:dyDescent="0.4">
      <c r="A165" s="292" t="s">
        <v>198</v>
      </c>
      <c r="B165" s="292" t="s">
        <v>1617</v>
      </c>
      <c r="C165" s="292"/>
      <c r="D165" s="292" t="s">
        <v>389</v>
      </c>
      <c r="E165" s="292" t="s">
        <v>95</v>
      </c>
      <c r="F165" s="292"/>
      <c r="G165" s="292"/>
      <c r="H165" s="298">
        <v>42212</v>
      </c>
      <c r="I165" s="319">
        <v>0.35416666666666669</v>
      </c>
      <c r="J165" s="292" t="s">
        <v>93</v>
      </c>
      <c r="K165" s="292" t="s">
        <v>71</v>
      </c>
      <c r="L165" s="292"/>
      <c r="M165" s="292"/>
      <c r="N165" s="292">
        <v>403</v>
      </c>
      <c r="O165" s="294">
        <v>751552.49</v>
      </c>
      <c r="P165" s="294"/>
      <c r="Q165" s="292"/>
      <c r="R165" s="292"/>
      <c r="S165" s="292"/>
      <c r="T165" s="292"/>
      <c r="U165" s="292"/>
      <c r="V165" s="292"/>
      <c r="W165" s="292" t="s">
        <v>2197</v>
      </c>
      <c r="X165" s="292" t="s">
        <v>2256</v>
      </c>
      <c r="Y165" s="293" t="s">
        <v>420</v>
      </c>
      <c r="Z165" s="293"/>
      <c r="AA165" s="293" t="s">
        <v>94</v>
      </c>
      <c r="AB165" s="293"/>
      <c r="AC165" s="293"/>
      <c r="AD165" s="299">
        <v>42177</v>
      </c>
      <c r="AE165" s="299">
        <v>42177</v>
      </c>
      <c r="AF165" s="299">
        <v>42177</v>
      </c>
      <c r="AG165" s="292"/>
      <c r="AH165" s="299">
        <v>42184</v>
      </c>
      <c r="AI165" s="292" t="s">
        <v>531</v>
      </c>
      <c r="AJ165" s="292"/>
      <c r="AK165" s="292"/>
      <c r="AL165" s="292"/>
      <c r="AM165" s="292" t="s">
        <v>2311</v>
      </c>
      <c r="AN165" s="292"/>
      <c r="AO165" s="292"/>
      <c r="AP165" s="292"/>
      <c r="AQ165" s="292"/>
      <c r="AR165" s="292"/>
      <c r="AS165" s="292"/>
    </row>
    <row r="166" spans="1:49" ht="15" customHeight="1" x14ac:dyDescent="0.45">
      <c r="A166" s="292" t="s">
        <v>198</v>
      </c>
      <c r="B166" s="324" t="s">
        <v>1409</v>
      </c>
      <c r="C166" s="324"/>
      <c r="D166" s="292" t="s">
        <v>94</v>
      </c>
      <c r="E166" s="292" t="s">
        <v>95</v>
      </c>
      <c r="F166" s="292" t="s">
        <v>430</v>
      </c>
      <c r="G166" s="292"/>
      <c r="H166" s="298">
        <v>42269</v>
      </c>
      <c r="I166" s="319" t="s">
        <v>2597</v>
      </c>
      <c r="J166" s="292" t="s">
        <v>40</v>
      </c>
      <c r="K166" s="292" t="s">
        <v>71</v>
      </c>
      <c r="L166" s="292"/>
      <c r="M166" s="292"/>
      <c r="N166" s="292">
        <v>362</v>
      </c>
      <c r="O166" s="294">
        <v>813422.15</v>
      </c>
      <c r="P166" s="16">
        <f>(O166*0.087)+((O166*0.087)*3.4)</f>
        <v>311377.99901999999</v>
      </c>
      <c r="Q166" s="292"/>
      <c r="R166" s="292"/>
      <c r="S166" s="292"/>
      <c r="T166" s="292"/>
      <c r="U166" s="292"/>
      <c r="V166" s="292" t="s">
        <v>2601</v>
      </c>
      <c r="W166" s="292"/>
      <c r="X166" s="292"/>
      <c r="Y166" s="292" t="s">
        <v>420</v>
      </c>
      <c r="Z166" s="292">
        <v>3</v>
      </c>
      <c r="AA166" s="292" t="s">
        <v>95</v>
      </c>
      <c r="AB166" s="292" t="s">
        <v>47</v>
      </c>
      <c r="AC166" s="292" t="s">
        <v>2602</v>
      </c>
      <c r="AD166" s="299" t="s">
        <v>2603</v>
      </c>
      <c r="AE166" s="299" t="s">
        <v>47</v>
      </c>
      <c r="AF166" s="292" t="s">
        <v>47</v>
      </c>
      <c r="AG166" s="292"/>
      <c r="AH166" s="292" t="s">
        <v>55</v>
      </c>
      <c r="AI166" s="292" t="s">
        <v>2604</v>
      </c>
      <c r="AJ166" s="292"/>
      <c r="AK166" s="292" t="s">
        <v>2605</v>
      </c>
      <c r="AL166" s="292"/>
      <c r="AM166" s="292"/>
      <c r="AN166" s="292"/>
      <c r="AO166" s="292"/>
      <c r="AP166" s="292"/>
      <c r="AQ166" s="292"/>
      <c r="AR166" s="292"/>
      <c r="AS166" s="292"/>
      <c r="AU166" s="84" t="s">
        <v>137</v>
      </c>
      <c r="AV166" s="84"/>
      <c r="AW166" s="84" t="s">
        <v>137</v>
      </c>
    </row>
    <row r="167" spans="1:49" ht="12.75" customHeight="1" x14ac:dyDescent="0.4">
      <c r="A167" s="292" t="s">
        <v>198</v>
      </c>
      <c r="B167" s="324" t="s">
        <v>1322</v>
      </c>
      <c r="C167" s="324"/>
      <c r="D167" s="292" t="s">
        <v>95</v>
      </c>
      <c r="E167" s="292" t="s">
        <v>95</v>
      </c>
      <c r="F167" s="292" t="s">
        <v>536</v>
      </c>
      <c r="G167" s="292"/>
      <c r="H167" s="298">
        <v>42269</v>
      </c>
      <c r="I167" s="319" t="s">
        <v>2597</v>
      </c>
      <c r="J167" s="292" t="s">
        <v>40</v>
      </c>
      <c r="K167" s="292" t="s">
        <v>71</v>
      </c>
      <c r="L167" s="292"/>
      <c r="M167" s="292"/>
      <c r="N167" s="292">
        <v>462</v>
      </c>
      <c r="O167" s="294">
        <v>1591401.65</v>
      </c>
      <c r="P167" s="294"/>
      <c r="Q167" s="292"/>
      <c r="R167" s="292"/>
      <c r="S167" s="292"/>
      <c r="T167" s="292"/>
      <c r="U167" s="292"/>
      <c r="V167" s="292" t="s">
        <v>2598</v>
      </c>
      <c r="W167" s="292"/>
      <c r="X167" s="292"/>
      <c r="Y167" s="292" t="s">
        <v>420</v>
      </c>
      <c r="Z167" s="292">
        <v>3</v>
      </c>
      <c r="AA167" s="292" t="s">
        <v>94</v>
      </c>
      <c r="AB167" s="302">
        <v>0.06</v>
      </c>
      <c r="AC167" s="292" t="s">
        <v>2599</v>
      </c>
      <c r="AD167" s="299" t="s">
        <v>2600</v>
      </c>
      <c r="AE167" s="299" t="s">
        <v>47</v>
      </c>
      <c r="AF167" s="292" t="s">
        <v>47</v>
      </c>
      <c r="AG167" s="292"/>
      <c r="AH167" s="292" t="s">
        <v>55</v>
      </c>
      <c r="AI167" s="292" t="s">
        <v>46</v>
      </c>
      <c r="AJ167" s="292"/>
      <c r="AK167" s="292" t="s">
        <v>47</v>
      </c>
      <c r="AL167" s="292"/>
      <c r="AM167" s="292"/>
      <c r="AN167" s="292"/>
      <c r="AO167" s="292"/>
      <c r="AP167" s="292"/>
      <c r="AQ167" s="292"/>
      <c r="AR167" s="292"/>
      <c r="AS167" s="292"/>
      <c r="AU167" s="84" t="s">
        <v>137</v>
      </c>
      <c r="AV167" s="84"/>
      <c r="AW167" s="84" t="s">
        <v>137</v>
      </c>
    </row>
    <row r="168" spans="1:49" ht="15" customHeight="1" x14ac:dyDescent="0.45">
      <c r="A168" s="292" t="s">
        <v>198</v>
      </c>
      <c r="B168" s="292" t="s">
        <v>1612</v>
      </c>
      <c r="C168" s="292"/>
      <c r="D168" s="292" t="s">
        <v>94</v>
      </c>
      <c r="E168" s="292" t="s">
        <v>94</v>
      </c>
      <c r="F168" s="292" t="s">
        <v>93</v>
      </c>
      <c r="G168" s="292"/>
      <c r="H168" s="298">
        <v>42270</v>
      </c>
      <c r="I168" s="319" t="s">
        <v>2581</v>
      </c>
      <c r="J168" s="292" t="s">
        <v>93</v>
      </c>
      <c r="K168" s="292" t="s">
        <v>71</v>
      </c>
      <c r="L168" s="292"/>
      <c r="M168" s="292"/>
      <c r="N168" s="292">
        <v>841</v>
      </c>
      <c r="O168" s="294">
        <v>809184.13</v>
      </c>
      <c r="P168" s="16">
        <f>(O168*0.087)+((O168*0.087)*3.4)</f>
        <v>309755.68496399996</v>
      </c>
      <c r="Q168" s="292"/>
      <c r="R168" s="292"/>
      <c r="S168" s="292"/>
      <c r="T168" s="292"/>
      <c r="U168" s="292"/>
      <c r="V168" s="292" t="s">
        <v>2580</v>
      </c>
      <c r="W168" s="292"/>
      <c r="X168" s="292"/>
      <c r="Y168" s="292" t="s">
        <v>420</v>
      </c>
      <c r="Z168" s="292">
        <v>3</v>
      </c>
      <c r="AA168" s="292" t="s">
        <v>94</v>
      </c>
      <c r="AB168" s="302">
        <v>0.06</v>
      </c>
      <c r="AC168" s="292" t="s">
        <v>2586</v>
      </c>
      <c r="AD168" s="299"/>
      <c r="AE168" s="299" t="s">
        <v>2582</v>
      </c>
      <c r="AF168" s="292" t="s">
        <v>2583</v>
      </c>
      <c r="AG168" s="292"/>
      <c r="AH168" s="292" t="s">
        <v>2585</v>
      </c>
      <c r="AI168" s="292" t="s">
        <v>2584</v>
      </c>
      <c r="AJ168" s="292"/>
      <c r="AK168" s="292" t="s">
        <v>2587</v>
      </c>
      <c r="AL168" s="292"/>
      <c r="AM168" s="292"/>
      <c r="AN168" s="292"/>
      <c r="AO168" s="292"/>
      <c r="AP168" s="292"/>
      <c r="AQ168" s="292"/>
      <c r="AR168" s="292"/>
      <c r="AS168" s="292"/>
      <c r="AU168" s="84" t="s">
        <v>137</v>
      </c>
      <c r="AV168" s="84"/>
      <c r="AW168" s="84" t="s">
        <v>137</v>
      </c>
    </row>
    <row r="169" spans="1:49" ht="15" customHeight="1" x14ac:dyDescent="0.45">
      <c r="A169" s="292" t="s">
        <v>198</v>
      </c>
      <c r="B169" s="292" t="s">
        <v>169</v>
      </c>
      <c r="C169" s="292"/>
      <c r="D169" s="292" t="s">
        <v>94</v>
      </c>
      <c r="E169" s="292" t="s">
        <v>94</v>
      </c>
      <c r="F169" s="292" t="s">
        <v>93</v>
      </c>
      <c r="G169" s="292"/>
      <c r="H169" s="298">
        <v>42271</v>
      </c>
      <c r="I169" s="319" t="s">
        <v>2588</v>
      </c>
      <c r="J169" s="292" t="s">
        <v>93</v>
      </c>
      <c r="K169" s="292" t="s">
        <v>71</v>
      </c>
      <c r="L169" s="292"/>
      <c r="M169" s="292"/>
      <c r="N169" s="292">
        <v>1056</v>
      </c>
      <c r="O169" s="294">
        <v>1808492.42</v>
      </c>
      <c r="P169" s="16">
        <f>(O169*0.087)+((O169*0.087)*3.4)</f>
        <v>692290.89837599988</v>
      </c>
      <c r="Q169" s="292"/>
      <c r="R169" s="292"/>
      <c r="S169" s="292"/>
      <c r="T169" s="292"/>
      <c r="U169" s="292"/>
      <c r="V169" s="292" t="s">
        <v>2580</v>
      </c>
      <c r="W169" s="292"/>
      <c r="X169" s="292"/>
      <c r="Y169" s="292" t="s">
        <v>420</v>
      </c>
      <c r="Z169" s="292">
        <v>3</v>
      </c>
      <c r="AA169" s="292" t="s">
        <v>94</v>
      </c>
      <c r="AB169" s="302">
        <v>0.06</v>
      </c>
      <c r="AC169" s="292" t="s">
        <v>2589</v>
      </c>
      <c r="AD169" s="299"/>
      <c r="AE169" s="299" t="s">
        <v>2590</v>
      </c>
      <c r="AF169" s="292" t="s">
        <v>2583</v>
      </c>
      <c r="AG169" s="292"/>
      <c r="AH169" s="292" t="s">
        <v>2591</v>
      </c>
      <c r="AI169" s="292" t="s">
        <v>2584</v>
      </c>
      <c r="AJ169" s="292"/>
      <c r="AK169" s="292" t="s">
        <v>2587</v>
      </c>
      <c r="AL169" s="292"/>
      <c r="AM169" s="292"/>
      <c r="AN169" s="292"/>
      <c r="AO169" s="292"/>
      <c r="AP169" s="292"/>
      <c r="AQ169" s="292"/>
      <c r="AR169" s="292"/>
      <c r="AS169" s="292"/>
      <c r="AU169" s="84" t="s">
        <v>137</v>
      </c>
      <c r="AV169" s="84"/>
      <c r="AW169" s="84" t="s">
        <v>137</v>
      </c>
    </row>
    <row r="170" spans="1:49" ht="15" customHeight="1" x14ac:dyDescent="0.4">
      <c r="A170" s="292" t="s">
        <v>198</v>
      </c>
      <c r="B170" s="292" t="s">
        <v>187</v>
      </c>
      <c r="C170" s="292"/>
      <c r="D170" s="292" t="s">
        <v>95</v>
      </c>
      <c r="E170" s="292" t="s">
        <v>95</v>
      </c>
      <c r="F170" s="292"/>
      <c r="G170" s="292"/>
      <c r="H170" s="298">
        <v>42272</v>
      </c>
      <c r="I170" s="319"/>
      <c r="J170" s="292"/>
      <c r="K170" s="292"/>
      <c r="L170" s="292"/>
      <c r="M170" s="292"/>
      <c r="N170" s="292">
        <v>51</v>
      </c>
      <c r="O170" s="294">
        <v>458077.84</v>
      </c>
      <c r="P170" s="294"/>
      <c r="Q170" s="292"/>
      <c r="R170" s="292"/>
      <c r="S170" s="292"/>
      <c r="T170" s="292"/>
      <c r="U170" s="292"/>
      <c r="V170" s="292"/>
      <c r="W170" s="292"/>
      <c r="X170" s="292"/>
      <c r="Y170" s="292"/>
      <c r="Z170" s="292"/>
      <c r="AA170" s="292"/>
      <c r="AB170" s="292"/>
      <c r="AC170" s="292"/>
      <c r="AD170" s="299"/>
      <c r="AE170" s="299"/>
      <c r="AF170" s="292"/>
      <c r="AG170" s="292"/>
      <c r="AH170" s="292"/>
      <c r="AI170" s="292"/>
      <c r="AJ170" s="292"/>
      <c r="AK170" s="292"/>
      <c r="AL170" s="292"/>
      <c r="AM170" s="292"/>
      <c r="AN170" s="292"/>
      <c r="AO170" s="292"/>
      <c r="AP170" s="292"/>
      <c r="AQ170" s="292"/>
      <c r="AR170" s="292"/>
      <c r="AS170" s="292"/>
    </row>
    <row r="171" spans="1:49" ht="12.75" customHeight="1" x14ac:dyDescent="0.4">
      <c r="A171" s="292"/>
      <c r="B171" s="292"/>
      <c r="C171" s="292"/>
      <c r="D171" s="292"/>
      <c r="E171" s="292"/>
      <c r="F171" s="292"/>
      <c r="G171" s="292"/>
      <c r="H171" s="298"/>
      <c r="I171" s="319"/>
      <c r="J171" s="292"/>
      <c r="K171" s="292"/>
      <c r="L171" s="292"/>
      <c r="M171" s="292"/>
      <c r="N171" s="292"/>
      <c r="O171" s="294"/>
      <c r="P171" s="294"/>
      <c r="Q171" s="292"/>
      <c r="R171" s="292"/>
      <c r="S171" s="292"/>
      <c r="T171" s="292"/>
      <c r="U171" s="292"/>
      <c r="V171" s="292"/>
      <c r="W171" s="292"/>
      <c r="X171" s="292"/>
      <c r="Y171" s="292"/>
      <c r="Z171" s="292"/>
      <c r="AA171" s="292"/>
      <c r="AB171" s="292"/>
      <c r="AC171" s="292"/>
      <c r="AD171" s="299"/>
      <c r="AE171" s="299"/>
      <c r="AF171" s="292"/>
      <c r="AG171" s="292"/>
      <c r="AH171" s="292"/>
      <c r="AI171" s="292"/>
      <c r="AJ171" s="292"/>
      <c r="AK171" s="292"/>
      <c r="AL171" s="292"/>
      <c r="AM171" s="292"/>
      <c r="AN171" s="292"/>
      <c r="AO171" s="292"/>
      <c r="AP171" s="292"/>
      <c r="AQ171" s="292"/>
      <c r="AR171" s="292"/>
      <c r="AS171" s="292"/>
    </row>
    <row r="172" spans="1:49" ht="12.75" customHeight="1" x14ac:dyDescent="0.4">
      <c r="A172" s="292"/>
      <c r="B172" s="292"/>
      <c r="C172" s="292"/>
      <c r="D172" s="292"/>
      <c r="E172" s="292"/>
      <c r="F172" s="292"/>
      <c r="G172" s="292"/>
      <c r="H172" s="295"/>
      <c r="I172" s="319"/>
      <c r="J172" s="292"/>
      <c r="K172" s="292"/>
      <c r="L172" s="292"/>
      <c r="M172" s="292"/>
      <c r="N172" s="292"/>
      <c r="O172" s="294"/>
      <c r="P172" s="294"/>
      <c r="Q172" s="292"/>
      <c r="R172" s="292"/>
      <c r="S172" s="292"/>
      <c r="T172" s="292"/>
      <c r="U172" s="292"/>
      <c r="V172" s="292"/>
      <c r="W172" s="292"/>
      <c r="X172" s="292"/>
      <c r="Y172" s="292"/>
      <c r="Z172" s="292"/>
      <c r="AA172" s="292"/>
      <c r="AB172" s="292"/>
      <c r="AC172" s="292"/>
      <c r="AD172" s="299"/>
      <c r="AE172" s="299"/>
      <c r="AF172" s="292"/>
      <c r="AG172" s="292"/>
      <c r="AH172" s="292"/>
      <c r="AI172" s="292"/>
      <c r="AJ172" s="292"/>
      <c r="AK172" s="292"/>
      <c r="AL172" s="292"/>
      <c r="AM172" s="292"/>
      <c r="AN172" s="292"/>
      <c r="AO172" s="292"/>
      <c r="AP172" s="292"/>
      <c r="AQ172" s="292"/>
      <c r="AR172" s="292"/>
      <c r="AS172" s="292"/>
    </row>
    <row r="173" spans="1:49" ht="15" customHeight="1" x14ac:dyDescent="0.45">
      <c r="A173" s="292" t="s">
        <v>198</v>
      </c>
      <c r="B173" s="324" t="s">
        <v>1190</v>
      </c>
      <c r="C173" s="324"/>
      <c r="D173" s="292" t="s">
        <v>94</v>
      </c>
      <c r="E173" s="292" t="s">
        <v>95</v>
      </c>
      <c r="F173" s="292" t="s">
        <v>93</v>
      </c>
      <c r="G173" s="292"/>
      <c r="H173" s="298">
        <v>42277</v>
      </c>
      <c r="I173" s="319" t="s">
        <v>2592</v>
      </c>
      <c r="J173" s="292" t="s">
        <v>93</v>
      </c>
      <c r="K173" s="292" t="s">
        <v>71</v>
      </c>
      <c r="L173" s="292"/>
      <c r="M173" s="292"/>
      <c r="N173" s="292">
        <v>1222</v>
      </c>
      <c r="O173" s="294">
        <v>932134.03</v>
      </c>
      <c r="P173" s="16">
        <f>(O173*0.087)+((O173*0.087)*3.4)</f>
        <v>356820.90668399993</v>
      </c>
      <c r="Q173" s="292"/>
      <c r="R173" s="292"/>
      <c r="S173" s="292"/>
      <c r="T173" s="292"/>
      <c r="U173" s="292"/>
      <c r="V173" s="292" t="s">
        <v>2593</v>
      </c>
      <c r="W173" s="292"/>
      <c r="X173" s="292"/>
      <c r="Y173" s="292" t="s">
        <v>420</v>
      </c>
      <c r="Z173" s="292">
        <v>3</v>
      </c>
      <c r="AA173" s="292" t="s">
        <v>94</v>
      </c>
      <c r="AB173" s="302">
        <v>0.06</v>
      </c>
      <c r="AC173" s="292" t="s">
        <v>2594</v>
      </c>
      <c r="AD173" s="299"/>
      <c r="AE173" s="299" t="s">
        <v>2595</v>
      </c>
      <c r="AF173" s="292" t="s">
        <v>2583</v>
      </c>
      <c r="AG173" s="292"/>
      <c r="AH173" s="335" t="s">
        <v>2596</v>
      </c>
      <c r="AI173" s="292" t="s">
        <v>2584</v>
      </c>
      <c r="AJ173" s="292"/>
      <c r="AK173" s="292" t="s">
        <v>2587</v>
      </c>
      <c r="AL173" s="292"/>
      <c r="AM173" s="292"/>
      <c r="AN173" s="292"/>
      <c r="AO173" s="292"/>
      <c r="AP173" s="292"/>
      <c r="AQ173" s="292"/>
      <c r="AR173" s="292"/>
      <c r="AS173" s="292"/>
      <c r="AU173" s="84" t="s">
        <v>137</v>
      </c>
      <c r="AV173" s="84"/>
      <c r="AW173" s="84" t="s">
        <v>137</v>
      </c>
    </row>
    <row r="174" spans="1:49" customFormat="1" ht="15" customHeight="1" x14ac:dyDescent="0.45">
      <c r="A174" s="292" t="s">
        <v>198</v>
      </c>
      <c r="B174" s="324" t="s">
        <v>1259</v>
      </c>
      <c r="C174" s="324"/>
      <c r="D174" s="292" t="s">
        <v>95</v>
      </c>
      <c r="E174" s="292" t="s">
        <v>95</v>
      </c>
      <c r="F174" s="292"/>
      <c r="G174" s="292"/>
      <c r="H174" s="298">
        <v>42278</v>
      </c>
      <c r="I174" s="319" t="s">
        <v>2588</v>
      </c>
      <c r="J174" s="292" t="s">
        <v>93</v>
      </c>
      <c r="K174" s="292" t="s">
        <v>71</v>
      </c>
      <c r="L174" s="292"/>
      <c r="M174" s="292"/>
      <c r="N174" s="292"/>
      <c r="O174" s="294"/>
      <c r="P174" s="294"/>
      <c r="Q174" s="292"/>
      <c r="R174" s="14"/>
      <c r="S174" s="292">
        <v>952</v>
      </c>
      <c r="T174" s="332">
        <v>5454722.1299999999</v>
      </c>
      <c r="U174" s="14"/>
      <c r="V174" s="292" t="s">
        <v>2593</v>
      </c>
      <c r="W174" s="292"/>
      <c r="X174" s="292"/>
      <c r="Y174" s="292"/>
      <c r="Z174" s="292"/>
      <c r="AA174" s="292"/>
      <c r="AB174" s="299"/>
      <c r="AC174" s="14"/>
      <c r="AD174" s="14"/>
      <c r="AE174" s="299">
        <v>42271</v>
      </c>
      <c r="AF174" s="292" t="s">
        <v>2583</v>
      </c>
      <c r="AG174" s="14"/>
      <c r="AH174" s="336">
        <v>42278</v>
      </c>
      <c r="AI174" s="292" t="s">
        <v>2584</v>
      </c>
      <c r="AJ174" s="292"/>
      <c r="AK174" s="292" t="s">
        <v>2587</v>
      </c>
      <c r="AL174" s="292"/>
      <c r="AM174" s="14"/>
      <c r="AN174" s="14"/>
      <c r="AO174" s="14"/>
      <c r="AP174" s="14"/>
      <c r="AQ174" s="14"/>
      <c r="AR174" s="14"/>
      <c r="AS174" s="14"/>
    </row>
    <row r="175" spans="1:49" x14ac:dyDescent="0.4">
      <c r="A175" s="292" t="s">
        <v>198</v>
      </c>
      <c r="B175" s="292" t="s">
        <v>1335</v>
      </c>
      <c r="C175" s="292"/>
      <c r="D175" s="292" t="s">
        <v>95</v>
      </c>
      <c r="E175" s="292" t="s">
        <v>95</v>
      </c>
      <c r="F175" s="292" t="s">
        <v>2647</v>
      </c>
      <c r="G175" s="292"/>
      <c r="H175" s="299">
        <v>42279</v>
      </c>
      <c r="I175" s="292" t="s">
        <v>2597</v>
      </c>
      <c r="J175" s="292" t="s">
        <v>40</v>
      </c>
      <c r="K175" s="292" t="s">
        <v>2665</v>
      </c>
      <c r="L175" s="292"/>
      <c r="M175" s="292"/>
      <c r="N175" s="292">
        <v>432</v>
      </c>
      <c r="O175" s="294">
        <v>560008.17000000004</v>
      </c>
      <c r="P175" s="294"/>
      <c r="Q175" s="292"/>
      <c r="R175" s="292"/>
      <c r="S175" s="292"/>
      <c r="T175" s="292"/>
      <c r="U175" s="292"/>
      <c r="V175" s="292"/>
      <c r="W175" s="292"/>
      <c r="X175" s="292"/>
      <c r="Y175" s="292"/>
      <c r="Z175" s="292"/>
      <c r="AA175" s="292"/>
      <c r="AB175" s="292"/>
      <c r="AC175" s="292"/>
      <c r="AD175" s="299"/>
      <c r="AE175" s="299"/>
      <c r="AF175" s="292"/>
      <c r="AG175" s="292"/>
      <c r="AH175" s="292"/>
      <c r="AI175" s="292" t="s">
        <v>531</v>
      </c>
      <c r="AJ175" s="292"/>
      <c r="AK175" s="292"/>
      <c r="AL175" s="292"/>
      <c r="AM175" s="292"/>
      <c r="AN175" s="292"/>
      <c r="AO175" s="292"/>
      <c r="AP175" s="292"/>
      <c r="AQ175" s="292"/>
      <c r="AR175" s="292"/>
      <c r="AS175" s="292"/>
    </row>
    <row r="176" spans="1:49" customFormat="1" ht="14.25" x14ac:dyDescent="0.45">
      <c r="A176" s="292" t="s">
        <v>198</v>
      </c>
      <c r="B176" s="292" t="s">
        <v>168</v>
      </c>
      <c r="C176" s="292"/>
      <c r="D176" s="292" t="s">
        <v>94</v>
      </c>
      <c r="E176" s="292" t="s">
        <v>95</v>
      </c>
      <c r="F176" s="292" t="s">
        <v>430</v>
      </c>
      <c r="G176" s="292"/>
      <c r="H176" s="298">
        <v>42283</v>
      </c>
      <c r="I176" s="319" t="s">
        <v>2609</v>
      </c>
      <c r="J176" s="292" t="s">
        <v>40</v>
      </c>
      <c r="K176" s="292" t="s">
        <v>71</v>
      </c>
      <c r="L176" s="292"/>
      <c r="M176" s="292"/>
      <c r="N176" s="292">
        <v>832</v>
      </c>
      <c r="O176" s="294">
        <v>802154.01</v>
      </c>
      <c r="P176" s="16">
        <f t="shared" ref="P176:P181" si="2">(O176*0.087)+((O176*0.087)*3.4)</f>
        <v>307064.55502799997</v>
      </c>
      <c r="Q176" s="292"/>
      <c r="R176" s="292"/>
      <c r="S176" s="292"/>
      <c r="T176" s="292"/>
      <c r="U176" s="292"/>
      <c r="V176" s="292" t="s">
        <v>2610</v>
      </c>
      <c r="W176" s="292"/>
      <c r="X176" s="292"/>
      <c r="Y176" s="292" t="s">
        <v>420</v>
      </c>
      <c r="Z176" s="292">
        <v>3</v>
      </c>
      <c r="AA176" s="292" t="s">
        <v>94</v>
      </c>
      <c r="AB176" s="302">
        <v>0.06</v>
      </c>
      <c r="AC176" s="292" t="s">
        <v>2594</v>
      </c>
      <c r="AD176" s="299" t="s">
        <v>2611</v>
      </c>
      <c r="AE176" s="299" t="s">
        <v>47</v>
      </c>
      <c r="AF176" s="292" t="s">
        <v>47</v>
      </c>
      <c r="AG176" s="292"/>
      <c r="AH176" s="292" t="s">
        <v>55</v>
      </c>
      <c r="AI176" s="292" t="s">
        <v>2604</v>
      </c>
      <c r="AJ176" s="292"/>
      <c r="AK176" s="292" t="s">
        <v>2612</v>
      </c>
      <c r="AL176" s="292"/>
      <c r="AM176" s="292"/>
      <c r="AN176" s="292"/>
      <c r="AO176" s="292"/>
      <c r="AP176" s="292"/>
      <c r="AQ176" s="292"/>
      <c r="AR176" s="292"/>
      <c r="AS176" s="292"/>
      <c r="AT176" s="112"/>
      <c r="AU176" s="84" t="s">
        <v>137</v>
      </c>
      <c r="AV176" s="84"/>
      <c r="AW176" s="84" t="s">
        <v>137</v>
      </c>
    </row>
    <row r="177" spans="1:49" customFormat="1" ht="14.25" x14ac:dyDescent="0.45">
      <c r="A177" s="292" t="s">
        <v>198</v>
      </c>
      <c r="B177" s="324" t="s">
        <v>1268</v>
      </c>
      <c r="C177" s="324"/>
      <c r="D177" s="292" t="s">
        <v>94</v>
      </c>
      <c r="E177" s="292" t="s">
        <v>94</v>
      </c>
      <c r="F177" s="292" t="s">
        <v>93</v>
      </c>
      <c r="G177" s="292"/>
      <c r="H177" s="298">
        <v>42284</v>
      </c>
      <c r="I177" s="319" t="s">
        <v>2597</v>
      </c>
      <c r="J177" s="292" t="s">
        <v>93</v>
      </c>
      <c r="K177" s="292" t="s">
        <v>71</v>
      </c>
      <c r="L177" s="292"/>
      <c r="M177" s="292"/>
      <c r="N177" s="292">
        <v>2461</v>
      </c>
      <c r="O177" s="294">
        <v>2532280.42</v>
      </c>
      <c r="P177" s="16">
        <f t="shared" si="2"/>
        <v>969356.94477599987</v>
      </c>
      <c r="Q177" s="292"/>
      <c r="R177" s="14"/>
      <c r="S177" s="292">
        <v>2739</v>
      </c>
      <c r="T177" s="332">
        <v>3741796.4</v>
      </c>
      <c r="U177" s="14"/>
      <c r="V177" s="292" t="s">
        <v>2593</v>
      </c>
      <c r="W177" s="292"/>
      <c r="X177" s="292"/>
      <c r="Y177" s="292" t="s">
        <v>420</v>
      </c>
      <c r="Z177" s="292">
        <v>3</v>
      </c>
      <c r="AA177" s="292" t="s">
        <v>94</v>
      </c>
      <c r="AB177" s="302">
        <v>0.06</v>
      </c>
      <c r="AC177" s="292" t="s">
        <v>2589</v>
      </c>
      <c r="AD177" s="14"/>
      <c r="AE177" s="299">
        <v>42277</v>
      </c>
      <c r="AF177" s="292" t="s">
        <v>2583</v>
      </c>
      <c r="AG177" s="14"/>
      <c r="AH177" s="336">
        <v>42284</v>
      </c>
      <c r="AI177" s="292" t="s">
        <v>2584</v>
      </c>
      <c r="AJ177" s="292"/>
      <c r="AK177" s="292" t="s">
        <v>2587</v>
      </c>
      <c r="AL177" s="292"/>
      <c r="AM177" s="292"/>
      <c r="AN177" s="292"/>
      <c r="AO177" s="292"/>
      <c r="AP177" s="292"/>
      <c r="AQ177" s="292"/>
      <c r="AR177" s="292"/>
      <c r="AS177" s="292"/>
      <c r="AT177" s="112"/>
      <c r="AU177" s="214" t="s">
        <v>137</v>
      </c>
      <c r="AV177" s="214"/>
      <c r="AW177" s="84" t="s">
        <v>137</v>
      </c>
    </row>
    <row r="178" spans="1:49" customFormat="1" ht="14.25" x14ac:dyDescent="0.45">
      <c r="A178" s="292" t="s">
        <v>198</v>
      </c>
      <c r="B178" s="324" t="s">
        <v>483</v>
      </c>
      <c r="C178" s="324"/>
      <c r="D178" s="292" t="s">
        <v>94</v>
      </c>
      <c r="E178" s="292" t="s">
        <v>94</v>
      </c>
      <c r="F178" s="292" t="s">
        <v>93</v>
      </c>
      <c r="G178" s="292"/>
      <c r="H178" s="298">
        <v>42284</v>
      </c>
      <c r="I178" s="319" t="s">
        <v>2588</v>
      </c>
      <c r="J178" s="292" t="s">
        <v>93</v>
      </c>
      <c r="K178" s="292" t="s">
        <v>71</v>
      </c>
      <c r="L178" s="292"/>
      <c r="M178" s="292"/>
      <c r="N178" s="292">
        <v>247</v>
      </c>
      <c r="O178" s="294">
        <v>445622.59</v>
      </c>
      <c r="P178" s="16">
        <f t="shared" si="2"/>
        <v>170584.32745199997</v>
      </c>
      <c r="Q178" s="292"/>
      <c r="R178" s="14"/>
      <c r="S178" s="292">
        <v>274</v>
      </c>
      <c r="T178" s="332">
        <v>589577.93999999994</v>
      </c>
      <c r="U178" s="14"/>
      <c r="V178" s="292" t="s">
        <v>2593</v>
      </c>
      <c r="W178" s="292"/>
      <c r="X178" s="292"/>
      <c r="Y178" s="292" t="s">
        <v>420</v>
      </c>
      <c r="Z178" s="292">
        <v>3</v>
      </c>
      <c r="AA178" s="292" t="s">
        <v>95</v>
      </c>
      <c r="AB178" s="299" t="s">
        <v>47</v>
      </c>
      <c r="AC178" s="292" t="s">
        <v>2594</v>
      </c>
      <c r="AD178" s="14"/>
      <c r="AE178" s="299">
        <v>42277</v>
      </c>
      <c r="AF178" s="292" t="s">
        <v>2583</v>
      </c>
      <c r="AG178" s="14"/>
      <c r="AH178" s="336">
        <v>42284</v>
      </c>
      <c r="AI178" s="292" t="s">
        <v>2584</v>
      </c>
      <c r="AJ178" s="292"/>
      <c r="AK178" s="292" t="s">
        <v>2587</v>
      </c>
      <c r="AL178" s="292"/>
      <c r="AM178" s="14"/>
      <c r="AN178" s="14"/>
      <c r="AO178" s="14"/>
      <c r="AP178" s="14"/>
      <c r="AQ178" s="14"/>
      <c r="AR178" s="14"/>
      <c r="AS178" s="14"/>
      <c r="AU178" s="84" t="s">
        <v>137</v>
      </c>
      <c r="AV178" s="84"/>
      <c r="AW178" s="214" t="s">
        <v>137</v>
      </c>
    </row>
    <row r="179" spans="1:49" ht="15" customHeight="1" x14ac:dyDescent="0.45">
      <c r="A179" s="292" t="s">
        <v>198</v>
      </c>
      <c r="B179" s="292" t="s">
        <v>190</v>
      </c>
      <c r="C179" s="292"/>
      <c r="D179" s="292" t="s">
        <v>94</v>
      </c>
      <c r="E179" s="292" t="s">
        <v>94</v>
      </c>
      <c r="F179" s="292" t="s">
        <v>2777</v>
      </c>
      <c r="G179" s="292"/>
      <c r="H179" s="298">
        <v>42285</v>
      </c>
      <c r="I179" s="292" t="s">
        <v>2636</v>
      </c>
      <c r="J179" s="292" t="s">
        <v>40</v>
      </c>
      <c r="K179" s="292" t="s">
        <v>71</v>
      </c>
      <c r="L179" s="292"/>
      <c r="M179" s="292"/>
      <c r="N179" s="292">
        <v>1893</v>
      </c>
      <c r="O179" s="294">
        <v>4045045.01</v>
      </c>
      <c r="P179" s="16">
        <f t="shared" si="2"/>
        <v>1548443.2298279998</v>
      </c>
      <c r="Q179" s="292"/>
      <c r="R179" s="292"/>
      <c r="S179" s="292"/>
      <c r="T179" s="292"/>
      <c r="U179" s="292"/>
      <c r="V179" s="292" t="s">
        <v>2637</v>
      </c>
      <c r="W179" s="292"/>
      <c r="X179" s="292"/>
      <c r="Y179" s="292" t="s">
        <v>420</v>
      </c>
      <c r="Z179" s="292">
        <v>3</v>
      </c>
      <c r="AA179" s="292" t="s">
        <v>94</v>
      </c>
      <c r="AB179" s="302">
        <v>0.06</v>
      </c>
      <c r="AC179" s="292" t="s">
        <v>2638</v>
      </c>
      <c r="AD179" s="299">
        <v>42278</v>
      </c>
      <c r="AE179" s="299" t="s">
        <v>47</v>
      </c>
      <c r="AF179" s="292" t="s">
        <v>2639</v>
      </c>
      <c r="AG179" s="292"/>
      <c r="AH179" s="292" t="s">
        <v>55</v>
      </c>
      <c r="AI179" s="292" t="s">
        <v>46</v>
      </c>
      <c r="AJ179" s="292"/>
      <c r="AK179" s="292" t="s">
        <v>47</v>
      </c>
      <c r="AL179" s="292"/>
      <c r="AM179" s="292"/>
      <c r="AN179" s="292"/>
      <c r="AO179" s="292"/>
      <c r="AP179" s="292"/>
      <c r="AQ179" s="292"/>
      <c r="AR179" s="292"/>
      <c r="AS179" s="292"/>
      <c r="AU179" s="214" t="s">
        <v>137</v>
      </c>
      <c r="AV179" s="214"/>
      <c r="AW179" s="214" t="s">
        <v>137</v>
      </c>
    </row>
    <row r="180" spans="1:49" ht="15" customHeight="1" x14ac:dyDescent="0.45">
      <c r="A180" s="292" t="s">
        <v>198</v>
      </c>
      <c r="B180" s="292" t="s">
        <v>197</v>
      </c>
      <c r="C180" s="292"/>
      <c r="D180" s="292" t="s">
        <v>94</v>
      </c>
      <c r="E180" s="292" t="s">
        <v>95</v>
      </c>
      <c r="F180" s="292" t="s">
        <v>2776</v>
      </c>
      <c r="G180" s="292"/>
      <c r="H180" s="298">
        <v>42285</v>
      </c>
      <c r="I180" s="292" t="s">
        <v>2597</v>
      </c>
      <c r="J180" s="292" t="s">
        <v>40</v>
      </c>
      <c r="K180" s="292" t="s">
        <v>71</v>
      </c>
      <c r="L180" s="292"/>
      <c r="M180" s="292"/>
      <c r="N180" s="292">
        <v>1899</v>
      </c>
      <c r="O180" s="294">
        <v>1930432.46</v>
      </c>
      <c r="P180" s="16">
        <f t="shared" si="2"/>
        <v>738969.54568799993</v>
      </c>
      <c r="Q180" s="292"/>
      <c r="R180" s="292"/>
      <c r="S180" s="292"/>
      <c r="T180" s="292"/>
      <c r="U180" s="292"/>
      <c r="V180" s="292" t="s">
        <v>2644</v>
      </c>
      <c r="W180" s="292"/>
      <c r="X180" s="292"/>
      <c r="Y180" s="292" t="s">
        <v>420</v>
      </c>
      <c r="Z180" s="292">
        <v>3</v>
      </c>
      <c r="AA180" s="292" t="s">
        <v>94</v>
      </c>
      <c r="AB180" s="302">
        <v>0.06</v>
      </c>
      <c r="AC180" s="292" t="s">
        <v>2589</v>
      </c>
      <c r="AD180" s="299"/>
      <c r="AE180" s="299" t="s">
        <v>47</v>
      </c>
      <c r="AF180" s="299" t="s">
        <v>47</v>
      </c>
      <c r="AG180" s="292"/>
      <c r="AH180" s="292" t="s">
        <v>55</v>
      </c>
      <c r="AI180" s="292" t="s">
        <v>2643</v>
      </c>
      <c r="AJ180" s="292" t="s">
        <v>2740</v>
      </c>
      <c r="AK180" s="292" t="s">
        <v>2066</v>
      </c>
      <c r="AL180" s="292"/>
      <c r="AM180" s="292"/>
      <c r="AN180" s="292"/>
      <c r="AO180" s="292"/>
      <c r="AP180" s="292"/>
      <c r="AQ180" s="292"/>
      <c r="AR180" s="292"/>
      <c r="AS180" s="292"/>
      <c r="AU180" s="214" t="s">
        <v>137</v>
      </c>
      <c r="AV180" s="214"/>
      <c r="AW180" s="214" t="s">
        <v>137</v>
      </c>
    </row>
    <row r="181" spans="1:49" ht="15" customHeight="1" x14ac:dyDescent="0.45">
      <c r="A181" s="292" t="s">
        <v>198</v>
      </c>
      <c r="B181" s="292" t="s">
        <v>1351</v>
      </c>
      <c r="C181" s="292"/>
      <c r="D181" s="292" t="s">
        <v>94</v>
      </c>
      <c r="E181" s="292" t="s">
        <v>95</v>
      </c>
      <c r="F181" s="292" t="s">
        <v>430</v>
      </c>
      <c r="G181" s="292"/>
      <c r="H181" s="298">
        <v>42285</v>
      </c>
      <c r="I181" s="292" t="s">
        <v>2597</v>
      </c>
      <c r="J181" s="292" t="s">
        <v>40</v>
      </c>
      <c r="K181" s="292" t="s">
        <v>71</v>
      </c>
      <c r="L181" s="292"/>
      <c r="M181" s="292"/>
      <c r="N181" s="292">
        <v>913</v>
      </c>
      <c r="O181" s="294">
        <v>1599824.95</v>
      </c>
      <c r="P181" s="16">
        <f t="shared" si="2"/>
        <v>612412.9908599999</v>
      </c>
      <c r="Q181" s="292"/>
      <c r="R181" s="292"/>
      <c r="S181" s="292"/>
      <c r="T181" s="292"/>
      <c r="U181" s="292"/>
      <c r="V181" s="292" t="s">
        <v>2640</v>
      </c>
      <c r="W181" s="292" t="s">
        <v>2641</v>
      </c>
      <c r="X181" t="s">
        <v>2642</v>
      </c>
      <c r="Y181" s="292" t="s">
        <v>420</v>
      </c>
      <c r="Z181" s="292">
        <v>3</v>
      </c>
      <c r="AA181" s="292" t="s">
        <v>94</v>
      </c>
      <c r="AB181" s="302">
        <v>0.06</v>
      </c>
      <c r="AC181" s="292" t="s">
        <v>2594</v>
      </c>
      <c r="AD181" s="299" t="s">
        <v>2603</v>
      </c>
      <c r="AE181" s="299" t="s">
        <v>47</v>
      </c>
      <c r="AF181" s="299" t="s">
        <v>47</v>
      </c>
      <c r="AG181" s="292"/>
      <c r="AH181" s="292" t="s">
        <v>55</v>
      </c>
      <c r="AI181" s="292" t="s">
        <v>2645</v>
      </c>
      <c r="AJ181" s="292"/>
      <c r="AK181" s="292" t="s">
        <v>2646</v>
      </c>
      <c r="AL181" s="292"/>
      <c r="AM181" s="292"/>
      <c r="AN181" s="292"/>
      <c r="AO181" s="292"/>
      <c r="AP181" s="292"/>
      <c r="AQ181" s="292"/>
      <c r="AR181" s="292"/>
      <c r="AS181" s="292"/>
      <c r="AU181" s="214" t="s">
        <v>137</v>
      </c>
      <c r="AV181" s="214"/>
      <c r="AW181" s="214" t="s">
        <v>137</v>
      </c>
    </row>
    <row r="182" spans="1:49" x14ac:dyDescent="0.4">
      <c r="A182" s="292" t="s">
        <v>198</v>
      </c>
      <c r="B182" s="292" t="s">
        <v>1563</v>
      </c>
      <c r="C182" s="292"/>
      <c r="D182" s="292" t="s">
        <v>95</v>
      </c>
      <c r="E182" s="292" t="s">
        <v>95</v>
      </c>
      <c r="F182" s="292" t="s">
        <v>93</v>
      </c>
      <c r="G182" s="292"/>
      <c r="H182" s="299">
        <v>42282</v>
      </c>
      <c r="I182" s="292" t="s">
        <v>2648</v>
      </c>
      <c r="J182" s="292" t="s">
        <v>93</v>
      </c>
      <c r="K182" s="292" t="s">
        <v>71</v>
      </c>
      <c r="L182" s="292"/>
      <c r="M182" s="292"/>
      <c r="N182" s="292">
        <v>457</v>
      </c>
      <c r="O182" s="294">
        <v>435031.76</v>
      </c>
      <c r="P182" s="294"/>
      <c r="Q182" s="292"/>
      <c r="R182" s="292"/>
      <c r="S182" s="292"/>
      <c r="T182" s="292"/>
      <c r="U182" s="292"/>
      <c r="V182" s="292" t="s">
        <v>2593</v>
      </c>
      <c r="W182" s="292"/>
      <c r="X182" s="292"/>
      <c r="Y182" s="292"/>
      <c r="Z182" s="292"/>
      <c r="AA182" s="292"/>
      <c r="AB182" s="292"/>
      <c r="AC182" s="292"/>
      <c r="AD182" s="299"/>
      <c r="AE182" s="299" t="s">
        <v>2649</v>
      </c>
      <c r="AF182" s="292" t="s">
        <v>2583</v>
      </c>
      <c r="AG182" s="292"/>
      <c r="AH182" s="299" t="s">
        <v>2650</v>
      </c>
      <c r="AI182" s="292" t="s">
        <v>2584</v>
      </c>
      <c r="AJ182" s="292"/>
      <c r="AK182" s="292" t="s">
        <v>2587</v>
      </c>
      <c r="AL182" s="292"/>
      <c r="AM182" s="292"/>
      <c r="AN182" s="292"/>
      <c r="AO182" s="292"/>
      <c r="AP182" s="292"/>
      <c r="AQ182" s="292"/>
      <c r="AR182" s="292"/>
      <c r="AS182" s="292"/>
    </row>
    <row r="183" spans="1:49" ht="12.75" customHeight="1" x14ac:dyDescent="0.4">
      <c r="A183" s="292" t="s">
        <v>198</v>
      </c>
      <c r="B183" s="292" t="s">
        <v>1480</v>
      </c>
      <c r="C183" s="292"/>
      <c r="D183" s="292" t="s">
        <v>95</v>
      </c>
      <c r="E183" s="292" t="s">
        <v>95</v>
      </c>
      <c r="F183" s="292" t="s">
        <v>93</v>
      </c>
      <c r="G183" s="292"/>
      <c r="H183" s="299">
        <v>42283</v>
      </c>
      <c r="I183" s="292"/>
      <c r="J183" s="292" t="s">
        <v>93</v>
      </c>
      <c r="K183" s="292"/>
      <c r="L183" s="292"/>
      <c r="M183" s="292"/>
      <c r="N183" s="292">
        <v>10</v>
      </c>
      <c r="O183" s="294">
        <v>5067.41</v>
      </c>
      <c r="P183" s="294"/>
      <c r="Q183" s="292"/>
      <c r="R183" s="292"/>
      <c r="S183" s="292"/>
      <c r="T183" s="292"/>
      <c r="U183" s="292"/>
      <c r="V183" s="292"/>
      <c r="W183" s="292"/>
      <c r="X183" s="292"/>
      <c r="Y183" s="292"/>
      <c r="Z183" s="292"/>
      <c r="AA183" s="292"/>
      <c r="AB183" s="292"/>
      <c r="AC183" s="292"/>
      <c r="AD183" s="299"/>
      <c r="AE183" s="299"/>
      <c r="AF183" s="292"/>
      <c r="AG183" s="292"/>
      <c r="AH183" s="292"/>
      <c r="AI183" s="292"/>
      <c r="AJ183" s="292"/>
      <c r="AK183" s="292"/>
      <c r="AL183" s="292"/>
      <c r="AM183" s="292"/>
      <c r="AN183" s="292"/>
      <c r="AO183" s="292"/>
      <c r="AP183" s="292"/>
      <c r="AQ183" s="292"/>
      <c r="AR183" s="292"/>
      <c r="AS183" s="292"/>
    </row>
    <row r="184" spans="1:49" ht="15" customHeight="1" x14ac:dyDescent="0.45">
      <c r="A184" s="292" t="s">
        <v>198</v>
      </c>
      <c r="B184" s="292" t="s">
        <v>1615</v>
      </c>
      <c r="C184" s="292"/>
      <c r="D184" s="292" t="s">
        <v>94</v>
      </c>
      <c r="E184" s="292" t="s">
        <v>95</v>
      </c>
      <c r="F184" s="292" t="s">
        <v>93</v>
      </c>
      <c r="G184" s="292"/>
      <c r="H184" s="299">
        <v>42284</v>
      </c>
      <c r="I184" s="292" t="s">
        <v>2648</v>
      </c>
      <c r="J184" s="292" t="s">
        <v>93</v>
      </c>
      <c r="K184" s="292" t="s">
        <v>71</v>
      </c>
      <c r="L184" s="292"/>
      <c r="M184" s="292"/>
      <c r="N184" s="292">
        <v>316</v>
      </c>
      <c r="O184" s="294">
        <v>798187.12</v>
      </c>
      <c r="P184" s="16">
        <f>((O184-279000)*0.087)+(((O184-279000)*0.087)*3.4)</f>
        <v>198744.82953599998</v>
      </c>
      <c r="Q184" s="292"/>
      <c r="R184" s="292"/>
      <c r="S184" s="292"/>
      <c r="T184" s="292"/>
      <c r="U184" s="292"/>
      <c r="V184" s="292" t="s">
        <v>2593</v>
      </c>
      <c r="W184" s="292"/>
      <c r="X184" s="292"/>
      <c r="Y184" s="292" t="s">
        <v>420</v>
      </c>
      <c r="Z184" s="292">
        <v>3</v>
      </c>
      <c r="AA184" s="292" t="s">
        <v>94</v>
      </c>
      <c r="AB184" s="302">
        <v>0.06</v>
      </c>
      <c r="AC184" s="292" t="s">
        <v>2594</v>
      </c>
      <c r="AD184" s="299"/>
      <c r="AE184" s="299" t="s">
        <v>2652</v>
      </c>
      <c r="AF184" s="292" t="s">
        <v>2583</v>
      </c>
      <c r="AG184" s="292"/>
      <c r="AH184" s="292" t="s">
        <v>2651</v>
      </c>
      <c r="AI184" s="292" t="s">
        <v>2584</v>
      </c>
      <c r="AJ184" s="292"/>
      <c r="AK184" s="292" t="s">
        <v>2587</v>
      </c>
      <c r="AL184" s="292"/>
      <c r="AM184" s="292"/>
      <c r="AN184" s="292"/>
      <c r="AO184" s="292"/>
      <c r="AP184" s="292"/>
      <c r="AQ184" s="292"/>
      <c r="AR184" s="292"/>
      <c r="AS184" s="292"/>
      <c r="AU184" s="214" t="s">
        <v>137</v>
      </c>
      <c r="AV184" s="214"/>
      <c r="AW184" s="214" t="s">
        <v>137</v>
      </c>
    </row>
    <row r="185" spans="1:49" ht="12.75" customHeight="1" x14ac:dyDescent="0.4">
      <c r="A185" s="292" t="s">
        <v>198</v>
      </c>
      <c r="B185" s="292" t="s">
        <v>1312</v>
      </c>
      <c r="C185" s="292"/>
      <c r="D185" s="292" t="s">
        <v>95</v>
      </c>
      <c r="E185" s="292" t="s">
        <v>95</v>
      </c>
      <c r="F185" s="292" t="s">
        <v>93</v>
      </c>
      <c r="G185" s="292"/>
      <c r="H185" s="299">
        <v>42284</v>
      </c>
      <c r="I185" s="292" t="s">
        <v>2648</v>
      </c>
      <c r="J185" s="292" t="s">
        <v>93</v>
      </c>
      <c r="K185" s="292" t="s">
        <v>71</v>
      </c>
      <c r="L185" s="292"/>
      <c r="M185" s="292"/>
      <c r="N185" s="292">
        <v>109</v>
      </c>
      <c r="O185" s="294">
        <v>195883.64</v>
      </c>
      <c r="P185" s="294"/>
      <c r="Q185" s="292"/>
      <c r="R185" s="332"/>
      <c r="S185" s="292"/>
      <c r="T185" s="292"/>
      <c r="U185" s="292"/>
      <c r="V185" s="292" t="s">
        <v>2593</v>
      </c>
      <c r="W185" s="292"/>
      <c r="X185" s="292"/>
      <c r="Y185" s="292"/>
      <c r="Z185" s="292"/>
      <c r="AA185" s="292"/>
      <c r="AB185" s="292"/>
      <c r="AC185" s="292"/>
      <c r="AD185" s="299"/>
      <c r="AE185" s="299" t="s">
        <v>2652</v>
      </c>
      <c r="AF185" s="292" t="s">
        <v>2583</v>
      </c>
      <c r="AG185" s="292"/>
      <c r="AH185" s="292" t="s">
        <v>2651</v>
      </c>
      <c r="AI185" s="292" t="s">
        <v>2584</v>
      </c>
      <c r="AJ185" s="292"/>
      <c r="AK185" s="292" t="s">
        <v>2587</v>
      </c>
      <c r="AL185" s="292"/>
      <c r="AM185" s="292"/>
      <c r="AN185" s="292"/>
      <c r="AO185" s="292"/>
      <c r="AP185" s="292"/>
      <c r="AQ185" s="292"/>
      <c r="AR185" s="292"/>
      <c r="AS185" s="292"/>
    </row>
    <row r="186" spans="1:49" ht="15" customHeight="1" x14ac:dyDescent="0.45">
      <c r="A186" s="292" t="s">
        <v>198</v>
      </c>
      <c r="B186" s="292" t="s">
        <v>1363</v>
      </c>
      <c r="C186" s="292"/>
      <c r="D186" s="292" t="s">
        <v>95</v>
      </c>
      <c r="E186" s="292" t="s">
        <v>95</v>
      </c>
      <c r="F186" s="292" t="s">
        <v>93</v>
      </c>
      <c r="G186" s="292"/>
      <c r="H186" s="299">
        <v>42290</v>
      </c>
      <c r="I186" s="292" t="s">
        <v>2648</v>
      </c>
      <c r="J186" s="292" t="s">
        <v>93</v>
      </c>
      <c r="K186" s="292" t="s">
        <v>71</v>
      </c>
      <c r="L186" s="292"/>
      <c r="M186" s="292"/>
      <c r="N186" s="292">
        <v>153</v>
      </c>
      <c r="O186" s="294">
        <v>535958.35</v>
      </c>
      <c r="P186" s="16">
        <f>(O186*0.087)+((O186*0.087)*3.4)</f>
        <v>205164.85637999995</v>
      </c>
      <c r="Q186" s="292"/>
      <c r="R186" s="292"/>
      <c r="S186" s="292"/>
      <c r="T186" s="292"/>
      <c r="U186" s="292"/>
      <c r="V186" s="292" t="s">
        <v>2593</v>
      </c>
      <c r="W186" s="292"/>
      <c r="X186" s="292"/>
      <c r="Y186" s="292" t="s">
        <v>420</v>
      </c>
      <c r="Z186" s="292">
        <v>3</v>
      </c>
      <c r="AA186" s="292" t="s">
        <v>94</v>
      </c>
      <c r="AB186" s="302">
        <v>0.06</v>
      </c>
      <c r="AC186" s="292" t="s">
        <v>2594</v>
      </c>
      <c r="AD186" s="299"/>
      <c r="AE186" s="299" t="s">
        <v>2653</v>
      </c>
      <c r="AF186" s="292" t="s">
        <v>2583</v>
      </c>
      <c r="AG186" s="292"/>
      <c r="AH186" s="292" t="s">
        <v>2654</v>
      </c>
      <c r="AI186" s="292" t="s">
        <v>2584</v>
      </c>
      <c r="AJ186" s="292"/>
      <c r="AK186" s="292" t="s">
        <v>2587</v>
      </c>
      <c r="AL186" s="292"/>
      <c r="AM186" s="292"/>
      <c r="AN186" s="292"/>
      <c r="AO186" s="292"/>
      <c r="AP186" s="292"/>
      <c r="AQ186" s="292"/>
      <c r="AR186" s="292"/>
      <c r="AS186" s="292"/>
      <c r="AU186" s="214" t="s">
        <v>137</v>
      </c>
      <c r="AV186" s="214"/>
      <c r="AW186" s="214" t="s">
        <v>137</v>
      </c>
    </row>
    <row r="187" spans="1:49" ht="12.75" customHeight="1" x14ac:dyDescent="0.4">
      <c r="A187" s="292" t="s">
        <v>198</v>
      </c>
      <c r="B187" s="292" t="s">
        <v>1376</v>
      </c>
      <c r="C187" s="292"/>
      <c r="D187" s="292" t="s">
        <v>95</v>
      </c>
      <c r="E187" s="292" t="s">
        <v>95</v>
      </c>
      <c r="F187" s="292" t="s">
        <v>93</v>
      </c>
      <c r="G187" s="292"/>
      <c r="H187" s="299">
        <v>42291</v>
      </c>
      <c r="I187" s="292"/>
      <c r="J187" s="292" t="s">
        <v>93</v>
      </c>
      <c r="K187" s="292"/>
      <c r="L187" s="292"/>
      <c r="M187" s="292"/>
      <c r="N187" s="292">
        <v>26</v>
      </c>
      <c r="O187" s="294" t="s">
        <v>119</v>
      </c>
      <c r="P187" s="294"/>
      <c r="Q187" s="292"/>
      <c r="R187" s="292"/>
      <c r="S187" s="292"/>
      <c r="T187" s="292"/>
      <c r="U187" s="292"/>
      <c r="V187" s="292"/>
      <c r="W187" s="292"/>
      <c r="X187" s="292"/>
      <c r="Y187" s="292"/>
      <c r="Z187" s="292"/>
      <c r="AA187" s="292"/>
      <c r="AB187" s="292"/>
      <c r="AC187" s="292"/>
      <c r="AD187" s="299"/>
      <c r="AE187" s="299"/>
      <c r="AF187" s="292"/>
      <c r="AG187" s="292"/>
      <c r="AH187" s="292"/>
      <c r="AI187" s="292"/>
      <c r="AJ187" s="292"/>
      <c r="AK187" s="292"/>
      <c r="AL187" s="292"/>
      <c r="AM187" s="292"/>
      <c r="AN187" s="292"/>
      <c r="AO187" s="292"/>
      <c r="AP187" s="292"/>
      <c r="AQ187" s="292"/>
      <c r="AR187" s="292"/>
      <c r="AS187" s="292"/>
    </row>
    <row r="188" spans="1:49" x14ac:dyDescent="0.4">
      <c r="A188" s="292" t="s">
        <v>198</v>
      </c>
      <c r="B188" s="292" t="s">
        <v>192</v>
      </c>
      <c r="C188" s="292"/>
      <c r="D188" s="292" t="s">
        <v>95</v>
      </c>
      <c r="E188" s="292" t="s">
        <v>95</v>
      </c>
      <c r="F188" s="292" t="s">
        <v>93</v>
      </c>
      <c r="G188" s="292"/>
      <c r="H188" s="299">
        <v>42291</v>
      </c>
      <c r="I188" s="292" t="s">
        <v>2655</v>
      </c>
      <c r="J188" s="292" t="s">
        <v>93</v>
      </c>
      <c r="K188" s="292" t="s">
        <v>71</v>
      </c>
      <c r="L188" s="292"/>
      <c r="M188" s="292"/>
      <c r="N188" s="292">
        <v>224</v>
      </c>
      <c r="O188" s="294">
        <v>395398.87</v>
      </c>
      <c r="P188" s="294"/>
      <c r="Q188" s="292"/>
      <c r="R188" s="332"/>
      <c r="S188" s="292"/>
      <c r="T188" s="292"/>
      <c r="U188" s="292"/>
      <c r="V188" s="292" t="s">
        <v>2593</v>
      </c>
      <c r="W188" s="292"/>
      <c r="X188" s="292"/>
      <c r="Y188" s="292"/>
      <c r="Z188" s="292"/>
      <c r="AA188" s="292"/>
      <c r="AB188" s="292"/>
      <c r="AC188" s="292"/>
      <c r="AD188" s="299"/>
      <c r="AE188" s="299" t="s">
        <v>2656</v>
      </c>
      <c r="AF188" s="292" t="s">
        <v>2583</v>
      </c>
      <c r="AG188" s="292"/>
      <c r="AH188" s="292" t="s">
        <v>2657</v>
      </c>
      <c r="AI188" s="292" t="s">
        <v>2584</v>
      </c>
      <c r="AJ188" s="292"/>
      <c r="AK188" s="292" t="s">
        <v>2587</v>
      </c>
      <c r="AL188" s="292"/>
      <c r="AM188" s="292"/>
      <c r="AN188" s="292"/>
      <c r="AO188" s="292"/>
      <c r="AP188" s="292"/>
      <c r="AQ188" s="292"/>
      <c r="AR188" s="292"/>
      <c r="AS188" s="292"/>
    </row>
    <row r="189" spans="1:49" x14ac:dyDescent="0.4">
      <c r="A189" s="292" t="s">
        <v>198</v>
      </c>
      <c r="B189" s="292" t="s">
        <v>1320</v>
      </c>
      <c r="C189" s="292"/>
      <c r="D189" s="292" t="s">
        <v>94</v>
      </c>
      <c r="E189" s="292" t="s">
        <v>95</v>
      </c>
      <c r="F189" s="292" t="s">
        <v>93</v>
      </c>
      <c r="G189" s="292"/>
      <c r="H189" s="299">
        <v>42292</v>
      </c>
      <c r="I189" s="292" t="s">
        <v>2648</v>
      </c>
      <c r="J189" s="292" t="s">
        <v>93</v>
      </c>
      <c r="K189" s="292" t="s">
        <v>71</v>
      </c>
      <c r="L189" s="292"/>
      <c r="M189" s="292"/>
      <c r="N189" s="292">
        <v>252</v>
      </c>
      <c r="O189" s="294">
        <v>439292.87</v>
      </c>
      <c r="P189" s="294">
        <f>(O189*0.087)+((O189*0.087)*3.4)</f>
        <v>168161.31063600001</v>
      </c>
      <c r="Q189" s="292"/>
      <c r="R189" s="292"/>
      <c r="S189" s="292"/>
      <c r="T189" s="292"/>
      <c r="U189" s="292"/>
      <c r="V189" s="292" t="s">
        <v>2593</v>
      </c>
      <c r="W189" s="292"/>
      <c r="X189" s="292"/>
      <c r="Y189" s="292" t="s">
        <v>420</v>
      </c>
      <c r="Z189" s="292">
        <v>3</v>
      </c>
      <c r="AA189" s="292" t="s">
        <v>94</v>
      </c>
      <c r="AB189" s="302">
        <v>0.06</v>
      </c>
      <c r="AC189" s="292" t="s">
        <v>2594</v>
      </c>
      <c r="AD189" s="299"/>
      <c r="AE189" s="299" t="s">
        <v>2658</v>
      </c>
      <c r="AF189" s="292" t="s">
        <v>2583</v>
      </c>
      <c r="AG189" s="292"/>
      <c r="AH189" s="292" t="s">
        <v>2659</v>
      </c>
      <c r="AI189" s="292" t="s">
        <v>2584</v>
      </c>
      <c r="AJ189" s="292"/>
      <c r="AK189" s="292" t="s">
        <v>2587</v>
      </c>
      <c r="AL189" s="292"/>
      <c r="AM189" s="292"/>
      <c r="AN189" s="292"/>
      <c r="AO189" s="292"/>
      <c r="AP189" s="292"/>
      <c r="AQ189" s="292"/>
      <c r="AR189" s="292"/>
      <c r="AS189" s="292"/>
      <c r="AU189" s="214" t="s">
        <v>137</v>
      </c>
      <c r="AV189" s="214"/>
      <c r="AW189" s="214" t="s">
        <v>137</v>
      </c>
    </row>
    <row r="190" spans="1:49" x14ac:dyDescent="0.4">
      <c r="A190" s="292" t="s">
        <v>198</v>
      </c>
      <c r="B190" s="292" t="s">
        <v>1418</v>
      </c>
      <c r="C190" s="292"/>
      <c r="D190" s="292" t="s">
        <v>94</v>
      </c>
      <c r="E190" s="292" t="s">
        <v>95</v>
      </c>
      <c r="F190" s="292" t="s">
        <v>93</v>
      </c>
      <c r="G190" s="292"/>
      <c r="H190" s="299">
        <v>42292</v>
      </c>
      <c r="I190" s="292" t="s">
        <v>2648</v>
      </c>
      <c r="J190" s="292" t="s">
        <v>93</v>
      </c>
      <c r="K190" s="292" t="s">
        <v>71</v>
      </c>
      <c r="L190" s="292"/>
      <c r="M190" s="292"/>
      <c r="N190" s="292">
        <v>265</v>
      </c>
      <c r="O190" s="294">
        <v>418789</v>
      </c>
      <c r="P190" s="294">
        <f>(O190*0.087)+((O190*0.087)*3.4)</f>
        <v>160312.42919999998</v>
      </c>
      <c r="Q190" s="292"/>
      <c r="R190" s="292"/>
      <c r="S190" s="292"/>
      <c r="T190" s="292"/>
      <c r="U190" s="292"/>
      <c r="V190" s="292" t="s">
        <v>2593</v>
      </c>
      <c r="W190" s="292"/>
      <c r="X190" s="292"/>
      <c r="Y190" s="292" t="s">
        <v>420</v>
      </c>
      <c r="Z190" s="292">
        <v>3</v>
      </c>
      <c r="AA190" s="292" t="s">
        <v>94</v>
      </c>
      <c r="AB190" s="302">
        <v>0.06</v>
      </c>
      <c r="AC190" s="292" t="s">
        <v>2594</v>
      </c>
      <c r="AD190" s="299"/>
      <c r="AE190" s="299" t="s">
        <v>2658</v>
      </c>
      <c r="AF190" s="292" t="s">
        <v>2583</v>
      </c>
      <c r="AG190" s="292"/>
      <c r="AH190" s="292" t="s">
        <v>2659</v>
      </c>
      <c r="AI190" s="292" t="s">
        <v>2584</v>
      </c>
      <c r="AJ190" s="292"/>
      <c r="AK190" s="292" t="s">
        <v>2587</v>
      </c>
      <c r="AL190" s="292"/>
      <c r="AM190" s="292"/>
      <c r="AN190" s="292"/>
      <c r="AO190" s="292"/>
      <c r="AP190" s="292"/>
      <c r="AQ190" s="292"/>
      <c r="AR190" s="292"/>
      <c r="AS190" s="292"/>
      <c r="AU190" s="214" t="s">
        <v>137</v>
      </c>
      <c r="AV190" s="214"/>
      <c r="AW190" s="214" t="s">
        <v>137</v>
      </c>
    </row>
    <row r="191" spans="1:49" ht="12.75" customHeight="1" x14ac:dyDescent="0.4">
      <c r="A191" s="292" t="s">
        <v>198</v>
      </c>
      <c r="B191" s="292" t="s">
        <v>1387</v>
      </c>
      <c r="C191" s="292"/>
      <c r="D191" s="292" t="s">
        <v>94</v>
      </c>
      <c r="E191" s="292" t="s">
        <v>95</v>
      </c>
      <c r="F191" s="292" t="s">
        <v>93</v>
      </c>
      <c r="G191" s="292"/>
      <c r="H191" s="299">
        <v>42292</v>
      </c>
      <c r="I191" s="292" t="s">
        <v>2660</v>
      </c>
      <c r="J191" s="292" t="s">
        <v>93</v>
      </c>
      <c r="K191" s="292" t="s">
        <v>71</v>
      </c>
      <c r="L191" s="292"/>
      <c r="M191" s="292"/>
      <c r="N191" s="292">
        <v>215</v>
      </c>
      <c r="O191" s="294">
        <v>512154.16</v>
      </c>
      <c r="P191" s="294">
        <f>(O191*0.087)+((O191*0.087)*3.4)</f>
        <v>196052.61244799994</v>
      </c>
      <c r="Q191" s="292"/>
      <c r="R191" s="292"/>
      <c r="S191" s="292"/>
      <c r="T191" s="292"/>
      <c r="U191" s="292"/>
      <c r="V191" s="292" t="s">
        <v>2593</v>
      </c>
      <c r="W191" s="292"/>
      <c r="X191" s="292"/>
      <c r="Y191" s="292" t="s">
        <v>420</v>
      </c>
      <c r="Z191" s="292">
        <v>3</v>
      </c>
      <c r="AA191" s="292" t="s">
        <v>94</v>
      </c>
      <c r="AB191" s="302">
        <v>0.06</v>
      </c>
      <c r="AC191" s="292" t="s">
        <v>2594</v>
      </c>
      <c r="AD191" s="299"/>
      <c r="AE191" s="299" t="s">
        <v>2658</v>
      </c>
      <c r="AF191" s="292" t="s">
        <v>2583</v>
      </c>
      <c r="AG191" s="292"/>
      <c r="AH191" s="292" t="s">
        <v>2659</v>
      </c>
      <c r="AI191" s="292" t="s">
        <v>2584</v>
      </c>
      <c r="AJ191" s="292"/>
      <c r="AK191" s="292" t="s">
        <v>2587</v>
      </c>
      <c r="AL191" s="292"/>
      <c r="AM191" s="292"/>
      <c r="AN191" s="292"/>
      <c r="AO191" s="292"/>
      <c r="AP191" s="292"/>
      <c r="AQ191" s="292"/>
      <c r="AR191" s="292"/>
      <c r="AS191" s="292"/>
      <c r="AU191" s="214" t="s">
        <v>137</v>
      </c>
      <c r="AV191" s="214"/>
      <c r="AW191" s="214" t="s">
        <v>137</v>
      </c>
    </row>
    <row r="192" spans="1:49" x14ac:dyDescent="0.4">
      <c r="A192" s="292" t="s">
        <v>198</v>
      </c>
      <c r="B192" s="292" t="s">
        <v>1443</v>
      </c>
      <c r="C192" s="292"/>
      <c r="D192" s="292" t="s">
        <v>94</v>
      </c>
      <c r="E192" s="292" t="s">
        <v>95</v>
      </c>
      <c r="F192" s="292" t="s">
        <v>93</v>
      </c>
      <c r="G192" s="292"/>
      <c r="H192" s="299">
        <v>42292</v>
      </c>
      <c r="I192" s="292" t="s">
        <v>2648</v>
      </c>
      <c r="J192" s="292" t="s">
        <v>93</v>
      </c>
      <c r="K192" s="292" t="s">
        <v>71</v>
      </c>
      <c r="L192" s="292"/>
      <c r="M192" s="292"/>
      <c r="N192" s="292">
        <v>482</v>
      </c>
      <c r="O192" s="294">
        <v>502150.88</v>
      </c>
      <c r="P192" s="294">
        <f>(O192*0.087)+((O192*0.087)*3.4)</f>
        <v>192223.356864</v>
      </c>
      <c r="Q192" s="292"/>
      <c r="R192" s="292"/>
      <c r="S192" s="292"/>
      <c r="T192" s="292"/>
      <c r="U192" s="292"/>
      <c r="V192" s="292" t="s">
        <v>2593</v>
      </c>
      <c r="W192" s="292"/>
      <c r="X192" s="292"/>
      <c r="Y192" s="292" t="s">
        <v>420</v>
      </c>
      <c r="Z192" s="292">
        <v>3</v>
      </c>
      <c r="AA192" s="292" t="s">
        <v>94</v>
      </c>
      <c r="AB192" s="302">
        <v>0.06</v>
      </c>
      <c r="AC192" s="292" t="s">
        <v>2594</v>
      </c>
      <c r="AD192" s="299"/>
      <c r="AE192" s="299" t="s">
        <v>2658</v>
      </c>
      <c r="AF192" s="292" t="s">
        <v>2583</v>
      </c>
      <c r="AG192" s="292"/>
      <c r="AH192" s="292" t="s">
        <v>2659</v>
      </c>
      <c r="AI192" s="292" t="s">
        <v>2584</v>
      </c>
      <c r="AJ192" s="292"/>
      <c r="AK192" s="292" t="s">
        <v>2587</v>
      </c>
      <c r="AL192" s="292"/>
      <c r="AM192" s="292"/>
      <c r="AN192" s="292"/>
      <c r="AO192" s="292"/>
      <c r="AP192" s="292"/>
      <c r="AQ192" s="292"/>
      <c r="AR192" s="292"/>
      <c r="AS192" s="292"/>
      <c r="AU192" s="214" t="s">
        <v>137</v>
      </c>
      <c r="AV192" s="214"/>
      <c r="AW192" s="214" t="s">
        <v>137</v>
      </c>
    </row>
    <row r="193" spans="1:49" ht="12.75" customHeight="1" x14ac:dyDescent="0.4">
      <c r="A193" s="292" t="s">
        <v>198</v>
      </c>
      <c r="B193" s="292" t="s">
        <v>1176</v>
      </c>
      <c r="C193" s="292"/>
      <c r="D193" s="292" t="s">
        <v>95</v>
      </c>
      <c r="E193" s="292" t="s">
        <v>95</v>
      </c>
      <c r="F193" s="292" t="s">
        <v>93</v>
      </c>
      <c r="G193" s="292"/>
      <c r="H193" s="299">
        <v>42293</v>
      </c>
      <c r="I193" s="292" t="s">
        <v>2660</v>
      </c>
      <c r="J193" s="292" t="s">
        <v>93</v>
      </c>
      <c r="K193" s="292" t="s">
        <v>71</v>
      </c>
      <c r="L193" s="292"/>
      <c r="M193" s="292"/>
      <c r="N193" s="292">
        <v>83</v>
      </c>
      <c r="O193" s="294" t="s">
        <v>119</v>
      </c>
      <c r="P193" s="294"/>
      <c r="Q193" s="292"/>
      <c r="R193" s="332"/>
      <c r="S193" s="292"/>
      <c r="T193" s="292"/>
      <c r="U193" s="292"/>
      <c r="V193" s="292" t="s">
        <v>2593</v>
      </c>
      <c r="W193" s="292"/>
      <c r="X193" s="292"/>
      <c r="Y193" s="292"/>
      <c r="Z193" s="292"/>
      <c r="AA193" s="292"/>
      <c r="AB193" s="292"/>
      <c r="AC193" s="292"/>
      <c r="AD193" s="299"/>
      <c r="AE193" s="299" t="s">
        <v>2661</v>
      </c>
      <c r="AF193" s="292" t="s">
        <v>2583</v>
      </c>
      <c r="AG193" s="292"/>
      <c r="AH193" s="292" t="s">
        <v>2662</v>
      </c>
      <c r="AI193" s="292" t="s">
        <v>2584</v>
      </c>
      <c r="AJ193" s="292"/>
      <c r="AK193" s="292"/>
      <c r="AL193" s="292"/>
      <c r="AM193" s="292"/>
      <c r="AN193" s="292"/>
      <c r="AO193" s="292"/>
      <c r="AP193" s="292"/>
      <c r="AQ193" s="292"/>
      <c r="AR193" s="292"/>
      <c r="AS193" s="292"/>
    </row>
    <row r="194" spans="1:49" ht="12.75" customHeight="1" x14ac:dyDescent="0.4">
      <c r="A194" s="292" t="s">
        <v>198</v>
      </c>
      <c r="B194" s="324" t="s">
        <v>477</v>
      </c>
      <c r="C194" s="324"/>
      <c r="D194" s="292" t="s">
        <v>94</v>
      </c>
      <c r="E194" s="292" t="s">
        <v>94</v>
      </c>
      <c r="F194" s="292" t="s">
        <v>93</v>
      </c>
      <c r="G194" s="292"/>
      <c r="H194" s="298">
        <v>42300</v>
      </c>
      <c r="I194" s="319" t="s">
        <v>2588</v>
      </c>
      <c r="J194" s="292" t="s">
        <v>93</v>
      </c>
      <c r="K194" s="292" t="s">
        <v>71</v>
      </c>
      <c r="L194" s="292"/>
      <c r="M194" s="292"/>
      <c r="N194" s="295">
        <v>503</v>
      </c>
      <c r="O194" s="294">
        <v>1016437.52</v>
      </c>
      <c r="P194" s="294">
        <f>(O194*0.087)+((O194*0.087)*3.4)</f>
        <v>389092.28265599994</v>
      </c>
      <c r="Q194" s="292"/>
      <c r="R194" s="292"/>
      <c r="S194" s="292">
        <v>593</v>
      </c>
      <c r="T194" s="332">
        <v>1036739.11</v>
      </c>
      <c r="U194" s="292"/>
      <c r="V194" s="292" t="s">
        <v>2593</v>
      </c>
      <c r="W194" s="292"/>
      <c r="X194" s="292"/>
      <c r="Y194" s="292" t="s">
        <v>420</v>
      </c>
      <c r="Z194" s="292">
        <v>3</v>
      </c>
      <c r="AA194" s="292" t="s">
        <v>94</v>
      </c>
      <c r="AB194" s="302">
        <v>0.06</v>
      </c>
      <c r="AC194" s="292" t="s">
        <v>2594</v>
      </c>
      <c r="AD194" s="292"/>
      <c r="AE194" s="299" t="s">
        <v>2664</v>
      </c>
      <c r="AF194" s="292" t="s">
        <v>2583</v>
      </c>
      <c r="AG194" s="292"/>
      <c r="AH194" s="292" t="s">
        <v>2663</v>
      </c>
      <c r="AI194" s="292" t="s">
        <v>2584</v>
      </c>
      <c r="AJ194" s="292"/>
      <c r="AK194" s="292" t="s">
        <v>2587</v>
      </c>
      <c r="AL194" s="292"/>
      <c r="AM194" s="292"/>
      <c r="AN194" s="292"/>
      <c r="AO194" s="292"/>
      <c r="AP194" s="292"/>
      <c r="AQ194" s="292"/>
      <c r="AR194" s="292"/>
      <c r="AS194" s="292"/>
      <c r="AU194" s="214" t="s">
        <v>137</v>
      </c>
      <c r="AV194" s="214"/>
      <c r="AW194" s="214" t="s">
        <v>137</v>
      </c>
    </row>
    <row r="195" spans="1:49" ht="12.75" customHeight="1" x14ac:dyDescent="0.4">
      <c r="A195" s="292"/>
      <c r="B195" s="292" t="s">
        <v>1255</v>
      </c>
      <c r="C195" s="292"/>
      <c r="D195" s="292" t="s">
        <v>95</v>
      </c>
      <c r="E195" s="292"/>
      <c r="F195" s="292"/>
      <c r="G195" s="292"/>
      <c r="H195" s="299">
        <v>42270</v>
      </c>
      <c r="I195" s="292"/>
      <c r="J195" s="292" t="s">
        <v>40</v>
      </c>
      <c r="K195" s="292"/>
      <c r="L195" s="292"/>
      <c r="M195" s="292"/>
      <c r="N195" s="292">
        <v>45</v>
      </c>
      <c r="O195" s="337">
        <v>106292.83</v>
      </c>
      <c r="P195" s="337"/>
      <c r="Q195" s="292"/>
      <c r="R195" s="292"/>
      <c r="S195" s="292"/>
      <c r="T195" s="292"/>
      <c r="U195" s="292"/>
      <c r="V195" s="292"/>
      <c r="W195" s="292"/>
      <c r="X195" s="292"/>
      <c r="Y195" s="292"/>
      <c r="Z195" s="292"/>
      <c r="AA195" s="292"/>
      <c r="AB195" s="292"/>
      <c r="AC195" s="292"/>
      <c r="AD195" s="299"/>
      <c r="AE195" s="299"/>
      <c r="AF195" s="292"/>
      <c r="AG195" s="292"/>
      <c r="AH195" s="292"/>
      <c r="AI195" s="292"/>
      <c r="AJ195" s="292"/>
      <c r="AK195" s="292"/>
      <c r="AL195" s="292"/>
      <c r="AM195" s="292"/>
      <c r="AN195" s="292"/>
      <c r="AO195" s="292"/>
      <c r="AP195" s="292"/>
      <c r="AQ195" s="292"/>
      <c r="AR195" s="292"/>
      <c r="AS195" s="292"/>
    </row>
    <row r="196" spans="1:49" ht="12.75" customHeight="1" x14ac:dyDescent="0.4">
      <c r="A196" s="292"/>
      <c r="B196" s="292" t="s">
        <v>1307</v>
      </c>
      <c r="C196" s="292"/>
      <c r="D196" s="292" t="s">
        <v>95</v>
      </c>
      <c r="E196" s="292"/>
      <c r="F196" s="292"/>
      <c r="G196" s="292"/>
      <c r="H196" s="299">
        <v>42270</v>
      </c>
      <c r="I196" s="292"/>
      <c r="J196" s="292" t="s">
        <v>40</v>
      </c>
      <c r="K196" s="292"/>
      <c r="L196" s="292"/>
      <c r="M196" s="292"/>
      <c r="N196" s="292">
        <v>232</v>
      </c>
      <c r="O196" s="292" t="s">
        <v>119</v>
      </c>
      <c r="P196" s="292"/>
      <c r="Q196" s="292"/>
      <c r="R196" s="292"/>
      <c r="S196" s="292"/>
      <c r="T196" s="292"/>
      <c r="U196" s="292"/>
      <c r="V196" s="292"/>
      <c r="W196" s="292"/>
      <c r="X196" s="292"/>
      <c r="Y196" s="292"/>
      <c r="Z196" s="292"/>
      <c r="AA196" s="292"/>
      <c r="AB196" s="292"/>
      <c r="AC196" s="292"/>
      <c r="AD196" s="299"/>
      <c r="AE196" s="299"/>
      <c r="AF196" s="292"/>
      <c r="AG196" s="292"/>
      <c r="AH196" s="292"/>
      <c r="AI196" s="292"/>
      <c r="AJ196" s="292"/>
      <c r="AK196" s="292"/>
      <c r="AL196" s="292"/>
      <c r="AM196" s="292"/>
      <c r="AN196" s="292"/>
      <c r="AO196" s="292"/>
      <c r="AP196" s="292"/>
      <c r="AQ196" s="292"/>
      <c r="AR196" s="292"/>
      <c r="AS196" s="292"/>
    </row>
    <row r="197" spans="1:49" ht="12.75" customHeight="1" x14ac:dyDescent="0.4">
      <c r="A197" s="292"/>
      <c r="B197" s="292" t="s">
        <v>1333</v>
      </c>
      <c r="C197" s="292"/>
      <c r="D197" s="292" t="s">
        <v>95</v>
      </c>
      <c r="E197" s="292"/>
      <c r="F197" s="292"/>
      <c r="G197" s="292"/>
      <c r="H197" s="299">
        <v>42277</v>
      </c>
      <c r="I197" s="292"/>
      <c r="J197" s="292" t="s">
        <v>40</v>
      </c>
      <c r="K197" s="292"/>
      <c r="L197" s="292"/>
      <c r="M197" s="292"/>
      <c r="N197" s="292">
        <v>68</v>
      </c>
      <c r="O197" s="337">
        <v>40752.65</v>
      </c>
      <c r="P197" s="337"/>
      <c r="Q197" s="292"/>
      <c r="R197" s="292"/>
      <c r="S197" s="292"/>
      <c r="T197" s="292"/>
      <c r="U197" s="292"/>
      <c r="V197" s="292"/>
      <c r="W197" s="292"/>
      <c r="X197" s="292"/>
      <c r="Y197" s="292"/>
      <c r="Z197" s="292"/>
      <c r="AA197" s="292"/>
      <c r="AB197" s="292"/>
      <c r="AC197" s="292"/>
      <c r="AD197" s="299"/>
      <c r="AE197" s="299"/>
      <c r="AF197" s="292"/>
      <c r="AG197" s="292"/>
      <c r="AH197" s="292"/>
      <c r="AI197" s="292"/>
      <c r="AJ197" s="292"/>
      <c r="AK197" s="292"/>
      <c r="AL197" s="292"/>
      <c r="AM197" s="292"/>
      <c r="AN197" s="292"/>
      <c r="AO197" s="292"/>
      <c r="AP197" s="292"/>
      <c r="AQ197" s="292"/>
      <c r="AR197" s="292"/>
      <c r="AS197" s="292"/>
    </row>
    <row r="198" spans="1:49" ht="12.75" customHeight="1" x14ac:dyDescent="0.4">
      <c r="A198" s="292"/>
      <c r="B198" s="292" t="s">
        <v>1339</v>
      </c>
      <c r="C198" s="292"/>
      <c r="D198" s="292" t="s">
        <v>95</v>
      </c>
      <c r="E198" s="292"/>
      <c r="F198" s="292"/>
      <c r="G198" s="292"/>
      <c r="H198" s="299">
        <v>42278</v>
      </c>
      <c r="I198" s="292"/>
      <c r="J198" s="292" t="s">
        <v>40</v>
      </c>
      <c r="K198" s="292"/>
      <c r="L198" s="292"/>
      <c r="M198" s="292"/>
      <c r="N198" s="292">
        <v>269</v>
      </c>
      <c r="O198" s="337">
        <v>327006.08000000002</v>
      </c>
      <c r="P198" s="337"/>
      <c r="Q198" s="292"/>
      <c r="R198" s="292"/>
      <c r="S198" s="292"/>
      <c r="T198" s="292"/>
      <c r="U198" s="292"/>
      <c r="V198" s="292"/>
      <c r="W198" s="292"/>
      <c r="X198" s="292"/>
      <c r="Y198" s="292"/>
      <c r="Z198" s="292"/>
      <c r="AA198" s="292"/>
      <c r="AB198" s="292"/>
      <c r="AC198" s="292"/>
      <c r="AD198" s="299"/>
      <c r="AE198" s="299"/>
      <c r="AF198" s="292"/>
      <c r="AG198" s="292"/>
      <c r="AH198" s="292"/>
      <c r="AI198" s="292"/>
      <c r="AJ198" s="292"/>
      <c r="AK198" s="292"/>
      <c r="AL198" s="292"/>
      <c r="AM198" s="292"/>
      <c r="AN198" s="292"/>
      <c r="AO198" s="292"/>
      <c r="AP198" s="292"/>
      <c r="AQ198" s="292"/>
      <c r="AR198" s="292"/>
      <c r="AS198" s="292"/>
    </row>
    <row r="199" spans="1:49" ht="12.75" customHeight="1" x14ac:dyDescent="0.4">
      <c r="A199" s="292"/>
      <c r="B199" s="292" t="s">
        <v>1290</v>
      </c>
      <c r="C199" s="292"/>
      <c r="D199" s="292" t="s">
        <v>95</v>
      </c>
      <c r="E199" s="292"/>
      <c r="F199" s="292"/>
      <c r="G199" s="292"/>
      <c r="H199" s="299">
        <v>42282</v>
      </c>
      <c r="I199" s="292"/>
      <c r="J199" s="292" t="s">
        <v>40</v>
      </c>
      <c r="K199" s="292"/>
      <c r="L199" s="292"/>
      <c r="M199" s="292"/>
      <c r="N199" s="292">
        <v>252</v>
      </c>
      <c r="O199" s="337">
        <v>209369.78</v>
      </c>
      <c r="P199" s="337"/>
      <c r="Q199" s="292"/>
      <c r="R199" s="292"/>
      <c r="S199" s="292"/>
      <c r="T199" s="292"/>
      <c r="U199" s="292"/>
      <c r="V199" s="292"/>
      <c r="W199" s="292"/>
      <c r="X199" s="292"/>
      <c r="Y199" s="292"/>
      <c r="Z199" s="292"/>
      <c r="AA199" s="292"/>
      <c r="AB199" s="292"/>
      <c r="AC199" s="292"/>
      <c r="AD199" s="299"/>
      <c r="AE199" s="299"/>
      <c r="AF199" s="292"/>
      <c r="AG199" s="292"/>
      <c r="AH199" s="292"/>
      <c r="AI199" s="292"/>
      <c r="AJ199" s="292"/>
      <c r="AK199" s="292"/>
      <c r="AL199" s="292"/>
      <c r="AM199" s="292"/>
      <c r="AN199" s="292"/>
      <c r="AO199" s="292"/>
      <c r="AP199" s="292"/>
      <c r="AQ199" s="292"/>
      <c r="AR199" s="292"/>
      <c r="AS199" s="292"/>
    </row>
    <row r="200" spans="1:49" ht="12.75" customHeight="1" x14ac:dyDescent="0.4">
      <c r="A200" s="292"/>
      <c r="B200" s="292" t="s">
        <v>1291</v>
      </c>
      <c r="C200" s="292"/>
      <c r="D200" s="292" t="s">
        <v>95</v>
      </c>
      <c r="E200" s="292"/>
      <c r="F200" s="292"/>
      <c r="G200" s="292"/>
      <c r="H200" s="299">
        <v>42282</v>
      </c>
      <c r="I200" s="292"/>
      <c r="J200" s="292" t="s">
        <v>40</v>
      </c>
      <c r="K200" s="292"/>
      <c r="L200" s="292"/>
      <c r="M200" s="292"/>
      <c r="N200" s="292">
        <v>255</v>
      </c>
      <c r="O200" s="337">
        <v>369371.16</v>
      </c>
      <c r="P200" s="337"/>
      <c r="Q200" s="292"/>
      <c r="R200" s="292"/>
      <c r="S200" s="292"/>
      <c r="T200" s="292"/>
      <c r="U200" s="292"/>
      <c r="V200" s="292"/>
      <c r="W200" s="292"/>
      <c r="X200" s="292"/>
      <c r="Y200" s="292"/>
      <c r="Z200" s="292"/>
      <c r="AA200" s="292"/>
      <c r="AB200" s="292"/>
      <c r="AC200" s="292"/>
      <c r="AD200" s="299"/>
      <c r="AE200" s="299"/>
      <c r="AF200" s="292"/>
      <c r="AG200" s="292"/>
      <c r="AH200" s="292"/>
      <c r="AI200" s="292"/>
      <c r="AJ200" s="292"/>
      <c r="AK200" s="292"/>
      <c r="AL200" s="292"/>
      <c r="AM200" s="292"/>
      <c r="AN200" s="292"/>
      <c r="AO200" s="292"/>
      <c r="AP200" s="292"/>
      <c r="AQ200" s="292"/>
      <c r="AR200" s="292"/>
      <c r="AS200" s="292"/>
    </row>
    <row r="201" spans="1:49" ht="12.75" customHeight="1" x14ac:dyDescent="0.4">
      <c r="A201" s="292"/>
      <c r="B201" s="292" t="s">
        <v>1340</v>
      </c>
      <c r="C201" s="292"/>
      <c r="D201" s="292" t="s">
        <v>95</v>
      </c>
      <c r="E201" s="292"/>
      <c r="F201" s="292"/>
      <c r="G201" s="292"/>
      <c r="H201" s="299">
        <v>42282</v>
      </c>
      <c r="I201" s="292"/>
      <c r="J201" s="292" t="s">
        <v>40</v>
      </c>
      <c r="K201" s="292"/>
      <c r="L201" s="292"/>
      <c r="M201" s="292"/>
      <c r="N201" s="292">
        <v>74</v>
      </c>
      <c r="O201" s="337">
        <v>141028.26</v>
      </c>
      <c r="P201" s="337"/>
      <c r="Q201" s="292"/>
      <c r="R201" s="292"/>
      <c r="S201" s="292"/>
      <c r="T201" s="292"/>
      <c r="U201" s="292"/>
      <c r="V201" s="292"/>
      <c r="W201" s="292"/>
      <c r="X201" s="292"/>
      <c r="Y201" s="292"/>
      <c r="Z201" s="292"/>
      <c r="AA201" s="292"/>
      <c r="AB201" s="292"/>
      <c r="AC201" s="292"/>
      <c r="AD201" s="299"/>
      <c r="AE201" s="299"/>
      <c r="AF201" s="292"/>
      <c r="AG201" s="292"/>
      <c r="AH201" s="292"/>
      <c r="AI201" s="292"/>
      <c r="AJ201" s="292"/>
      <c r="AK201" s="292"/>
      <c r="AL201" s="292"/>
      <c r="AM201" s="292"/>
      <c r="AN201" s="292"/>
      <c r="AO201" s="292"/>
      <c r="AP201" s="292"/>
      <c r="AQ201" s="292"/>
      <c r="AR201" s="292"/>
      <c r="AS201" s="292"/>
    </row>
    <row r="202" spans="1:49" ht="12.75" customHeight="1" x14ac:dyDescent="0.4">
      <c r="A202" s="292"/>
      <c r="B202" s="292" t="s">
        <v>1317</v>
      </c>
      <c r="C202" s="292"/>
      <c r="D202" s="292" t="s">
        <v>95</v>
      </c>
      <c r="E202" s="292"/>
      <c r="F202" s="292"/>
      <c r="G202" s="292"/>
      <c r="H202" s="299">
        <v>42282</v>
      </c>
      <c r="I202" s="292"/>
      <c r="J202" s="292" t="s">
        <v>40</v>
      </c>
      <c r="K202" s="292"/>
      <c r="L202" s="292"/>
      <c r="M202" s="292"/>
      <c r="N202" s="292">
        <v>12</v>
      </c>
      <c r="O202" s="337">
        <v>220797.4</v>
      </c>
      <c r="P202" s="337"/>
      <c r="Q202" s="292"/>
      <c r="R202" s="292"/>
      <c r="S202" s="292"/>
      <c r="T202" s="292"/>
      <c r="U202" s="292"/>
      <c r="V202" s="292"/>
      <c r="W202" s="292"/>
      <c r="X202" s="292"/>
      <c r="Y202" s="292"/>
      <c r="Z202" s="292"/>
      <c r="AA202" s="292"/>
      <c r="AB202" s="292"/>
      <c r="AC202" s="292"/>
      <c r="AD202" s="299"/>
      <c r="AE202" s="299"/>
      <c r="AF202" s="292"/>
      <c r="AG202" s="292"/>
      <c r="AH202" s="292"/>
      <c r="AI202" s="292"/>
      <c r="AJ202" s="292"/>
      <c r="AK202" s="292"/>
      <c r="AL202" s="292"/>
      <c r="AM202" s="292"/>
      <c r="AN202" s="292"/>
      <c r="AO202" s="292"/>
      <c r="AP202" s="292"/>
      <c r="AQ202" s="292"/>
      <c r="AR202" s="292"/>
      <c r="AS202" s="292"/>
    </row>
    <row r="203" spans="1:49" ht="12.75" customHeight="1" x14ac:dyDescent="0.4">
      <c r="A203" s="292"/>
      <c r="B203" s="292" t="s">
        <v>1437</v>
      </c>
      <c r="C203" s="292"/>
      <c r="D203" s="292" t="s">
        <v>95</v>
      </c>
      <c r="E203" s="292"/>
      <c r="F203" s="292"/>
      <c r="G203" s="292"/>
      <c r="H203" s="299">
        <v>42283</v>
      </c>
      <c r="I203" s="292"/>
      <c r="J203" s="292" t="s">
        <v>40</v>
      </c>
      <c r="K203" s="292"/>
      <c r="L203" s="292"/>
      <c r="M203" s="292"/>
      <c r="N203" s="292">
        <v>40</v>
      </c>
      <c r="O203" s="292" t="s">
        <v>119</v>
      </c>
      <c r="P203" s="292"/>
      <c r="Q203" s="292"/>
      <c r="R203" s="292"/>
      <c r="S203" s="292"/>
      <c r="T203" s="292"/>
      <c r="U203" s="292"/>
      <c r="V203" s="292"/>
      <c r="W203" s="292"/>
      <c r="X203" s="292"/>
      <c r="Y203" s="292"/>
      <c r="Z203" s="292"/>
      <c r="AA203" s="292"/>
      <c r="AB203" s="292"/>
      <c r="AC203" s="292"/>
      <c r="AD203" s="299"/>
      <c r="AE203" s="299"/>
      <c r="AF203" s="292"/>
      <c r="AG203" s="292"/>
      <c r="AH203" s="292"/>
      <c r="AI203" s="292"/>
      <c r="AJ203" s="292"/>
      <c r="AK203" s="292"/>
      <c r="AL203" s="292"/>
      <c r="AM203" s="292"/>
      <c r="AN203" s="292"/>
      <c r="AO203" s="292"/>
      <c r="AP203" s="292"/>
      <c r="AQ203" s="292"/>
      <c r="AR203" s="292"/>
      <c r="AS203" s="292"/>
    </row>
    <row r="204" spans="1:49" ht="12.75" customHeight="1" x14ac:dyDescent="0.4">
      <c r="A204" s="292"/>
      <c r="B204" s="292" t="s">
        <v>1482</v>
      </c>
      <c r="C204" s="292"/>
      <c r="D204" s="292" t="s">
        <v>95</v>
      </c>
      <c r="E204" s="292"/>
      <c r="F204" s="292"/>
      <c r="G204" s="292"/>
      <c r="H204" s="299">
        <v>42283</v>
      </c>
      <c r="I204" s="292"/>
      <c r="J204" s="292" t="s">
        <v>40</v>
      </c>
      <c r="K204" s="292"/>
      <c r="L204" s="292"/>
      <c r="M204" s="292"/>
      <c r="N204" s="292">
        <v>44</v>
      </c>
      <c r="O204" s="337">
        <v>315765.74</v>
      </c>
      <c r="P204" s="337"/>
      <c r="Q204" s="292"/>
      <c r="R204" s="292"/>
      <c r="S204" s="292"/>
      <c r="T204" s="292"/>
      <c r="U204" s="292"/>
      <c r="V204" s="292"/>
      <c r="W204" s="292"/>
      <c r="X204" s="292"/>
      <c r="Y204" s="292"/>
      <c r="Z204" s="292"/>
      <c r="AA204" s="292"/>
      <c r="AB204" s="292"/>
      <c r="AC204" s="292"/>
      <c r="AD204" s="299"/>
      <c r="AE204" s="299"/>
      <c r="AF204" s="292"/>
      <c r="AG204" s="292"/>
      <c r="AH204" s="292"/>
      <c r="AI204" s="292"/>
      <c r="AJ204" s="292"/>
      <c r="AK204" s="292"/>
      <c r="AL204" s="292"/>
      <c r="AM204" s="292"/>
      <c r="AN204" s="292"/>
      <c r="AO204" s="292"/>
      <c r="AP204" s="292"/>
      <c r="AQ204" s="292"/>
      <c r="AR204" s="292"/>
      <c r="AS204" s="292"/>
    </row>
    <row r="205" spans="1:49" ht="12.75" customHeight="1" x14ac:dyDescent="0.4">
      <c r="A205" s="292"/>
      <c r="B205" s="292" t="s">
        <v>1344</v>
      </c>
      <c r="C205" s="292"/>
      <c r="D205" s="292" t="s">
        <v>95</v>
      </c>
      <c r="E205" s="292"/>
      <c r="F205" s="292"/>
      <c r="G205" s="292"/>
      <c r="H205" s="299">
        <v>42283</v>
      </c>
      <c r="I205" s="292"/>
      <c r="J205" s="292" t="s">
        <v>40</v>
      </c>
      <c r="K205" s="292"/>
      <c r="L205" s="292"/>
      <c r="M205" s="292"/>
      <c r="N205" s="292">
        <v>182</v>
      </c>
      <c r="O205" s="337">
        <v>267363.84999999998</v>
      </c>
      <c r="P205" s="337"/>
      <c r="Q205" s="292"/>
      <c r="R205" s="292"/>
      <c r="S205" s="292"/>
      <c r="T205" s="292"/>
      <c r="U205" s="292"/>
      <c r="V205" s="292"/>
      <c r="W205" s="292"/>
      <c r="X205" s="292"/>
      <c r="Y205" s="292"/>
      <c r="Z205" s="292"/>
      <c r="AA205" s="292"/>
      <c r="AB205" s="292"/>
      <c r="AC205" s="292"/>
      <c r="AD205" s="299"/>
      <c r="AE205" s="299"/>
      <c r="AF205" s="292"/>
      <c r="AG205" s="292"/>
      <c r="AH205" s="292"/>
      <c r="AI205" s="292"/>
      <c r="AJ205" s="292"/>
      <c r="AK205" s="292"/>
      <c r="AL205" s="292"/>
      <c r="AM205" s="292"/>
      <c r="AN205" s="292"/>
      <c r="AO205" s="292"/>
      <c r="AP205" s="292"/>
      <c r="AQ205" s="292"/>
      <c r="AR205" s="292"/>
      <c r="AS205" s="292"/>
    </row>
    <row r="206" spans="1:49" ht="12.75" customHeight="1" x14ac:dyDescent="0.4">
      <c r="A206" s="292"/>
      <c r="B206" s="292" t="s">
        <v>1364</v>
      </c>
      <c r="C206" s="292"/>
      <c r="D206" s="292" t="s">
        <v>95</v>
      </c>
      <c r="E206" s="292"/>
      <c r="F206" s="292"/>
      <c r="G206" s="292"/>
      <c r="H206" s="299">
        <v>42283</v>
      </c>
      <c r="I206" s="292"/>
      <c r="J206" s="292" t="s">
        <v>40</v>
      </c>
      <c r="K206" s="292"/>
      <c r="L206" s="292"/>
      <c r="M206" s="292"/>
      <c r="N206" s="292">
        <v>446</v>
      </c>
      <c r="O206" s="337">
        <v>339563.13</v>
      </c>
      <c r="P206" s="337"/>
      <c r="Q206" s="292"/>
      <c r="R206" s="292"/>
      <c r="S206" s="292"/>
      <c r="T206" s="292"/>
      <c r="U206" s="292"/>
      <c r="V206" s="292"/>
      <c r="W206" s="292"/>
      <c r="X206" s="292"/>
      <c r="Y206" s="292"/>
      <c r="Z206" s="292"/>
      <c r="AA206" s="292"/>
      <c r="AB206" s="292"/>
      <c r="AC206" s="292"/>
      <c r="AD206" s="299"/>
      <c r="AE206" s="299"/>
      <c r="AF206" s="292"/>
      <c r="AG206" s="292"/>
      <c r="AH206" s="292"/>
      <c r="AI206" s="292"/>
      <c r="AJ206" s="292"/>
      <c r="AK206" s="292"/>
      <c r="AL206" s="292"/>
      <c r="AM206" s="292"/>
      <c r="AN206" s="292"/>
      <c r="AO206" s="292"/>
      <c r="AP206" s="292"/>
      <c r="AQ206" s="292"/>
      <c r="AR206" s="292"/>
      <c r="AS206" s="292"/>
    </row>
    <row r="207" spans="1:49" ht="12.75" customHeight="1" x14ac:dyDescent="0.4">
      <c r="A207" s="292"/>
      <c r="B207" s="292" t="s">
        <v>1343</v>
      </c>
      <c r="C207" s="292"/>
      <c r="D207" s="292" t="s">
        <v>95</v>
      </c>
      <c r="E207" s="292"/>
      <c r="F207" s="292"/>
      <c r="G207" s="292"/>
      <c r="H207" s="299">
        <v>42284</v>
      </c>
      <c r="I207" s="292"/>
      <c r="J207" s="292" t="s">
        <v>40</v>
      </c>
      <c r="K207" s="292"/>
      <c r="L207" s="292"/>
      <c r="M207" s="292"/>
      <c r="N207" s="292">
        <v>11</v>
      </c>
      <c r="O207" s="292" t="s">
        <v>119</v>
      </c>
      <c r="P207" s="292"/>
      <c r="Q207" s="292"/>
      <c r="R207" s="292"/>
      <c r="S207" s="292"/>
      <c r="T207" s="292"/>
      <c r="U207" s="292"/>
      <c r="V207" s="292"/>
      <c r="W207" s="292"/>
      <c r="X207" s="292"/>
      <c r="Y207" s="292"/>
      <c r="Z207" s="292"/>
      <c r="AA207" s="292"/>
      <c r="AB207" s="292"/>
      <c r="AC207" s="292"/>
      <c r="AD207" s="299"/>
      <c r="AE207" s="299"/>
      <c r="AF207" s="292"/>
      <c r="AG207" s="292"/>
      <c r="AH207" s="292"/>
      <c r="AI207" s="292"/>
      <c r="AJ207" s="292"/>
      <c r="AK207" s="292"/>
      <c r="AL207" s="292"/>
      <c r="AM207" s="292"/>
      <c r="AN207" s="292"/>
      <c r="AO207" s="292"/>
      <c r="AP207" s="292"/>
      <c r="AQ207" s="292"/>
      <c r="AR207" s="292"/>
      <c r="AS207" s="292"/>
    </row>
    <row r="208" spans="1:49" ht="12.75" customHeight="1" x14ac:dyDescent="0.4">
      <c r="A208" s="292"/>
      <c r="B208" s="292" t="s">
        <v>1377</v>
      </c>
      <c r="C208" s="292"/>
      <c r="D208" s="292" t="s">
        <v>95</v>
      </c>
      <c r="E208" s="292"/>
      <c r="F208" s="292"/>
      <c r="G208" s="292"/>
      <c r="H208" s="299">
        <v>42284</v>
      </c>
      <c r="I208" s="292"/>
      <c r="J208" s="292" t="s">
        <v>40</v>
      </c>
      <c r="K208" s="292"/>
      <c r="L208" s="292"/>
      <c r="M208" s="292"/>
      <c r="N208" s="292">
        <v>67</v>
      </c>
      <c r="O208" s="337">
        <v>164267</v>
      </c>
      <c r="P208" s="337"/>
      <c r="Q208" s="292"/>
      <c r="R208" s="292"/>
      <c r="S208" s="292"/>
      <c r="T208" s="292"/>
      <c r="U208" s="292"/>
      <c r="V208" s="292"/>
      <c r="W208" s="292"/>
      <c r="X208" s="292"/>
      <c r="Y208" s="292"/>
      <c r="Z208" s="292"/>
      <c r="AA208" s="292"/>
      <c r="AB208" s="292"/>
      <c r="AC208" s="292"/>
      <c r="AD208" s="299"/>
      <c r="AE208" s="299"/>
      <c r="AF208" s="292"/>
      <c r="AG208" s="292"/>
      <c r="AH208" s="292"/>
      <c r="AI208" s="292"/>
      <c r="AJ208" s="292"/>
      <c r="AK208" s="292"/>
      <c r="AL208" s="292"/>
      <c r="AM208" s="292"/>
      <c r="AN208" s="292"/>
      <c r="AO208" s="292"/>
      <c r="AP208" s="292"/>
      <c r="AQ208" s="292"/>
      <c r="AR208" s="292"/>
      <c r="AS208" s="292"/>
    </row>
    <row r="209" spans="1:49" ht="12.75" customHeight="1" x14ac:dyDescent="0.4">
      <c r="A209" s="292"/>
      <c r="B209" s="292" t="s">
        <v>1546</v>
      </c>
      <c r="C209" s="292"/>
      <c r="D209" s="292" t="s">
        <v>95</v>
      </c>
      <c r="E209" s="292"/>
      <c r="F209" s="292"/>
      <c r="G209" s="292"/>
      <c r="H209" s="299">
        <v>42284</v>
      </c>
      <c r="I209" s="292"/>
      <c r="J209" s="292" t="s">
        <v>40</v>
      </c>
      <c r="K209" s="292"/>
      <c r="L209" s="292"/>
      <c r="M209" s="292"/>
      <c r="N209" s="292">
        <v>150</v>
      </c>
      <c r="O209" s="337">
        <v>338901.55</v>
      </c>
      <c r="P209" s="337"/>
      <c r="Q209" s="292"/>
      <c r="R209" s="292"/>
      <c r="S209" s="292"/>
      <c r="T209" s="292"/>
      <c r="U209" s="292"/>
      <c r="V209" s="292"/>
      <c r="W209" s="292"/>
      <c r="X209" s="292"/>
      <c r="Y209" s="292"/>
      <c r="Z209" s="292"/>
      <c r="AA209" s="292"/>
      <c r="AB209" s="292"/>
      <c r="AC209" s="292"/>
      <c r="AD209" s="299"/>
      <c r="AE209" s="299"/>
      <c r="AF209" s="292"/>
      <c r="AG209" s="292"/>
      <c r="AH209" s="292"/>
      <c r="AI209" s="292"/>
      <c r="AJ209" s="292"/>
      <c r="AK209" s="292"/>
      <c r="AL209" s="292"/>
      <c r="AM209" s="292"/>
      <c r="AN209" s="292"/>
      <c r="AO209" s="292"/>
      <c r="AP209" s="292"/>
      <c r="AQ209" s="292"/>
      <c r="AR209" s="292"/>
      <c r="AS209" s="292"/>
    </row>
    <row r="210" spans="1:49" ht="12.75" customHeight="1" x14ac:dyDescent="0.4">
      <c r="A210" s="292"/>
      <c r="B210" s="292" t="s">
        <v>1338</v>
      </c>
      <c r="C210" s="292"/>
      <c r="D210" s="292" t="s">
        <v>95</v>
      </c>
      <c r="E210" s="337"/>
      <c r="F210" s="292"/>
      <c r="G210" s="292"/>
      <c r="H210" s="299">
        <v>42285</v>
      </c>
      <c r="I210" s="292"/>
      <c r="J210" s="292" t="s">
        <v>40</v>
      </c>
      <c r="K210" s="292"/>
      <c r="L210" s="292"/>
      <c r="M210" s="292"/>
      <c r="N210" s="292">
        <v>82</v>
      </c>
      <c r="O210" s="294">
        <v>732284.06</v>
      </c>
      <c r="P210" s="294"/>
      <c r="Q210" s="292"/>
      <c r="R210" s="292"/>
      <c r="S210" s="292"/>
      <c r="T210" s="292"/>
      <c r="U210" s="292"/>
      <c r="V210" s="292"/>
      <c r="W210" s="292"/>
      <c r="X210" s="292"/>
      <c r="Y210" s="292"/>
      <c r="Z210" s="292"/>
      <c r="AA210" s="292"/>
      <c r="AB210" s="292"/>
      <c r="AC210" s="292"/>
      <c r="AD210" s="299"/>
      <c r="AE210" s="299"/>
      <c r="AF210" s="292"/>
      <c r="AG210" s="292"/>
      <c r="AH210" s="292"/>
      <c r="AI210" s="292"/>
      <c r="AJ210" s="292"/>
      <c r="AK210" s="292"/>
      <c r="AL210" s="292"/>
      <c r="AM210" s="292"/>
      <c r="AN210" s="292"/>
      <c r="AO210" s="292"/>
      <c r="AP210" s="292"/>
      <c r="AQ210" s="292"/>
      <c r="AR210" s="292"/>
      <c r="AS210" s="292"/>
    </row>
    <row r="211" spans="1:49" ht="12.75" customHeight="1" x14ac:dyDescent="0.4">
      <c r="A211" s="292"/>
      <c r="B211" s="292" t="s">
        <v>1550</v>
      </c>
      <c r="C211" s="292"/>
      <c r="D211" s="292" t="s">
        <v>95</v>
      </c>
      <c r="E211" s="292"/>
      <c r="F211" s="292"/>
      <c r="G211" s="292"/>
      <c r="H211" s="299">
        <v>42285</v>
      </c>
      <c r="I211" s="292"/>
      <c r="J211" s="292" t="s">
        <v>40</v>
      </c>
      <c r="K211" s="292"/>
      <c r="L211" s="292"/>
      <c r="M211" s="292"/>
      <c r="N211" s="292">
        <v>39</v>
      </c>
      <c r="O211" s="292" t="s">
        <v>119</v>
      </c>
      <c r="P211" s="292"/>
      <c r="Q211" s="292"/>
      <c r="R211" s="292"/>
      <c r="S211" s="292"/>
      <c r="T211" s="292"/>
      <c r="U211" s="292"/>
      <c r="V211" s="292"/>
      <c r="W211" s="292"/>
      <c r="X211" s="292"/>
      <c r="Y211" s="292"/>
      <c r="Z211" s="292"/>
      <c r="AA211" s="292"/>
      <c r="AB211" s="292"/>
      <c r="AC211" s="292"/>
      <c r="AD211" s="299"/>
      <c r="AE211" s="299"/>
      <c r="AF211" s="292"/>
      <c r="AG211" s="292"/>
      <c r="AH211" s="292"/>
      <c r="AI211" s="292"/>
      <c r="AJ211" s="292"/>
      <c r="AK211" s="292"/>
      <c r="AL211" s="292"/>
      <c r="AM211" s="292"/>
      <c r="AN211" s="292"/>
      <c r="AO211" s="292"/>
      <c r="AP211" s="292"/>
      <c r="AQ211" s="292"/>
      <c r="AR211" s="292"/>
      <c r="AS211" s="292"/>
    </row>
    <row r="212" spans="1:49" ht="12.75" customHeight="1" x14ac:dyDescent="0.4">
      <c r="A212" s="292"/>
      <c r="B212" s="292" t="s">
        <v>1352</v>
      </c>
      <c r="C212" s="292"/>
      <c r="D212" s="292" t="s">
        <v>95</v>
      </c>
      <c r="E212" s="292"/>
      <c r="F212" s="292"/>
      <c r="G212" s="292"/>
      <c r="H212" s="299">
        <v>42285</v>
      </c>
      <c r="I212" s="292"/>
      <c r="J212" s="292" t="s">
        <v>40</v>
      </c>
      <c r="K212" s="292"/>
      <c r="L212" s="292"/>
      <c r="M212" s="292"/>
      <c r="N212" s="292">
        <v>141</v>
      </c>
      <c r="O212" s="292" t="s">
        <v>119</v>
      </c>
      <c r="P212" s="292"/>
      <c r="Q212" s="292"/>
      <c r="R212" s="292"/>
      <c r="S212" s="292"/>
      <c r="T212" s="292"/>
      <c r="U212" s="292"/>
      <c r="V212" s="292"/>
      <c r="W212" s="292"/>
      <c r="X212" s="292"/>
      <c r="Y212" s="292"/>
      <c r="Z212" s="292"/>
      <c r="AA212" s="292"/>
      <c r="AB212" s="292"/>
      <c r="AC212" s="292"/>
      <c r="AD212" s="299"/>
      <c r="AE212" s="299"/>
      <c r="AF212" s="292"/>
      <c r="AG212" s="292"/>
      <c r="AH212" s="292"/>
      <c r="AI212" s="292"/>
      <c r="AJ212" s="292"/>
      <c r="AK212" s="292"/>
      <c r="AL212" s="292"/>
      <c r="AM212" s="292"/>
      <c r="AN212" s="292"/>
      <c r="AO212" s="292"/>
      <c r="AP212" s="292"/>
      <c r="AQ212" s="292"/>
      <c r="AR212" s="292"/>
      <c r="AS212" s="292"/>
    </row>
    <row r="213" spans="1:49" ht="12.75" customHeight="1" x14ac:dyDescent="0.4">
      <c r="A213" s="292"/>
      <c r="B213" s="292" t="s">
        <v>1347</v>
      </c>
      <c r="C213" s="292"/>
      <c r="D213" s="292" t="s">
        <v>95</v>
      </c>
      <c r="E213" s="292"/>
      <c r="F213" s="292"/>
      <c r="G213" s="292"/>
      <c r="H213" s="299">
        <v>42285</v>
      </c>
      <c r="I213" s="292"/>
      <c r="J213" s="292" t="s">
        <v>40</v>
      </c>
      <c r="K213" s="292"/>
      <c r="L213" s="292"/>
      <c r="M213" s="292"/>
      <c r="N213" s="292">
        <v>56</v>
      </c>
      <c r="O213" s="337">
        <v>152708.9</v>
      </c>
      <c r="P213" s="337"/>
      <c r="Q213" s="292"/>
      <c r="R213" s="292"/>
      <c r="S213" s="292"/>
      <c r="T213" s="292"/>
      <c r="U213" s="292"/>
      <c r="V213" s="292"/>
      <c r="W213" s="292"/>
      <c r="X213" s="292"/>
      <c r="Y213" s="292"/>
      <c r="Z213" s="292"/>
      <c r="AA213" s="292"/>
      <c r="AB213" s="292"/>
      <c r="AC213" s="292"/>
      <c r="AD213" s="299"/>
      <c r="AE213" s="299"/>
      <c r="AF213" s="292"/>
      <c r="AG213" s="292"/>
      <c r="AH213" s="292"/>
      <c r="AI213" s="292"/>
      <c r="AJ213" s="292"/>
      <c r="AK213" s="292"/>
      <c r="AL213" s="292"/>
      <c r="AM213" s="292"/>
      <c r="AN213" s="292"/>
      <c r="AO213" s="292"/>
      <c r="AP213" s="292"/>
      <c r="AQ213" s="292"/>
      <c r="AR213" s="292"/>
      <c r="AS213" s="292"/>
    </row>
    <row r="214" spans="1:49" ht="12.75" customHeight="1" x14ac:dyDescent="0.4">
      <c r="A214" s="292"/>
      <c r="B214" s="292" t="s">
        <v>1392</v>
      </c>
      <c r="C214" s="292"/>
      <c r="D214" s="292" t="s">
        <v>95</v>
      </c>
      <c r="E214" s="292"/>
      <c r="F214" s="292"/>
      <c r="G214" s="292"/>
      <c r="H214" s="299">
        <v>42286</v>
      </c>
      <c r="I214" s="292"/>
      <c r="J214" s="292" t="s">
        <v>40</v>
      </c>
      <c r="K214" s="292"/>
      <c r="L214" s="292"/>
      <c r="M214" s="292"/>
      <c r="N214" s="292">
        <v>51</v>
      </c>
      <c r="O214" s="292" t="s">
        <v>119</v>
      </c>
      <c r="P214" s="292"/>
      <c r="Q214" s="292"/>
      <c r="R214" s="292"/>
      <c r="S214" s="292"/>
      <c r="T214" s="292"/>
      <c r="U214" s="292"/>
      <c r="V214" s="292"/>
      <c r="W214" s="292"/>
      <c r="X214" s="292"/>
      <c r="Y214" s="292"/>
      <c r="Z214" s="292"/>
      <c r="AA214" s="292"/>
      <c r="AB214" s="292"/>
      <c r="AC214" s="292"/>
      <c r="AD214" s="299"/>
      <c r="AE214" s="299"/>
      <c r="AF214" s="292"/>
      <c r="AG214" s="292"/>
      <c r="AH214" s="292"/>
      <c r="AI214" s="292"/>
      <c r="AJ214" s="292"/>
      <c r="AK214" s="292"/>
      <c r="AL214" s="292"/>
      <c r="AM214" s="292"/>
      <c r="AN214" s="292"/>
      <c r="AO214" s="292"/>
      <c r="AP214" s="292"/>
      <c r="AQ214" s="292"/>
      <c r="AR214" s="292"/>
      <c r="AS214" s="292"/>
    </row>
    <row r="215" spans="1:49" ht="12.75" customHeight="1" x14ac:dyDescent="0.4">
      <c r="A215" s="292"/>
      <c r="B215" s="292" t="s">
        <v>1360</v>
      </c>
      <c r="C215" s="292"/>
      <c r="D215" s="292" t="s">
        <v>95</v>
      </c>
      <c r="E215" s="292"/>
      <c r="F215" s="292"/>
      <c r="G215" s="292"/>
      <c r="H215" s="299">
        <v>42290</v>
      </c>
      <c r="I215" s="292"/>
      <c r="J215" s="292" t="s">
        <v>40</v>
      </c>
      <c r="K215" s="292"/>
      <c r="L215" s="292"/>
      <c r="M215" s="292"/>
      <c r="N215" s="292">
        <v>16</v>
      </c>
      <c r="O215" s="292" t="s">
        <v>119</v>
      </c>
      <c r="P215" s="292"/>
      <c r="Q215" s="292"/>
      <c r="R215" s="292"/>
      <c r="S215" s="292"/>
      <c r="T215" s="292"/>
      <c r="U215" s="292"/>
      <c r="V215" s="292"/>
      <c r="W215" s="292"/>
      <c r="X215" s="292"/>
      <c r="Y215" s="292"/>
      <c r="Z215" s="292"/>
      <c r="AA215" s="292"/>
      <c r="AB215" s="292"/>
      <c r="AC215" s="292"/>
      <c r="AD215" s="299"/>
      <c r="AE215" s="299"/>
      <c r="AF215" s="292"/>
      <c r="AG215" s="292"/>
      <c r="AH215" s="292"/>
      <c r="AI215" s="292"/>
      <c r="AJ215" s="292"/>
      <c r="AK215" s="292"/>
      <c r="AL215" s="292"/>
      <c r="AM215" s="292"/>
      <c r="AN215" s="292"/>
      <c r="AO215" s="292"/>
      <c r="AP215" s="292"/>
      <c r="AQ215" s="292"/>
      <c r="AR215" s="292"/>
      <c r="AS215" s="292"/>
    </row>
    <row r="216" spans="1:49" ht="12.75" customHeight="1" x14ac:dyDescent="0.4">
      <c r="A216" s="292"/>
      <c r="B216" s="292" t="s">
        <v>1345</v>
      </c>
      <c r="C216" s="292"/>
      <c r="D216" s="292" t="s">
        <v>95</v>
      </c>
      <c r="E216" s="292"/>
      <c r="F216" s="292"/>
      <c r="G216" s="292"/>
      <c r="H216" s="299">
        <v>42291</v>
      </c>
      <c r="I216" s="292"/>
      <c r="J216" s="292" t="s">
        <v>40</v>
      </c>
      <c r="K216" s="292"/>
      <c r="L216" s="292"/>
      <c r="M216" s="292"/>
      <c r="N216" s="292">
        <v>38</v>
      </c>
      <c r="O216" s="337">
        <v>130562.27</v>
      </c>
      <c r="P216" s="337"/>
      <c r="Q216" s="292"/>
      <c r="R216" s="292"/>
      <c r="S216" s="292"/>
      <c r="T216" s="292"/>
      <c r="U216" s="292"/>
      <c r="V216" s="292"/>
      <c r="W216" s="292"/>
      <c r="X216" s="292"/>
      <c r="Y216" s="292"/>
      <c r="Z216" s="292"/>
      <c r="AA216" s="292"/>
      <c r="AB216" s="292"/>
      <c r="AC216" s="292"/>
      <c r="AD216" s="299"/>
      <c r="AE216" s="299"/>
      <c r="AF216" s="292"/>
      <c r="AG216" s="292"/>
      <c r="AH216" s="292"/>
      <c r="AI216" s="292"/>
      <c r="AJ216" s="292"/>
      <c r="AK216" s="292"/>
      <c r="AL216" s="292"/>
      <c r="AM216" s="292"/>
      <c r="AN216" s="292"/>
      <c r="AO216" s="292"/>
      <c r="AP216" s="292"/>
      <c r="AQ216" s="292"/>
      <c r="AR216" s="292"/>
      <c r="AS216" s="292"/>
    </row>
    <row r="217" spans="1:49" ht="12.75" customHeight="1" x14ac:dyDescent="0.4">
      <c r="A217" s="292"/>
      <c r="B217" s="292" t="s">
        <v>1491</v>
      </c>
      <c r="C217" s="292"/>
      <c r="D217" s="292" t="s">
        <v>95</v>
      </c>
      <c r="E217" s="292"/>
      <c r="F217" s="292"/>
      <c r="G217" s="292"/>
      <c r="H217" s="299">
        <v>42291</v>
      </c>
      <c r="I217" s="292"/>
      <c r="J217" s="292" t="s">
        <v>40</v>
      </c>
      <c r="K217" s="292"/>
      <c r="L217" s="292"/>
      <c r="M217" s="292"/>
      <c r="N217" s="292">
        <v>11</v>
      </c>
      <c r="O217" s="337">
        <v>71556.259999999995</v>
      </c>
      <c r="P217" s="337"/>
      <c r="Q217" s="292"/>
      <c r="R217" s="292"/>
      <c r="S217" s="292"/>
      <c r="T217" s="292"/>
      <c r="U217" s="292"/>
      <c r="V217" s="292"/>
      <c r="W217" s="292"/>
      <c r="X217" s="292"/>
      <c r="Y217" s="292"/>
      <c r="Z217" s="292"/>
      <c r="AA217" s="292"/>
      <c r="AB217" s="292"/>
      <c r="AC217" s="292"/>
      <c r="AD217" s="299"/>
      <c r="AE217" s="299"/>
      <c r="AF217" s="292"/>
      <c r="AG217" s="292"/>
      <c r="AH217" s="292"/>
      <c r="AI217" s="292"/>
      <c r="AJ217" s="292"/>
      <c r="AK217" s="292"/>
      <c r="AL217" s="292"/>
      <c r="AM217" s="292"/>
      <c r="AN217" s="292"/>
      <c r="AO217" s="292"/>
      <c r="AP217" s="292"/>
      <c r="AQ217" s="292"/>
      <c r="AR217" s="292"/>
      <c r="AS217" s="292"/>
    </row>
    <row r="218" spans="1:49" ht="12.75" customHeight="1" x14ac:dyDescent="0.4">
      <c r="A218" s="292"/>
      <c r="B218" s="292" t="s">
        <v>1385</v>
      </c>
      <c r="C218" s="292"/>
      <c r="D218" s="292" t="s">
        <v>95</v>
      </c>
      <c r="E218" s="292"/>
      <c r="F218" s="292"/>
      <c r="G218" s="292"/>
      <c r="H218" s="299">
        <v>42292</v>
      </c>
      <c r="I218" s="292"/>
      <c r="J218" s="292" t="s">
        <v>40</v>
      </c>
      <c r="K218" s="292"/>
      <c r="L218" s="292"/>
      <c r="M218" s="292"/>
      <c r="N218" s="292">
        <v>57</v>
      </c>
      <c r="O218" s="292" t="s">
        <v>119</v>
      </c>
      <c r="P218" s="292"/>
      <c r="Q218" s="292"/>
      <c r="R218" s="292"/>
      <c r="S218" s="292"/>
      <c r="T218" s="292"/>
      <c r="U218" s="292"/>
      <c r="V218" s="292"/>
      <c r="W218" s="292"/>
      <c r="X218" s="292"/>
      <c r="Y218" s="292"/>
      <c r="Z218" s="292"/>
      <c r="AA218" s="292"/>
      <c r="AB218" s="292"/>
      <c r="AC218" s="292"/>
      <c r="AD218" s="299"/>
      <c r="AE218" s="299"/>
      <c r="AF218" s="292"/>
      <c r="AG218" s="292"/>
      <c r="AH218" s="292"/>
      <c r="AI218" s="292"/>
      <c r="AJ218" s="292"/>
      <c r="AK218" s="292"/>
      <c r="AL218" s="292"/>
      <c r="AM218" s="292"/>
      <c r="AN218" s="292"/>
      <c r="AO218" s="292"/>
      <c r="AP218" s="292"/>
      <c r="AQ218" s="292"/>
      <c r="AR218" s="292"/>
      <c r="AS218" s="292"/>
    </row>
    <row r="219" spans="1:49" ht="12.75" customHeight="1" x14ac:dyDescent="0.4">
      <c r="A219" s="292"/>
      <c r="B219" s="292" t="s">
        <v>1428</v>
      </c>
      <c r="C219" s="292"/>
      <c r="D219" s="292" t="s">
        <v>95</v>
      </c>
      <c r="E219" s="292"/>
      <c r="F219" s="292"/>
      <c r="G219" s="292"/>
      <c r="H219" s="299">
        <v>42293</v>
      </c>
      <c r="I219" s="292"/>
      <c r="J219" s="292" t="s">
        <v>40</v>
      </c>
      <c r="K219" s="292"/>
      <c r="L219" s="292"/>
      <c r="M219" s="292"/>
      <c r="N219" s="292">
        <v>8</v>
      </c>
      <c r="O219" s="292" t="s">
        <v>119</v>
      </c>
      <c r="P219" s="292"/>
      <c r="Q219" s="292"/>
      <c r="R219" s="292"/>
      <c r="S219" s="292"/>
      <c r="T219" s="292"/>
      <c r="U219" s="292"/>
      <c r="V219" s="292"/>
      <c r="W219" s="292"/>
      <c r="X219" s="292"/>
      <c r="Y219" s="292"/>
      <c r="Z219" s="292"/>
      <c r="AA219" s="292"/>
      <c r="AB219" s="292"/>
      <c r="AC219" s="292"/>
      <c r="AD219" s="299"/>
      <c r="AE219" s="299"/>
      <c r="AF219" s="292"/>
      <c r="AG219" s="292"/>
      <c r="AH219" s="292"/>
      <c r="AI219" s="292"/>
      <c r="AJ219" s="292"/>
      <c r="AK219" s="292"/>
      <c r="AL219" s="292"/>
      <c r="AM219" s="292"/>
      <c r="AN219" s="292"/>
      <c r="AO219" s="292"/>
      <c r="AP219" s="292"/>
      <c r="AQ219" s="292"/>
      <c r="AR219" s="292"/>
      <c r="AS219" s="292"/>
    </row>
    <row r="220" spans="1:49" ht="12.75" customHeight="1" x14ac:dyDescent="0.4">
      <c r="A220" s="292"/>
      <c r="B220" s="292" t="s">
        <v>1350</v>
      </c>
      <c r="C220" s="292"/>
      <c r="D220" s="292" t="s">
        <v>95</v>
      </c>
      <c r="E220" s="292"/>
      <c r="F220" s="292"/>
      <c r="G220" s="292"/>
      <c r="H220" s="299">
        <v>42297</v>
      </c>
      <c r="I220" s="292"/>
      <c r="J220" s="292" t="s">
        <v>40</v>
      </c>
      <c r="K220" s="292"/>
      <c r="L220" s="292"/>
      <c r="M220" s="292"/>
      <c r="N220" s="292">
        <v>209</v>
      </c>
      <c r="O220" s="292" t="s">
        <v>119</v>
      </c>
      <c r="P220" s="292"/>
      <c r="Q220" s="292"/>
      <c r="R220" s="292"/>
      <c r="S220" s="292"/>
      <c r="T220" s="292"/>
      <c r="U220" s="292"/>
      <c r="V220" s="292"/>
      <c r="W220" s="292"/>
      <c r="X220" s="292"/>
      <c r="Y220" s="292"/>
      <c r="Z220" s="292"/>
      <c r="AA220" s="292"/>
      <c r="AB220" s="292"/>
      <c r="AC220" s="292"/>
      <c r="AD220" s="299"/>
      <c r="AE220" s="299"/>
      <c r="AF220" s="292"/>
      <c r="AG220" s="292"/>
      <c r="AH220" s="292"/>
      <c r="AI220" s="292"/>
      <c r="AJ220" s="292"/>
      <c r="AK220" s="292"/>
      <c r="AL220" s="292"/>
      <c r="AM220" s="292"/>
      <c r="AN220" s="292"/>
      <c r="AO220" s="292"/>
      <c r="AP220" s="292"/>
      <c r="AQ220" s="292"/>
      <c r="AR220" s="292"/>
      <c r="AS220" s="292"/>
    </row>
    <row r="221" spans="1:49" ht="12.75" customHeight="1" x14ac:dyDescent="0.4">
      <c r="A221" s="292" t="s">
        <v>198</v>
      </c>
      <c r="B221" s="292" t="s">
        <v>2939</v>
      </c>
      <c r="C221" s="292"/>
      <c r="D221" s="292" t="s">
        <v>94</v>
      </c>
      <c r="E221" s="292" t="s">
        <v>94</v>
      </c>
      <c r="F221" s="292" t="s">
        <v>430</v>
      </c>
      <c r="G221" s="292" t="s">
        <v>94</v>
      </c>
      <c r="H221" s="298">
        <v>42352</v>
      </c>
      <c r="I221" s="292" t="s">
        <v>2795</v>
      </c>
      <c r="J221" s="292" t="s">
        <v>40</v>
      </c>
      <c r="K221" s="292" t="s">
        <v>71</v>
      </c>
      <c r="L221" s="292"/>
      <c r="M221" s="292"/>
      <c r="N221" s="309" t="s">
        <v>119</v>
      </c>
      <c r="O221" s="311" t="s">
        <v>119</v>
      </c>
      <c r="P221" s="292"/>
      <c r="Q221" s="292"/>
      <c r="R221" s="294">
        <v>4819431.49</v>
      </c>
      <c r="S221" s="292">
        <v>1510</v>
      </c>
      <c r="T221" s="294">
        <v>2273108.8199999998</v>
      </c>
      <c r="U221" s="292"/>
      <c r="V221" s="292" t="s">
        <v>2945</v>
      </c>
      <c r="W221" s="292"/>
      <c r="X221" s="292"/>
      <c r="Y221" s="292" t="s">
        <v>428</v>
      </c>
      <c r="Z221" s="292" t="s">
        <v>47</v>
      </c>
      <c r="AA221" s="292" t="s">
        <v>94</v>
      </c>
      <c r="AB221" s="302">
        <v>0.06</v>
      </c>
      <c r="AC221" s="299">
        <v>42410</v>
      </c>
      <c r="AD221" s="348">
        <v>42349</v>
      </c>
      <c r="AE221" s="292" t="s">
        <v>47</v>
      </c>
      <c r="AF221" s="292" t="s">
        <v>47</v>
      </c>
      <c r="AG221" s="292"/>
      <c r="AH221" s="304">
        <v>42352</v>
      </c>
      <c r="AI221" s="292" t="s">
        <v>2946</v>
      </c>
      <c r="AJ221" s="292" t="s">
        <v>3003</v>
      </c>
      <c r="AK221" s="292" t="s">
        <v>3004</v>
      </c>
      <c r="AL221" s="292"/>
      <c r="AM221" s="292"/>
      <c r="AN221" s="292"/>
      <c r="AO221" s="292"/>
      <c r="AP221" s="292"/>
      <c r="AQ221" s="292"/>
      <c r="AR221" s="292"/>
      <c r="AS221" s="292"/>
      <c r="AU221" s="84" t="s">
        <v>137</v>
      </c>
      <c r="AV221" s="347" t="str">
        <f>AE221</f>
        <v>N/A</v>
      </c>
      <c r="AW221" s="84" t="s">
        <v>137</v>
      </c>
    </row>
    <row r="222" spans="1:49" ht="12.75" customHeight="1" x14ac:dyDescent="0.45">
      <c r="A222" s="292" t="s">
        <v>198</v>
      </c>
      <c r="B222" s="292" t="s">
        <v>166</v>
      </c>
      <c r="C222" s="292"/>
      <c r="D222" s="292" t="s">
        <v>94</v>
      </c>
      <c r="E222" s="292" t="s">
        <v>94</v>
      </c>
      <c r="F222" s="292" t="s">
        <v>93</v>
      </c>
      <c r="G222" s="292" t="s">
        <v>94</v>
      </c>
      <c r="H222" s="298">
        <v>42352</v>
      </c>
      <c r="I222" s="292" t="s">
        <v>2588</v>
      </c>
      <c r="J222" s="292" t="s">
        <v>632</v>
      </c>
      <c r="K222" s="292" t="s">
        <v>71</v>
      </c>
      <c r="L222" s="292"/>
      <c r="M222" s="292"/>
      <c r="N222" s="308">
        <v>2860</v>
      </c>
      <c r="O222" s="310">
        <v>35985781.57</v>
      </c>
      <c r="P222" s="305"/>
      <c r="Q222" s="292"/>
      <c r="R222" s="294">
        <v>46235178.359999999</v>
      </c>
      <c r="S222" s="292">
        <v>1747</v>
      </c>
      <c r="T222" s="294">
        <v>5227127.97</v>
      </c>
      <c r="U222" s="292"/>
      <c r="V222" t="s">
        <v>2947</v>
      </c>
      <c r="W222" s="292"/>
      <c r="X222" s="292"/>
      <c r="Y222" s="292" t="s">
        <v>420</v>
      </c>
      <c r="Z222" s="292">
        <v>4</v>
      </c>
      <c r="AA222" s="292" t="s">
        <v>94</v>
      </c>
      <c r="AB222" s="302">
        <v>0.06</v>
      </c>
      <c r="AC222" s="292" t="s">
        <v>3005</v>
      </c>
      <c r="AD222" s="348" t="s">
        <v>2948</v>
      </c>
      <c r="AE222" s="299" t="s">
        <v>2948</v>
      </c>
      <c r="AF222" s="301" t="s">
        <v>576</v>
      </c>
      <c r="AG222" s="292"/>
      <c r="AH222" s="301" t="s">
        <v>2949</v>
      </c>
      <c r="AI222" s="301" t="s">
        <v>419</v>
      </c>
      <c r="AJ222" s="292" t="s">
        <v>47</v>
      </c>
      <c r="AK222" s="292" t="s">
        <v>2587</v>
      </c>
      <c r="AL222" s="292"/>
      <c r="AM222" s="292"/>
      <c r="AN222" s="292"/>
      <c r="AO222" s="292"/>
      <c r="AP222" s="292"/>
      <c r="AQ222" s="292"/>
      <c r="AR222" s="292"/>
      <c r="AS222" s="292"/>
      <c r="AU222" s="84" t="s">
        <v>137</v>
      </c>
      <c r="AV222" s="84" t="s">
        <v>137</v>
      </c>
      <c r="AW222" s="84" t="s">
        <v>137</v>
      </c>
    </row>
    <row r="223" spans="1:49" ht="12.75" customHeight="1" x14ac:dyDescent="0.45">
      <c r="A223" s="292" t="s">
        <v>198</v>
      </c>
      <c r="B223" s="292" t="s">
        <v>181</v>
      </c>
      <c r="C223" s="292"/>
      <c r="D223" s="292" t="s">
        <v>94</v>
      </c>
      <c r="E223" s="292" t="s">
        <v>94</v>
      </c>
      <c r="F223" s="292" t="s">
        <v>93</v>
      </c>
      <c r="G223" s="292" t="s">
        <v>94</v>
      </c>
      <c r="H223" s="298">
        <v>42353</v>
      </c>
      <c r="I223" s="292" t="s">
        <v>2592</v>
      </c>
      <c r="J223" s="292" t="s">
        <v>632</v>
      </c>
      <c r="K223" s="292" t="s">
        <v>71</v>
      </c>
      <c r="L223" s="292"/>
      <c r="M223" s="292"/>
      <c r="N223" s="308">
        <v>457</v>
      </c>
      <c r="O223" s="310">
        <v>1189886.51</v>
      </c>
      <c r="P223" s="305"/>
      <c r="Q223" s="292"/>
      <c r="R223" s="294">
        <v>895541.29</v>
      </c>
      <c r="S223" s="292">
        <v>445</v>
      </c>
      <c r="T223" s="294">
        <v>1011848.82</v>
      </c>
      <c r="U223" s="292"/>
      <c r="V223" t="s">
        <v>578</v>
      </c>
      <c r="W223" s="292"/>
      <c r="X223" s="292"/>
      <c r="Y223" s="292" t="s">
        <v>428</v>
      </c>
      <c r="Z223" s="292" t="s">
        <v>47</v>
      </c>
      <c r="AA223" s="292" t="s">
        <v>95</v>
      </c>
      <c r="AB223" s="295" t="s">
        <v>47</v>
      </c>
      <c r="AC223" s="299">
        <v>42410</v>
      </c>
      <c r="AD223" s="348" t="s">
        <v>2958</v>
      </c>
      <c r="AE223" s="299" t="s">
        <v>2958</v>
      </c>
      <c r="AF223" s="301" t="s">
        <v>576</v>
      </c>
      <c r="AG223" s="292"/>
      <c r="AH223" s="301" t="s">
        <v>2959</v>
      </c>
      <c r="AI223" s="301" t="s">
        <v>419</v>
      </c>
      <c r="AJ223" s="292" t="s">
        <v>47</v>
      </c>
      <c r="AK223" s="292" t="s">
        <v>2587</v>
      </c>
      <c r="AL223" s="292"/>
      <c r="AM223" s="292"/>
      <c r="AN223" s="292"/>
      <c r="AO223" s="292"/>
      <c r="AP223" s="292"/>
      <c r="AQ223" s="292"/>
      <c r="AR223" s="292"/>
      <c r="AS223" s="292"/>
      <c r="AU223" s="84" t="s">
        <v>137</v>
      </c>
      <c r="AV223" s="84" t="s">
        <v>137</v>
      </c>
      <c r="AW223" s="84" t="s">
        <v>137</v>
      </c>
    </row>
    <row r="224" spans="1:49" ht="12.75" customHeight="1" x14ac:dyDescent="0.45">
      <c r="A224" s="292" t="s">
        <v>198</v>
      </c>
      <c r="B224" s="292" t="s">
        <v>172</v>
      </c>
      <c r="C224" s="292"/>
      <c r="D224" s="292" t="s">
        <v>94</v>
      </c>
      <c r="E224" s="292" t="s">
        <v>94</v>
      </c>
      <c r="F224" s="292" t="s">
        <v>93</v>
      </c>
      <c r="G224" s="292" t="s">
        <v>94</v>
      </c>
      <c r="H224" s="298">
        <v>42354</v>
      </c>
      <c r="I224" s="292" t="s">
        <v>2588</v>
      </c>
      <c r="J224" s="292" t="s">
        <v>632</v>
      </c>
      <c r="K224" s="292" t="s">
        <v>71</v>
      </c>
      <c r="L224" s="292"/>
      <c r="M224" s="292"/>
      <c r="N224" s="308">
        <v>3032</v>
      </c>
      <c r="O224" s="310">
        <v>3440927.43</v>
      </c>
      <c r="P224" s="294">
        <f t="shared" ref="P224:P229" si="3">(O224*0.087)+((O224*0.087)*3.4)</f>
        <v>1317187.0202039997</v>
      </c>
      <c r="Q224" s="292"/>
      <c r="R224" s="294">
        <v>2973143.61</v>
      </c>
      <c r="S224" s="292">
        <v>2240</v>
      </c>
      <c r="T224" s="294">
        <v>2995009.88</v>
      </c>
      <c r="U224" s="292"/>
      <c r="V224" t="s">
        <v>582</v>
      </c>
      <c r="W224" s="292"/>
      <c r="X224" s="292"/>
      <c r="Y224" s="292" t="s">
        <v>428</v>
      </c>
      <c r="Z224" s="292" t="s">
        <v>47</v>
      </c>
      <c r="AA224" s="292" t="s">
        <v>94</v>
      </c>
      <c r="AB224" s="302">
        <v>0.06</v>
      </c>
      <c r="AC224" s="292" t="s">
        <v>2975</v>
      </c>
      <c r="AD224" s="348" t="s">
        <v>2950</v>
      </c>
      <c r="AE224" s="299" t="s">
        <v>2950</v>
      </c>
      <c r="AF224" s="301" t="s">
        <v>576</v>
      </c>
      <c r="AG224" s="292"/>
      <c r="AH224" s="301" t="s">
        <v>2951</v>
      </c>
      <c r="AI224" s="301" t="s">
        <v>419</v>
      </c>
      <c r="AJ224" s="292" t="s">
        <v>47</v>
      </c>
      <c r="AK224" s="292" t="s">
        <v>2587</v>
      </c>
      <c r="AL224" s="292"/>
      <c r="AM224" s="292"/>
      <c r="AN224" s="292"/>
      <c r="AO224" s="292"/>
      <c r="AP224" s="292"/>
      <c r="AQ224" s="292"/>
      <c r="AR224" s="292"/>
      <c r="AS224" s="292"/>
      <c r="AU224" s="84" t="s">
        <v>137</v>
      </c>
      <c r="AV224" s="84" t="s">
        <v>137</v>
      </c>
      <c r="AW224" s="84" t="s">
        <v>137</v>
      </c>
    </row>
    <row r="225" spans="1:49" ht="12.75" customHeight="1" x14ac:dyDescent="0.45">
      <c r="A225" s="292" t="s">
        <v>198</v>
      </c>
      <c r="B225" s="292" t="s">
        <v>2942</v>
      </c>
      <c r="C225" s="292"/>
      <c r="D225" s="292" t="s">
        <v>94</v>
      </c>
      <c r="E225" s="292" t="s">
        <v>94</v>
      </c>
      <c r="F225" s="292" t="s">
        <v>93</v>
      </c>
      <c r="G225" s="292" t="s">
        <v>94</v>
      </c>
      <c r="H225" s="298">
        <v>42354</v>
      </c>
      <c r="I225" s="292" t="s">
        <v>2592</v>
      </c>
      <c r="J225" s="292" t="s">
        <v>632</v>
      </c>
      <c r="K225" s="292" t="s">
        <v>71</v>
      </c>
      <c r="L225" s="292"/>
      <c r="M225" s="292"/>
      <c r="N225" s="308">
        <v>5369</v>
      </c>
      <c r="O225" s="310">
        <v>8513114.8100000005</v>
      </c>
      <c r="P225" s="294">
        <f t="shared" si="3"/>
        <v>3258820.3492679996</v>
      </c>
      <c r="Q225" s="292"/>
      <c r="R225" s="294">
        <v>6991508.8499999996</v>
      </c>
      <c r="S225" s="292">
        <v>4449</v>
      </c>
      <c r="T225" s="294">
        <v>6331289.5599999996</v>
      </c>
      <c r="U225" s="292"/>
      <c r="V225" t="s">
        <v>586</v>
      </c>
      <c r="W225" s="292"/>
      <c r="X225" s="292"/>
      <c r="Y225" s="292" t="s">
        <v>428</v>
      </c>
      <c r="Z225" s="292" t="s">
        <v>47</v>
      </c>
      <c r="AA225" s="292" t="s">
        <v>94</v>
      </c>
      <c r="AB225" s="302">
        <v>0.06</v>
      </c>
      <c r="AC225" s="299">
        <v>42410</v>
      </c>
      <c r="AD225" s="348" t="s">
        <v>2950</v>
      </c>
      <c r="AE225" s="299" t="s">
        <v>2950</v>
      </c>
      <c r="AF225" s="301" t="s">
        <v>576</v>
      </c>
      <c r="AG225" s="292"/>
      <c r="AH225" s="301" t="s">
        <v>2951</v>
      </c>
      <c r="AI225" s="301" t="s">
        <v>419</v>
      </c>
      <c r="AJ225" s="292" t="s">
        <v>47</v>
      </c>
      <c r="AK225" s="292" t="s">
        <v>2587</v>
      </c>
      <c r="AL225" s="292"/>
      <c r="AM225" s="292"/>
      <c r="AN225" s="292"/>
      <c r="AO225" s="292"/>
      <c r="AP225" s="292"/>
      <c r="AQ225" s="292"/>
      <c r="AR225" s="292"/>
      <c r="AS225" s="292"/>
      <c r="AU225" s="84" t="s">
        <v>137</v>
      </c>
      <c r="AV225" s="84" t="s">
        <v>137</v>
      </c>
      <c r="AW225" s="84" t="s">
        <v>137</v>
      </c>
    </row>
    <row r="226" spans="1:49" ht="12.75" customHeight="1" x14ac:dyDescent="0.4">
      <c r="A226" s="292" t="s">
        <v>198</v>
      </c>
      <c r="B226" s="292" t="s">
        <v>2961</v>
      </c>
      <c r="C226" s="292"/>
      <c r="D226" s="292" t="s">
        <v>94</v>
      </c>
      <c r="E226" s="292" t="s">
        <v>94</v>
      </c>
      <c r="F226" s="292" t="s">
        <v>297</v>
      </c>
      <c r="G226" s="295"/>
      <c r="H226" s="299">
        <v>42354</v>
      </c>
      <c r="I226" s="292" t="s">
        <v>2795</v>
      </c>
      <c r="J226" s="292" t="s">
        <v>40</v>
      </c>
      <c r="K226" s="292" t="s">
        <v>71</v>
      </c>
      <c r="L226" s="292"/>
      <c r="M226" s="292"/>
      <c r="N226" s="308">
        <v>1808</v>
      </c>
      <c r="O226" s="310">
        <v>1784169.1899999978</v>
      </c>
      <c r="P226" s="294">
        <f t="shared" si="3"/>
        <v>682979.96593199903</v>
      </c>
      <c r="Q226" s="292"/>
      <c r="R226" s="294">
        <v>2138484.25</v>
      </c>
      <c r="S226" s="292">
        <v>2272</v>
      </c>
      <c r="T226" s="294">
        <v>2163835.7599999998</v>
      </c>
      <c r="U226" s="292"/>
      <c r="V226" s="292" t="s">
        <v>2980</v>
      </c>
      <c r="W226" s="292"/>
      <c r="X226" s="292"/>
      <c r="Y226" s="292" t="s">
        <v>428</v>
      </c>
      <c r="Z226" s="292" t="s">
        <v>47</v>
      </c>
      <c r="AA226" s="292" t="s">
        <v>94</v>
      </c>
      <c r="AB226" s="302">
        <v>0.06</v>
      </c>
      <c r="AC226" s="299">
        <v>42410</v>
      </c>
      <c r="AD226" s="348" t="s">
        <v>3041</v>
      </c>
      <c r="AE226" s="292" t="s">
        <v>47</v>
      </c>
      <c r="AF226" s="292" t="s">
        <v>47</v>
      </c>
      <c r="AG226" s="292"/>
      <c r="AH226" s="304">
        <v>42354</v>
      </c>
      <c r="AI226" s="292" t="s">
        <v>2981</v>
      </c>
      <c r="AJ226" s="292" t="s">
        <v>2982</v>
      </c>
      <c r="AK226" s="292"/>
      <c r="AL226" s="292"/>
      <c r="AM226" s="292"/>
      <c r="AN226" s="292"/>
      <c r="AO226" s="292"/>
      <c r="AP226" s="292"/>
      <c r="AQ226" s="292"/>
      <c r="AR226" s="292"/>
      <c r="AS226" s="292"/>
      <c r="AU226" s="84" t="s">
        <v>137</v>
      </c>
      <c r="AV226" s="347" t="str">
        <f>AE226</f>
        <v>N/A</v>
      </c>
      <c r="AW226" s="84" t="s">
        <v>137</v>
      </c>
    </row>
    <row r="227" spans="1:49" ht="12.75" customHeight="1" x14ac:dyDescent="0.4">
      <c r="A227" s="292" t="s">
        <v>198</v>
      </c>
      <c r="B227" s="292" t="s">
        <v>2962</v>
      </c>
      <c r="C227" s="292"/>
      <c r="D227" s="292" t="s">
        <v>94</v>
      </c>
      <c r="E227" s="292" t="s">
        <v>94</v>
      </c>
      <c r="F227" s="292" t="s">
        <v>430</v>
      </c>
      <c r="G227" s="295" t="s">
        <v>3046</v>
      </c>
      <c r="H227" s="299">
        <v>42354</v>
      </c>
      <c r="I227" s="292" t="s">
        <v>2795</v>
      </c>
      <c r="J227" s="292" t="s">
        <v>40</v>
      </c>
      <c r="K227" s="292" t="s">
        <v>71</v>
      </c>
      <c r="L227" s="292"/>
      <c r="M227" s="292"/>
      <c r="N227" s="308">
        <v>1333</v>
      </c>
      <c r="O227" s="310">
        <v>4150880.3199999975</v>
      </c>
      <c r="P227" s="294">
        <f t="shared" si="3"/>
        <v>1588956.9864959989</v>
      </c>
      <c r="Q227" s="292"/>
      <c r="R227" s="294">
        <v>3992069.53</v>
      </c>
      <c r="S227" s="292">
        <v>883</v>
      </c>
      <c r="T227" s="294">
        <v>2546681.4300000002</v>
      </c>
      <c r="U227" s="292"/>
      <c r="V227" s="292" t="s">
        <v>2983</v>
      </c>
      <c r="W227" s="293"/>
      <c r="X227" s="293"/>
      <c r="Y227" s="292" t="s">
        <v>428</v>
      </c>
      <c r="Z227" s="292" t="s">
        <v>47</v>
      </c>
      <c r="AA227" s="292" t="s">
        <v>47</v>
      </c>
      <c r="AB227" s="295" t="s">
        <v>47</v>
      </c>
      <c r="AC227" s="299">
        <v>42410</v>
      </c>
      <c r="AD227" s="348">
        <v>42353</v>
      </c>
      <c r="AE227" s="292" t="s">
        <v>47</v>
      </c>
      <c r="AF227" s="292" t="s">
        <v>47</v>
      </c>
      <c r="AG227" s="292"/>
      <c r="AH227" s="304">
        <v>42354</v>
      </c>
      <c r="AI227" s="292" t="s">
        <v>2984</v>
      </c>
      <c r="AJ227" s="292" t="s">
        <v>2985</v>
      </c>
      <c r="AK227" s="293"/>
      <c r="AL227" s="293"/>
      <c r="AM227" s="292"/>
      <c r="AN227" s="292"/>
      <c r="AO227" s="292"/>
      <c r="AP227" s="292"/>
      <c r="AQ227" s="292"/>
      <c r="AR227" s="292"/>
      <c r="AS227" s="292"/>
      <c r="AU227" s="84" t="s">
        <v>137</v>
      </c>
      <c r="AV227" s="347" t="str">
        <f>AE227</f>
        <v>N/A</v>
      </c>
      <c r="AW227" s="84" t="s">
        <v>137</v>
      </c>
    </row>
    <row r="228" spans="1:49" ht="12.75" customHeight="1" x14ac:dyDescent="0.4">
      <c r="A228" s="292" t="s">
        <v>198</v>
      </c>
      <c r="B228" s="292" t="s">
        <v>2963</v>
      </c>
      <c r="C228" s="292"/>
      <c r="D228" s="292" t="s">
        <v>94</v>
      </c>
      <c r="E228" s="292" t="s">
        <v>94</v>
      </c>
      <c r="F228" s="292" t="s">
        <v>430</v>
      </c>
      <c r="G228" s="295"/>
      <c r="H228" s="299">
        <v>42354</v>
      </c>
      <c r="I228" s="292" t="s">
        <v>2971</v>
      </c>
      <c r="J228" s="292" t="s">
        <v>40</v>
      </c>
      <c r="K228" s="292" t="s">
        <v>71</v>
      </c>
      <c r="L228" s="292"/>
      <c r="M228" s="292"/>
      <c r="N228" s="308">
        <v>1078</v>
      </c>
      <c r="O228" s="310">
        <v>2456441.3500000038</v>
      </c>
      <c r="P228" s="294">
        <f t="shared" si="3"/>
        <v>940325.7487800013</v>
      </c>
      <c r="Q228" s="292"/>
      <c r="R228" s="294">
        <v>2716346.95</v>
      </c>
      <c r="S228" s="292">
        <v>1200</v>
      </c>
      <c r="T228" s="294">
        <v>2305390.75</v>
      </c>
      <c r="U228" s="292"/>
      <c r="V228" s="292" t="s">
        <v>2986</v>
      </c>
      <c r="W228" s="292"/>
      <c r="X228" s="292"/>
      <c r="Y228" s="292" t="s">
        <v>428</v>
      </c>
      <c r="Z228" s="292" t="s">
        <v>47</v>
      </c>
      <c r="AA228" s="292" t="s">
        <v>94</v>
      </c>
      <c r="AB228" s="349">
        <v>0.06</v>
      </c>
      <c r="AC228" s="299">
        <v>42410</v>
      </c>
      <c r="AD228" s="353" t="s">
        <v>3048</v>
      </c>
      <c r="AE228" s="292" t="s">
        <v>47</v>
      </c>
      <c r="AF228" s="292" t="s">
        <v>47</v>
      </c>
      <c r="AG228" s="292"/>
      <c r="AH228" s="304">
        <v>42354</v>
      </c>
      <c r="AI228" s="292" t="s">
        <v>2987</v>
      </c>
      <c r="AJ228" s="292" t="s">
        <v>2988</v>
      </c>
      <c r="AK228" s="292" t="s">
        <v>2989</v>
      </c>
      <c r="AL228" s="292"/>
      <c r="AM228" s="292"/>
      <c r="AN228" s="292"/>
      <c r="AO228" s="292"/>
      <c r="AP228" s="292"/>
      <c r="AQ228" s="292"/>
      <c r="AR228" s="292"/>
      <c r="AS228" s="292"/>
      <c r="AU228" s="84" t="s">
        <v>137</v>
      </c>
      <c r="AV228" s="347" t="str">
        <f>AE228</f>
        <v>N/A</v>
      </c>
      <c r="AW228" s="84" t="s">
        <v>137</v>
      </c>
    </row>
    <row r="229" spans="1:49" ht="12.75" customHeight="1" x14ac:dyDescent="0.4">
      <c r="A229" s="292" t="s">
        <v>198</v>
      </c>
      <c r="B229" s="292" t="s">
        <v>2964</v>
      </c>
      <c r="C229" s="292"/>
      <c r="D229" s="292" t="s">
        <v>94</v>
      </c>
      <c r="E229" s="292" t="s">
        <v>94</v>
      </c>
      <c r="F229" s="292" t="s">
        <v>430</v>
      </c>
      <c r="G229" s="295" t="s">
        <v>94</v>
      </c>
      <c r="H229" s="299">
        <v>42354</v>
      </c>
      <c r="I229" s="292" t="s">
        <v>2971</v>
      </c>
      <c r="J229" s="292" t="s">
        <v>40</v>
      </c>
      <c r="K229" s="292" t="s">
        <v>71</v>
      </c>
      <c r="L229" s="292"/>
      <c r="M229" s="292"/>
      <c r="N229" s="308">
        <v>1015</v>
      </c>
      <c r="O229" s="310">
        <v>2642109.6799999974</v>
      </c>
      <c r="P229" s="294">
        <f t="shared" si="3"/>
        <v>1011399.5855039988</v>
      </c>
      <c r="Q229" s="292"/>
      <c r="R229" s="294">
        <v>2944157.62</v>
      </c>
      <c r="S229" s="292">
        <v>1232</v>
      </c>
      <c r="T229" s="294">
        <v>2944157.62</v>
      </c>
      <c r="U229" s="292"/>
      <c r="V229" s="292" t="s">
        <v>2990</v>
      </c>
      <c r="W229" s="292"/>
      <c r="X229" s="292"/>
      <c r="Y229" s="292" t="s">
        <v>428</v>
      </c>
      <c r="Z229" s="292" t="s">
        <v>47</v>
      </c>
      <c r="AA229" s="292" t="s">
        <v>94</v>
      </c>
      <c r="AB229" s="349">
        <v>0.06</v>
      </c>
      <c r="AC229" s="299">
        <v>42410</v>
      </c>
      <c r="AD229" s="348">
        <v>42353</v>
      </c>
      <c r="AE229" s="292" t="s">
        <v>47</v>
      </c>
      <c r="AF229" s="292" t="s">
        <v>47</v>
      </c>
      <c r="AG229" s="292"/>
      <c r="AH229" s="304">
        <v>42354</v>
      </c>
      <c r="AI229" s="292" t="s">
        <v>2987</v>
      </c>
      <c r="AJ229" s="292" t="s">
        <v>3006</v>
      </c>
      <c r="AK229" s="293"/>
      <c r="AL229" s="293"/>
      <c r="AM229" s="292"/>
      <c r="AN229" s="292"/>
      <c r="AO229" s="292"/>
      <c r="AP229" s="292"/>
      <c r="AQ229" s="292"/>
      <c r="AR229" s="292"/>
      <c r="AS229" s="292"/>
      <c r="AU229" s="84" t="s">
        <v>137</v>
      </c>
      <c r="AV229" s="347" t="str">
        <f>AE229</f>
        <v>N/A</v>
      </c>
      <c r="AW229" s="84" t="s">
        <v>137</v>
      </c>
    </row>
    <row r="230" spans="1:49" ht="12.75" customHeight="1" x14ac:dyDescent="0.45">
      <c r="A230" s="292" t="s">
        <v>198</v>
      </c>
      <c r="B230" s="292" t="s">
        <v>2940</v>
      </c>
      <c r="C230" s="292"/>
      <c r="D230" s="292" t="s">
        <v>94</v>
      </c>
      <c r="E230" s="292" t="s">
        <v>94</v>
      </c>
      <c r="F230" s="292" t="s">
        <v>93</v>
      </c>
      <c r="G230" s="292" t="s">
        <v>94</v>
      </c>
      <c r="H230" s="298">
        <v>42355</v>
      </c>
      <c r="I230" s="292" t="s">
        <v>2588</v>
      </c>
      <c r="J230" s="292" t="s">
        <v>632</v>
      </c>
      <c r="K230" s="292" t="s">
        <v>71</v>
      </c>
      <c r="L230" s="292"/>
      <c r="M230" s="292"/>
      <c r="N230" s="308">
        <v>844</v>
      </c>
      <c r="O230" s="310">
        <v>1374169.66</v>
      </c>
      <c r="P230" s="305"/>
      <c r="Q230" s="292"/>
      <c r="R230" s="294">
        <v>1805694.97</v>
      </c>
      <c r="S230" s="292">
        <v>490</v>
      </c>
      <c r="T230" s="294">
        <v>1049402.2</v>
      </c>
      <c r="U230" s="292"/>
      <c r="V230" t="s">
        <v>584</v>
      </c>
      <c r="W230" s="292"/>
      <c r="X230" s="292"/>
      <c r="Y230" s="292" t="s">
        <v>428</v>
      </c>
      <c r="Z230" s="292" t="s">
        <v>47</v>
      </c>
      <c r="AA230" s="292" t="s">
        <v>94</v>
      </c>
      <c r="AB230" s="349">
        <v>0.06</v>
      </c>
      <c r="AC230" s="299">
        <v>42410</v>
      </c>
      <c r="AD230" s="348" t="s">
        <v>2952</v>
      </c>
      <c r="AE230" s="299" t="s">
        <v>2952</v>
      </c>
      <c r="AF230" s="301" t="s">
        <v>576</v>
      </c>
      <c r="AG230" s="292"/>
      <c r="AH230" s="301" t="s">
        <v>2953</v>
      </c>
      <c r="AI230" s="301" t="s">
        <v>419</v>
      </c>
      <c r="AJ230" s="292" t="s">
        <v>47</v>
      </c>
      <c r="AK230" s="292" t="s">
        <v>2587</v>
      </c>
      <c r="AL230" s="292"/>
      <c r="AM230" s="292"/>
      <c r="AN230" s="292"/>
      <c r="AO230" s="292"/>
      <c r="AP230" s="292"/>
      <c r="AQ230" s="292"/>
      <c r="AR230" s="292"/>
      <c r="AS230" s="292"/>
      <c r="AU230" s="84" t="s">
        <v>137</v>
      </c>
      <c r="AV230" s="84" t="s">
        <v>137</v>
      </c>
      <c r="AW230" s="84" t="s">
        <v>137</v>
      </c>
    </row>
    <row r="231" spans="1:49" ht="12.75" customHeight="1" x14ac:dyDescent="0.45">
      <c r="A231" s="292" t="s">
        <v>198</v>
      </c>
      <c r="B231" s="292" t="s">
        <v>2960</v>
      </c>
      <c r="C231" s="292"/>
      <c r="D231" s="292" t="s">
        <v>94</v>
      </c>
      <c r="E231" s="292" t="s">
        <v>94</v>
      </c>
      <c r="F231" s="292" t="s">
        <v>297</v>
      </c>
      <c r="G231" s="292"/>
      <c r="H231" s="298">
        <v>42355</v>
      </c>
      <c r="I231" s="292" t="s">
        <v>2971</v>
      </c>
      <c r="J231" s="292" t="s">
        <v>40</v>
      </c>
      <c r="K231" s="292" t="s">
        <v>71</v>
      </c>
      <c r="L231" s="292"/>
      <c r="M231" s="292"/>
      <c r="N231" s="308">
        <v>690</v>
      </c>
      <c r="O231" s="311" t="s">
        <v>119</v>
      </c>
      <c r="P231" s="305"/>
      <c r="Q231" s="292"/>
      <c r="R231" s="294">
        <v>2989083.49</v>
      </c>
      <c r="S231" s="292">
        <v>573</v>
      </c>
      <c r="T231" s="294">
        <v>2003015.92</v>
      </c>
      <c r="U231" s="292"/>
      <c r="V231" s="292" t="s">
        <v>2972</v>
      </c>
      <c r="W231" s="292" t="s">
        <v>2973</v>
      </c>
      <c r="X231" t="s">
        <v>2974</v>
      </c>
      <c r="Y231" s="292" t="s">
        <v>428</v>
      </c>
      <c r="Z231" s="292" t="s">
        <v>47</v>
      </c>
      <c r="AA231" s="292" t="s">
        <v>94</v>
      </c>
      <c r="AB231" s="349">
        <v>0.06</v>
      </c>
      <c r="AC231" s="299">
        <v>42410</v>
      </c>
      <c r="AD231" s="348" t="s">
        <v>3042</v>
      </c>
      <c r="AE231" s="292" t="s">
        <v>47</v>
      </c>
      <c r="AF231" s="292" t="s">
        <v>47</v>
      </c>
      <c r="AG231" s="292"/>
      <c r="AH231" s="304">
        <v>42355</v>
      </c>
      <c r="AI231" s="292" t="s">
        <v>2976</v>
      </c>
      <c r="AJ231" s="292" t="s">
        <v>2977</v>
      </c>
      <c r="AK231" s="292"/>
      <c r="AL231" s="292"/>
      <c r="AM231" s="292"/>
      <c r="AN231" s="292"/>
      <c r="AO231" s="292"/>
      <c r="AP231" s="292"/>
      <c r="AQ231" s="292"/>
      <c r="AR231" s="292"/>
      <c r="AS231" s="292"/>
      <c r="AU231" s="84" t="s">
        <v>137</v>
      </c>
      <c r="AV231" s="347" t="str">
        <f>AE231</f>
        <v>N/A</v>
      </c>
      <c r="AW231" s="84" t="s">
        <v>137</v>
      </c>
    </row>
    <row r="232" spans="1:49" ht="12.75" customHeight="1" x14ac:dyDescent="0.4">
      <c r="A232" s="292" t="s">
        <v>198</v>
      </c>
      <c r="B232" s="292" t="s">
        <v>173</v>
      </c>
      <c r="C232" s="292"/>
      <c r="D232" s="292" t="s">
        <v>94</v>
      </c>
      <c r="E232" s="292" t="s">
        <v>94</v>
      </c>
      <c r="F232" s="292" t="s">
        <v>2458</v>
      </c>
      <c r="G232" s="295"/>
      <c r="H232" s="299">
        <v>42355</v>
      </c>
      <c r="I232" s="292" t="s">
        <v>2971</v>
      </c>
      <c r="J232" s="292" t="s">
        <v>40</v>
      </c>
      <c r="K232" s="292" t="s">
        <v>71</v>
      </c>
      <c r="L232" s="292"/>
      <c r="M232" s="292"/>
      <c r="N232" s="309" t="s">
        <v>119</v>
      </c>
      <c r="O232" s="311" t="s">
        <v>119</v>
      </c>
      <c r="P232" s="305"/>
      <c r="Q232" s="292"/>
      <c r="R232" s="294">
        <v>1420569</v>
      </c>
      <c r="S232" s="292">
        <v>318</v>
      </c>
      <c r="T232" s="294">
        <v>1444755.04</v>
      </c>
      <c r="U232" s="292"/>
      <c r="V232" s="292" t="s">
        <v>2978</v>
      </c>
      <c r="W232" s="292"/>
      <c r="X232" s="292"/>
      <c r="Y232" s="292" t="s">
        <v>428</v>
      </c>
      <c r="Z232" s="292" t="s">
        <v>47</v>
      </c>
      <c r="AA232" s="292" t="s">
        <v>94</v>
      </c>
      <c r="AB232" s="349">
        <v>0.06</v>
      </c>
      <c r="AC232" s="299">
        <v>42410</v>
      </c>
      <c r="AD232" s="348" t="s">
        <v>3043</v>
      </c>
      <c r="AE232" s="292" t="s">
        <v>47</v>
      </c>
      <c r="AF232" s="292" t="s">
        <v>47</v>
      </c>
      <c r="AG232" s="292"/>
      <c r="AH232" s="304">
        <v>42355</v>
      </c>
      <c r="AI232" s="292" t="s">
        <v>485</v>
      </c>
      <c r="AJ232" s="292" t="s">
        <v>2979</v>
      </c>
      <c r="AK232" s="292" t="s">
        <v>47</v>
      </c>
      <c r="AL232" s="292"/>
      <c r="AM232" s="292"/>
      <c r="AN232" s="292"/>
      <c r="AO232" s="292"/>
      <c r="AP232" s="292"/>
      <c r="AQ232" s="292"/>
      <c r="AR232" s="292"/>
      <c r="AS232" s="292"/>
      <c r="AU232" s="84" t="s">
        <v>137</v>
      </c>
      <c r="AV232" s="347" t="str">
        <f>AE232</f>
        <v>N/A</v>
      </c>
      <c r="AW232" s="84" t="s">
        <v>137</v>
      </c>
    </row>
    <row r="233" spans="1:49" ht="12.75" customHeight="1" x14ac:dyDescent="0.4">
      <c r="A233" s="292" t="s">
        <v>198</v>
      </c>
      <c r="B233" s="292" t="s">
        <v>2965</v>
      </c>
      <c r="C233" s="292"/>
      <c r="D233" s="292" t="s">
        <v>94</v>
      </c>
      <c r="E233" s="292" t="s">
        <v>94</v>
      </c>
      <c r="F233" s="292" t="s">
        <v>430</v>
      </c>
      <c r="G233" s="292" t="s">
        <v>94</v>
      </c>
      <c r="H233" s="299">
        <v>42355</v>
      </c>
      <c r="I233" s="292" t="s">
        <v>2991</v>
      </c>
      <c r="J233" s="292" t="s">
        <v>40</v>
      </c>
      <c r="K233" s="292" t="s">
        <v>71</v>
      </c>
      <c r="L233" s="292"/>
      <c r="M233" s="292"/>
      <c r="N233" s="308">
        <v>1179</v>
      </c>
      <c r="O233" s="310">
        <v>1427086.89</v>
      </c>
      <c r="P233" s="305"/>
      <c r="Q233" s="292"/>
      <c r="R233" s="294">
        <v>1373134.1</v>
      </c>
      <c r="S233" s="292">
        <v>919</v>
      </c>
      <c r="T233" s="294">
        <v>1213139.49</v>
      </c>
      <c r="U233" s="292"/>
      <c r="V233" s="292" t="s">
        <v>2992</v>
      </c>
      <c r="W233" s="292"/>
      <c r="X233" s="292"/>
      <c r="Y233" s="292" t="s">
        <v>428</v>
      </c>
      <c r="Z233" s="292" t="s">
        <v>47</v>
      </c>
      <c r="AA233" s="292" t="s">
        <v>94</v>
      </c>
      <c r="AB233" s="349">
        <v>0.06</v>
      </c>
      <c r="AC233" s="299">
        <v>42410</v>
      </c>
      <c r="AD233" s="348">
        <v>42352</v>
      </c>
      <c r="AE233" s="292" t="s">
        <v>47</v>
      </c>
      <c r="AF233" s="292" t="s">
        <v>47</v>
      </c>
      <c r="AG233" s="292"/>
      <c r="AH233" s="304">
        <v>42355</v>
      </c>
      <c r="AI233" s="292" t="s">
        <v>3001</v>
      </c>
      <c r="AJ233" s="292" t="s">
        <v>3002</v>
      </c>
      <c r="AK233" s="292" t="s">
        <v>2989</v>
      </c>
      <c r="AL233" s="292"/>
      <c r="AM233" s="292"/>
      <c r="AN233" s="292"/>
      <c r="AO233" s="292"/>
      <c r="AP233" s="292"/>
      <c r="AQ233" s="292"/>
      <c r="AR233" s="292"/>
      <c r="AS233" s="292"/>
      <c r="AU233" s="84" t="s">
        <v>137</v>
      </c>
      <c r="AV233" s="347" t="str">
        <f>AE233</f>
        <v>N/A</v>
      </c>
      <c r="AW233" s="84" t="s">
        <v>137</v>
      </c>
    </row>
    <row r="234" spans="1:49" ht="12.75" customHeight="1" x14ac:dyDescent="0.4">
      <c r="A234" s="292" t="s">
        <v>198</v>
      </c>
      <c r="B234" s="292" t="s">
        <v>182</v>
      </c>
      <c r="C234" s="292"/>
      <c r="D234" s="292" t="s">
        <v>94</v>
      </c>
      <c r="E234" s="292" t="s">
        <v>94</v>
      </c>
      <c r="F234" s="292" t="s">
        <v>430</v>
      </c>
      <c r="G234" s="295" t="s">
        <v>94</v>
      </c>
      <c r="H234" s="299">
        <v>42355</v>
      </c>
      <c r="I234" s="292" t="s">
        <v>2795</v>
      </c>
      <c r="J234" s="292" t="s">
        <v>40</v>
      </c>
      <c r="K234" s="292" t="s">
        <v>71</v>
      </c>
      <c r="L234" s="292"/>
      <c r="M234" s="292"/>
      <c r="N234" s="309" t="s">
        <v>119</v>
      </c>
      <c r="O234" s="311" t="s">
        <v>119</v>
      </c>
      <c r="P234" s="305"/>
      <c r="Q234" s="292"/>
      <c r="R234" s="294">
        <v>22040468.010000002</v>
      </c>
      <c r="S234" s="292">
        <v>8835</v>
      </c>
      <c r="T234" s="294">
        <v>25576965.739999998</v>
      </c>
      <c r="U234" s="292"/>
      <c r="V234" s="292" t="s">
        <v>606</v>
      </c>
      <c r="W234" s="292"/>
      <c r="X234" s="292"/>
      <c r="Y234" s="292" t="s">
        <v>428</v>
      </c>
      <c r="Z234" s="292" t="s">
        <v>47</v>
      </c>
      <c r="AA234" s="292" t="s">
        <v>94</v>
      </c>
      <c r="AB234" s="349">
        <v>0.06</v>
      </c>
      <c r="AC234" s="299">
        <v>42410</v>
      </c>
      <c r="AD234" s="348" t="s">
        <v>2994</v>
      </c>
      <c r="AE234" s="292" t="s">
        <v>47</v>
      </c>
      <c r="AF234" s="292" t="s">
        <v>47</v>
      </c>
      <c r="AG234" s="292"/>
      <c r="AH234" s="304">
        <v>42355</v>
      </c>
      <c r="AI234" s="292" t="s">
        <v>2995</v>
      </c>
      <c r="AJ234" s="292" t="s">
        <v>2996</v>
      </c>
      <c r="AK234" s="292" t="s">
        <v>2997</v>
      </c>
      <c r="AL234" s="292"/>
      <c r="AM234" s="292"/>
      <c r="AN234" s="292"/>
      <c r="AO234" s="292"/>
      <c r="AP234" s="292"/>
      <c r="AQ234" s="292"/>
      <c r="AR234" s="292"/>
      <c r="AS234" s="292"/>
      <c r="AU234" s="84" t="s">
        <v>137</v>
      </c>
      <c r="AV234" s="347" t="str">
        <f>AE234</f>
        <v>N/A</v>
      </c>
      <c r="AW234" s="84" t="s">
        <v>137</v>
      </c>
    </row>
    <row r="235" spans="1:49" ht="12.75" customHeight="1" x14ac:dyDescent="0.45">
      <c r="A235" s="292" t="s">
        <v>198</v>
      </c>
      <c r="B235" s="292" t="s">
        <v>2941</v>
      </c>
      <c r="C235" s="292"/>
      <c r="D235" s="292" t="s">
        <v>94</v>
      </c>
      <c r="E235" s="292" t="s">
        <v>94</v>
      </c>
      <c r="F235" s="292" t="s">
        <v>93</v>
      </c>
      <c r="G235" s="292" t="s">
        <v>94</v>
      </c>
      <c r="H235" s="298">
        <v>42356</v>
      </c>
      <c r="I235" s="292" t="s">
        <v>2588</v>
      </c>
      <c r="J235" s="292" t="s">
        <v>632</v>
      </c>
      <c r="K235" s="292" t="s">
        <v>71</v>
      </c>
      <c r="L235" s="292"/>
      <c r="M235" s="292"/>
      <c r="N235" s="308">
        <v>2088</v>
      </c>
      <c r="O235" s="310">
        <v>2206726.33</v>
      </c>
      <c r="P235" s="305"/>
      <c r="Q235" s="292"/>
      <c r="R235" s="294">
        <v>2191366.5699999998</v>
      </c>
      <c r="S235" s="292">
        <v>1586</v>
      </c>
      <c r="T235" s="294">
        <v>1614188.5</v>
      </c>
      <c r="U235" s="292"/>
      <c r="V235" t="s">
        <v>589</v>
      </c>
      <c r="W235" s="292"/>
      <c r="X235" s="292"/>
      <c r="Y235" s="292" t="s">
        <v>428</v>
      </c>
      <c r="Z235" s="292" t="s">
        <v>47</v>
      </c>
      <c r="AA235" s="292" t="s">
        <v>94</v>
      </c>
      <c r="AB235" s="349">
        <v>0.06</v>
      </c>
      <c r="AC235" s="299">
        <v>42410</v>
      </c>
      <c r="AD235" s="348" t="s">
        <v>2956</v>
      </c>
      <c r="AE235" s="299" t="s">
        <v>2956</v>
      </c>
      <c r="AF235" s="301" t="s">
        <v>576</v>
      </c>
      <c r="AG235" s="292"/>
      <c r="AH235" s="301" t="s">
        <v>2957</v>
      </c>
      <c r="AI235" s="301" t="s">
        <v>419</v>
      </c>
      <c r="AJ235" s="292" t="s">
        <v>47</v>
      </c>
      <c r="AK235" s="292" t="s">
        <v>2587</v>
      </c>
      <c r="AL235" s="292"/>
      <c r="AM235" s="292"/>
      <c r="AN235" s="292"/>
      <c r="AO235" s="292"/>
      <c r="AP235" s="292"/>
      <c r="AQ235" s="292"/>
      <c r="AR235" s="292"/>
      <c r="AS235" s="292"/>
      <c r="AU235" s="84" t="s">
        <v>137</v>
      </c>
      <c r="AV235" s="84" t="s">
        <v>137</v>
      </c>
      <c r="AW235" s="84" t="s">
        <v>137</v>
      </c>
    </row>
    <row r="236" spans="1:49" ht="12.75" customHeight="1" x14ac:dyDescent="0.45">
      <c r="A236" s="292" t="s">
        <v>198</v>
      </c>
      <c r="B236" s="292" t="s">
        <v>2943</v>
      </c>
      <c r="C236" s="292"/>
      <c r="D236" s="292" t="s">
        <v>94</v>
      </c>
      <c r="E236" s="292" t="s">
        <v>94</v>
      </c>
      <c r="F236" s="292" t="s">
        <v>93</v>
      </c>
      <c r="G236" s="292" t="s">
        <v>94</v>
      </c>
      <c r="H236" s="298">
        <v>42356</v>
      </c>
      <c r="I236" s="292" t="s">
        <v>2588</v>
      </c>
      <c r="J236" s="292" t="s">
        <v>632</v>
      </c>
      <c r="K236" s="292" t="s">
        <v>71</v>
      </c>
      <c r="L236" s="292"/>
      <c r="M236" s="292"/>
      <c r="N236" s="308">
        <v>758</v>
      </c>
      <c r="O236" s="311" t="s">
        <v>119</v>
      </c>
      <c r="P236" s="305"/>
      <c r="Q236" s="292"/>
      <c r="R236" s="294">
        <v>1238481.29</v>
      </c>
      <c r="S236" s="292">
        <v>422</v>
      </c>
      <c r="T236" s="294">
        <v>1238481.29</v>
      </c>
      <c r="U236" s="292"/>
      <c r="V236" t="s">
        <v>588</v>
      </c>
      <c r="W236" s="292"/>
      <c r="X236" s="292"/>
      <c r="Y236" s="292" t="s">
        <v>428</v>
      </c>
      <c r="Z236" s="292" t="s">
        <v>47</v>
      </c>
      <c r="AA236" s="292" t="s">
        <v>94</v>
      </c>
      <c r="AB236" s="349">
        <v>0.06</v>
      </c>
      <c r="AC236" s="299">
        <v>42410</v>
      </c>
      <c r="AD236" s="348" t="s">
        <v>2956</v>
      </c>
      <c r="AE236" s="299" t="s">
        <v>2956</v>
      </c>
      <c r="AF236" s="301" t="s">
        <v>576</v>
      </c>
      <c r="AG236" s="292"/>
      <c r="AH236" s="301" t="s">
        <v>2957</v>
      </c>
      <c r="AI236" s="301" t="s">
        <v>419</v>
      </c>
      <c r="AJ236" s="292" t="s">
        <v>47</v>
      </c>
      <c r="AK236" s="292" t="s">
        <v>2587</v>
      </c>
      <c r="AL236" s="292"/>
      <c r="AM236" s="292"/>
      <c r="AN236" s="292"/>
      <c r="AO236" s="292"/>
      <c r="AP236" s="292"/>
      <c r="AQ236" s="292"/>
      <c r="AR236" s="292"/>
      <c r="AS236" s="292"/>
      <c r="AU236" s="84" t="s">
        <v>137</v>
      </c>
      <c r="AV236" s="84" t="s">
        <v>137</v>
      </c>
      <c r="AW236" s="84" t="s">
        <v>137</v>
      </c>
    </row>
    <row r="237" spans="1:49" ht="12.75" customHeight="1" x14ac:dyDescent="0.45">
      <c r="A237" s="292" t="s">
        <v>198</v>
      </c>
      <c r="B237" s="292" t="s">
        <v>2944</v>
      </c>
      <c r="C237" s="292"/>
      <c r="D237" s="292" t="s">
        <v>94</v>
      </c>
      <c r="E237" s="292" t="s">
        <v>94</v>
      </c>
      <c r="F237" s="292" t="s">
        <v>93</v>
      </c>
      <c r="G237" s="292" t="s">
        <v>94</v>
      </c>
      <c r="H237" s="298">
        <v>42356</v>
      </c>
      <c r="I237" s="292" t="s">
        <v>2588</v>
      </c>
      <c r="J237" s="292" t="s">
        <v>632</v>
      </c>
      <c r="K237" s="292" t="s">
        <v>71</v>
      </c>
      <c r="L237" s="292"/>
      <c r="M237" s="292"/>
      <c r="N237" s="308">
        <v>2689</v>
      </c>
      <c r="O237" s="310">
        <v>2689595.32</v>
      </c>
      <c r="P237" s="305"/>
      <c r="Q237" s="292"/>
      <c r="R237" s="294">
        <v>2747871.61</v>
      </c>
      <c r="S237" s="292">
        <v>2248</v>
      </c>
      <c r="T237" s="294">
        <v>2747871.61</v>
      </c>
      <c r="U237" s="292"/>
      <c r="V237" t="s">
        <v>590</v>
      </c>
      <c r="W237" s="292"/>
      <c r="X237" s="292"/>
      <c r="Y237" s="292" t="s">
        <v>428</v>
      </c>
      <c r="Z237" s="292" t="s">
        <v>47</v>
      </c>
      <c r="AA237" s="292" t="s">
        <v>94</v>
      </c>
      <c r="AB237" s="349">
        <v>0.06</v>
      </c>
      <c r="AC237" s="299">
        <v>42410</v>
      </c>
      <c r="AD237" s="348" t="s">
        <v>2956</v>
      </c>
      <c r="AE237" s="299" t="s">
        <v>2956</v>
      </c>
      <c r="AF237" s="301" t="s">
        <v>576</v>
      </c>
      <c r="AG237" s="292"/>
      <c r="AH237" s="301" t="s">
        <v>2957</v>
      </c>
      <c r="AI237" s="301" t="s">
        <v>419</v>
      </c>
      <c r="AJ237" s="292" t="s">
        <v>47</v>
      </c>
      <c r="AK237" s="292" t="s">
        <v>2587</v>
      </c>
      <c r="AL237" s="292"/>
      <c r="AM237" s="292"/>
      <c r="AN237" s="292"/>
      <c r="AO237" s="292"/>
      <c r="AP237" s="292"/>
      <c r="AQ237" s="292"/>
      <c r="AR237" s="292"/>
      <c r="AS237" s="292"/>
      <c r="AU237" s="84" t="s">
        <v>137</v>
      </c>
      <c r="AV237" s="84" t="s">
        <v>137</v>
      </c>
      <c r="AW237" s="84" t="s">
        <v>137</v>
      </c>
    </row>
    <row r="238" spans="1:49" ht="12.75" customHeight="1" x14ac:dyDescent="0.4">
      <c r="A238" s="292" t="s">
        <v>198</v>
      </c>
      <c r="B238" s="292" t="s">
        <v>2967</v>
      </c>
      <c r="C238" s="292"/>
      <c r="D238" s="292" t="s">
        <v>94</v>
      </c>
      <c r="E238" s="292" t="s">
        <v>94</v>
      </c>
      <c r="F238" s="292" t="s">
        <v>297</v>
      </c>
      <c r="G238" s="295"/>
      <c r="H238" s="299">
        <v>42356</v>
      </c>
      <c r="I238" s="292" t="s">
        <v>2795</v>
      </c>
      <c r="J238" s="292" t="s">
        <v>40</v>
      </c>
      <c r="K238" s="292" t="s">
        <v>71</v>
      </c>
      <c r="L238" s="292"/>
      <c r="M238" s="292"/>
      <c r="N238" s="309" t="s">
        <v>119</v>
      </c>
      <c r="O238" s="311" t="s">
        <v>119</v>
      </c>
      <c r="P238" s="306"/>
      <c r="Q238" s="293"/>
      <c r="R238" s="294">
        <v>1495103.06</v>
      </c>
      <c r="S238" s="292">
        <v>1474</v>
      </c>
      <c r="T238" s="294">
        <v>1495103.06</v>
      </c>
      <c r="U238" s="293"/>
      <c r="V238" s="292" t="s">
        <v>3009</v>
      </c>
      <c r="W238" s="293"/>
      <c r="X238" s="293"/>
      <c r="Y238" s="292" t="s">
        <v>428</v>
      </c>
      <c r="Z238" s="292" t="s">
        <v>47</v>
      </c>
      <c r="AA238" s="292" t="s">
        <v>94</v>
      </c>
      <c r="AB238" s="349">
        <v>0.06</v>
      </c>
      <c r="AC238" s="299">
        <v>42410</v>
      </c>
      <c r="AD238" s="298" t="s">
        <v>3044</v>
      </c>
      <c r="AE238" s="292" t="s">
        <v>47</v>
      </c>
      <c r="AF238" s="292" t="s">
        <v>47</v>
      </c>
      <c r="AG238" s="292"/>
      <c r="AH238" s="304">
        <v>42356</v>
      </c>
      <c r="AI238" s="292" t="s">
        <v>3017</v>
      </c>
      <c r="AJ238" s="292" t="s">
        <v>3010</v>
      </c>
      <c r="AK238" s="292" t="s">
        <v>2066</v>
      </c>
      <c r="AL238" s="292"/>
      <c r="AM238" s="292"/>
      <c r="AN238" s="292"/>
      <c r="AO238" s="292"/>
      <c r="AP238" s="292"/>
      <c r="AQ238" s="292"/>
      <c r="AR238" s="292"/>
      <c r="AS238" s="292"/>
      <c r="AU238" s="84" t="s">
        <v>137</v>
      </c>
      <c r="AV238" s="347" t="str">
        <f>AE238</f>
        <v>N/A</v>
      </c>
      <c r="AW238" s="84" t="s">
        <v>137</v>
      </c>
    </row>
    <row r="239" spans="1:49" ht="12.75" customHeight="1" x14ac:dyDescent="0.4">
      <c r="A239" s="292" t="s">
        <v>198</v>
      </c>
      <c r="B239" s="292" t="s">
        <v>2966</v>
      </c>
      <c r="C239" s="292"/>
      <c r="D239" s="292" t="s">
        <v>94</v>
      </c>
      <c r="E239" s="292" t="s">
        <v>94</v>
      </c>
      <c r="F239" s="292" t="s">
        <v>136</v>
      </c>
      <c r="G239" s="295"/>
      <c r="H239" s="299">
        <v>42360</v>
      </c>
      <c r="I239" s="292" t="s">
        <v>2971</v>
      </c>
      <c r="J239" s="292" t="s">
        <v>40</v>
      </c>
      <c r="K239" s="292" t="s">
        <v>71</v>
      </c>
      <c r="L239" s="292"/>
      <c r="M239" s="292"/>
      <c r="N239" s="308">
        <v>723</v>
      </c>
      <c r="O239" s="310">
        <v>1089619.4099999999</v>
      </c>
      <c r="P239" s="305"/>
      <c r="Q239" s="292"/>
      <c r="R239" s="294">
        <v>990590.49</v>
      </c>
      <c r="S239" s="292">
        <v>811</v>
      </c>
      <c r="T239" s="294">
        <v>990590.49</v>
      </c>
      <c r="U239" s="292"/>
      <c r="V239" s="292" t="s">
        <v>2993</v>
      </c>
      <c r="W239" s="292"/>
      <c r="X239" s="292"/>
      <c r="Y239" s="292" t="s">
        <v>428</v>
      </c>
      <c r="Z239" s="292" t="s">
        <v>47</v>
      </c>
      <c r="AA239" s="292" t="s">
        <v>94</v>
      </c>
      <c r="AB239" s="349">
        <v>0.06</v>
      </c>
      <c r="AC239" s="299">
        <v>42410</v>
      </c>
      <c r="AD239" s="348">
        <v>42356</v>
      </c>
      <c r="AE239" s="292" t="s">
        <v>47</v>
      </c>
      <c r="AF239" s="292" t="s">
        <v>47</v>
      </c>
      <c r="AG239" s="292"/>
      <c r="AH239" s="304">
        <v>42360</v>
      </c>
      <c r="AI239" s="292" t="s">
        <v>485</v>
      </c>
      <c r="AJ239" s="292" t="s">
        <v>3007</v>
      </c>
      <c r="AK239" s="292" t="s">
        <v>2066</v>
      </c>
      <c r="AL239" s="292"/>
      <c r="AM239" s="292"/>
      <c r="AN239" s="292"/>
      <c r="AO239" s="292"/>
      <c r="AP239" s="292"/>
      <c r="AQ239" s="292"/>
      <c r="AR239" s="292"/>
      <c r="AS239" s="292"/>
      <c r="AU239" s="84" t="s">
        <v>137</v>
      </c>
      <c r="AV239" s="347" t="str">
        <f>AE239</f>
        <v>N/A</v>
      </c>
      <c r="AW239" s="84" t="s">
        <v>137</v>
      </c>
    </row>
    <row r="240" spans="1:49" ht="12.75" customHeight="1" x14ac:dyDescent="0.4">
      <c r="A240" s="292" t="s">
        <v>198</v>
      </c>
      <c r="B240" s="292" t="s">
        <v>2968</v>
      </c>
      <c r="C240" s="292"/>
      <c r="D240" s="292" t="s">
        <v>95</v>
      </c>
      <c r="E240" s="292" t="s">
        <v>94</v>
      </c>
      <c r="F240" s="292"/>
      <c r="G240" s="295"/>
      <c r="H240" s="299">
        <v>42366</v>
      </c>
      <c r="I240" s="292" t="s">
        <v>2795</v>
      </c>
      <c r="J240" s="292" t="s">
        <v>40</v>
      </c>
      <c r="K240" s="292" t="s">
        <v>71</v>
      </c>
      <c r="L240" s="292"/>
      <c r="M240" s="292"/>
      <c r="N240" s="309" t="s">
        <v>119</v>
      </c>
      <c r="O240" s="311" t="s">
        <v>119</v>
      </c>
      <c r="P240" s="305"/>
      <c r="Q240" s="292"/>
      <c r="R240" s="294">
        <v>1584714.91</v>
      </c>
      <c r="S240" s="292">
        <v>445</v>
      </c>
      <c r="T240" s="294">
        <v>1838961.7</v>
      </c>
      <c r="U240" s="292"/>
      <c r="V240" s="292" t="s">
        <v>2998</v>
      </c>
      <c r="W240" s="292"/>
      <c r="X240" s="292"/>
      <c r="Y240" s="292" t="s">
        <v>428</v>
      </c>
      <c r="Z240" s="292" t="s">
        <v>47</v>
      </c>
      <c r="AA240" s="292" t="s">
        <v>94</v>
      </c>
      <c r="AB240" s="302">
        <v>0.06</v>
      </c>
      <c r="AC240" s="299">
        <v>42410</v>
      </c>
      <c r="AD240" s="299" t="s">
        <v>486</v>
      </c>
      <c r="AE240" s="292" t="s">
        <v>47</v>
      </c>
      <c r="AF240" s="292" t="s">
        <v>47</v>
      </c>
      <c r="AG240" s="297"/>
      <c r="AH240" s="304">
        <v>42366</v>
      </c>
      <c r="AI240" s="292" t="s">
        <v>485</v>
      </c>
      <c r="AJ240" s="292" t="s">
        <v>2999</v>
      </c>
      <c r="AK240" s="292"/>
      <c r="AL240" s="292"/>
      <c r="AM240" s="292"/>
      <c r="AN240" s="292"/>
      <c r="AO240" s="292"/>
      <c r="AP240" s="292"/>
      <c r="AQ240" s="292"/>
      <c r="AR240" s="292"/>
      <c r="AS240" s="292"/>
    </row>
    <row r="241" spans="1:61" ht="12.75" customHeight="1" x14ac:dyDescent="0.4">
      <c r="A241" s="292" t="s">
        <v>198</v>
      </c>
      <c r="B241" s="292" t="s">
        <v>180</v>
      </c>
      <c r="C241" s="292"/>
      <c r="D241" s="292" t="s">
        <v>94</v>
      </c>
      <c r="E241" s="292" t="s">
        <v>94</v>
      </c>
      <c r="F241" s="292" t="s">
        <v>430</v>
      </c>
      <c r="G241" s="292"/>
      <c r="H241" s="299">
        <v>42366</v>
      </c>
      <c r="I241" s="292" t="s">
        <v>2795</v>
      </c>
      <c r="J241" s="292" t="s">
        <v>40</v>
      </c>
      <c r="K241" s="292" t="s">
        <v>71</v>
      </c>
      <c r="L241" s="292"/>
      <c r="M241" s="292"/>
      <c r="N241" s="309" t="s">
        <v>119</v>
      </c>
      <c r="O241" s="311" t="s">
        <v>119</v>
      </c>
      <c r="P241" s="307"/>
      <c r="Q241" s="292"/>
      <c r="R241" s="294">
        <v>1455512.57</v>
      </c>
      <c r="S241" s="292">
        <v>696</v>
      </c>
      <c r="T241" s="294">
        <v>1455512.57</v>
      </c>
      <c r="U241" s="292"/>
      <c r="V241" s="292" t="s">
        <v>3008</v>
      </c>
      <c r="W241" s="292"/>
      <c r="X241" s="292"/>
      <c r="Y241" s="292" t="s">
        <v>428</v>
      </c>
      <c r="Z241" s="292" t="s">
        <v>47</v>
      </c>
      <c r="AA241" s="292" t="s">
        <v>94</v>
      </c>
      <c r="AB241" s="349">
        <v>0.06</v>
      </c>
      <c r="AC241" s="299">
        <v>42410</v>
      </c>
      <c r="AD241" s="353" t="s">
        <v>3021</v>
      </c>
      <c r="AE241" s="292" t="s">
        <v>47</v>
      </c>
      <c r="AF241" s="292" t="s">
        <v>47</v>
      </c>
      <c r="AG241" s="299"/>
      <c r="AH241" s="304">
        <v>42366</v>
      </c>
      <c r="AI241" s="292" t="s">
        <v>2987</v>
      </c>
      <c r="AJ241" s="292" t="s">
        <v>3020</v>
      </c>
      <c r="AK241" s="292" t="s">
        <v>2997</v>
      </c>
      <c r="AL241" s="292"/>
      <c r="AM241" s="292"/>
      <c r="AN241" s="292"/>
      <c r="AO241" s="292"/>
      <c r="AP241" s="292" t="s">
        <v>531</v>
      </c>
      <c r="AQ241" s="292"/>
      <c r="AR241" s="292"/>
      <c r="AS241" s="292"/>
      <c r="AU241" s="84" t="s">
        <v>137</v>
      </c>
      <c r="AV241" s="347" t="str">
        <f>AE241</f>
        <v>N/A</v>
      </c>
      <c r="AW241" s="84" t="s">
        <v>137</v>
      </c>
    </row>
    <row r="242" spans="1:61" ht="12.75" customHeight="1" x14ac:dyDescent="0.4">
      <c r="A242" s="292" t="s">
        <v>198</v>
      </c>
      <c r="B242" s="292" t="s">
        <v>2969</v>
      </c>
      <c r="C242" s="292"/>
      <c r="D242" s="292" t="s">
        <v>94</v>
      </c>
      <c r="E242" s="292" t="s">
        <v>94</v>
      </c>
      <c r="F242" s="292" t="s">
        <v>430</v>
      </c>
      <c r="G242" s="295"/>
      <c r="H242" s="299">
        <v>42367</v>
      </c>
      <c r="I242" s="292" t="s">
        <v>2971</v>
      </c>
      <c r="J242" s="292" t="s">
        <v>40</v>
      </c>
      <c r="K242" s="292" t="s">
        <v>71</v>
      </c>
      <c r="L242" s="292"/>
      <c r="M242" s="292"/>
      <c r="N242" s="309" t="s">
        <v>119</v>
      </c>
      <c r="O242" s="311" t="s">
        <v>119</v>
      </c>
      <c r="P242" s="305"/>
      <c r="Q242" s="292"/>
      <c r="R242" s="294">
        <v>1330290.43</v>
      </c>
      <c r="S242" s="292">
        <v>472</v>
      </c>
      <c r="T242" s="294">
        <v>1330290.43</v>
      </c>
      <c r="U242" s="292"/>
      <c r="V242" s="292" t="s">
        <v>3000</v>
      </c>
      <c r="W242" s="292"/>
      <c r="X242" s="292"/>
      <c r="Y242" s="292" t="s">
        <v>428</v>
      </c>
      <c r="Z242" s="292" t="s">
        <v>47</v>
      </c>
      <c r="AA242" s="292" t="s">
        <v>95</v>
      </c>
      <c r="AB242" s="295" t="s">
        <v>47</v>
      </c>
      <c r="AC242" s="299">
        <v>42410</v>
      </c>
      <c r="AD242" s="348" t="s">
        <v>3045</v>
      </c>
      <c r="AE242" s="292" t="s">
        <v>47</v>
      </c>
      <c r="AF242" s="292" t="s">
        <v>47</v>
      </c>
      <c r="AG242" s="292"/>
      <c r="AH242" s="304">
        <v>42367</v>
      </c>
      <c r="AI242" s="338" t="s">
        <v>531</v>
      </c>
      <c r="AJ242" s="292" t="s">
        <v>3011</v>
      </c>
      <c r="AK242" s="293" t="s">
        <v>3012</v>
      </c>
      <c r="AL242" s="293"/>
      <c r="AM242" s="292"/>
      <c r="AN242" s="292"/>
      <c r="AO242" s="292"/>
      <c r="AP242" s="292"/>
      <c r="AQ242" s="292"/>
      <c r="AR242" s="292"/>
      <c r="AS242" s="292"/>
      <c r="AU242" s="84" t="s">
        <v>137</v>
      </c>
      <c r="AV242" s="347" t="str">
        <f>AE242</f>
        <v>N/A</v>
      </c>
      <c r="AW242" s="84" t="s">
        <v>137</v>
      </c>
    </row>
    <row r="243" spans="1:61" ht="12.75" customHeight="1" x14ac:dyDescent="0.45">
      <c r="A243" s="292" t="s">
        <v>198</v>
      </c>
      <c r="B243" s="292" t="s">
        <v>2970</v>
      </c>
      <c r="C243" s="292"/>
      <c r="D243" s="292" t="s">
        <v>94</v>
      </c>
      <c r="E243" s="292" t="s">
        <v>94</v>
      </c>
      <c r="F243" s="292" t="s">
        <v>93</v>
      </c>
      <c r="G243" s="292" t="s">
        <v>94</v>
      </c>
      <c r="H243" s="299">
        <v>42367</v>
      </c>
      <c r="I243" s="293"/>
      <c r="J243" s="292" t="s">
        <v>632</v>
      </c>
      <c r="K243" s="292" t="s">
        <v>71</v>
      </c>
      <c r="L243" s="292"/>
      <c r="M243" s="292"/>
      <c r="N243" s="309" t="s">
        <v>119</v>
      </c>
      <c r="O243" s="311" t="s">
        <v>119</v>
      </c>
      <c r="P243" s="293"/>
      <c r="Q243" s="293"/>
      <c r="R243" s="294">
        <v>1120688.58</v>
      </c>
      <c r="S243" s="292">
        <v>999</v>
      </c>
      <c r="T243" s="294">
        <v>1120688.58</v>
      </c>
      <c r="U243" s="293"/>
      <c r="V243" t="s">
        <v>591</v>
      </c>
      <c r="W243" s="293"/>
      <c r="X243" s="293"/>
      <c r="Y243" s="292" t="s">
        <v>428</v>
      </c>
      <c r="Z243" s="292" t="s">
        <v>47</v>
      </c>
      <c r="AA243" s="292" t="s">
        <v>94</v>
      </c>
      <c r="AB243" s="302">
        <v>0.06</v>
      </c>
      <c r="AC243" s="299">
        <v>42411</v>
      </c>
      <c r="AD243" s="354" t="s">
        <v>3019</v>
      </c>
      <c r="AE243" s="299" t="s">
        <v>3019</v>
      </c>
      <c r="AF243" s="293"/>
      <c r="AG243" s="292"/>
      <c r="AH243" s="352"/>
      <c r="AI243" s="292" t="s">
        <v>419</v>
      </c>
      <c r="AJ243" s="292" t="s">
        <v>47</v>
      </c>
      <c r="AK243" s="292" t="s">
        <v>2587</v>
      </c>
      <c r="AL243" s="292"/>
      <c r="AM243" s="292"/>
      <c r="AN243" s="292"/>
      <c r="AO243" s="292"/>
      <c r="AP243" s="292"/>
      <c r="AQ243" s="292"/>
      <c r="AR243" s="292"/>
      <c r="AS243" s="292"/>
      <c r="AU243" s="84" t="s">
        <v>137</v>
      </c>
      <c r="AV243" s="84" t="s">
        <v>137</v>
      </c>
      <c r="AW243" s="84" t="s">
        <v>137</v>
      </c>
    </row>
    <row r="244" spans="1:61" ht="12.75" customHeight="1" x14ac:dyDescent="0.4">
      <c r="A244" s="292" t="s">
        <v>198</v>
      </c>
      <c r="B244" s="292" t="s">
        <v>1962</v>
      </c>
      <c r="C244" s="292" t="s">
        <v>94</v>
      </c>
      <c r="D244" s="292"/>
      <c r="E244" s="292"/>
      <c r="F244" s="292" t="s">
        <v>93</v>
      </c>
      <c r="G244" s="292" t="s">
        <v>94</v>
      </c>
      <c r="H244" s="298">
        <v>42444</v>
      </c>
      <c r="I244" s="301" t="s">
        <v>1978</v>
      </c>
      <c r="J244" s="292" t="s">
        <v>632</v>
      </c>
      <c r="K244" s="292"/>
      <c r="L244" s="292"/>
      <c r="M244" s="292"/>
      <c r="N244" s="292"/>
      <c r="O244" s="294"/>
      <c r="P244" s="294"/>
      <c r="Q244" s="292"/>
      <c r="R244" s="292"/>
      <c r="S244" s="292"/>
      <c r="T244" s="292"/>
      <c r="U244" s="292"/>
      <c r="V244" s="292" t="s">
        <v>3234</v>
      </c>
      <c r="W244" s="292"/>
      <c r="X244" s="292"/>
      <c r="Y244" s="292" t="s">
        <v>420</v>
      </c>
      <c r="Z244" s="292">
        <v>1</v>
      </c>
      <c r="AA244" s="292" t="s">
        <v>94</v>
      </c>
      <c r="AB244" s="302">
        <v>0.06</v>
      </c>
      <c r="AC244" s="292" t="s">
        <v>3241</v>
      </c>
      <c r="AD244" s="299" t="s">
        <v>3235</v>
      </c>
      <c r="AE244" s="299" t="s">
        <v>3235</v>
      </c>
      <c r="AF244" s="301" t="s">
        <v>576</v>
      </c>
      <c r="AG244" s="292"/>
      <c r="AH244" s="292" t="s">
        <v>3236</v>
      </c>
      <c r="AI244" s="292" t="s">
        <v>3237</v>
      </c>
      <c r="AJ244" s="292"/>
      <c r="AK244" s="292"/>
      <c r="AL244" s="292"/>
      <c r="AM244" s="292"/>
      <c r="AN244" s="292"/>
      <c r="AO244" s="292"/>
      <c r="AP244" s="292"/>
      <c r="AQ244" s="292"/>
      <c r="AR244" s="292"/>
      <c r="AS244" s="292"/>
    </row>
    <row r="245" spans="1:61" ht="12.75" customHeight="1" x14ac:dyDescent="0.4">
      <c r="A245" s="292" t="s">
        <v>198</v>
      </c>
      <c r="B245" s="292" t="s">
        <v>1959</v>
      </c>
      <c r="C245" s="292" t="s">
        <v>94</v>
      </c>
      <c r="D245" s="292"/>
      <c r="E245" s="292"/>
      <c r="F245" s="292" t="s">
        <v>93</v>
      </c>
      <c r="G245" s="292" t="s">
        <v>94</v>
      </c>
      <c r="H245" s="298">
        <v>42439</v>
      </c>
      <c r="I245" s="301" t="s">
        <v>1960</v>
      </c>
      <c r="J245" s="292" t="s">
        <v>632</v>
      </c>
      <c r="K245" s="292"/>
      <c r="L245" s="292"/>
      <c r="M245" s="292"/>
      <c r="N245" s="292"/>
      <c r="O245" s="294"/>
      <c r="P245" s="294"/>
      <c r="Q245" s="292"/>
      <c r="R245" s="292"/>
      <c r="S245" s="292"/>
      <c r="T245" s="292"/>
      <c r="U245" s="292"/>
      <c r="V245" s="292" t="s">
        <v>3238</v>
      </c>
      <c r="W245" s="292"/>
      <c r="X245" s="292"/>
      <c r="Y245" s="292" t="s">
        <v>420</v>
      </c>
      <c r="Z245" s="292">
        <v>1</v>
      </c>
      <c r="AA245" s="292" t="s">
        <v>94</v>
      </c>
      <c r="AB245" s="302">
        <v>0.06</v>
      </c>
      <c r="AC245" s="292" t="s">
        <v>3241</v>
      </c>
      <c r="AD245" s="299" t="s">
        <v>3239</v>
      </c>
      <c r="AE245" s="299" t="s">
        <v>3239</v>
      </c>
      <c r="AF245" s="301" t="s">
        <v>576</v>
      </c>
      <c r="AG245" s="292"/>
      <c r="AH245" s="292" t="s">
        <v>3240</v>
      </c>
      <c r="AI245" s="292" t="s">
        <v>3237</v>
      </c>
      <c r="AJ245" s="292"/>
      <c r="AK245" s="292"/>
      <c r="AL245" s="292"/>
      <c r="AM245" s="292"/>
      <c r="AN245" s="292"/>
      <c r="AO245" s="292"/>
      <c r="AP245" s="292"/>
      <c r="AQ245" s="292"/>
      <c r="AR245" s="292"/>
      <c r="AS245" s="292"/>
    </row>
    <row r="246" spans="1:61" x14ac:dyDescent="0.4">
      <c r="A246" s="292" t="s">
        <v>198</v>
      </c>
      <c r="B246" s="292" t="s">
        <v>1178</v>
      </c>
      <c r="C246" s="292" t="s">
        <v>94</v>
      </c>
      <c r="D246" s="292" t="s">
        <v>94</v>
      </c>
      <c r="E246" s="292" t="s">
        <v>94</v>
      </c>
      <c r="F246" s="292" t="s">
        <v>430</v>
      </c>
      <c r="G246" s="292" t="s">
        <v>496</v>
      </c>
      <c r="H246" s="298">
        <v>42479</v>
      </c>
      <c r="I246" s="301" t="s">
        <v>3242</v>
      </c>
      <c r="J246" s="292" t="s">
        <v>40</v>
      </c>
      <c r="K246" s="292" t="s">
        <v>71</v>
      </c>
      <c r="L246" s="292">
        <v>684</v>
      </c>
      <c r="M246" s="294">
        <v>1388935.23</v>
      </c>
      <c r="N246" s="292">
        <v>848</v>
      </c>
      <c r="O246" s="310">
        <v>1833861.57</v>
      </c>
      <c r="P246" s="294"/>
      <c r="Q246" s="292"/>
      <c r="R246" s="292"/>
      <c r="S246" s="292"/>
      <c r="T246" s="292"/>
      <c r="U246" s="292"/>
      <c r="V246" s="292" t="s">
        <v>3243</v>
      </c>
      <c r="W246" s="292" t="s">
        <v>3244</v>
      </c>
      <c r="X246" s="292"/>
      <c r="Y246" s="292" t="s">
        <v>420</v>
      </c>
      <c r="Z246" s="292">
        <v>1</v>
      </c>
      <c r="AA246" s="292" t="s">
        <v>94</v>
      </c>
      <c r="AB246" s="302">
        <v>0.06</v>
      </c>
      <c r="AC246" s="292" t="s">
        <v>3241</v>
      </c>
      <c r="AD246" s="299">
        <v>42473</v>
      </c>
      <c r="AE246" s="299" t="s">
        <v>47</v>
      </c>
      <c r="AF246" s="292" t="s">
        <v>47</v>
      </c>
      <c r="AG246" s="299" t="s">
        <v>47</v>
      </c>
      <c r="AH246" s="304">
        <v>42479</v>
      </c>
      <c r="AI246" s="292" t="s">
        <v>599</v>
      </c>
      <c r="AJ246" s="292" t="s">
        <v>3246</v>
      </c>
      <c r="AK246" s="292" t="s">
        <v>3245</v>
      </c>
      <c r="AL246" s="292"/>
      <c r="AM246" s="292"/>
      <c r="AN246" s="292"/>
    </row>
    <row r="247" spans="1:61" ht="12.75" customHeight="1" x14ac:dyDescent="0.4">
      <c r="A247" s="292" t="s">
        <v>198</v>
      </c>
      <c r="B247" s="292" t="s">
        <v>1399</v>
      </c>
      <c r="C247" s="293" t="s">
        <v>94</v>
      </c>
      <c r="D247" s="292" t="s">
        <v>95</v>
      </c>
      <c r="E247" s="292" t="s">
        <v>95</v>
      </c>
      <c r="F247" s="293"/>
      <c r="G247" s="293"/>
      <c r="H247" s="298">
        <v>42480</v>
      </c>
      <c r="I247" s="301" t="s">
        <v>3254</v>
      </c>
      <c r="J247" s="292" t="s">
        <v>40</v>
      </c>
      <c r="K247" s="292" t="s">
        <v>71</v>
      </c>
      <c r="L247" s="292">
        <v>697</v>
      </c>
      <c r="M247" s="294">
        <v>1763229.68</v>
      </c>
      <c r="N247" s="292"/>
      <c r="O247" s="310"/>
      <c r="P247" s="294"/>
      <c r="Q247" s="292"/>
      <c r="R247" s="292"/>
      <c r="S247" s="292"/>
      <c r="T247" s="292"/>
      <c r="U247" s="292"/>
      <c r="V247" s="292" t="s">
        <v>3256</v>
      </c>
      <c r="W247" s="292" t="s">
        <v>3259</v>
      </c>
      <c r="X247" s="292" t="s">
        <v>3258</v>
      </c>
      <c r="Y247" s="292" t="s">
        <v>420</v>
      </c>
      <c r="Z247" s="292">
        <v>1</v>
      </c>
      <c r="AA247" s="292" t="s">
        <v>94</v>
      </c>
      <c r="AB247" s="302">
        <v>0.06</v>
      </c>
      <c r="AC247" s="292" t="s">
        <v>3241</v>
      </c>
      <c r="AD247" s="299" t="s">
        <v>2603</v>
      </c>
      <c r="AE247" s="299" t="s">
        <v>47</v>
      </c>
      <c r="AF247" s="299" t="s">
        <v>47</v>
      </c>
      <c r="AG247" s="299" t="s">
        <v>47</v>
      </c>
      <c r="AH247" s="304" t="s">
        <v>55</v>
      </c>
      <c r="AI247" s="292" t="s">
        <v>3255</v>
      </c>
      <c r="AJ247" s="292" t="s">
        <v>3253</v>
      </c>
      <c r="AK247" s="292" t="s">
        <v>3257</v>
      </c>
      <c r="AL247" s="292"/>
      <c r="AM247" s="292"/>
      <c r="AN247" s="292"/>
    </row>
    <row r="248" spans="1:61" ht="12.75" customHeight="1" x14ac:dyDescent="0.4">
      <c r="A248" s="364" t="s">
        <v>198</v>
      </c>
      <c r="B248" s="364" t="s">
        <v>465</v>
      </c>
      <c r="C248" s="438" t="s">
        <v>94</v>
      </c>
      <c r="D248" s="364" t="s">
        <v>94</v>
      </c>
      <c r="E248" s="364" t="s">
        <v>94</v>
      </c>
      <c r="F248" s="438" t="s">
        <v>3252</v>
      </c>
      <c r="G248" s="438"/>
      <c r="H248" s="365">
        <v>42485</v>
      </c>
      <c r="I248" s="439" t="s">
        <v>3249</v>
      </c>
      <c r="J248" s="364" t="s">
        <v>40</v>
      </c>
      <c r="K248" s="438"/>
      <c r="L248" s="364">
        <v>523</v>
      </c>
      <c r="M248" s="366">
        <v>356985.73</v>
      </c>
      <c r="N248" s="364">
        <v>1128</v>
      </c>
      <c r="O248" s="440">
        <v>1445612.79</v>
      </c>
      <c r="P248" s="440"/>
      <c r="Q248" s="364">
        <v>1199</v>
      </c>
      <c r="R248" s="366">
        <v>1302634.6000000001</v>
      </c>
      <c r="U248" s="293"/>
      <c r="V248" s="364" t="s">
        <v>3250</v>
      </c>
      <c r="W248" s="364" t="s">
        <v>2175</v>
      </c>
      <c r="X248" s="364" t="s">
        <v>2237</v>
      </c>
      <c r="Y248" s="364" t="s">
        <v>420</v>
      </c>
      <c r="Z248" s="438">
        <v>1</v>
      </c>
      <c r="AA248" s="438"/>
      <c r="AB248" s="438"/>
      <c r="AC248" s="438"/>
      <c r="AD248" s="441"/>
      <c r="AE248" s="441"/>
      <c r="AF248" s="438"/>
      <c r="AG248" s="438"/>
      <c r="AH248" s="439" t="s">
        <v>55</v>
      </c>
      <c r="AI248" s="364" t="s">
        <v>599</v>
      </c>
      <c r="AJ248" s="438"/>
      <c r="AK248" s="438"/>
      <c r="AL248" s="438"/>
      <c r="AM248" s="364" t="s">
        <v>461</v>
      </c>
      <c r="AN248" s="364"/>
    </row>
    <row r="249" spans="1:61" ht="12.75" customHeight="1" x14ac:dyDescent="0.45">
      <c r="A249" s="292" t="s">
        <v>198</v>
      </c>
      <c r="B249" s="292" t="s">
        <v>488</v>
      </c>
      <c r="C249" s="292" t="s">
        <v>94</v>
      </c>
      <c r="D249" s="292" t="s">
        <v>94</v>
      </c>
      <c r="E249" s="292" t="s">
        <v>94</v>
      </c>
      <c r="F249" s="292"/>
      <c r="G249" s="292"/>
      <c r="H249" s="298">
        <v>42535</v>
      </c>
      <c r="I249" s="318">
        <v>0.41666666666666669</v>
      </c>
      <c r="J249" s="319" t="s">
        <v>40</v>
      </c>
      <c r="K249" s="292" t="s">
        <v>71</v>
      </c>
      <c r="L249" s="292"/>
      <c r="M249" s="292"/>
      <c r="N249" s="292"/>
      <c r="O249" s="310"/>
      <c r="P249" s="310"/>
      <c r="Q249" s="292"/>
      <c r="R249" s="294"/>
      <c r="S249" s="292"/>
      <c r="T249" s="292"/>
      <c r="U249" s="112" t="s">
        <v>2332</v>
      </c>
      <c r="V249" s="292" t="s">
        <v>2332</v>
      </c>
      <c r="W249" s="292" t="s">
        <v>2155</v>
      </c>
      <c r="X249" s="292" t="s">
        <v>2221</v>
      </c>
      <c r="Y249" s="292" t="s">
        <v>428</v>
      </c>
      <c r="Z249" s="292">
        <v>1</v>
      </c>
      <c r="AA249" s="292" t="s">
        <v>95</v>
      </c>
      <c r="AB249" s="292" t="s">
        <v>47</v>
      </c>
      <c r="AC249" s="292" t="s">
        <v>2318</v>
      </c>
      <c r="AD249" s="354" t="s">
        <v>486</v>
      </c>
      <c r="AE249" s="299" t="s">
        <v>47</v>
      </c>
      <c r="AF249" s="299" t="s">
        <v>47</v>
      </c>
      <c r="AG249" s="292" t="s">
        <v>47</v>
      </c>
      <c r="AH249" s="301" t="s">
        <v>55</v>
      </c>
      <c r="AI249" s="292" t="s">
        <v>2316</v>
      </c>
      <c r="AJ249" s="292" t="s">
        <v>3339</v>
      </c>
      <c r="AK249" s="292"/>
      <c r="AL249" s="292"/>
      <c r="AM249" t="s">
        <v>3335</v>
      </c>
      <c r="AN249" s="292"/>
      <c r="AT249" s="84"/>
      <c r="AU249" s="84"/>
      <c r="AV249" s="84"/>
      <c r="BD249" s="84"/>
      <c r="BE249" s="112"/>
    </row>
    <row r="250" spans="1:61" ht="12.75" customHeight="1" x14ac:dyDescent="0.4">
      <c r="A250" s="292" t="s">
        <v>198</v>
      </c>
      <c r="B250" s="324" t="s">
        <v>431</v>
      </c>
      <c r="C250" s="324"/>
      <c r="D250" s="324"/>
      <c r="E250" s="292" t="s">
        <v>94</v>
      </c>
      <c r="F250" s="292" t="s">
        <v>430</v>
      </c>
      <c r="G250" s="301"/>
      <c r="H250" s="298">
        <v>41817</v>
      </c>
      <c r="I250" s="318">
        <v>0.41666666666666669</v>
      </c>
      <c r="J250" s="319" t="s">
        <v>40</v>
      </c>
      <c r="K250" s="292" t="s">
        <v>71</v>
      </c>
      <c r="L250" s="292"/>
      <c r="M250" s="292"/>
      <c r="N250" s="292"/>
      <c r="O250" s="294"/>
      <c r="P250" s="294"/>
      <c r="Q250" s="320">
        <v>1497</v>
      </c>
      <c r="R250" s="294">
        <v>4566472.5500000082</v>
      </c>
      <c r="S250" s="320">
        <v>1854</v>
      </c>
      <c r="T250" s="294">
        <v>6653735.6100000003</v>
      </c>
      <c r="U250" s="292" t="s">
        <v>429</v>
      </c>
      <c r="V250" s="292" t="s">
        <v>429</v>
      </c>
      <c r="W250" s="292"/>
      <c r="X250" s="292"/>
      <c r="Y250" s="292" t="s">
        <v>428</v>
      </c>
      <c r="Z250" s="292"/>
      <c r="AA250" s="292" t="s">
        <v>95</v>
      </c>
      <c r="AB250" s="292"/>
      <c r="AC250" s="301" t="s">
        <v>427</v>
      </c>
      <c r="AD250" s="301" t="s">
        <v>426</v>
      </c>
      <c r="AE250" s="301" t="s">
        <v>47</v>
      </c>
      <c r="AF250" s="301" t="s">
        <v>47</v>
      </c>
      <c r="AG250" s="301"/>
      <c r="AH250" s="301" t="s">
        <v>55</v>
      </c>
      <c r="AI250" s="301" t="s">
        <v>425</v>
      </c>
      <c r="AJ250" s="301"/>
      <c r="AK250" s="301"/>
      <c r="AL250" s="301"/>
      <c r="AM250" s="292" t="s">
        <v>424</v>
      </c>
      <c r="AN250" s="322">
        <v>379.03468436798806</v>
      </c>
      <c r="AO250" s="292"/>
      <c r="AP250" s="292"/>
      <c r="AQ250" s="292"/>
      <c r="AR250" s="292"/>
      <c r="AS250" s="292"/>
      <c r="AW250" s="84"/>
      <c r="AX250" s="84"/>
      <c r="AY250" s="84"/>
      <c r="AZ250" s="84"/>
      <c r="BA250" s="84"/>
      <c r="BB250" s="84"/>
      <c r="BC250" s="84"/>
      <c r="BD250" s="84"/>
      <c r="BF250" s="84"/>
      <c r="BG250" s="84"/>
      <c r="BH250" s="210"/>
      <c r="BI250" s="209"/>
    </row>
    <row r="251" spans="1:61" ht="15" customHeight="1" x14ac:dyDescent="0.4">
      <c r="A251" s="292" t="s">
        <v>198</v>
      </c>
      <c r="B251" s="292" t="s">
        <v>431</v>
      </c>
      <c r="C251" s="292" t="s">
        <v>94</v>
      </c>
      <c r="D251" s="292" t="s">
        <v>94</v>
      </c>
      <c r="E251" s="292" t="s">
        <v>94</v>
      </c>
      <c r="F251" s="292"/>
      <c r="G251" s="292"/>
      <c r="H251" s="298">
        <v>42538</v>
      </c>
      <c r="I251" s="318">
        <v>0.41666666666666669</v>
      </c>
      <c r="J251" s="319" t="s">
        <v>40</v>
      </c>
      <c r="K251" s="292" t="s">
        <v>71</v>
      </c>
      <c r="L251" s="292"/>
      <c r="M251" s="292"/>
      <c r="N251" s="292"/>
      <c r="O251" s="310"/>
      <c r="P251" s="310"/>
      <c r="Q251" s="292"/>
      <c r="R251" s="294"/>
      <c r="S251" s="292"/>
      <c r="T251" s="292"/>
      <c r="U251" s="292" t="s">
        <v>2101</v>
      </c>
      <c r="V251" s="292" t="s">
        <v>429</v>
      </c>
      <c r="W251" s="292" t="s">
        <v>2162</v>
      </c>
      <c r="X251" s="292" t="s">
        <v>2227</v>
      </c>
      <c r="Y251" s="292" t="s">
        <v>428</v>
      </c>
      <c r="Z251" s="292">
        <v>1</v>
      </c>
      <c r="AA251" s="292" t="s">
        <v>95</v>
      </c>
      <c r="AB251" s="292" t="s">
        <v>47</v>
      </c>
      <c r="AC251" s="301" t="s">
        <v>427</v>
      </c>
      <c r="AD251" s="354" t="s">
        <v>3338</v>
      </c>
      <c r="AE251" s="299" t="s">
        <v>47</v>
      </c>
      <c r="AF251" s="299" t="s">
        <v>47</v>
      </c>
      <c r="AG251" s="292" t="s">
        <v>47</v>
      </c>
      <c r="AH251" s="301" t="s">
        <v>55</v>
      </c>
      <c r="AI251" s="301" t="s">
        <v>425</v>
      </c>
      <c r="AJ251" s="292"/>
      <c r="AK251" s="292"/>
      <c r="AL251" s="292"/>
      <c r="AM251" s="292" t="s">
        <v>424</v>
      </c>
      <c r="AN251" s="292"/>
      <c r="AO251" s="292"/>
      <c r="AP251" s="292"/>
      <c r="AQ251" s="292"/>
      <c r="AR251" s="292"/>
      <c r="AS251" s="292"/>
      <c r="AT251" s="84"/>
      <c r="AU251" s="84"/>
      <c r="AV251" s="84"/>
      <c r="BD251" s="84"/>
      <c r="BE251" s="112"/>
    </row>
    <row r="252" spans="1:61" x14ac:dyDescent="0.4">
      <c r="A252" s="292" t="s">
        <v>198</v>
      </c>
      <c r="B252" s="292" t="s">
        <v>441</v>
      </c>
      <c r="C252" s="292" t="s">
        <v>94</v>
      </c>
      <c r="D252" s="292" t="s">
        <v>94</v>
      </c>
      <c r="E252" s="292" t="s">
        <v>94</v>
      </c>
      <c r="F252" s="292"/>
      <c r="G252" s="292"/>
      <c r="H252" s="298">
        <v>42544</v>
      </c>
      <c r="I252" s="318">
        <v>0.41666666666666669</v>
      </c>
      <c r="J252" s="319" t="s">
        <v>40</v>
      </c>
      <c r="K252" s="292" t="s">
        <v>71</v>
      </c>
      <c r="L252" s="292"/>
      <c r="M252" s="292"/>
      <c r="N252" s="292"/>
      <c r="O252" s="294"/>
      <c r="P252" s="294"/>
      <c r="Q252" s="292"/>
      <c r="R252" s="294"/>
      <c r="S252" s="292"/>
      <c r="T252" s="292"/>
      <c r="U252" s="292" t="s">
        <v>2327</v>
      </c>
      <c r="V252" s="292" t="s">
        <v>2327</v>
      </c>
      <c r="W252" s="292" t="s">
        <v>2189</v>
      </c>
      <c r="X252" s="292" t="s">
        <v>2250</v>
      </c>
      <c r="Y252" s="292" t="s">
        <v>428</v>
      </c>
      <c r="Z252" s="292">
        <v>1</v>
      </c>
      <c r="AA252" s="292" t="s">
        <v>95</v>
      </c>
      <c r="AB252" s="292" t="s">
        <v>47</v>
      </c>
      <c r="AC252" s="292" t="s">
        <v>3341</v>
      </c>
      <c r="AD252" s="299">
        <v>42541</v>
      </c>
      <c r="AE252" s="299" t="s">
        <v>47</v>
      </c>
      <c r="AF252" s="299" t="s">
        <v>47</v>
      </c>
      <c r="AG252" s="292" t="s">
        <v>47</v>
      </c>
      <c r="AH252" s="299" t="s">
        <v>55</v>
      </c>
      <c r="AI252" s="301" t="s">
        <v>425</v>
      </c>
      <c r="AJ252" s="292" t="s">
        <v>3342</v>
      </c>
      <c r="AK252" s="292"/>
      <c r="AL252" s="292"/>
      <c r="AM252" s="292" t="s">
        <v>2303</v>
      </c>
      <c r="AN252" s="292"/>
      <c r="AO252" s="292"/>
      <c r="AP252" s="292"/>
      <c r="AQ252" s="292"/>
      <c r="AR252" s="292"/>
      <c r="AS252" s="292"/>
      <c r="BD252" s="84"/>
      <c r="BE252" s="112"/>
    </row>
    <row r="253" spans="1:61" x14ac:dyDescent="0.4">
      <c r="A253" s="292" t="s">
        <v>198</v>
      </c>
      <c r="B253" s="292" t="s">
        <v>460</v>
      </c>
      <c r="C253" s="292" t="s">
        <v>94</v>
      </c>
      <c r="D253" s="292" t="s">
        <v>94</v>
      </c>
      <c r="E253" s="292" t="s">
        <v>94</v>
      </c>
      <c r="F253" s="292"/>
      <c r="G253" s="292"/>
      <c r="H253" s="298" t="s">
        <v>3340</v>
      </c>
      <c r="I253" s="319"/>
      <c r="J253" s="292"/>
      <c r="K253" s="292"/>
      <c r="L253" s="292"/>
      <c r="M253" s="292"/>
      <c r="N253" s="292"/>
      <c r="O253" s="294"/>
      <c r="P253" s="294"/>
      <c r="Q253" s="292"/>
      <c r="R253" s="294"/>
      <c r="S253" s="292"/>
      <c r="T253" s="292"/>
      <c r="U253" s="292" t="s">
        <v>2123</v>
      </c>
      <c r="V253" s="292"/>
      <c r="W253" s="292" t="s">
        <v>2187</v>
      </c>
      <c r="X253" s="292" t="s">
        <v>2248</v>
      </c>
      <c r="Y253" s="293" t="s">
        <v>420</v>
      </c>
      <c r="Z253" s="292"/>
      <c r="AA253" s="292"/>
      <c r="AB253" s="302"/>
      <c r="AC253" s="292"/>
      <c r="AD253" s="299"/>
      <c r="AE253" s="299" t="s">
        <v>47</v>
      </c>
      <c r="AF253" s="299" t="s">
        <v>47</v>
      </c>
      <c r="AG253" s="292" t="s">
        <v>47</v>
      </c>
      <c r="AH253" s="299"/>
      <c r="AI253" s="292"/>
      <c r="AJ253" s="292"/>
      <c r="AK253" s="292"/>
      <c r="AL253" s="292"/>
      <c r="AM253" s="292" t="s">
        <v>2302</v>
      </c>
      <c r="AN253" s="292"/>
      <c r="AO253" s="292"/>
      <c r="AP253" s="292"/>
      <c r="AQ253" s="292"/>
      <c r="AR253" s="292"/>
      <c r="AS253" s="292"/>
      <c r="AT253" s="84"/>
      <c r="AU253" s="84"/>
      <c r="AV253" s="84"/>
      <c r="BD253" s="84"/>
      <c r="BE253" s="112"/>
    </row>
    <row r="254" spans="1:61" x14ac:dyDescent="0.4">
      <c r="A254" s="292" t="s">
        <v>198</v>
      </c>
      <c r="B254" s="292" t="s">
        <v>2879</v>
      </c>
      <c r="C254" s="292"/>
      <c r="D254" s="292" t="s">
        <v>94</v>
      </c>
      <c r="E254" s="292" t="s">
        <v>94</v>
      </c>
      <c r="F254" s="292" t="s">
        <v>93</v>
      </c>
      <c r="G254" s="292"/>
      <c r="H254" s="298">
        <v>42545</v>
      </c>
      <c r="I254" s="292"/>
      <c r="J254" s="292"/>
      <c r="K254" s="292"/>
      <c r="L254" s="292"/>
      <c r="M254" s="292"/>
      <c r="N254" s="292"/>
      <c r="O254" s="294"/>
      <c r="P254" s="294"/>
      <c r="Q254" s="292"/>
      <c r="R254" s="292"/>
      <c r="S254" s="292"/>
      <c r="T254" s="292"/>
      <c r="U254" s="292"/>
      <c r="V254" s="292"/>
      <c r="W254" s="292"/>
      <c r="X254" s="292"/>
      <c r="Y254" s="292"/>
      <c r="Z254" s="292"/>
      <c r="AA254" s="292"/>
      <c r="AB254" s="292"/>
      <c r="AC254" s="292"/>
      <c r="AD254" s="299"/>
      <c r="AE254" s="299"/>
      <c r="AF254" s="292"/>
      <c r="AG254" s="292"/>
      <c r="AH254" s="292"/>
      <c r="AI254" s="292"/>
      <c r="AJ254" s="292"/>
      <c r="AK254" s="292"/>
      <c r="AL254" s="292"/>
      <c r="AM254" s="292"/>
      <c r="AN254" s="292"/>
      <c r="AO254" s="292"/>
      <c r="AP254" s="292"/>
      <c r="AQ254" s="292"/>
      <c r="AR254" s="292"/>
      <c r="AS254" s="292"/>
      <c r="AV254" s="112" t="s">
        <v>2894</v>
      </c>
      <c r="AW254" s="112" t="s">
        <v>454</v>
      </c>
    </row>
    <row r="255" spans="1:61" ht="12.75" customHeight="1" x14ac:dyDescent="0.4">
      <c r="A255" s="292" t="s">
        <v>198</v>
      </c>
      <c r="B255" s="292" t="s">
        <v>453</v>
      </c>
      <c r="C255" s="292" t="s">
        <v>94</v>
      </c>
      <c r="D255" s="292" t="s">
        <v>94</v>
      </c>
      <c r="E255" s="292" t="s">
        <v>94</v>
      </c>
      <c r="F255" s="292"/>
      <c r="G255" s="292"/>
      <c r="H255" s="298">
        <v>42548</v>
      </c>
      <c r="I255" s="318">
        <v>0.41666666666666669</v>
      </c>
      <c r="J255" s="319" t="s">
        <v>40</v>
      </c>
      <c r="K255" s="292" t="s">
        <v>71</v>
      </c>
      <c r="L255" s="292"/>
      <c r="M255" s="292"/>
      <c r="N255" s="292"/>
      <c r="O255" s="294"/>
      <c r="P255" s="294"/>
      <c r="Q255" s="292"/>
      <c r="R255" s="294"/>
      <c r="S255" s="292"/>
      <c r="T255" s="292"/>
      <c r="U255" s="292" t="s">
        <v>2325</v>
      </c>
      <c r="V255" s="292" t="s">
        <v>3336</v>
      </c>
      <c r="W255" s="292" t="s">
        <v>2188</v>
      </c>
      <c r="X255" s="292" t="s">
        <v>2249</v>
      </c>
      <c r="Y255" s="292" t="s">
        <v>428</v>
      </c>
      <c r="Z255" s="292">
        <v>1</v>
      </c>
      <c r="AA255" s="292" t="s">
        <v>94</v>
      </c>
      <c r="AB255" s="302">
        <v>0.06</v>
      </c>
      <c r="AC255" s="292" t="s">
        <v>2318</v>
      </c>
      <c r="AD255" s="299" t="s">
        <v>486</v>
      </c>
      <c r="AE255" s="299" t="s">
        <v>47</v>
      </c>
      <c r="AF255" s="299" t="s">
        <v>47</v>
      </c>
      <c r="AG255" s="292" t="s">
        <v>47</v>
      </c>
      <c r="AH255" s="299" t="s">
        <v>55</v>
      </c>
      <c r="AI255" s="292" t="s">
        <v>3343</v>
      </c>
      <c r="AJ255" s="292" t="s">
        <v>3337</v>
      </c>
      <c r="AK255" s="292"/>
      <c r="AL255" s="292"/>
      <c r="AM255" s="292" t="s">
        <v>449</v>
      </c>
      <c r="AN255" s="292"/>
      <c r="AO255" s="292"/>
      <c r="AP255" s="292"/>
      <c r="AQ255" s="292"/>
      <c r="AR255" s="292"/>
      <c r="AS255" s="292"/>
      <c r="AT255" s="84"/>
      <c r="AU255" s="84"/>
      <c r="AV255" s="84"/>
      <c r="BD255" s="84"/>
      <c r="BE255" s="112"/>
    </row>
    <row r="256" spans="1:61" ht="14.25" x14ac:dyDescent="0.45">
      <c r="A256" s="292" t="s">
        <v>198</v>
      </c>
      <c r="B256" s="292" t="s">
        <v>3442</v>
      </c>
      <c r="C256" s="292" t="s">
        <v>95</v>
      </c>
      <c r="D256" s="292" t="s">
        <v>94</v>
      </c>
      <c r="E256" s="292" t="s">
        <v>94</v>
      </c>
      <c r="F256" s="292">
        <v>115</v>
      </c>
      <c r="G256" s="292" t="s">
        <v>94</v>
      </c>
      <c r="H256" s="299">
        <v>42647</v>
      </c>
      <c r="I256" s="292" t="s">
        <v>3461</v>
      </c>
      <c r="J256" s="14" t="s">
        <v>93</v>
      </c>
      <c r="K256" s="292" t="s">
        <v>341</v>
      </c>
      <c r="L256" s="292">
        <v>206</v>
      </c>
      <c r="M256" s="332">
        <v>454525.36</v>
      </c>
      <c r="N256" s="292">
        <v>247</v>
      </c>
      <c r="O256" s="294">
        <v>445622.59</v>
      </c>
      <c r="P256" s="294"/>
      <c r="Q256" s="292">
        <v>262</v>
      </c>
      <c r="R256" s="332">
        <v>572470.38</v>
      </c>
      <c r="S256" s="292">
        <v>274</v>
      </c>
      <c r="T256" s="292">
        <v>589577.93999999994</v>
      </c>
      <c r="U256" s="292"/>
      <c r="V256" s="292" t="s">
        <v>93</v>
      </c>
      <c r="W256" s="292" t="s">
        <v>3477</v>
      </c>
      <c r="X256" s="292" t="s">
        <v>3478</v>
      </c>
      <c r="Y256" s="292" t="s">
        <v>420</v>
      </c>
      <c r="Z256" s="292" t="s">
        <v>3504</v>
      </c>
      <c r="AA256" s="292" t="s">
        <v>95</v>
      </c>
      <c r="AB256" s="500"/>
      <c r="AC256" s="292" t="s">
        <v>3465</v>
      </c>
      <c r="AD256" s="14" t="s">
        <v>3451</v>
      </c>
      <c r="AE256" s="299" t="s">
        <v>3501</v>
      </c>
      <c r="AF256" s="292" t="s">
        <v>2583</v>
      </c>
      <c r="AG256" s="292"/>
      <c r="AH256" s="292" t="s">
        <v>3502</v>
      </c>
      <c r="AI256" s="14" t="s">
        <v>308</v>
      </c>
      <c r="AJ256" s="45" t="s">
        <v>47</v>
      </c>
      <c r="AK256" s="14" t="s">
        <v>3455</v>
      </c>
      <c r="AL256" s="14" t="s">
        <v>3463</v>
      </c>
      <c r="AM256" s="14" t="s">
        <v>3446</v>
      </c>
      <c r="AN256" s="292"/>
      <c r="AO256" s="292"/>
      <c r="AP256" s="292"/>
      <c r="AQ256" s="292"/>
      <c r="AR256" s="292"/>
      <c r="AS256" s="292"/>
      <c r="BE256" s="112"/>
    </row>
    <row r="257" spans="1:57" ht="15" customHeight="1" x14ac:dyDescent="0.45">
      <c r="A257" s="292" t="s">
        <v>198</v>
      </c>
      <c r="B257" s="292" t="s">
        <v>2880</v>
      </c>
      <c r="C257" s="292" t="s">
        <v>95</v>
      </c>
      <c r="D257" s="292" t="s">
        <v>94</v>
      </c>
      <c r="E257" s="292" t="s">
        <v>94</v>
      </c>
      <c r="F257" s="292">
        <v>9985</v>
      </c>
      <c r="G257" s="292" t="s">
        <v>94</v>
      </c>
      <c r="H257" s="299">
        <v>42648</v>
      </c>
      <c r="I257" s="292" t="s">
        <v>3496</v>
      </c>
      <c r="J257" s="14" t="s">
        <v>93</v>
      </c>
      <c r="K257" s="292" t="s">
        <v>341</v>
      </c>
      <c r="L257" s="292">
        <v>2577</v>
      </c>
      <c r="M257" s="332">
        <v>2368751.27</v>
      </c>
      <c r="N257" s="292">
        <v>2461</v>
      </c>
      <c r="O257" s="294">
        <v>2532280.42</v>
      </c>
      <c r="P257" s="294"/>
      <c r="Q257" s="292">
        <v>2898</v>
      </c>
      <c r="R257" s="332">
        <v>2832107.63</v>
      </c>
      <c r="S257" s="292">
        <v>2739</v>
      </c>
      <c r="T257" s="332">
        <v>3741796.4</v>
      </c>
      <c r="U257" s="292"/>
      <c r="V257" s="292" t="s">
        <v>93</v>
      </c>
      <c r="W257" s="292" t="s">
        <v>3479</v>
      </c>
      <c r="X257" s="292" t="s">
        <v>3480</v>
      </c>
      <c r="Y257" s="292" t="s">
        <v>420</v>
      </c>
      <c r="Z257" s="292" t="s">
        <v>3504</v>
      </c>
      <c r="AA257" s="292" t="s">
        <v>94</v>
      </c>
      <c r="AB257" s="500">
        <v>0.06</v>
      </c>
      <c r="AC257" s="292" t="s">
        <v>3465</v>
      </c>
      <c r="AD257" s="14" t="s">
        <v>3451</v>
      </c>
      <c r="AE257" s="299" t="s">
        <v>3497</v>
      </c>
      <c r="AF257" s="292" t="s">
        <v>2583</v>
      </c>
      <c r="AG257" s="292"/>
      <c r="AH257" s="292" t="s">
        <v>3503</v>
      </c>
      <c r="AI257" s="14" t="s">
        <v>531</v>
      </c>
      <c r="AJ257" s="45" t="s">
        <v>47</v>
      </c>
      <c r="AK257" s="14" t="s">
        <v>3498</v>
      </c>
      <c r="AL257" s="14" t="s">
        <v>3463</v>
      </c>
      <c r="AM257" t="s">
        <v>3447</v>
      </c>
      <c r="AN257" s="292"/>
      <c r="AO257" s="292"/>
      <c r="AP257" s="292"/>
      <c r="AQ257" s="292"/>
      <c r="AR257" s="292"/>
      <c r="AS257" s="292"/>
      <c r="BE257" s="112"/>
    </row>
    <row r="258" spans="1:57" ht="15" customHeight="1" x14ac:dyDescent="0.45">
      <c r="A258" s="292" t="s">
        <v>198</v>
      </c>
      <c r="B258" s="292" t="s">
        <v>2888</v>
      </c>
      <c r="C258" s="292" t="s">
        <v>95</v>
      </c>
      <c r="D258" s="292" t="s">
        <v>95</v>
      </c>
      <c r="E258" s="292" t="s">
        <v>95</v>
      </c>
      <c r="F258" s="292">
        <v>845</v>
      </c>
      <c r="G258" s="292" t="s">
        <v>94</v>
      </c>
      <c r="H258" s="299">
        <v>42648</v>
      </c>
      <c r="I258" s="292" t="s">
        <v>3500</v>
      </c>
      <c r="J258" s="14" t="s">
        <v>93</v>
      </c>
      <c r="K258" s="292" t="s">
        <v>341</v>
      </c>
      <c r="L258" s="292">
        <v>570</v>
      </c>
      <c r="M258" s="332">
        <v>1014600.25</v>
      </c>
      <c r="N258" s="292"/>
      <c r="O258" s="294"/>
      <c r="P258" s="294"/>
      <c r="Q258" s="292">
        <v>578</v>
      </c>
      <c r="R258" s="294">
        <v>799615.23</v>
      </c>
      <c r="S258" s="292">
        <v>661</v>
      </c>
      <c r="T258" s="294">
        <v>1035390.21</v>
      </c>
      <c r="U258" s="292"/>
      <c r="V258" s="292" t="s">
        <v>93</v>
      </c>
      <c r="W258" s="292" t="s">
        <v>3481</v>
      </c>
      <c r="X258" s="292" t="s">
        <v>3482</v>
      </c>
      <c r="Y258" s="292" t="s">
        <v>420</v>
      </c>
      <c r="Z258" s="292" t="s">
        <v>3504</v>
      </c>
      <c r="AA258" s="292" t="s">
        <v>94</v>
      </c>
      <c r="AB258" s="500">
        <v>0.06</v>
      </c>
      <c r="AC258" s="292" t="s">
        <v>3466</v>
      </c>
      <c r="AD258" s="14" t="s">
        <v>500</v>
      </c>
      <c r="AE258" s="299" t="s">
        <v>3497</v>
      </c>
      <c r="AF258" s="292" t="s">
        <v>2583</v>
      </c>
      <c r="AG258" s="292"/>
      <c r="AH258" s="292" t="s">
        <v>3502</v>
      </c>
      <c r="AI258" s="14" t="s">
        <v>531</v>
      </c>
      <c r="AJ258" s="45" t="s">
        <v>47</v>
      </c>
      <c r="AK258" s="14" t="s">
        <v>3498</v>
      </c>
      <c r="AL258" s="14" t="s">
        <v>3463</v>
      </c>
      <c r="AM258" s="14" t="s">
        <v>3499</v>
      </c>
      <c r="AN258" s="292"/>
      <c r="AO258" s="292"/>
      <c r="AP258" s="292"/>
      <c r="AQ258" s="292"/>
      <c r="AR258" s="292"/>
      <c r="AS258" s="292"/>
      <c r="BE258" s="112"/>
    </row>
    <row r="259" spans="1:57" ht="15" customHeight="1" x14ac:dyDescent="0.45">
      <c r="A259" s="292" t="s">
        <v>198</v>
      </c>
      <c r="B259" s="292" t="s">
        <v>3443</v>
      </c>
      <c r="C259" s="292" t="s">
        <v>95</v>
      </c>
      <c r="D259" s="292" t="s">
        <v>94</v>
      </c>
      <c r="E259" s="292" t="s">
        <v>95</v>
      </c>
      <c r="F259" s="292"/>
      <c r="G259" s="292"/>
      <c r="H259" s="299">
        <v>42649</v>
      </c>
      <c r="I259" s="292" t="s">
        <v>535</v>
      </c>
      <c r="J259" s="14" t="s">
        <v>40</v>
      </c>
      <c r="K259" s="292" t="s">
        <v>341</v>
      </c>
      <c r="L259" s="292">
        <v>1737</v>
      </c>
      <c r="M259" s="332">
        <v>1651807.25</v>
      </c>
      <c r="N259" s="292">
        <v>1899</v>
      </c>
      <c r="O259" s="294">
        <v>1930432.46</v>
      </c>
      <c r="P259" s="294"/>
      <c r="Q259" s="292">
        <v>1815</v>
      </c>
      <c r="R259" s="332">
        <v>1974348.26</v>
      </c>
      <c r="S259" s="292">
        <v>1778</v>
      </c>
      <c r="T259" s="332">
        <v>1624555.58</v>
      </c>
      <c r="U259" s="292"/>
      <c r="V259" s="14" t="s">
        <v>3474</v>
      </c>
      <c r="W259" s="292" t="s">
        <v>3483</v>
      </c>
      <c r="X259" s="292" t="s">
        <v>3484</v>
      </c>
      <c r="Y259" s="292" t="s">
        <v>420</v>
      </c>
      <c r="Z259" s="292" t="s">
        <v>3470</v>
      </c>
      <c r="AA259" s="292" t="s">
        <v>94</v>
      </c>
      <c r="AB259" s="500">
        <v>0.06</v>
      </c>
      <c r="AC259" s="292" t="s">
        <v>3467</v>
      </c>
      <c r="AD259" s="14" t="s">
        <v>3452</v>
      </c>
      <c r="AE259" s="299" t="s">
        <v>3506</v>
      </c>
      <c r="AF259" s="292" t="s">
        <v>3506</v>
      </c>
      <c r="AG259" s="292"/>
      <c r="AH259" s="292" t="s">
        <v>3508</v>
      </c>
      <c r="AI259" s="14" t="s">
        <v>405</v>
      </c>
      <c r="AJ259" s="45" t="s">
        <v>3458</v>
      </c>
      <c r="AK259" s="14" t="s">
        <v>47</v>
      </c>
      <c r="AL259" s="14" t="s">
        <v>3463</v>
      </c>
      <c r="AM259" s="14" t="s">
        <v>3448</v>
      </c>
      <c r="AN259" s="292"/>
      <c r="AO259" s="292"/>
      <c r="AP259" s="292"/>
      <c r="AQ259" s="292"/>
      <c r="AR259" s="292"/>
      <c r="AS259" s="292"/>
      <c r="BE259" s="112"/>
    </row>
    <row r="260" spans="1:57" ht="14.25" x14ac:dyDescent="0.45">
      <c r="A260" s="292" t="s">
        <v>198</v>
      </c>
      <c r="B260" s="292" t="s">
        <v>1818</v>
      </c>
      <c r="C260" s="292" t="s">
        <v>95</v>
      </c>
      <c r="D260" s="292" t="s">
        <v>94</v>
      </c>
      <c r="E260" s="292" t="s">
        <v>95</v>
      </c>
      <c r="F260" s="292">
        <v>200</v>
      </c>
      <c r="G260" s="292" t="s">
        <v>94</v>
      </c>
      <c r="H260" s="299">
        <v>42656</v>
      </c>
      <c r="I260" s="299" t="s">
        <v>3510</v>
      </c>
      <c r="J260" s="14" t="s">
        <v>93</v>
      </c>
      <c r="K260" s="292" t="s">
        <v>341</v>
      </c>
      <c r="L260" s="292">
        <v>373</v>
      </c>
      <c r="M260" s="332">
        <v>680610.38</v>
      </c>
      <c r="N260" s="292">
        <v>316</v>
      </c>
      <c r="O260" s="294">
        <v>798187.12</v>
      </c>
      <c r="P260" s="294"/>
      <c r="Q260" s="292"/>
      <c r="R260" s="292"/>
      <c r="S260" s="292"/>
      <c r="T260" s="292"/>
      <c r="U260" s="292"/>
      <c r="V260" s="292" t="s">
        <v>3511</v>
      </c>
      <c r="W260" s="292" t="s">
        <v>3485</v>
      </c>
      <c r="X260" s="292" t="s">
        <v>3486</v>
      </c>
      <c r="Y260" s="292" t="s">
        <v>420</v>
      </c>
      <c r="Z260" s="292" t="s">
        <v>3471</v>
      </c>
      <c r="AA260" s="292" t="s">
        <v>94</v>
      </c>
      <c r="AB260" s="500">
        <v>0.06</v>
      </c>
      <c r="AC260" s="292" t="s">
        <v>3468</v>
      </c>
      <c r="AD260" s="14" t="s">
        <v>3453</v>
      </c>
      <c r="AE260" s="299" t="s">
        <v>3512</v>
      </c>
      <c r="AF260" s="292" t="s">
        <v>2583</v>
      </c>
      <c r="AG260" s="292"/>
      <c r="AH260" s="292" t="s">
        <v>3513</v>
      </c>
      <c r="AI260" s="14" t="s">
        <v>531</v>
      </c>
      <c r="AJ260" s="45" t="s">
        <v>47</v>
      </c>
      <c r="AK260" s="14" t="s">
        <v>3456</v>
      </c>
      <c r="AL260" s="14" t="s">
        <v>3464</v>
      </c>
      <c r="AM260" s="145" t="s">
        <v>3509</v>
      </c>
      <c r="AN260" s="292"/>
      <c r="AO260" s="292"/>
      <c r="AP260" s="292"/>
      <c r="AQ260" s="292"/>
      <c r="AR260" s="292"/>
      <c r="AS260" s="292"/>
      <c r="BE260" s="112"/>
    </row>
    <row r="261" spans="1:57" ht="14.25" x14ac:dyDescent="0.45">
      <c r="A261" s="292" t="s">
        <v>198</v>
      </c>
      <c r="B261" s="292" t="s">
        <v>3444</v>
      </c>
      <c r="C261" s="292" t="s">
        <v>95</v>
      </c>
      <c r="D261" s="292" t="s">
        <v>94</v>
      </c>
      <c r="E261" s="292" t="s">
        <v>95</v>
      </c>
      <c r="F261" s="292"/>
      <c r="G261" s="292" t="s">
        <v>3494</v>
      </c>
      <c r="H261" s="299">
        <v>42656</v>
      </c>
      <c r="I261" s="292" t="s">
        <v>535</v>
      </c>
      <c r="J261" s="14" t="s">
        <v>40</v>
      </c>
      <c r="K261" s="292" t="s">
        <v>341</v>
      </c>
      <c r="L261" s="292">
        <v>214</v>
      </c>
      <c r="M261" s="332">
        <v>592819.48</v>
      </c>
      <c r="N261" s="292">
        <v>913</v>
      </c>
      <c r="O261" s="294">
        <v>1599824.95</v>
      </c>
      <c r="P261" s="294"/>
      <c r="Q261" s="292">
        <v>1089</v>
      </c>
      <c r="R261" s="332">
        <v>1419270.78</v>
      </c>
      <c r="S261" s="292"/>
      <c r="T261" s="292"/>
      <c r="U261" s="292"/>
      <c r="V261" s="14" t="s">
        <v>3475</v>
      </c>
      <c r="W261" s="292" t="s">
        <v>2641</v>
      </c>
      <c r="X261" s="292" t="s">
        <v>3487</v>
      </c>
      <c r="Y261" s="292" t="s">
        <v>420</v>
      </c>
      <c r="Z261" s="292" t="s">
        <v>3472</v>
      </c>
      <c r="AA261" s="292" t="s">
        <v>94</v>
      </c>
      <c r="AB261" s="500">
        <v>0.06</v>
      </c>
      <c r="AC261" s="299">
        <v>42685</v>
      </c>
      <c r="AD261" s="15">
        <v>42643</v>
      </c>
      <c r="AE261" s="299" t="s">
        <v>3506</v>
      </c>
      <c r="AF261" s="292" t="s">
        <v>3506</v>
      </c>
      <c r="AG261" s="292"/>
      <c r="AH261" s="292" t="s">
        <v>3505</v>
      </c>
      <c r="AI261" s="14" t="s">
        <v>531</v>
      </c>
      <c r="AJ261" s="45" t="s">
        <v>47</v>
      </c>
      <c r="AK261" s="14" t="s">
        <v>3457</v>
      </c>
      <c r="AL261" s="14" t="s">
        <v>47</v>
      </c>
      <c r="AM261" s="14" t="s">
        <v>3449</v>
      </c>
      <c r="AN261" s="292"/>
      <c r="AO261" s="292"/>
      <c r="AP261" s="292"/>
      <c r="AQ261" s="292"/>
      <c r="AR261" s="292"/>
      <c r="AS261" s="292"/>
      <c r="BE261" s="112"/>
    </row>
    <row r="262" spans="1:57" ht="14.25" x14ac:dyDescent="0.45">
      <c r="A262" s="292" t="s">
        <v>198</v>
      </c>
      <c r="B262" s="292" t="s">
        <v>2887</v>
      </c>
      <c r="C262" s="292" t="s">
        <v>95</v>
      </c>
      <c r="D262" s="292" t="s">
        <v>94</v>
      </c>
      <c r="E262" s="292" t="s">
        <v>94</v>
      </c>
      <c r="F262" s="292">
        <v>2004</v>
      </c>
      <c r="G262" s="292" t="s">
        <v>94</v>
      </c>
      <c r="H262" s="299">
        <v>42657</v>
      </c>
      <c r="I262" s="299" t="s">
        <v>3514</v>
      </c>
      <c r="J262" s="14" t="s">
        <v>93</v>
      </c>
      <c r="K262" s="292" t="s">
        <v>341</v>
      </c>
      <c r="L262" s="292">
        <v>607</v>
      </c>
      <c r="M262" s="332">
        <v>1460315.64</v>
      </c>
      <c r="N262" s="292">
        <v>503</v>
      </c>
      <c r="O262" s="294">
        <v>1016437.52</v>
      </c>
      <c r="P262" s="294"/>
      <c r="Q262" s="292">
        <v>840</v>
      </c>
      <c r="R262" s="332">
        <v>1617669.7500000002</v>
      </c>
      <c r="S262" s="292">
        <v>593</v>
      </c>
      <c r="T262" s="332">
        <v>1036739.11</v>
      </c>
      <c r="U262" s="292"/>
      <c r="V262" s="292" t="s">
        <v>93</v>
      </c>
      <c r="W262" s="292" t="s">
        <v>3488</v>
      </c>
      <c r="X262" s="292" t="s">
        <v>3489</v>
      </c>
      <c r="Y262" s="292" t="s">
        <v>420</v>
      </c>
      <c r="Z262" s="292"/>
      <c r="AA262" s="292"/>
      <c r="AB262" s="500"/>
      <c r="AC262" s="292"/>
      <c r="AD262" s="14" t="s">
        <v>3512</v>
      </c>
      <c r="AE262" s="299" t="s">
        <v>3515</v>
      </c>
      <c r="AF262" s="292"/>
      <c r="AG262" s="292"/>
      <c r="AH262" s="299" t="s">
        <v>3517</v>
      </c>
      <c r="AI262" s="14" t="s">
        <v>531</v>
      </c>
      <c r="AJ262" s="45" t="s">
        <v>47</v>
      </c>
      <c r="AK262" s="14" t="s">
        <v>3516</v>
      </c>
      <c r="AL262" s="14" t="s">
        <v>3463</v>
      </c>
      <c r="AM262" s="14" t="s">
        <v>3450</v>
      </c>
      <c r="AN262" s="292"/>
      <c r="AO262" s="292"/>
      <c r="AP262" s="292"/>
      <c r="AQ262" s="292"/>
      <c r="AR262" s="292"/>
      <c r="AS262" s="292"/>
      <c r="BE262" s="112"/>
    </row>
    <row r="263" spans="1:57" ht="15" customHeight="1" x14ac:dyDescent="0.45">
      <c r="A263" s="292" t="s">
        <v>198</v>
      </c>
      <c r="B263" s="292" t="s">
        <v>3445</v>
      </c>
      <c r="C263" s="292" t="s">
        <v>95</v>
      </c>
      <c r="D263" s="292" t="s">
        <v>94</v>
      </c>
      <c r="E263" s="292" t="s">
        <v>95</v>
      </c>
      <c r="F263" s="292">
        <v>261</v>
      </c>
      <c r="G263" s="292" t="s">
        <v>94</v>
      </c>
      <c r="H263" s="299">
        <v>42662</v>
      </c>
      <c r="I263" s="292" t="s">
        <v>3519</v>
      </c>
      <c r="J263" s="14" t="s">
        <v>93</v>
      </c>
      <c r="K263" s="292" t="s">
        <v>71</v>
      </c>
      <c r="L263" s="292">
        <v>487</v>
      </c>
      <c r="M263" s="332">
        <v>454540.01</v>
      </c>
      <c r="N263" s="292">
        <v>482</v>
      </c>
      <c r="O263" s="294">
        <v>502150.88</v>
      </c>
      <c r="P263" s="294"/>
      <c r="Q263" s="292"/>
      <c r="R263" s="292"/>
      <c r="S263" s="292"/>
      <c r="T263" s="292"/>
      <c r="U263" s="292"/>
      <c r="V263" s="292" t="s">
        <v>93</v>
      </c>
      <c r="W263" s="292" t="s">
        <v>3490</v>
      </c>
      <c r="X263" s="292" t="s">
        <v>3491</v>
      </c>
      <c r="Y263" s="292" t="s">
        <v>420</v>
      </c>
      <c r="Z263" s="292">
        <v>3</v>
      </c>
      <c r="AA263" s="292" t="s">
        <v>94</v>
      </c>
      <c r="AB263" s="500">
        <v>0.06</v>
      </c>
      <c r="AC263" s="292" t="s">
        <v>2594</v>
      </c>
      <c r="AD263" s="14" t="s">
        <v>3520</v>
      </c>
      <c r="AE263" s="299" t="s">
        <v>3521</v>
      </c>
      <c r="AF263" s="292" t="s">
        <v>2583</v>
      </c>
      <c r="AG263" s="292"/>
      <c r="AH263" s="292" t="s">
        <v>3522</v>
      </c>
      <c r="AI263" s="14" t="s">
        <v>531</v>
      </c>
      <c r="AJ263" s="45" t="s">
        <v>47</v>
      </c>
      <c r="AK263" s="14" t="s">
        <v>3516</v>
      </c>
      <c r="AL263" s="14" t="s">
        <v>3463</v>
      </c>
      <c r="AM263" t="s">
        <v>3518</v>
      </c>
      <c r="AN263" s="292"/>
      <c r="AO263" s="292"/>
      <c r="AP263" s="292"/>
      <c r="AQ263" s="292"/>
      <c r="AR263" s="292"/>
      <c r="AS263" s="292"/>
      <c r="BE263" s="112"/>
    </row>
    <row r="264" spans="1:57" ht="15" customHeight="1" x14ac:dyDescent="0.45">
      <c r="A264" s="292" t="s">
        <v>198</v>
      </c>
      <c r="B264" s="292" t="s">
        <v>2886</v>
      </c>
      <c r="C264" s="292" t="s">
        <v>95</v>
      </c>
      <c r="D264" s="292" t="s">
        <v>94</v>
      </c>
      <c r="E264" s="292" t="s">
        <v>94</v>
      </c>
      <c r="F264" s="292"/>
      <c r="G264" s="292"/>
      <c r="H264" s="299">
        <v>42663</v>
      </c>
      <c r="I264" s="292" t="s">
        <v>535</v>
      </c>
      <c r="J264" s="14" t="s">
        <v>40</v>
      </c>
      <c r="K264" s="292" t="s">
        <v>341</v>
      </c>
      <c r="L264" s="292"/>
      <c r="M264" s="292"/>
      <c r="N264" s="292">
        <v>1893</v>
      </c>
      <c r="O264" s="294">
        <v>4045045.01</v>
      </c>
      <c r="P264" s="294"/>
      <c r="Q264" s="292">
        <v>1874</v>
      </c>
      <c r="R264" s="332">
        <v>3984849</v>
      </c>
      <c r="S264" s="292">
        <v>1327</v>
      </c>
      <c r="T264" s="332">
        <v>3343641.2</v>
      </c>
      <c r="U264" s="292"/>
      <c r="V264" s="14" t="s">
        <v>3476</v>
      </c>
      <c r="W264" s="292" t="s">
        <v>3492</v>
      </c>
      <c r="X264" s="292" t="s">
        <v>3493</v>
      </c>
      <c r="Y264" s="292" t="s">
        <v>420</v>
      </c>
      <c r="Z264" s="292" t="s">
        <v>3473</v>
      </c>
      <c r="AA264" s="292" t="s">
        <v>3460</v>
      </c>
      <c r="AB264" s="500">
        <v>0.06</v>
      </c>
      <c r="AC264" s="292" t="s">
        <v>3469</v>
      </c>
      <c r="AD264" s="14" t="s">
        <v>3507</v>
      </c>
      <c r="AE264" s="299" t="s">
        <v>3506</v>
      </c>
      <c r="AF264" s="292" t="s">
        <v>3506</v>
      </c>
      <c r="AG264" s="292"/>
      <c r="AH264" s="292" t="s">
        <v>3508</v>
      </c>
      <c r="AI264" s="14" t="s">
        <v>3454</v>
      </c>
      <c r="AJ264" s="45" t="s">
        <v>3459</v>
      </c>
      <c r="AK264" s="14" t="s">
        <v>47</v>
      </c>
      <c r="AL264" s="14" t="s">
        <v>3463</v>
      </c>
      <c r="AM264" s="292"/>
      <c r="AN264" s="292"/>
      <c r="AO264" s="292"/>
      <c r="AP264" s="292"/>
      <c r="AQ264" s="292"/>
      <c r="AR264" s="292"/>
      <c r="AS264" s="292"/>
      <c r="BE264" s="112"/>
    </row>
    <row r="265" spans="1:57" ht="15" customHeight="1" x14ac:dyDescent="0.45">
      <c r="A265" s="292" t="s">
        <v>198</v>
      </c>
      <c r="B265" s="292" t="s">
        <v>3495</v>
      </c>
      <c r="C265" s="292" t="s">
        <v>95</v>
      </c>
      <c r="D265" s="292" t="s">
        <v>95</v>
      </c>
      <c r="E265" s="292" t="s">
        <v>95</v>
      </c>
      <c r="F265" s="292"/>
      <c r="G265" s="292"/>
      <c r="H265" s="299">
        <v>42664</v>
      </c>
      <c r="I265" s="292"/>
      <c r="J265" s="14"/>
      <c r="K265" s="292"/>
      <c r="L265" s="292"/>
      <c r="M265" s="292"/>
      <c r="N265" s="292"/>
      <c r="O265" s="294"/>
      <c r="P265" s="294"/>
      <c r="Q265" s="292"/>
      <c r="R265" s="292"/>
      <c r="S265" s="292"/>
      <c r="T265" s="292"/>
      <c r="U265" s="292"/>
      <c r="V265" s="292"/>
      <c r="W265" s="292"/>
      <c r="X265" s="292"/>
      <c r="Y265" s="292"/>
      <c r="Z265" s="292"/>
      <c r="AA265" s="292"/>
      <c r="AB265" s="500"/>
      <c r="AC265" s="292"/>
      <c r="AD265" s="299"/>
      <c r="AE265" s="299"/>
      <c r="AF265" s="292"/>
      <c r="AG265" s="292"/>
      <c r="AH265" s="292"/>
      <c r="AI265" s="14"/>
      <c r="AJ265" s="45"/>
      <c r="AK265" s="14"/>
      <c r="AL265" s="14"/>
      <c r="AM265" s="292"/>
      <c r="AN265" s="292"/>
      <c r="AO265" s="292"/>
      <c r="AP265" s="292"/>
      <c r="AQ265" s="292"/>
      <c r="AR265" s="292"/>
      <c r="AS265" s="292"/>
      <c r="BE265" s="112"/>
    </row>
    <row r="266" spans="1:57" x14ac:dyDescent="0.4">
      <c r="A266" s="292" t="s">
        <v>198</v>
      </c>
      <c r="B266" s="292" t="s">
        <v>2966</v>
      </c>
      <c r="C266" s="292"/>
      <c r="D266" s="292" t="s">
        <v>94</v>
      </c>
      <c r="E266" s="292" t="s">
        <v>94</v>
      </c>
      <c r="F266" s="292"/>
      <c r="G266" s="292" t="s">
        <v>94</v>
      </c>
      <c r="H266" s="299">
        <v>42724</v>
      </c>
      <c r="I266" s="327">
        <v>0.375</v>
      </c>
      <c r="J266" s="292" t="s">
        <v>3670</v>
      </c>
      <c r="K266" s="292" t="s">
        <v>71</v>
      </c>
      <c r="L266" s="292">
        <v>932</v>
      </c>
      <c r="M266" s="332">
        <v>1202691.53</v>
      </c>
      <c r="N266" s="292">
        <v>723</v>
      </c>
      <c r="O266" s="310">
        <v>1089619.4099999999</v>
      </c>
      <c r="P266" s="292"/>
      <c r="Q266" s="292">
        <v>811</v>
      </c>
      <c r="R266" s="332">
        <v>990590.49</v>
      </c>
      <c r="S266" s="292">
        <v>811</v>
      </c>
      <c r="T266" s="310">
        <v>990590.49</v>
      </c>
      <c r="U266" s="292"/>
      <c r="V266" s="292" t="s">
        <v>93</v>
      </c>
      <c r="W266" s="292" t="s">
        <v>3611</v>
      </c>
      <c r="X266" s="292" t="s">
        <v>3612</v>
      </c>
      <c r="Y266" s="292" t="s">
        <v>428</v>
      </c>
      <c r="Z266" s="292" t="s">
        <v>47</v>
      </c>
      <c r="AA266" s="292" t="s">
        <v>94</v>
      </c>
      <c r="AB266" s="302">
        <v>0.06</v>
      </c>
      <c r="AC266" s="299">
        <v>42776</v>
      </c>
      <c r="AD266" s="299">
        <v>42717</v>
      </c>
      <c r="AE266" s="299">
        <v>42717</v>
      </c>
      <c r="AF266" s="292" t="s">
        <v>3515</v>
      </c>
      <c r="AG266" s="292"/>
      <c r="AH266" s="292" t="s">
        <v>3696</v>
      </c>
      <c r="AI266" s="292" t="s">
        <v>3665</v>
      </c>
      <c r="AJ266" s="292" t="s">
        <v>47</v>
      </c>
      <c r="AK266" s="292" t="s">
        <v>3699</v>
      </c>
      <c r="AL266" s="292" t="s">
        <v>47</v>
      </c>
      <c r="AM266" s="292" t="s">
        <v>3663</v>
      </c>
      <c r="AN266" s="292"/>
      <c r="AO266" s="292"/>
      <c r="AP266" s="292"/>
      <c r="AQ266" s="292"/>
      <c r="AR266" s="292"/>
      <c r="AS266" s="292"/>
      <c r="BE266" s="112"/>
    </row>
    <row r="267" spans="1:57" x14ac:dyDescent="0.4">
      <c r="A267" s="292" t="s">
        <v>198</v>
      </c>
      <c r="B267" s="292" t="s">
        <v>3595</v>
      </c>
      <c r="C267" s="292"/>
      <c r="D267" s="292" t="s">
        <v>95</v>
      </c>
      <c r="E267" s="292" t="s">
        <v>94</v>
      </c>
      <c r="F267" s="292"/>
      <c r="G267" s="292"/>
      <c r="H267" s="299">
        <v>42733</v>
      </c>
      <c r="I267" s="327">
        <v>0.41666666666666669</v>
      </c>
      <c r="J267" s="292" t="s">
        <v>1840</v>
      </c>
      <c r="K267" s="292" t="s">
        <v>341</v>
      </c>
      <c r="L267" s="292"/>
      <c r="M267" s="332"/>
      <c r="N267" s="292"/>
      <c r="O267" s="292"/>
      <c r="P267" s="292"/>
      <c r="Q267" s="292">
        <v>354</v>
      </c>
      <c r="R267" s="294">
        <v>1584714.91</v>
      </c>
      <c r="S267" s="292">
        <v>445</v>
      </c>
      <c r="T267" s="294">
        <v>1838961.7</v>
      </c>
      <c r="U267" s="292"/>
      <c r="V267" s="292" t="s">
        <v>3709</v>
      </c>
      <c r="W267" s="292" t="s">
        <v>3613</v>
      </c>
      <c r="X267" s="292" t="s">
        <v>3614</v>
      </c>
      <c r="Y267" s="292" t="s">
        <v>428</v>
      </c>
      <c r="Z267" s="292" t="s">
        <v>47</v>
      </c>
      <c r="AA267" s="292" t="s">
        <v>94</v>
      </c>
      <c r="AB267" s="302">
        <v>0.06</v>
      </c>
      <c r="AC267" s="299">
        <v>42410</v>
      </c>
      <c r="AD267" s="292" t="s">
        <v>2682</v>
      </c>
      <c r="AE267" s="292"/>
      <c r="AF267" s="292"/>
      <c r="AG267" s="292"/>
      <c r="AH267" s="292" t="s">
        <v>3711</v>
      </c>
      <c r="AI267" s="292" t="s">
        <v>3710</v>
      </c>
      <c r="AJ267" s="292" t="s">
        <v>2999</v>
      </c>
      <c r="AK267" s="292" t="s">
        <v>47</v>
      </c>
      <c r="AL267" s="292" t="s">
        <v>95</v>
      </c>
      <c r="AM267" s="292" t="s">
        <v>3603</v>
      </c>
      <c r="AN267" s="292"/>
      <c r="AO267" s="292"/>
      <c r="AP267" s="292"/>
      <c r="AQ267" s="292"/>
      <c r="AR267" s="292"/>
      <c r="AS267" s="292"/>
      <c r="BE267" s="112"/>
    </row>
    <row r="268" spans="1:57" ht="12.75" customHeight="1" x14ac:dyDescent="0.45">
      <c r="A268" s="292" t="s">
        <v>198</v>
      </c>
      <c r="B268" s="292" t="s">
        <v>168</v>
      </c>
      <c r="C268" s="292"/>
      <c r="D268" s="292" t="s">
        <v>94</v>
      </c>
      <c r="E268" s="292" t="s">
        <v>95</v>
      </c>
      <c r="F268" s="292"/>
      <c r="G268" s="292"/>
      <c r="H268" s="299">
        <v>42711</v>
      </c>
      <c r="I268" s="327">
        <v>0.375</v>
      </c>
      <c r="J268" s="292" t="s">
        <v>1840</v>
      </c>
      <c r="K268" s="292"/>
      <c r="L268" s="292">
        <v>703</v>
      </c>
      <c r="M268" s="332">
        <v>617072.31000000006</v>
      </c>
      <c r="N268" s="292">
        <v>832</v>
      </c>
      <c r="O268" s="294">
        <v>802154.01</v>
      </c>
      <c r="P268" s="294">
        <v>307064.55502799997</v>
      </c>
      <c r="Q268" s="292">
        <v>1067</v>
      </c>
      <c r="R268" s="294">
        <v>986519.63</v>
      </c>
      <c r="S268" s="292">
        <v>1255</v>
      </c>
      <c r="T268" s="294">
        <v>1173553.8999999999</v>
      </c>
      <c r="U268" s="292"/>
      <c r="V268" t="s">
        <v>3712</v>
      </c>
      <c r="W268" s="292" t="s">
        <v>3615</v>
      </c>
      <c r="X268" s="292" t="s">
        <v>3616</v>
      </c>
      <c r="Y268" s="292" t="s">
        <v>420</v>
      </c>
      <c r="Z268" s="292">
        <v>3</v>
      </c>
      <c r="AA268" s="292" t="s">
        <v>94</v>
      </c>
      <c r="AB268" s="302">
        <v>0.06</v>
      </c>
      <c r="AC268" s="292" t="s">
        <v>2594</v>
      </c>
      <c r="AD268" s="299">
        <v>42709</v>
      </c>
      <c r="AE268" s="292" t="s">
        <v>3506</v>
      </c>
      <c r="AF268" s="292" t="s">
        <v>3506</v>
      </c>
      <c r="AG268" s="292"/>
      <c r="AH268" s="292" t="s">
        <v>2682</v>
      </c>
      <c r="AI268" s="292" t="s">
        <v>3713</v>
      </c>
      <c r="AJ268" s="292" t="s">
        <v>47</v>
      </c>
      <c r="AK268" s="292" t="s">
        <v>94</v>
      </c>
      <c r="AL268" s="292" t="s">
        <v>47</v>
      </c>
      <c r="AM268" s="292"/>
      <c r="AN268" s="292"/>
      <c r="AO268" s="292"/>
      <c r="AP268" s="292"/>
      <c r="AQ268" s="292"/>
      <c r="AR268" s="292"/>
      <c r="AS268" s="292"/>
      <c r="BE268" s="112"/>
    </row>
    <row r="269" spans="1:57" x14ac:dyDescent="0.4">
      <c r="A269" s="292" t="s">
        <v>198</v>
      </c>
      <c r="B269" s="292" t="s">
        <v>3596</v>
      </c>
      <c r="C269" s="292"/>
      <c r="D269" s="292" t="s">
        <v>94</v>
      </c>
      <c r="E269" s="292" t="s">
        <v>94</v>
      </c>
      <c r="F269" s="292"/>
      <c r="G269" s="292"/>
      <c r="H269" s="299">
        <v>42719</v>
      </c>
      <c r="I269" s="327">
        <v>0.39583333333333331</v>
      </c>
      <c r="J269" s="292" t="s">
        <v>1840</v>
      </c>
      <c r="K269" s="292" t="s">
        <v>341</v>
      </c>
      <c r="L269" s="292">
        <v>1063</v>
      </c>
      <c r="M269" s="332">
        <v>1401591.99</v>
      </c>
      <c r="N269" s="292">
        <v>1179</v>
      </c>
      <c r="O269" s="310">
        <v>1427086.89</v>
      </c>
      <c r="P269" s="292"/>
      <c r="Q269" s="292">
        <v>1065</v>
      </c>
      <c r="R269" s="310">
        <v>1373134.1</v>
      </c>
      <c r="S269" s="292">
        <v>919</v>
      </c>
      <c r="T269" s="310">
        <v>1213139.49</v>
      </c>
      <c r="U269" s="292"/>
      <c r="V269" s="517" t="s">
        <v>3604</v>
      </c>
      <c r="W269" s="292" t="s">
        <v>3617</v>
      </c>
      <c r="X269" s="292" t="s">
        <v>3618</v>
      </c>
      <c r="Y269" s="292" t="s">
        <v>428</v>
      </c>
      <c r="Z269" s="292" t="s">
        <v>47</v>
      </c>
      <c r="AA269" s="292" t="s">
        <v>94</v>
      </c>
      <c r="AB269" s="349">
        <v>0.06</v>
      </c>
      <c r="AC269" s="299">
        <v>42410</v>
      </c>
      <c r="AD269" s="292"/>
      <c r="AE269" s="292"/>
      <c r="AF269" s="292"/>
      <c r="AG269" s="292"/>
      <c r="AH269" s="292"/>
      <c r="AI269" s="292"/>
      <c r="AJ269" s="292"/>
      <c r="AK269" s="292"/>
      <c r="AL269" s="292"/>
      <c r="AM269" s="292"/>
      <c r="AN269" s="292"/>
      <c r="AO269" s="292"/>
      <c r="AP269" s="292"/>
      <c r="AQ269" s="292"/>
      <c r="AR269" s="292"/>
      <c r="AS269" s="292"/>
      <c r="BE269" s="112"/>
    </row>
    <row r="270" spans="1:57" ht="14.25" x14ac:dyDescent="0.45">
      <c r="A270" s="292" t="s">
        <v>198</v>
      </c>
      <c r="B270" s="292" t="s">
        <v>2889</v>
      </c>
      <c r="C270" s="292"/>
      <c r="D270" s="292" t="s">
        <v>94</v>
      </c>
      <c r="E270" s="292" t="s">
        <v>94</v>
      </c>
      <c r="F270" s="292"/>
      <c r="G270" s="292"/>
      <c r="H270" s="299">
        <v>42723</v>
      </c>
      <c r="I270" s="292"/>
      <c r="J270" s="292" t="s">
        <v>1840</v>
      </c>
      <c r="K270" s="292"/>
      <c r="L270" s="292"/>
      <c r="M270" s="332"/>
      <c r="N270" s="292"/>
      <c r="O270" s="292"/>
      <c r="P270" s="292"/>
      <c r="Q270" s="292">
        <v>2809</v>
      </c>
      <c r="R270" s="294">
        <v>4819431.49</v>
      </c>
      <c r="S270" s="292">
        <v>1510</v>
      </c>
      <c r="T270" s="294">
        <v>2273108.8199999998</v>
      </c>
      <c r="U270" s="292"/>
      <c r="V270" t="s">
        <v>3708</v>
      </c>
      <c r="W270" s="292" t="s">
        <v>3619</v>
      </c>
      <c r="X270" s="292" t="s">
        <v>3620</v>
      </c>
      <c r="Y270" s="292" t="s">
        <v>428</v>
      </c>
      <c r="Z270" s="292" t="s">
        <v>47</v>
      </c>
      <c r="AA270" s="292" t="s">
        <v>94</v>
      </c>
      <c r="AB270" s="302">
        <v>0.06</v>
      </c>
      <c r="AC270" s="299">
        <v>42410</v>
      </c>
      <c r="AD270" s="64">
        <v>42720</v>
      </c>
      <c r="AE270" s="292" t="s">
        <v>47</v>
      </c>
      <c r="AF270" s="292" t="s">
        <v>47</v>
      </c>
      <c r="AG270" s="292"/>
      <c r="AH270" s="292" t="s">
        <v>2682</v>
      </c>
      <c r="AI270" s="292" t="s">
        <v>531</v>
      </c>
      <c r="AJ270" s="292"/>
      <c r="AK270" s="292" t="s">
        <v>94</v>
      </c>
      <c r="AL270" s="292" t="s">
        <v>47</v>
      </c>
      <c r="AM270" s="292"/>
      <c r="AN270" s="292"/>
      <c r="AO270" s="292"/>
      <c r="AP270" s="292"/>
      <c r="AQ270" s="292"/>
      <c r="AR270" s="292"/>
      <c r="AS270" s="292"/>
      <c r="BE270" s="112"/>
    </row>
    <row r="271" spans="1:57" x14ac:dyDescent="0.4">
      <c r="A271" s="292" t="s">
        <v>198</v>
      </c>
      <c r="B271" s="292" t="s">
        <v>2894</v>
      </c>
      <c r="C271" s="292"/>
      <c r="D271" s="292" t="s">
        <v>94</v>
      </c>
      <c r="E271" s="292" t="s">
        <v>94</v>
      </c>
      <c r="F271" s="292"/>
      <c r="G271" s="292" t="s">
        <v>94</v>
      </c>
      <c r="H271" s="299">
        <v>42725</v>
      </c>
      <c r="I271" s="292" t="s">
        <v>3658</v>
      </c>
      <c r="J271" s="292" t="s">
        <v>3670</v>
      </c>
      <c r="K271" s="292" t="s">
        <v>71</v>
      </c>
      <c r="L271" s="292"/>
      <c r="M271" s="332"/>
      <c r="N271" s="292">
        <v>3032</v>
      </c>
      <c r="O271" s="294">
        <v>3440927.43</v>
      </c>
      <c r="P271" s="294">
        <v>1317187.0202039997</v>
      </c>
      <c r="Q271" s="320">
        <v>2410</v>
      </c>
      <c r="R271" s="294">
        <v>2973143.61</v>
      </c>
      <c r="S271" s="292">
        <v>2240</v>
      </c>
      <c r="T271" s="294">
        <v>2995009.88</v>
      </c>
      <c r="U271" s="292"/>
      <c r="V271" s="292" t="s">
        <v>93</v>
      </c>
      <c r="W271" s="292" t="s">
        <v>3621</v>
      </c>
      <c r="X271" s="292" t="s">
        <v>3622</v>
      </c>
      <c r="Y271" s="292" t="s">
        <v>428</v>
      </c>
      <c r="Z271" s="292" t="s">
        <v>47</v>
      </c>
      <c r="AA271" s="292" t="s">
        <v>94</v>
      </c>
      <c r="AB271" s="302">
        <v>0.06</v>
      </c>
      <c r="AC271" s="292" t="s">
        <v>3698</v>
      </c>
      <c r="AD271" s="299">
        <v>42725</v>
      </c>
      <c r="AE271" s="292" t="s">
        <v>3667</v>
      </c>
      <c r="AF271" s="292" t="s">
        <v>3668</v>
      </c>
      <c r="AG271" s="292"/>
      <c r="AH271" s="292" t="s">
        <v>3694</v>
      </c>
      <c r="AI271" s="292" t="s">
        <v>3669</v>
      </c>
      <c r="AJ271" s="292" t="s">
        <v>47</v>
      </c>
      <c r="AK271" s="292" t="s">
        <v>3699</v>
      </c>
      <c r="AL271" s="292" t="s">
        <v>47</v>
      </c>
      <c r="AM271" s="292" t="s">
        <v>3605</v>
      </c>
      <c r="AN271" s="292"/>
      <c r="AO271" s="292"/>
      <c r="AP271" s="292"/>
      <c r="AQ271" s="292"/>
      <c r="AR271" s="292"/>
      <c r="AS271" s="292"/>
      <c r="BE271" s="112"/>
    </row>
    <row r="272" spans="1:57" x14ac:dyDescent="0.4">
      <c r="A272" s="292" t="s">
        <v>198</v>
      </c>
      <c r="B272" s="292" t="s">
        <v>3597</v>
      </c>
      <c r="C272" s="292"/>
      <c r="D272" s="292" t="s">
        <v>94</v>
      </c>
      <c r="E272" s="292" t="s">
        <v>94</v>
      </c>
      <c r="F272" s="292"/>
      <c r="G272" s="292"/>
      <c r="H272" s="299">
        <v>42719</v>
      </c>
      <c r="I272" s="292" t="s">
        <v>3700</v>
      </c>
      <c r="J272" s="292" t="s">
        <v>1840</v>
      </c>
      <c r="K272" s="292" t="s">
        <v>71</v>
      </c>
      <c r="L272" s="292"/>
      <c r="M272" s="332"/>
      <c r="N272" s="292"/>
      <c r="O272" s="292"/>
      <c r="P272" s="292"/>
      <c r="Q272" s="292">
        <v>330</v>
      </c>
      <c r="R272" s="294">
        <v>1420569</v>
      </c>
      <c r="S272" s="292">
        <v>318</v>
      </c>
      <c r="T272" s="294">
        <v>1444755.04</v>
      </c>
      <c r="U272" s="292"/>
      <c r="V272" s="292" t="s">
        <v>3721</v>
      </c>
      <c r="W272" s="292" t="s">
        <v>3623</v>
      </c>
      <c r="X272" s="292" t="s">
        <v>3624</v>
      </c>
      <c r="Y272" s="292" t="s">
        <v>428</v>
      </c>
      <c r="Z272" s="292" t="s">
        <v>47</v>
      </c>
      <c r="AA272" s="292" t="s">
        <v>94</v>
      </c>
      <c r="AB272" s="349">
        <v>0.06</v>
      </c>
      <c r="AC272" s="299">
        <v>42410</v>
      </c>
      <c r="AD272" s="292" t="s">
        <v>2682</v>
      </c>
      <c r="AE272" s="292" t="s">
        <v>3506</v>
      </c>
      <c r="AF272" s="292" t="s">
        <v>47</v>
      </c>
      <c r="AG272" s="292"/>
      <c r="AH272" s="292" t="s">
        <v>55</v>
      </c>
      <c r="AI272" s="292" t="s">
        <v>3722</v>
      </c>
      <c r="AJ272" s="292" t="s">
        <v>2979</v>
      </c>
      <c r="AK272" s="292" t="s">
        <v>47</v>
      </c>
      <c r="AL272" s="292" t="s">
        <v>94</v>
      </c>
      <c r="AM272" s="292"/>
      <c r="AN272" s="292"/>
      <c r="AO272" s="292"/>
      <c r="AP272" s="292"/>
      <c r="AQ272" s="292"/>
      <c r="AR272" s="292"/>
      <c r="AS272" s="292"/>
      <c r="AX272" s="84" t="s">
        <v>423</v>
      </c>
      <c r="AY272" s="84" t="s">
        <v>423</v>
      </c>
      <c r="AZ272" s="84" t="s">
        <v>423</v>
      </c>
      <c r="BA272" s="84" t="s">
        <v>423</v>
      </c>
      <c r="BB272" s="84" t="s">
        <v>423</v>
      </c>
      <c r="BE272" s="112"/>
    </row>
    <row r="273" spans="1:57" x14ac:dyDescent="0.4">
      <c r="A273" s="292" t="s">
        <v>198</v>
      </c>
      <c r="B273" s="292" t="s">
        <v>2940</v>
      </c>
      <c r="C273" s="292"/>
      <c r="D273" s="292" t="s">
        <v>94</v>
      </c>
      <c r="E273" s="292" t="s">
        <v>94</v>
      </c>
      <c r="F273" s="292"/>
      <c r="G273" s="292" t="s">
        <v>94</v>
      </c>
      <c r="H273" s="299">
        <v>42719</v>
      </c>
      <c r="I273" s="292" t="s">
        <v>3658</v>
      </c>
      <c r="J273" s="292" t="s">
        <v>3670</v>
      </c>
      <c r="K273" s="292" t="s">
        <v>71</v>
      </c>
      <c r="L273" s="292">
        <v>767</v>
      </c>
      <c r="M273" s="332">
        <v>1524243.66</v>
      </c>
      <c r="N273" s="292">
        <v>844</v>
      </c>
      <c r="O273" s="310">
        <v>1374169.66</v>
      </c>
      <c r="P273" s="292"/>
      <c r="Q273" s="292">
        <v>984</v>
      </c>
      <c r="R273" s="310">
        <v>1805694.97</v>
      </c>
      <c r="S273" s="292">
        <v>490</v>
      </c>
      <c r="T273" s="310">
        <v>1049402.2</v>
      </c>
      <c r="U273" s="292"/>
      <c r="V273" s="292" t="s">
        <v>93</v>
      </c>
      <c r="W273" s="292" t="s">
        <v>3625</v>
      </c>
      <c r="X273" s="292" t="s">
        <v>3626</v>
      </c>
      <c r="Y273" s="292" t="s">
        <v>428</v>
      </c>
      <c r="Z273" s="292" t="s">
        <v>47</v>
      </c>
      <c r="AA273" s="292" t="s">
        <v>94</v>
      </c>
      <c r="AB273" s="349">
        <v>0.06</v>
      </c>
      <c r="AC273" s="299">
        <v>42776</v>
      </c>
      <c r="AD273" s="299">
        <v>42719</v>
      </c>
      <c r="AE273" s="292" t="s">
        <v>3671</v>
      </c>
      <c r="AF273" s="292" t="s">
        <v>3672</v>
      </c>
      <c r="AG273" s="292"/>
      <c r="AH273" s="292" t="s">
        <v>3695</v>
      </c>
      <c r="AI273" s="292" t="s">
        <v>3673</v>
      </c>
      <c r="AJ273" s="292" t="s">
        <v>47</v>
      </c>
      <c r="AK273" s="292" t="s">
        <v>2587</v>
      </c>
      <c r="AL273" s="292" t="s">
        <v>47</v>
      </c>
      <c r="AM273" s="292" t="s">
        <v>3697</v>
      </c>
      <c r="AN273" s="292"/>
      <c r="AO273" s="292"/>
      <c r="AP273" s="292"/>
      <c r="AQ273" s="292"/>
      <c r="AR273" s="292"/>
      <c r="AS273" s="292"/>
      <c r="BE273" s="112"/>
    </row>
    <row r="274" spans="1:57" ht="12.75" customHeight="1" x14ac:dyDescent="0.4">
      <c r="A274" s="292" t="s">
        <v>198</v>
      </c>
      <c r="B274" s="292" t="s">
        <v>2903</v>
      </c>
      <c r="C274" s="292"/>
      <c r="D274" s="292" t="s">
        <v>94</v>
      </c>
      <c r="E274" s="292" t="s">
        <v>94</v>
      </c>
      <c r="F274" s="292"/>
      <c r="G274" s="292" t="s">
        <v>94</v>
      </c>
      <c r="H274" s="299">
        <v>42705</v>
      </c>
      <c r="I274" s="292" t="s">
        <v>3658</v>
      </c>
      <c r="J274" s="292" t="s">
        <v>3670</v>
      </c>
      <c r="K274" s="292" t="s">
        <v>341</v>
      </c>
      <c r="L274" s="292">
        <v>911</v>
      </c>
      <c r="M274" s="332">
        <v>1007381.95</v>
      </c>
      <c r="N274" s="292">
        <v>947</v>
      </c>
      <c r="O274" s="310">
        <v>1265739.8400000001</v>
      </c>
      <c r="P274" s="292"/>
      <c r="Q274" s="292">
        <v>804</v>
      </c>
      <c r="R274" s="310">
        <v>1075020.95</v>
      </c>
      <c r="S274" s="292">
        <v>890</v>
      </c>
      <c r="T274" s="310">
        <v>1157488.48</v>
      </c>
      <c r="U274" s="292"/>
      <c r="V274" s="292" t="s">
        <v>93</v>
      </c>
      <c r="W274" s="292" t="s">
        <v>3627</v>
      </c>
      <c r="X274" s="292" t="s">
        <v>3628</v>
      </c>
      <c r="Y274" s="292" t="s">
        <v>420</v>
      </c>
      <c r="Z274" s="292">
        <v>4</v>
      </c>
      <c r="AA274" s="292" t="s">
        <v>94</v>
      </c>
      <c r="AB274" s="302">
        <v>0.06</v>
      </c>
      <c r="AC274" s="299">
        <v>42719</v>
      </c>
      <c r="AD274" s="299">
        <v>42697</v>
      </c>
      <c r="AE274" s="292" t="s">
        <v>3659</v>
      </c>
      <c r="AF274" s="292" t="s">
        <v>3660</v>
      </c>
      <c r="AG274" s="292"/>
      <c r="AH274" s="299" t="s">
        <v>3693</v>
      </c>
      <c r="AI274" s="292" t="s">
        <v>3661</v>
      </c>
      <c r="AJ274" s="292" t="s">
        <v>47</v>
      </c>
      <c r="AK274" s="292" t="s">
        <v>2587</v>
      </c>
      <c r="AL274" s="292" t="s">
        <v>47</v>
      </c>
      <c r="AM274" s="292" t="s">
        <v>3606</v>
      </c>
      <c r="AN274" s="292"/>
      <c r="AO274" s="292"/>
      <c r="AP274" s="292"/>
      <c r="AQ274" s="292"/>
      <c r="AR274" s="292"/>
      <c r="AS274" s="292"/>
      <c r="BE274" s="112"/>
    </row>
    <row r="275" spans="1:57" x14ac:dyDescent="0.4">
      <c r="A275" s="292" t="s">
        <v>198</v>
      </c>
      <c r="B275" s="292" t="s">
        <v>2891</v>
      </c>
      <c r="C275" s="292"/>
      <c r="D275" s="292" t="s">
        <v>94</v>
      </c>
      <c r="E275" s="292" t="s">
        <v>94</v>
      </c>
      <c r="F275" s="292"/>
      <c r="G275" s="292"/>
      <c r="H275" s="292"/>
      <c r="I275" s="292"/>
      <c r="J275" s="292" t="s">
        <v>1840</v>
      </c>
      <c r="K275" s="292"/>
      <c r="L275" s="292">
        <v>1937</v>
      </c>
      <c r="M275" s="332">
        <v>1905625.52</v>
      </c>
      <c r="N275" s="292">
        <v>2088</v>
      </c>
      <c r="O275" s="310">
        <v>2206726.33</v>
      </c>
      <c r="P275" s="292"/>
      <c r="Q275" s="292">
        <v>1975</v>
      </c>
      <c r="R275" s="310">
        <v>2191366.5699999998</v>
      </c>
      <c r="S275" s="292">
        <v>1586</v>
      </c>
      <c r="T275" s="310">
        <v>1614188.5</v>
      </c>
      <c r="U275" s="292"/>
      <c r="V275" s="292"/>
      <c r="W275" s="292" t="s">
        <v>3629</v>
      </c>
      <c r="X275" s="292" t="s">
        <v>3630</v>
      </c>
      <c r="Y275" s="292" t="s">
        <v>428</v>
      </c>
      <c r="Z275" s="292" t="s">
        <v>47</v>
      </c>
      <c r="AA275" s="292" t="s">
        <v>94</v>
      </c>
      <c r="AB275" s="349">
        <v>0.06</v>
      </c>
      <c r="AC275" s="299">
        <v>42410</v>
      </c>
      <c r="AD275" s="292"/>
      <c r="AE275" s="292"/>
      <c r="AF275" s="292"/>
      <c r="AG275" s="292"/>
      <c r="AH275" s="292"/>
      <c r="AI275" s="292"/>
      <c r="AJ275" s="292"/>
      <c r="AK275" s="292"/>
      <c r="AL275" s="292"/>
      <c r="AM275" s="292"/>
      <c r="AN275" s="292"/>
      <c r="AO275" s="292"/>
      <c r="AP275" s="292"/>
      <c r="AQ275" s="292"/>
      <c r="AR275" s="292"/>
      <c r="AS275" s="292"/>
      <c r="BE275" s="112"/>
    </row>
    <row r="276" spans="1:57" x14ac:dyDescent="0.4">
      <c r="A276" s="292" t="s">
        <v>198</v>
      </c>
      <c r="B276" s="292" t="s">
        <v>2897</v>
      </c>
      <c r="C276" s="292"/>
      <c r="D276" s="292" t="s">
        <v>94</v>
      </c>
      <c r="E276" s="292" t="s">
        <v>94</v>
      </c>
      <c r="F276" s="292"/>
      <c r="G276" s="292" t="s">
        <v>94</v>
      </c>
      <c r="H276" s="299">
        <v>42732</v>
      </c>
      <c r="I276" s="292" t="s">
        <v>3674</v>
      </c>
      <c r="J276" s="292" t="s">
        <v>3670</v>
      </c>
      <c r="K276" s="292" t="s">
        <v>71</v>
      </c>
      <c r="L276" s="292"/>
      <c r="M276" s="332"/>
      <c r="N276" s="292"/>
      <c r="O276" s="292"/>
      <c r="P276" s="292"/>
      <c r="Q276" s="292">
        <v>999</v>
      </c>
      <c r="R276" s="294">
        <v>1120688.58</v>
      </c>
      <c r="S276" s="292">
        <v>999</v>
      </c>
      <c r="T276" s="294">
        <v>1120688.58</v>
      </c>
      <c r="U276" s="292"/>
      <c r="V276" s="292" t="s">
        <v>93</v>
      </c>
      <c r="W276" s="292" t="s">
        <v>3631</v>
      </c>
      <c r="X276" s="292" t="s">
        <v>3632</v>
      </c>
      <c r="Y276" s="292" t="s">
        <v>428</v>
      </c>
      <c r="Z276" s="292" t="s">
        <v>47</v>
      </c>
      <c r="AA276" s="292" t="s">
        <v>94</v>
      </c>
      <c r="AB276" s="302">
        <v>0.06</v>
      </c>
      <c r="AC276" s="299">
        <v>42777</v>
      </c>
      <c r="AD276" s="299">
        <v>42732</v>
      </c>
      <c r="AE276" s="292" t="s">
        <v>3675</v>
      </c>
      <c r="AF276" s="292" t="s">
        <v>3672</v>
      </c>
      <c r="AG276" s="292"/>
      <c r="AH276" s="292" t="s">
        <v>3676</v>
      </c>
      <c r="AI276" s="292" t="s">
        <v>3677</v>
      </c>
      <c r="AJ276" s="292" t="s">
        <v>47</v>
      </c>
      <c r="AK276" s="292" t="s">
        <v>2587</v>
      </c>
      <c r="AL276" s="292" t="s">
        <v>47</v>
      </c>
      <c r="AM276" s="292" t="s">
        <v>3678</v>
      </c>
      <c r="AN276" s="292"/>
      <c r="AO276" s="292"/>
      <c r="AP276" s="292"/>
      <c r="AQ276" s="292"/>
      <c r="AR276" s="292"/>
      <c r="AS276" s="292"/>
      <c r="BE276" s="112"/>
    </row>
    <row r="277" spans="1:57" ht="14.25" x14ac:dyDescent="0.45">
      <c r="A277" s="292" t="s">
        <v>198</v>
      </c>
      <c r="B277" s="292" t="s">
        <v>3598</v>
      </c>
      <c r="C277" s="292"/>
      <c r="D277" s="292" t="s">
        <v>94</v>
      </c>
      <c r="E277" s="292" t="s">
        <v>94</v>
      </c>
      <c r="F277" s="292"/>
      <c r="G277" s="292"/>
      <c r="H277" s="299">
        <v>42720</v>
      </c>
      <c r="I277" s="292"/>
      <c r="J277" s="292" t="s">
        <v>1840</v>
      </c>
      <c r="K277" s="292"/>
      <c r="L277" s="292">
        <v>807</v>
      </c>
      <c r="M277" s="332">
        <v>909685.62</v>
      </c>
      <c r="N277" s="292"/>
      <c r="O277" s="292"/>
      <c r="P277" s="292"/>
      <c r="Q277" s="292">
        <v>1474</v>
      </c>
      <c r="R277" s="294">
        <v>1495103.06</v>
      </c>
      <c r="S277" s="292">
        <v>1474</v>
      </c>
      <c r="T277" s="294">
        <v>1495103.06</v>
      </c>
      <c r="U277" s="292"/>
      <c r="V277" s="536" t="s">
        <v>3723</v>
      </c>
      <c r="W277" s="292" t="s">
        <v>3633</v>
      </c>
      <c r="X277" s="292" t="s">
        <v>3634</v>
      </c>
      <c r="Y277" s="292" t="s">
        <v>428</v>
      </c>
      <c r="Z277" s="292" t="s">
        <v>47</v>
      </c>
      <c r="AA277" s="292" t="s">
        <v>94</v>
      </c>
      <c r="AB277" s="349">
        <v>0.06</v>
      </c>
      <c r="AC277" s="299">
        <v>42410</v>
      </c>
      <c r="AD277" s="292" t="s">
        <v>3724</v>
      </c>
      <c r="AE277" s="292" t="s">
        <v>3506</v>
      </c>
      <c r="AF277" s="292" t="s">
        <v>47</v>
      </c>
      <c r="AG277" s="292"/>
      <c r="AH277" s="292" t="s">
        <v>55</v>
      </c>
      <c r="AI277" s="292" t="s">
        <v>3725</v>
      </c>
      <c r="AJ277" s="292" t="s">
        <v>3010</v>
      </c>
      <c r="AK277" s="292" t="s">
        <v>47</v>
      </c>
      <c r="AL277" s="292" t="s">
        <v>94</v>
      </c>
      <c r="AM277" s="292"/>
      <c r="AN277" s="292"/>
      <c r="AO277" s="292"/>
      <c r="AP277" s="292"/>
      <c r="AQ277" s="292"/>
      <c r="AR277" s="292"/>
      <c r="AS277" s="292"/>
      <c r="BE277" s="112"/>
    </row>
    <row r="278" spans="1:57" x14ac:dyDescent="0.4">
      <c r="A278" s="292" t="s">
        <v>198</v>
      </c>
      <c r="B278" s="292" t="s">
        <v>1804</v>
      </c>
      <c r="C278" s="292"/>
      <c r="D278" s="292" t="s">
        <v>94</v>
      </c>
      <c r="E278" s="292" t="s">
        <v>3602</v>
      </c>
      <c r="F278" s="292"/>
      <c r="G278" s="292" t="s">
        <v>94</v>
      </c>
      <c r="H278" s="299">
        <v>42718</v>
      </c>
      <c r="I278" s="292" t="s">
        <v>3674</v>
      </c>
      <c r="J278" s="292" t="s">
        <v>3670</v>
      </c>
      <c r="K278" s="292" t="s">
        <v>71</v>
      </c>
      <c r="L278" s="292">
        <v>7230</v>
      </c>
      <c r="M278" s="332">
        <v>8154782.8399999999</v>
      </c>
      <c r="N278" s="292">
        <v>5369</v>
      </c>
      <c r="O278" s="310">
        <v>8513114.8100000005</v>
      </c>
      <c r="P278" s="310">
        <v>3258820.3492679996</v>
      </c>
      <c r="Q278" s="292">
        <v>4942</v>
      </c>
      <c r="R278" s="310">
        <v>6991508.8499999996</v>
      </c>
      <c r="S278" s="292">
        <v>4449</v>
      </c>
      <c r="T278" s="310">
        <v>6331289.5599999996</v>
      </c>
      <c r="U278" s="292"/>
      <c r="V278" s="292" t="s">
        <v>93</v>
      </c>
      <c r="W278" s="292" t="s">
        <v>3635</v>
      </c>
      <c r="X278" s="292" t="s">
        <v>3636</v>
      </c>
      <c r="Y278" s="292" t="s">
        <v>428</v>
      </c>
      <c r="Z278" s="292" t="s">
        <v>47</v>
      </c>
      <c r="AA278" s="292" t="s">
        <v>94</v>
      </c>
      <c r="AB278" s="302">
        <v>0.06</v>
      </c>
      <c r="AC278" s="299">
        <v>42776</v>
      </c>
      <c r="AD278" s="299">
        <v>42718</v>
      </c>
      <c r="AE278" s="292" t="s">
        <v>3679</v>
      </c>
      <c r="AF278" s="292" t="s">
        <v>3680</v>
      </c>
      <c r="AG278" s="292"/>
      <c r="AH278" s="292" t="s">
        <v>3681</v>
      </c>
      <c r="AI278" s="292" t="s">
        <v>3677</v>
      </c>
      <c r="AJ278" s="292" t="s">
        <v>47</v>
      </c>
      <c r="AK278" s="292" t="s">
        <v>2587</v>
      </c>
      <c r="AL278" s="292" t="s">
        <v>47</v>
      </c>
      <c r="AM278" s="292" t="s">
        <v>3682</v>
      </c>
      <c r="AN278" s="292"/>
      <c r="AO278" s="292"/>
      <c r="AP278" s="292"/>
      <c r="AQ278" s="292"/>
      <c r="AR278" s="292"/>
      <c r="AS278" s="292"/>
      <c r="AX278" s="84" t="s">
        <v>423</v>
      </c>
      <c r="AY278" s="84" t="s">
        <v>423</v>
      </c>
      <c r="AZ278" s="84" t="s">
        <v>423</v>
      </c>
      <c r="BA278" s="84" t="s">
        <v>423</v>
      </c>
      <c r="BE278" s="112"/>
    </row>
    <row r="279" spans="1:57" ht="14.25" x14ac:dyDescent="0.45">
      <c r="A279" s="292" t="s">
        <v>198</v>
      </c>
      <c r="B279" s="292" t="s">
        <v>2898</v>
      </c>
      <c r="C279" s="292"/>
      <c r="D279" s="292" t="s">
        <v>94</v>
      </c>
      <c r="E279" s="292" t="s">
        <v>94</v>
      </c>
      <c r="F279" s="292"/>
      <c r="G279" s="292"/>
      <c r="H279" s="299">
        <v>42731</v>
      </c>
      <c r="I279" s="292"/>
      <c r="J279" s="292" t="s">
        <v>1840</v>
      </c>
      <c r="K279" s="292"/>
      <c r="L279" s="292"/>
      <c r="M279" s="332"/>
      <c r="N279" s="292"/>
      <c r="O279" s="292"/>
      <c r="P279" s="292"/>
      <c r="Q279" s="292"/>
      <c r="R279" s="294"/>
      <c r="S279" s="292">
        <v>696</v>
      </c>
      <c r="T279" s="294">
        <v>1455512.57</v>
      </c>
      <c r="U279" s="292"/>
      <c r="V279" s="537" t="s">
        <v>3720</v>
      </c>
      <c r="W279" s="292" t="s">
        <v>3637</v>
      </c>
      <c r="X279" s="292" t="s">
        <v>3638</v>
      </c>
      <c r="Y279" s="292" t="s">
        <v>428</v>
      </c>
      <c r="Z279" s="292" t="s">
        <v>47</v>
      </c>
      <c r="AA279" s="292" t="s">
        <v>94</v>
      </c>
      <c r="AB279" s="349">
        <v>0.06</v>
      </c>
      <c r="AC279" s="299">
        <v>42410</v>
      </c>
      <c r="AD279" s="538">
        <v>42725</v>
      </c>
      <c r="AE279" s="292" t="s">
        <v>3506</v>
      </c>
      <c r="AF279" s="292" t="s">
        <v>47</v>
      </c>
      <c r="AG279" s="292"/>
      <c r="AH279" s="292" t="s">
        <v>55</v>
      </c>
      <c r="AI279" s="292" t="s">
        <v>3710</v>
      </c>
      <c r="AJ279" s="292" t="s">
        <v>3020</v>
      </c>
      <c r="AK279" s="292" t="s">
        <v>47</v>
      </c>
      <c r="AL279" s="292" t="s">
        <v>94</v>
      </c>
      <c r="AM279" s="292"/>
      <c r="AN279" s="292"/>
      <c r="AO279" s="292"/>
      <c r="AP279" s="292"/>
      <c r="AQ279" s="292"/>
      <c r="AR279" s="292"/>
      <c r="AS279" s="292"/>
      <c r="BE279" s="112"/>
    </row>
    <row r="280" spans="1:57" x14ac:dyDescent="0.4">
      <c r="A280" s="292" t="s">
        <v>198</v>
      </c>
      <c r="B280" s="292" t="s">
        <v>2890</v>
      </c>
      <c r="C280" s="292"/>
      <c r="D280" s="292" t="s">
        <v>94</v>
      </c>
      <c r="E280" s="292" t="s">
        <v>94</v>
      </c>
      <c r="F280" s="292"/>
      <c r="G280" s="292" t="s">
        <v>94</v>
      </c>
      <c r="H280" s="299">
        <v>42726</v>
      </c>
      <c r="I280" s="292" t="s">
        <v>3674</v>
      </c>
      <c r="J280" s="292" t="s">
        <v>3670</v>
      </c>
      <c r="K280" s="292" t="s">
        <v>71</v>
      </c>
      <c r="L280" s="292">
        <v>326</v>
      </c>
      <c r="M280" s="332">
        <v>756293.08</v>
      </c>
      <c r="N280" s="292">
        <v>457</v>
      </c>
      <c r="O280" s="310">
        <v>1189886.51</v>
      </c>
      <c r="P280" s="292"/>
      <c r="Q280" s="292">
        <v>360</v>
      </c>
      <c r="R280" s="310">
        <v>895541.29</v>
      </c>
      <c r="S280" s="292">
        <v>445</v>
      </c>
      <c r="T280" s="310">
        <v>1011848.82</v>
      </c>
      <c r="U280" s="292"/>
      <c r="V280" s="292" t="s">
        <v>93</v>
      </c>
      <c r="W280" s="292" t="s">
        <v>3639</v>
      </c>
      <c r="X280" s="292" t="s">
        <v>3640</v>
      </c>
      <c r="Y280" s="292" t="s">
        <v>428</v>
      </c>
      <c r="Z280" s="292" t="s">
        <v>47</v>
      </c>
      <c r="AA280" s="292" t="s">
        <v>95</v>
      </c>
      <c r="AB280" s="295" t="s">
        <v>47</v>
      </c>
      <c r="AC280" s="299">
        <v>42776</v>
      </c>
      <c r="AD280" s="299">
        <v>42726</v>
      </c>
      <c r="AE280" s="292" t="s">
        <v>3683</v>
      </c>
      <c r="AF280" s="292" t="s">
        <v>3684</v>
      </c>
      <c r="AG280" s="292"/>
      <c r="AH280" s="292" t="s">
        <v>3685</v>
      </c>
      <c r="AI280" s="292" t="s">
        <v>3677</v>
      </c>
      <c r="AJ280" s="292" t="s">
        <v>47</v>
      </c>
      <c r="AK280" s="292" t="s">
        <v>2587</v>
      </c>
      <c r="AL280" s="292" t="s">
        <v>47</v>
      </c>
      <c r="AM280" s="292" t="s">
        <v>3607</v>
      </c>
      <c r="AN280" s="292"/>
      <c r="AO280" s="292"/>
      <c r="AP280" s="292"/>
      <c r="AQ280" s="292"/>
      <c r="AR280" s="292"/>
      <c r="AS280" s="292"/>
      <c r="BE280" s="112"/>
    </row>
    <row r="281" spans="1:57" ht="12.75" customHeight="1" x14ac:dyDescent="0.45">
      <c r="A281" s="292" t="s">
        <v>198</v>
      </c>
      <c r="B281" s="292" t="s">
        <v>2895</v>
      </c>
      <c r="C281" s="292"/>
      <c r="D281" s="292" t="s">
        <v>94</v>
      </c>
      <c r="E281" s="292" t="s">
        <v>94</v>
      </c>
      <c r="F281" s="292"/>
      <c r="G281" s="292" t="s">
        <v>94</v>
      </c>
      <c r="H281" s="299">
        <v>75590</v>
      </c>
      <c r="I281" s="292" t="s">
        <v>3715</v>
      </c>
      <c r="J281" s="292" t="s">
        <v>1840</v>
      </c>
      <c r="K281" s="292"/>
      <c r="L281" s="292">
        <v>6889</v>
      </c>
      <c r="M281" s="332">
        <v>20405222.870000001</v>
      </c>
      <c r="N281" s="292"/>
      <c r="O281" s="292"/>
      <c r="P281" s="292"/>
      <c r="Q281" s="292">
        <v>7585</v>
      </c>
      <c r="R281" s="294">
        <v>22040468.010000002</v>
      </c>
      <c r="S281" s="292">
        <v>8835</v>
      </c>
      <c r="T281" s="294">
        <v>25576965.739999998</v>
      </c>
      <c r="U281" s="292"/>
      <c r="V281" s="539" t="s">
        <v>3714</v>
      </c>
      <c r="W281" s="292" t="s">
        <v>3641</v>
      </c>
      <c r="X281" s="292" t="s">
        <v>3642</v>
      </c>
      <c r="Y281" s="292" t="s">
        <v>428</v>
      </c>
      <c r="Z281" s="292" t="s">
        <v>47</v>
      </c>
      <c r="AA281" s="292" t="s">
        <v>94</v>
      </c>
      <c r="AB281" s="349">
        <v>0.06</v>
      </c>
      <c r="AC281" s="299">
        <v>42410</v>
      </c>
      <c r="AD281" s="292" t="s">
        <v>2682</v>
      </c>
      <c r="AE281" s="292" t="s">
        <v>47</v>
      </c>
      <c r="AF281" s="292" t="s">
        <v>47</v>
      </c>
      <c r="AG281" s="292"/>
      <c r="AH281" s="292" t="s">
        <v>2682</v>
      </c>
      <c r="AI281" s="292" t="s">
        <v>531</v>
      </c>
      <c r="AJ281" s="292" t="s">
        <v>47</v>
      </c>
      <c r="AK281" s="292" t="s">
        <v>94</v>
      </c>
      <c r="AL281" s="292" t="s">
        <v>47</v>
      </c>
      <c r="AM281" s="292"/>
      <c r="AN281" s="292"/>
      <c r="AO281" s="292"/>
      <c r="AP281" s="292"/>
      <c r="AQ281" s="292"/>
      <c r="AR281" s="292"/>
      <c r="AS281" s="292"/>
      <c r="AX281" s="84" t="s">
        <v>423</v>
      </c>
      <c r="AY281" s="84" t="s">
        <v>423</v>
      </c>
      <c r="AZ281" s="84" t="s">
        <v>423</v>
      </c>
      <c r="BA281" s="84" t="s">
        <v>423</v>
      </c>
      <c r="BE281" s="112"/>
    </row>
    <row r="282" spans="1:57" ht="12.75" customHeight="1" x14ac:dyDescent="0.45">
      <c r="A282" s="292" t="s">
        <v>198</v>
      </c>
      <c r="B282" s="292" t="s">
        <v>2892</v>
      </c>
      <c r="C282" s="292"/>
      <c r="D282" s="292" t="s">
        <v>94</v>
      </c>
      <c r="E282" s="292" t="s">
        <v>94</v>
      </c>
      <c r="F282" s="292"/>
      <c r="G282" s="292"/>
      <c r="H282" s="299">
        <v>42717</v>
      </c>
      <c r="I282" s="292" t="s">
        <v>3716</v>
      </c>
      <c r="J282" s="292" t="s">
        <v>1840</v>
      </c>
      <c r="K282" s="292" t="s">
        <v>71</v>
      </c>
      <c r="L282" s="292">
        <v>2142</v>
      </c>
      <c r="M282" s="332">
        <v>2181658.36</v>
      </c>
      <c r="N282" s="292">
        <v>1808</v>
      </c>
      <c r="O282" s="294">
        <v>1784169.1899999978</v>
      </c>
      <c r="P282" s="294">
        <v>682979.96593199903</v>
      </c>
      <c r="Q282" s="292">
        <v>2060</v>
      </c>
      <c r="R282" s="294">
        <v>2138484.25</v>
      </c>
      <c r="S282" s="292">
        <v>2272</v>
      </c>
      <c r="T282" s="294">
        <v>2163835.7599999998</v>
      </c>
      <c r="U282" s="292"/>
      <c r="V282" s="539" t="s">
        <v>3717</v>
      </c>
      <c r="W282" s="292" t="s">
        <v>3643</v>
      </c>
      <c r="X282" s="292" t="s">
        <v>3644</v>
      </c>
      <c r="Y282" s="292" t="s">
        <v>428</v>
      </c>
      <c r="Z282" s="292" t="s">
        <v>47</v>
      </c>
      <c r="AA282" s="292" t="s">
        <v>94</v>
      </c>
      <c r="AB282" s="302">
        <v>0.06</v>
      </c>
      <c r="AC282" s="299">
        <v>42410</v>
      </c>
      <c r="AD282" s="292" t="s">
        <v>2682</v>
      </c>
      <c r="AE282" s="292" t="s">
        <v>3506</v>
      </c>
      <c r="AF282" s="292" t="s">
        <v>47</v>
      </c>
      <c r="AG282" s="292"/>
      <c r="AH282" s="292" t="s">
        <v>55</v>
      </c>
      <c r="AI282" s="292" t="s">
        <v>3718</v>
      </c>
      <c r="AJ282" s="292"/>
      <c r="AK282" s="292" t="s">
        <v>47</v>
      </c>
      <c r="AL282" s="292" t="s">
        <v>95</v>
      </c>
      <c r="AM282" s="292"/>
      <c r="AN282" s="292"/>
      <c r="AO282" s="292"/>
      <c r="AP282" s="292"/>
      <c r="AQ282" s="292"/>
      <c r="AR282" s="292"/>
      <c r="AS282" s="292"/>
      <c r="BE282" s="112"/>
    </row>
    <row r="283" spans="1:57" ht="12.75" customHeight="1" x14ac:dyDescent="0.4">
      <c r="A283" s="292" t="s">
        <v>198</v>
      </c>
      <c r="B283" s="292" t="s">
        <v>3599</v>
      </c>
      <c r="C283" s="292"/>
      <c r="D283" s="292" t="s">
        <v>94</v>
      </c>
      <c r="E283" s="292" t="s">
        <v>94</v>
      </c>
      <c r="F283" s="292"/>
      <c r="G283" s="292" t="s">
        <v>94</v>
      </c>
      <c r="H283" s="299">
        <v>42723</v>
      </c>
      <c r="I283" s="292" t="s">
        <v>3519</v>
      </c>
      <c r="J283" s="292" t="s">
        <v>3670</v>
      </c>
      <c r="K283" s="292" t="s">
        <v>341</v>
      </c>
      <c r="L283" s="292">
        <v>793</v>
      </c>
      <c r="M283" s="332">
        <v>2674537.9</v>
      </c>
      <c r="N283" s="292">
        <v>758</v>
      </c>
      <c r="O283" s="292"/>
      <c r="P283" s="292"/>
      <c r="Q283" s="292">
        <v>422</v>
      </c>
      <c r="R283" s="294">
        <v>1238481.29</v>
      </c>
      <c r="S283" s="292">
        <v>422</v>
      </c>
      <c r="T283" s="294">
        <v>1238481.29</v>
      </c>
      <c r="U283" s="292"/>
      <c r="V283" s="292" t="s">
        <v>93</v>
      </c>
      <c r="W283" s="292" t="s">
        <v>3686</v>
      </c>
      <c r="X283" s="292" t="s">
        <v>3645</v>
      </c>
      <c r="Y283" s="292" t="s">
        <v>428</v>
      </c>
      <c r="Z283" s="292" t="s">
        <v>47</v>
      </c>
      <c r="AA283" s="292" t="s">
        <v>94</v>
      </c>
      <c r="AB283" s="349">
        <v>0.06</v>
      </c>
      <c r="AC283" s="299">
        <v>42776</v>
      </c>
      <c r="AD283" s="299">
        <v>42723</v>
      </c>
      <c r="AE283" s="292" t="s">
        <v>3687</v>
      </c>
      <c r="AF283" s="292" t="s">
        <v>3684</v>
      </c>
      <c r="AG283" s="292"/>
      <c r="AH283" s="292" t="s">
        <v>3688</v>
      </c>
      <c r="AI283" s="292" t="s">
        <v>3665</v>
      </c>
      <c r="AJ283" s="292" t="s">
        <v>47</v>
      </c>
      <c r="AK283" s="292" t="s">
        <v>2587</v>
      </c>
      <c r="AL283" s="292" t="s">
        <v>47</v>
      </c>
      <c r="AM283" s="292" t="s">
        <v>3689</v>
      </c>
      <c r="AN283" s="292"/>
      <c r="AO283" s="292"/>
      <c r="AP283" s="292"/>
      <c r="AQ283" s="292"/>
      <c r="AR283" s="292"/>
      <c r="AS283" s="292"/>
      <c r="BE283" s="112"/>
    </row>
    <row r="284" spans="1:57" ht="12.75" customHeight="1" x14ac:dyDescent="0.4">
      <c r="A284" s="292" t="s">
        <v>198</v>
      </c>
      <c r="B284" s="292" t="s">
        <v>2900</v>
      </c>
      <c r="C284" s="292"/>
      <c r="D284" s="292"/>
      <c r="E284" s="292"/>
      <c r="F284" s="292"/>
      <c r="G284" s="292"/>
      <c r="H284" s="299">
        <v>42732</v>
      </c>
      <c r="I284" s="327">
        <v>0.375</v>
      </c>
      <c r="J284" s="292" t="s">
        <v>1840</v>
      </c>
      <c r="K284" s="292"/>
      <c r="L284" s="292"/>
      <c r="M284" s="332"/>
      <c r="N284" s="292"/>
      <c r="O284" s="292"/>
      <c r="P284" s="292"/>
      <c r="Q284" s="292"/>
      <c r="R284" s="292"/>
      <c r="S284" s="292"/>
      <c r="T284" s="292"/>
      <c r="U284" s="292"/>
      <c r="V284" s="292" t="s">
        <v>3662</v>
      </c>
      <c r="W284" s="292" t="s">
        <v>3646</v>
      </c>
      <c r="X284" s="292" t="s">
        <v>3647</v>
      </c>
      <c r="Y284" s="292"/>
      <c r="Z284" s="292"/>
      <c r="AA284" s="292"/>
      <c r="AB284" s="292"/>
      <c r="AC284" s="292"/>
      <c r="AD284" s="292"/>
      <c r="AE284" s="292"/>
      <c r="AF284" s="292"/>
      <c r="AG284" s="292"/>
      <c r="AH284" s="292"/>
      <c r="AI284" s="292"/>
      <c r="AJ284" s="292"/>
      <c r="AK284" s="292"/>
      <c r="AL284" s="292"/>
      <c r="AM284" s="292"/>
      <c r="AN284" s="292"/>
      <c r="AO284" s="292"/>
      <c r="AP284" s="292"/>
      <c r="AQ284" s="292"/>
      <c r="AR284" s="292"/>
      <c r="AS284" s="292"/>
      <c r="BE284" s="112"/>
    </row>
    <row r="285" spans="1:57" ht="12.75" customHeight="1" x14ac:dyDescent="0.4">
      <c r="A285" s="292" t="s">
        <v>198</v>
      </c>
      <c r="B285" s="292" t="s">
        <v>3600</v>
      </c>
      <c r="C285" s="292"/>
      <c r="D285" s="292" t="s">
        <v>94</v>
      </c>
      <c r="E285" s="292" t="s">
        <v>94</v>
      </c>
      <c r="F285" s="292"/>
      <c r="G285" s="292"/>
      <c r="H285" s="299">
        <v>42725</v>
      </c>
      <c r="I285" s="292" t="s">
        <v>3700</v>
      </c>
      <c r="J285" s="292" t="s">
        <v>1840</v>
      </c>
      <c r="K285" s="292" t="s">
        <v>71</v>
      </c>
      <c r="L285" s="292"/>
      <c r="M285" s="332"/>
      <c r="N285" s="292">
        <v>1015</v>
      </c>
      <c r="O285" s="310">
        <v>2642109.6799999974</v>
      </c>
      <c r="P285" s="310">
        <v>1011399.5855039988</v>
      </c>
      <c r="Q285" s="292">
        <v>1232</v>
      </c>
      <c r="R285" s="310">
        <v>2944157.62</v>
      </c>
      <c r="S285" s="292">
        <v>1232</v>
      </c>
      <c r="T285" s="310">
        <v>2944157.62</v>
      </c>
      <c r="U285" s="292"/>
      <c r="V285" s="292" t="s">
        <v>3726</v>
      </c>
      <c r="W285" s="292" t="s">
        <v>3648</v>
      </c>
      <c r="X285" s="292" t="s">
        <v>3649</v>
      </c>
      <c r="Y285" s="292" t="s">
        <v>428</v>
      </c>
      <c r="Z285" s="292" t="s">
        <v>47</v>
      </c>
      <c r="AA285" s="292" t="s">
        <v>94</v>
      </c>
      <c r="AB285" s="349">
        <v>0.06</v>
      </c>
      <c r="AC285" s="299">
        <v>42410</v>
      </c>
      <c r="AD285" s="299">
        <v>42724</v>
      </c>
      <c r="AE285" s="292" t="s">
        <v>3506</v>
      </c>
      <c r="AF285" s="292" t="s">
        <v>47</v>
      </c>
      <c r="AG285" s="292"/>
      <c r="AH285" s="292" t="s">
        <v>55</v>
      </c>
      <c r="AI285" s="292" t="s">
        <v>2604</v>
      </c>
      <c r="AJ285" s="292" t="s">
        <v>3727</v>
      </c>
      <c r="AK285" s="292" t="s">
        <v>94</v>
      </c>
      <c r="AL285" s="292" t="s">
        <v>95</v>
      </c>
      <c r="AM285" s="292"/>
      <c r="AN285" s="292"/>
      <c r="AO285" s="292"/>
      <c r="AP285" s="292"/>
      <c r="AQ285" s="292"/>
      <c r="AR285" s="292"/>
      <c r="AS285" s="292"/>
      <c r="BE285" s="112"/>
    </row>
    <row r="286" spans="1:57" ht="12.75" customHeight="1" x14ac:dyDescent="0.4">
      <c r="A286" s="292" t="s">
        <v>198</v>
      </c>
      <c r="B286" s="292" t="s">
        <v>2893</v>
      </c>
      <c r="C286" s="292"/>
      <c r="D286" s="292" t="s">
        <v>94</v>
      </c>
      <c r="E286" s="292" t="s">
        <v>94</v>
      </c>
      <c r="F286" s="292"/>
      <c r="G286" s="292"/>
      <c r="H286" s="299">
        <v>42718</v>
      </c>
      <c r="I286" s="292" t="s">
        <v>3700</v>
      </c>
      <c r="J286" s="292" t="s">
        <v>1840</v>
      </c>
      <c r="K286" s="292" t="s">
        <v>71</v>
      </c>
      <c r="L286" s="292"/>
      <c r="M286" s="332"/>
      <c r="N286" s="292">
        <v>1078</v>
      </c>
      <c r="O286" s="310">
        <v>2456441.3500000038</v>
      </c>
      <c r="P286" s="310">
        <v>940325.7487800013</v>
      </c>
      <c r="Q286" s="292">
        <v>1201</v>
      </c>
      <c r="R286" s="310">
        <v>2716346.95</v>
      </c>
      <c r="S286" s="292">
        <v>1200</v>
      </c>
      <c r="T286" s="310">
        <v>2305390.75</v>
      </c>
      <c r="U286" s="292"/>
      <c r="V286" s="292" t="s">
        <v>3702</v>
      </c>
      <c r="W286" s="292" t="s">
        <v>3650</v>
      </c>
      <c r="X286" s="292" t="s">
        <v>3651</v>
      </c>
      <c r="Y286" s="292" t="s">
        <v>428</v>
      </c>
      <c r="Z286" s="292" t="s">
        <v>47</v>
      </c>
      <c r="AA286" s="292" t="s">
        <v>94</v>
      </c>
      <c r="AB286" s="349">
        <v>0.06</v>
      </c>
      <c r="AC286" s="299">
        <v>42410</v>
      </c>
      <c r="AD286" s="292"/>
      <c r="AE286" s="292"/>
      <c r="AF286" s="292"/>
      <c r="AG286" s="292"/>
      <c r="AH286" s="292" t="s">
        <v>3701</v>
      </c>
      <c r="AI286" s="292"/>
      <c r="AJ286" s="292"/>
      <c r="AK286" s="292" t="s">
        <v>47</v>
      </c>
      <c r="AL286" s="292" t="s">
        <v>94</v>
      </c>
      <c r="AM286" s="292" t="s">
        <v>3664</v>
      </c>
      <c r="AN286" s="292"/>
      <c r="AO286" s="292"/>
      <c r="AP286" s="292"/>
      <c r="AQ286" s="292"/>
      <c r="AR286" s="292"/>
      <c r="AS286" s="292"/>
      <c r="BE286" s="112"/>
    </row>
    <row r="287" spans="1:57" ht="12.75" customHeight="1" x14ac:dyDescent="0.4">
      <c r="A287" s="292" t="s">
        <v>198</v>
      </c>
      <c r="B287" s="292" t="s">
        <v>2899</v>
      </c>
      <c r="C287" s="292"/>
      <c r="D287" s="292" t="s">
        <v>94</v>
      </c>
      <c r="E287" s="292" t="s">
        <v>94</v>
      </c>
      <c r="F287" s="292"/>
      <c r="G287" s="292"/>
      <c r="H287" s="299">
        <v>42725</v>
      </c>
      <c r="I287" s="292" t="s">
        <v>3700</v>
      </c>
      <c r="J287" s="292" t="s">
        <v>1840</v>
      </c>
      <c r="K287" s="292" t="s">
        <v>71</v>
      </c>
      <c r="L287" s="292">
        <v>1033</v>
      </c>
      <c r="M287" s="332">
        <v>2148256.34</v>
      </c>
      <c r="N287" s="292"/>
      <c r="O287" s="292"/>
      <c r="P287" s="292"/>
      <c r="Q287" s="292">
        <v>472</v>
      </c>
      <c r="R287" s="294">
        <v>1330290.43</v>
      </c>
      <c r="S287" s="292">
        <v>472</v>
      </c>
      <c r="T287" s="294">
        <v>1330290.43</v>
      </c>
      <c r="U287" s="292"/>
      <c r="V287" s="292" t="s">
        <v>3719</v>
      </c>
      <c r="W287" s="292" t="s">
        <v>3652</v>
      </c>
      <c r="X287" s="292" t="s">
        <v>3653</v>
      </c>
      <c r="Y287" s="292" t="s">
        <v>428</v>
      </c>
      <c r="Z287" s="292" t="s">
        <v>47</v>
      </c>
      <c r="AA287" s="292" t="s">
        <v>95</v>
      </c>
      <c r="AB287" s="295" t="s">
        <v>47</v>
      </c>
      <c r="AC287" s="299">
        <v>42410</v>
      </c>
      <c r="AD287" s="292" t="s">
        <v>2682</v>
      </c>
      <c r="AE287" s="292" t="s">
        <v>3506</v>
      </c>
      <c r="AF287" s="292" t="s">
        <v>47</v>
      </c>
      <c r="AG287" s="292"/>
      <c r="AH287" s="292" t="s">
        <v>55</v>
      </c>
      <c r="AI287" s="292" t="s">
        <v>531</v>
      </c>
      <c r="AJ287" s="292" t="s">
        <v>47</v>
      </c>
      <c r="AK287" s="292" t="s">
        <v>94</v>
      </c>
      <c r="AL287" s="292" t="s">
        <v>95</v>
      </c>
      <c r="AM287" s="292"/>
      <c r="AN287" s="292"/>
      <c r="AO287" s="292"/>
      <c r="AP287" s="292"/>
      <c r="AQ287" s="292"/>
      <c r="AR287" s="292"/>
      <c r="AS287" s="292"/>
      <c r="BE287" s="112"/>
    </row>
    <row r="288" spans="1:57" ht="12.75" customHeight="1" x14ac:dyDescent="0.4">
      <c r="A288" s="292" t="s">
        <v>198</v>
      </c>
      <c r="B288" s="292" t="s">
        <v>2896</v>
      </c>
      <c r="C288" s="292"/>
      <c r="D288" s="292" t="s">
        <v>94</v>
      </c>
      <c r="E288" s="292" t="s">
        <v>94</v>
      </c>
      <c r="F288" s="292"/>
      <c r="G288" s="292" t="s">
        <v>3690</v>
      </c>
      <c r="H288" s="299">
        <v>42725</v>
      </c>
      <c r="I288" s="292" t="s">
        <v>3519</v>
      </c>
      <c r="J288" s="292" t="s">
        <v>3670</v>
      </c>
      <c r="K288" s="292" t="s">
        <v>71</v>
      </c>
      <c r="L288" s="292">
        <v>1778</v>
      </c>
      <c r="M288" s="332">
        <v>2522219.71</v>
      </c>
      <c r="N288" s="292">
        <v>2689</v>
      </c>
      <c r="O288" s="310">
        <v>2689595.32</v>
      </c>
      <c r="P288" s="292"/>
      <c r="Q288" s="292">
        <v>2248</v>
      </c>
      <c r="R288" s="310">
        <v>2747871.61</v>
      </c>
      <c r="S288" s="292">
        <v>2248</v>
      </c>
      <c r="T288" s="310">
        <v>2747871.61</v>
      </c>
      <c r="U288" s="292"/>
      <c r="V288" s="292" t="s">
        <v>93</v>
      </c>
      <c r="W288" s="292" t="s">
        <v>3654</v>
      </c>
      <c r="X288" s="292" t="s">
        <v>3655</v>
      </c>
      <c r="Y288" s="292" t="s">
        <v>428</v>
      </c>
      <c r="Z288" s="292" t="s">
        <v>47</v>
      </c>
      <c r="AA288" s="292" t="s">
        <v>94</v>
      </c>
      <c r="AB288" s="349">
        <v>0.06</v>
      </c>
      <c r="AC288" s="299">
        <v>42776</v>
      </c>
      <c r="AD288" s="299">
        <v>42725</v>
      </c>
      <c r="AE288" s="292" t="s">
        <v>3681</v>
      </c>
      <c r="AF288" s="292" t="s">
        <v>3691</v>
      </c>
      <c r="AG288" s="292"/>
      <c r="AH288" s="292" t="s">
        <v>3692</v>
      </c>
      <c r="AI288" s="292" t="s">
        <v>3677</v>
      </c>
      <c r="AJ288" s="292" t="s">
        <v>47</v>
      </c>
      <c r="AK288" s="292" t="s">
        <v>2587</v>
      </c>
      <c r="AL288" s="292" t="s">
        <v>47</v>
      </c>
      <c r="AM288" s="292" t="s">
        <v>3608</v>
      </c>
      <c r="AN288" s="292"/>
      <c r="AO288" s="292"/>
      <c r="AP288" s="292"/>
      <c r="AQ288" s="292"/>
      <c r="AR288" s="292"/>
      <c r="AS288" s="292"/>
      <c r="AX288" s="84" t="s">
        <v>423</v>
      </c>
      <c r="AY288" s="84" t="s">
        <v>423</v>
      </c>
      <c r="AZ288" s="84" t="s">
        <v>423</v>
      </c>
      <c r="BE288" s="112"/>
    </row>
    <row r="289" spans="1:57" ht="12.75" customHeight="1" x14ac:dyDescent="0.4">
      <c r="A289" s="292" t="s">
        <v>198</v>
      </c>
      <c r="B289" s="292" t="s">
        <v>1815</v>
      </c>
      <c r="C289" s="292"/>
      <c r="D289" s="292" t="s">
        <v>94</v>
      </c>
      <c r="E289" s="292" t="s">
        <v>94</v>
      </c>
      <c r="F289" s="292"/>
      <c r="G289" s="292"/>
      <c r="H289" s="299">
        <v>42719</v>
      </c>
      <c r="I289" s="327">
        <v>0.41666666666666669</v>
      </c>
      <c r="J289" s="292" t="s">
        <v>40</v>
      </c>
      <c r="K289" s="292"/>
      <c r="L289" s="292">
        <v>1175</v>
      </c>
      <c r="M289" s="332">
        <v>3666580.6</v>
      </c>
      <c r="N289" s="292">
        <v>690</v>
      </c>
      <c r="O289" s="292"/>
      <c r="P289" s="292"/>
      <c r="Q289" s="292">
        <v>1014</v>
      </c>
      <c r="R289" s="294">
        <v>2989083.49</v>
      </c>
      <c r="S289" s="292">
        <v>573</v>
      </c>
      <c r="T289" s="294">
        <v>2003015.92</v>
      </c>
      <c r="U289" s="292"/>
      <c r="V289" s="292" t="s">
        <v>3610</v>
      </c>
      <c r="W289" s="292" t="s">
        <v>3609</v>
      </c>
      <c r="X289" s="292"/>
      <c r="Y289" s="292" t="s">
        <v>428</v>
      </c>
      <c r="Z289" s="292" t="s">
        <v>47</v>
      </c>
      <c r="AA289" s="292" t="s">
        <v>94</v>
      </c>
      <c r="AB289" s="349">
        <v>0.06</v>
      </c>
      <c r="AC289" s="299">
        <v>42410</v>
      </c>
      <c r="AD289" s="292"/>
      <c r="AE289" s="292"/>
      <c r="AF289" s="292"/>
      <c r="AG289" s="292"/>
      <c r="AH289" s="292"/>
      <c r="AI289" s="292"/>
      <c r="AJ289" s="292"/>
      <c r="AK289" s="292"/>
      <c r="AL289" s="292"/>
      <c r="AM289" s="292"/>
      <c r="AN289" s="292"/>
      <c r="AO289" s="292"/>
      <c r="AP289" s="292"/>
      <c r="AQ289" s="292"/>
      <c r="AR289" s="292"/>
      <c r="AS289" s="292"/>
      <c r="BE289" s="112"/>
    </row>
    <row r="290" spans="1:57" ht="15" customHeight="1" x14ac:dyDescent="0.4">
      <c r="A290" s="292" t="s">
        <v>198</v>
      </c>
      <c r="B290" s="292" t="s">
        <v>3601</v>
      </c>
      <c r="C290" s="292"/>
      <c r="D290" s="292" t="s">
        <v>94</v>
      </c>
      <c r="E290" s="292" t="s">
        <v>94</v>
      </c>
      <c r="F290" s="292"/>
      <c r="G290" s="292"/>
      <c r="H290" s="299">
        <v>42718</v>
      </c>
      <c r="I290" s="292"/>
      <c r="J290" s="292" t="s">
        <v>3666</v>
      </c>
      <c r="K290" s="292"/>
      <c r="L290" s="292"/>
      <c r="M290" s="332"/>
      <c r="N290" s="292">
        <v>1333</v>
      </c>
      <c r="O290" s="310">
        <v>4150880.3199999975</v>
      </c>
      <c r="P290" s="310">
        <v>1588956.9864959989</v>
      </c>
      <c r="Q290" s="292">
        <v>1226</v>
      </c>
      <c r="R290" s="294">
        <v>3992069.53</v>
      </c>
      <c r="S290" s="292">
        <v>883</v>
      </c>
      <c r="T290" s="294">
        <v>2546681.4300000002</v>
      </c>
      <c r="U290" s="292"/>
      <c r="V290" s="292"/>
      <c r="W290" s="292" t="s">
        <v>3656</v>
      </c>
      <c r="X290" s="292" t="s">
        <v>3657</v>
      </c>
      <c r="Y290" s="292" t="s">
        <v>428</v>
      </c>
      <c r="Z290" s="292" t="s">
        <v>47</v>
      </c>
      <c r="AA290" s="292" t="s">
        <v>47</v>
      </c>
      <c r="AB290" s="295" t="s">
        <v>47</v>
      </c>
      <c r="AC290" s="299">
        <v>42410</v>
      </c>
      <c r="AD290" s="292"/>
      <c r="AE290" s="292"/>
      <c r="AF290" s="292"/>
      <c r="AG290" s="292"/>
      <c r="AH290" s="292"/>
      <c r="AI290" s="292"/>
      <c r="AJ290" s="292"/>
      <c r="AK290" s="292"/>
      <c r="AL290" s="292"/>
      <c r="AM290" s="292"/>
      <c r="AN290" s="292"/>
      <c r="AO290" s="292"/>
      <c r="AP290" s="292"/>
      <c r="AQ290" s="292"/>
      <c r="AR290" s="292"/>
      <c r="AS290" s="292"/>
      <c r="BE290" s="112"/>
    </row>
    <row r="291" spans="1:57" ht="15" customHeight="1" x14ac:dyDescent="0.4">
      <c r="A291" s="292" t="s">
        <v>198</v>
      </c>
      <c r="B291" s="542" t="s">
        <v>3595</v>
      </c>
      <c r="C291" s="292"/>
      <c r="D291" s="292"/>
      <c r="E291" s="292"/>
      <c r="F291" s="292"/>
      <c r="G291" s="292"/>
      <c r="H291" s="299">
        <v>42794</v>
      </c>
      <c r="I291" s="292"/>
      <c r="J291" s="292"/>
      <c r="K291" s="292"/>
      <c r="L291" s="292"/>
      <c r="M291" s="332"/>
      <c r="N291" s="292"/>
      <c r="O291" s="310"/>
      <c r="P291" s="310"/>
      <c r="Q291" s="292"/>
      <c r="R291" s="294"/>
      <c r="S291" s="292"/>
      <c r="T291" s="294"/>
      <c r="U291" s="292"/>
      <c r="V291" s="292"/>
      <c r="W291" s="292"/>
      <c r="X291" s="292"/>
      <c r="Y291" s="292"/>
      <c r="Z291" s="292"/>
      <c r="AA291" s="292"/>
      <c r="AB291" s="295"/>
      <c r="AC291" s="299"/>
      <c r="AD291" s="292"/>
      <c r="AE291" s="292"/>
      <c r="AF291" s="292"/>
      <c r="AG291" s="292"/>
      <c r="AH291" s="292"/>
      <c r="AI291" s="292"/>
      <c r="AJ291" s="292"/>
      <c r="AK291" s="292"/>
      <c r="AL291" s="292"/>
      <c r="AM291" s="292"/>
      <c r="AN291" s="292"/>
      <c r="AO291" s="292"/>
      <c r="AP291" s="292"/>
      <c r="AQ291" s="292"/>
      <c r="AR291" s="292"/>
      <c r="AS291" s="292"/>
      <c r="BE291" s="112"/>
    </row>
    <row r="292" spans="1:57" ht="15" customHeight="1" x14ac:dyDescent="0.4">
      <c r="A292" s="292" t="s">
        <v>198</v>
      </c>
      <c r="B292" s="542" t="s">
        <v>1804</v>
      </c>
      <c r="C292" s="292"/>
      <c r="D292" s="292"/>
      <c r="E292" s="292"/>
      <c r="F292" s="292"/>
      <c r="G292" s="292"/>
      <c r="H292" s="299">
        <v>42795</v>
      </c>
      <c r="I292" s="292"/>
      <c r="J292" s="292"/>
      <c r="K292" s="292"/>
      <c r="L292" s="292"/>
      <c r="M292" s="332"/>
      <c r="N292" s="292"/>
      <c r="O292" s="310"/>
      <c r="P292" s="310"/>
      <c r="Q292" s="292"/>
      <c r="R292" s="294"/>
      <c r="S292" s="292"/>
      <c r="T292" s="294"/>
      <c r="U292" s="292"/>
      <c r="V292" s="292"/>
      <c r="W292" s="292"/>
      <c r="X292" s="292"/>
      <c r="Y292" s="292"/>
      <c r="Z292" s="292"/>
      <c r="AA292" s="292"/>
      <c r="AB292" s="295"/>
      <c r="AC292" s="299"/>
      <c r="AD292" s="292"/>
      <c r="AE292" s="292"/>
      <c r="AF292" s="292"/>
      <c r="AG292" s="292"/>
      <c r="AH292" s="292"/>
      <c r="AI292" s="292"/>
      <c r="AJ292" s="292"/>
      <c r="AK292" s="292"/>
      <c r="AL292" s="292"/>
      <c r="AM292" s="292"/>
      <c r="AN292" s="292"/>
      <c r="AO292" s="292"/>
      <c r="AP292" s="292"/>
      <c r="AQ292" s="292"/>
      <c r="AR292" s="292"/>
      <c r="AS292" s="292"/>
      <c r="BE292" s="112"/>
    </row>
    <row r="293" spans="1:57" ht="15" customHeight="1" x14ac:dyDescent="0.4">
      <c r="A293" s="292" t="s">
        <v>198</v>
      </c>
      <c r="B293" s="542" t="s">
        <v>1962</v>
      </c>
      <c r="C293" s="292"/>
      <c r="D293" s="292"/>
      <c r="E293" s="292"/>
      <c r="F293" s="292"/>
      <c r="G293" s="292"/>
      <c r="H293" s="299">
        <v>42808</v>
      </c>
      <c r="I293" s="292"/>
      <c r="J293" s="292"/>
      <c r="K293" s="292"/>
      <c r="L293" s="292"/>
      <c r="M293" s="332"/>
      <c r="N293" s="292"/>
      <c r="O293" s="310"/>
      <c r="P293" s="310"/>
      <c r="Q293" s="292"/>
      <c r="R293" s="294"/>
      <c r="S293" s="292"/>
      <c r="T293" s="294"/>
      <c r="U293" s="292"/>
      <c r="V293" s="292"/>
      <c r="W293" s="292"/>
      <c r="X293" s="292"/>
      <c r="Y293" s="292"/>
      <c r="Z293" s="292"/>
      <c r="AA293" s="292"/>
      <c r="AB293" s="295"/>
      <c r="AC293" s="299"/>
      <c r="AD293" s="292"/>
      <c r="AE293" s="292"/>
      <c r="AF293" s="292"/>
      <c r="AG293" s="292"/>
      <c r="AH293" s="292"/>
      <c r="AI293" s="292"/>
      <c r="AJ293" s="292"/>
      <c r="AK293" s="292"/>
      <c r="AL293" s="292"/>
      <c r="AM293" s="292"/>
      <c r="AN293" s="292"/>
      <c r="AO293" s="292"/>
      <c r="AP293" s="292"/>
      <c r="AQ293" s="292"/>
      <c r="AR293" s="292"/>
      <c r="AS293" s="292"/>
      <c r="BE293" s="112"/>
    </row>
    <row r="294" spans="1:57" ht="15" customHeight="1" x14ac:dyDescent="0.4">
      <c r="A294" s="292" t="s">
        <v>198</v>
      </c>
      <c r="B294" s="542" t="s">
        <v>2879</v>
      </c>
      <c r="C294" s="292"/>
      <c r="D294" s="292"/>
      <c r="E294" s="292"/>
      <c r="F294" s="292"/>
      <c r="G294" s="292"/>
      <c r="H294" s="299">
        <v>42809</v>
      </c>
      <c r="I294" s="292"/>
      <c r="J294" s="292"/>
      <c r="K294" s="292"/>
      <c r="L294" s="292"/>
      <c r="M294" s="332"/>
      <c r="N294" s="292"/>
      <c r="O294" s="310"/>
      <c r="P294" s="310"/>
      <c r="Q294" s="292"/>
      <c r="R294" s="294"/>
      <c r="S294" s="292"/>
      <c r="T294" s="294"/>
      <c r="U294" s="292"/>
      <c r="V294" s="292"/>
      <c r="W294" s="292"/>
      <c r="X294" s="292"/>
      <c r="Y294" s="292"/>
      <c r="Z294" s="292"/>
      <c r="AA294" s="292"/>
      <c r="AB294" s="295"/>
      <c r="AC294" s="299"/>
      <c r="AD294" s="292"/>
      <c r="AE294" s="292"/>
      <c r="AF294" s="292"/>
      <c r="AG294" s="292"/>
      <c r="AH294" s="292"/>
      <c r="AI294" s="292"/>
      <c r="AJ294" s="292"/>
      <c r="AK294" s="292"/>
      <c r="AL294" s="292"/>
      <c r="AM294" s="292"/>
      <c r="AN294" s="292"/>
      <c r="AO294" s="292"/>
      <c r="AP294" s="292"/>
      <c r="AQ294" s="292"/>
      <c r="AR294" s="292"/>
      <c r="AS294" s="292"/>
      <c r="BE294" s="112"/>
    </row>
    <row r="295" spans="1:57" ht="15" customHeight="1" x14ac:dyDescent="0.4">
      <c r="A295" s="292" t="s">
        <v>198</v>
      </c>
      <c r="B295" s="542" t="s">
        <v>1178</v>
      </c>
      <c r="C295" s="292"/>
      <c r="D295" s="292"/>
      <c r="E295" s="292"/>
      <c r="F295" s="292"/>
      <c r="G295" s="292"/>
      <c r="H295" s="299">
        <v>42817</v>
      </c>
      <c r="I295" s="292"/>
      <c r="J295" s="292"/>
      <c r="K295" s="292"/>
      <c r="L295" s="292"/>
      <c r="M295" s="332"/>
      <c r="N295" s="292"/>
      <c r="O295" s="310"/>
      <c r="P295" s="310"/>
      <c r="Q295" s="292"/>
      <c r="R295" s="294"/>
      <c r="S295" s="292"/>
      <c r="T295" s="294"/>
      <c r="U295" s="292"/>
      <c r="V295" s="292"/>
      <c r="W295" s="292"/>
      <c r="X295" s="292"/>
      <c r="Y295" s="292"/>
      <c r="Z295" s="292"/>
      <c r="AA295" s="292"/>
      <c r="AB295" s="295"/>
      <c r="AC295" s="299"/>
      <c r="AD295" s="292"/>
      <c r="AE295" s="292"/>
      <c r="AF295" s="292"/>
      <c r="AG295" s="292"/>
      <c r="AH295" s="292"/>
      <c r="AI295" s="292"/>
      <c r="AJ295" s="292"/>
      <c r="AK295" s="292"/>
      <c r="AL295" s="292"/>
      <c r="AM295" s="292"/>
      <c r="AN295" s="292"/>
      <c r="AO295" s="292"/>
      <c r="AP295" s="292"/>
      <c r="AQ295" s="292"/>
      <c r="AR295" s="292"/>
      <c r="AS295" s="292"/>
      <c r="BE295" s="112"/>
    </row>
    <row r="296" spans="1:57" ht="15" customHeight="1" x14ac:dyDescent="0.4">
      <c r="A296" s="292" t="s">
        <v>198</v>
      </c>
      <c r="B296" s="542" t="s">
        <v>3751</v>
      </c>
      <c r="C296" s="292"/>
      <c r="D296" s="292"/>
      <c r="E296" s="292"/>
      <c r="F296" s="292"/>
      <c r="G296" s="292"/>
      <c r="H296" s="299">
        <v>42818</v>
      </c>
      <c r="I296" s="292"/>
      <c r="J296" s="292"/>
      <c r="K296" s="292"/>
      <c r="L296" s="292"/>
      <c r="M296" s="332"/>
      <c r="N296" s="292"/>
      <c r="O296" s="310"/>
      <c r="P296" s="310"/>
      <c r="Q296" s="292"/>
      <c r="R296" s="294"/>
      <c r="S296" s="292"/>
      <c r="T296" s="294"/>
      <c r="U296" s="292"/>
      <c r="V296" s="292"/>
      <c r="W296" s="292"/>
      <c r="X296" s="292"/>
      <c r="Y296" s="292"/>
      <c r="Z296" s="292"/>
      <c r="AA296" s="292"/>
      <c r="AB296" s="295"/>
      <c r="AC296" s="299"/>
      <c r="AD296" s="292"/>
      <c r="AE296" s="292"/>
      <c r="AF296" s="292"/>
      <c r="AG296" s="292"/>
      <c r="AH296" s="292"/>
      <c r="AI296" s="292"/>
      <c r="AJ296" s="292"/>
      <c r="AK296" s="292"/>
      <c r="AL296" s="292"/>
      <c r="AM296" s="292"/>
      <c r="AN296" s="292"/>
      <c r="AO296" s="292"/>
      <c r="AP296" s="292"/>
      <c r="AQ296" s="292"/>
      <c r="AR296" s="292"/>
      <c r="AS296" s="292"/>
      <c r="BE296" s="112"/>
    </row>
    <row r="297" spans="1:57" ht="15" customHeight="1" x14ac:dyDescent="0.4">
      <c r="H297" s="113"/>
      <c r="M297" s="540"/>
      <c r="O297" s="541"/>
      <c r="P297" s="541"/>
      <c r="R297" s="115"/>
      <c r="T297" s="115"/>
      <c r="AB297" s="111"/>
      <c r="AC297" s="113"/>
      <c r="AD297" s="112"/>
      <c r="AE297" s="112"/>
      <c r="BE297" s="112"/>
    </row>
    <row r="298" spans="1:57" ht="14.25" x14ac:dyDescent="0.4">
      <c r="B298" s="43" t="s">
        <v>3703</v>
      </c>
      <c r="BE298" s="112"/>
    </row>
    <row r="299" spans="1:57" ht="14.25" x14ac:dyDescent="0.4">
      <c r="B299" s="43"/>
      <c r="BE299" s="112"/>
    </row>
    <row r="300" spans="1:57" ht="14.25" x14ac:dyDescent="0.4">
      <c r="B300" s="516" t="s">
        <v>3704</v>
      </c>
      <c r="BE300" s="112"/>
    </row>
    <row r="301" spans="1:57" ht="14.25" x14ac:dyDescent="0.4">
      <c r="B301" s="516" t="s">
        <v>3705</v>
      </c>
      <c r="BE301" s="112"/>
    </row>
    <row r="302" spans="1:57" ht="14.25" x14ac:dyDescent="0.4">
      <c r="B302" s="516" t="s">
        <v>3706</v>
      </c>
      <c r="BE302" s="112"/>
    </row>
    <row r="303" spans="1:57" ht="14.25" x14ac:dyDescent="0.4">
      <c r="B303" s="516" t="s">
        <v>3707</v>
      </c>
      <c r="BE303" s="112"/>
    </row>
    <row r="304" spans="1:57" x14ac:dyDescent="0.4">
      <c r="BE304" s="112"/>
    </row>
    <row r="305" spans="50:57" x14ac:dyDescent="0.4">
      <c r="AX305" s="84" t="s">
        <v>423</v>
      </c>
      <c r="AY305" s="84" t="s">
        <v>423</v>
      </c>
      <c r="AZ305" s="84" t="s">
        <v>423</v>
      </c>
      <c r="BE305" s="112"/>
    </row>
    <row r="306" spans="50:57" x14ac:dyDescent="0.4">
      <c r="BE306" s="112"/>
    </row>
    <row r="307" spans="50:57" x14ac:dyDescent="0.4">
      <c r="AX307" s="84" t="s">
        <v>423</v>
      </c>
      <c r="AY307" s="84" t="s">
        <v>423</v>
      </c>
      <c r="AZ307" s="84" t="s">
        <v>423</v>
      </c>
      <c r="BE307" s="112"/>
    </row>
    <row r="308" spans="50:57" x14ac:dyDescent="0.4">
      <c r="BE308" s="112"/>
    </row>
    <row r="309" spans="50:57" x14ac:dyDescent="0.4">
      <c r="BE309" s="112"/>
    </row>
    <row r="310" spans="50:57" x14ac:dyDescent="0.4">
      <c r="BE310" s="112"/>
    </row>
    <row r="311" spans="50:57" x14ac:dyDescent="0.4">
      <c r="AX311" s="84" t="s">
        <v>423</v>
      </c>
      <c r="AY311" s="84" t="s">
        <v>423</v>
      </c>
      <c r="AZ311" s="84" t="s">
        <v>423</v>
      </c>
      <c r="BE311" s="112"/>
    </row>
    <row r="312" spans="50:57" x14ac:dyDescent="0.4">
      <c r="BE312" s="112"/>
    </row>
    <row r="313" spans="50:57" x14ac:dyDescent="0.4">
      <c r="BE313" s="112"/>
    </row>
    <row r="314" spans="50:57" x14ac:dyDescent="0.4">
      <c r="AX314" s="84" t="s">
        <v>423</v>
      </c>
      <c r="AY314" s="84" t="s">
        <v>423</v>
      </c>
      <c r="AZ314" s="84" t="s">
        <v>423</v>
      </c>
      <c r="BE314" s="112"/>
    </row>
    <row r="315" spans="50:57" x14ac:dyDescent="0.4">
      <c r="BE315" s="112"/>
    </row>
    <row r="316" spans="50:57" x14ac:dyDescent="0.4">
      <c r="AX316" s="84" t="s">
        <v>423</v>
      </c>
      <c r="BE316" s="112"/>
    </row>
    <row r="317" spans="50:57" x14ac:dyDescent="0.4">
      <c r="AX317" s="84" t="s">
        <v>423</v>
      </c>
      <c r="BE317" s="112"/>
    </row>
    <row r="318" spans="50:57" x14ac:dyDescent="0.4">
      <c r="BE318" s="112"/>
    </row>
    <row r="319" spans="50:57" x14ac:dyDescent="0.4">
      <c r="BE319" s="112"/>
    </row>
    <row r="320" spans="50:57" x14ac:dyDescent="0.4">
      <c r="BE320" s="112"/>
    </row>
    <row r="321" spans="50:60" x14ac:dyDescent="0.4">
      <c r="BE321" s="112"/>
    </row>
    <row r="322" spans="50:60" x14ac:dyDescent="0.4">
      <c r="BE322" s="112"/>
    </row>
    <row r="323" spans="50:60" x14ac:dyDescent="0.4">
      <c r="BE323" s="112"/>
    </row>
    <row r="324" spans="50:60" x14ac:dyDescent="0.4">
      <c r="BE324" s="112"/>
    </row>
    <row r="325" spans="50:60" x14ac:dyDescent="0.4">
      <c r="BE325" s="112"/>
    </row>
    <row r="326" spans="50:60" x14ac:dyDescent="0.4">
      <c r="BE326" s="112"/>
    </row>
    <row r="327" spans="50:60" x14ac:dyDescent="0.4">
      <c r="BE327" s="112"/>
    </row>
    <row r="328" spans="50:60" x14ac:dyDescent="0.4">
      <c r="BE328" s="112"/>
    </row>
    <row r="329" spans="50:60" x14ac:dyDescent="0.4">
      <c r="BE329" s="112"/>
    </row>
    <row r="330" spans="50:60" x14ac:dyDescent="0.4">
      <c r="BE330" s="112"/>
    </row>
    <row r="331" spans="50:60" x14ac:dyDescent="0.4">
      <c r="BE331" s="112"/>
    </row>
    <row r="332" spans="50:60" x14ac:dyDescent="0.4">
      <c r="BE332" s="112"/>
    </row>
    <row r="333" spans="50:60" x14ac:dyDescent="0.4">
      <c r="BE333" s="112"/>
    </row>
    <row r="334" spans="50:60" x14ac:dyDescent="0.4">
      <c r="BE334" s="112"/>
    </row>
    <row r="335" spans="50:60" x14ac:dyDescent="0.4">
      <c r="AX335" s="84" t="s">
        <v>137</v>
      </c>
      <c r="AY335" s="84" t="s">
        <v>137</v>
      </c>
      <c r="AZ335" s="84" t="s">
        <v>137</v>
      </c>
      <c r="BA335" s="84" t="s">
        <v>137</v>
      </c>
      <c r="BB335" s="84" t="s">
        <v>137</v>
      </c>
      <c r="BC335" s="84" t="s">
        <v>137</v>
      </c>
      <c r="BD335" s="84" t="s">
        <v>137</v>
      </c>
      <c r="BF335" s="84" t="s">
        <v>137</v>
      </c>
      <c r="BG335" s="84" t="s">
        <v>137</v>
      </c>
      <c r="BH335" s="84" t="s">
        <v>137</v>
      </c>
    </row>
    <row r="336" spans="50:60" x14ac:dyDescent="0.4">
      <c r="AX336" s="84" t="s">
        <v>137</v>
      </c>
      <c r="BA336" s="84" t="s">
        <v>137</v>
      </c>
      <c r="BE336" s="112"/>
    </row>
    <row r="337" spans="50:71" x14ac:dyDescent="0.4">
      <c r="AX337" s="84" t="s">
        <v>137</v>
      </c>
      <c r="AY337" s="84" t="s">
        <v>137</v>
      </c>
      <c r="AZ337" s="84" t="s">
        <v>137</v>
      </c>
      <c r="BA337" s="84" t="s">
        <v>137</v>
      </c>
      <c r="BB337" s="84" t="s">
        <v>137</v>
      </c>
      <c r="BC337" s="84" t="s">
        <v>137</v>
      </c>
      <c r="BD337" s="84" t="s">
        <v>137</v>
      </c>
      <c r="BF337" s="84" t="s">
        <v>137</v>
      </c>
      <c r="BG337" s="84" t="s">
        <v>137</v>
      </c>
      <c r="BH337" s="84" t="s">
        <v>137</v>
      </c>
    </row>
    <row r="338" spans="50:71" x14ac:dyDescent="0.4">
      <c r="AX338" s="84" t="s">
        <v>137</v>
      </c>
      <c r="AY338" s="84" t="s">
        <v>137</v>
      </c>
      <c r="AZ338" s="84" t="s">
        <v>137</v>
      </c>
      <c r="BA338" s="84" t="s">
        <v>137</v>
      </c>
      <c r="BB338" s="84" t="s">
        <v>137</v>
      </c>
      <c r="BC338" s="84" t="s">
        <v>137</v>
      </c>
      <c r="BD338" s="84" t="s">
        <v>137</v>
      </c>
      <c r="BF338" s="84" t="s">
        <v>137</v>
      </c>
      <c r="BG338" s="84" t="s">
        <v>137</v>
      </c>
      <c r="BH338" s="84" t="s">
        <v>137</v>
      </c>
    </row>
    <row r="339" spans="50:71" x14ac:dyDescent="0.4">
      <c r="BE339" s="112"/>
    </row>
    <row r="340" spans="50:71" x14ac:dyDescent="0.4">
      <c r="BE340" s="112"/>
    </row>
    <row r="341" spans="50:71" x14ac:dyDescent="0.4">
      <c r="BE341" s="112"/>
    </row>
    <row r="342" spans="50:71" x14ac:dyDescent="0.4">
      <c r="AX342" s="84" t="s">
        <v>137</v>
      </c>
      <c r="AY342" s="84" t="s">
        <v>137</v>
      </c>
      <c r="AZ342" s="84" t="s">
        <v>137</v>
      </c>
      <c r="BA342" s="84" t="s">
        <v>137</v>
      </c>
      <c r="BB342" s="84" t="s">
        <v>137</v>
      </c>
      <c r="BC342" s="84" t="s">
        <v>137</v>
      </c>
      <c r="BD342" s="84" t="s">
        <v>137</v>
      </c>
      <c r="BF342" s="84" t="s">
        <v>137</v>
      </c>
      <c r="BG342" s="84" t="s">
        <v>137</v>
      </c>
      <c r="BH342" s="84"/>
    </row>
    <row r="343" spans="50:71" ht="14.25" x14ac:dyDescent="0.45">
      <c r="AX343"/>
      <c r="AY343"/>
      <c r="AZ343"/>
      <c r="BA343"/>
      <c r="BB343"/>
      <c r="BC343"/>
      <c r="BD343"/>
      <c r="BE343"/>
      <c r="BF343"/>
      <c r="BG343"/>
      <c r="BH343"/>
      <c r="BI343"/>
      <c r="BJ343"/>
      <c r="BK343"/>
      <c r="BL343"/>
      <c r="BM343"/>
      <c r="BN343"/>
      <c r="BO343"/>
      <c r="BP343"/>
      <c r="BQ343"/>
      <c r="BR343"/>
      <c r="BS343"/>
    </row>
    <row r="344" spans="50:71" x14ac:dyDescent="0.4">
      <c r="BE344" s="112"/>
    </row>
    <row r="345" spans="50:71" ht="14.25" x14ac:dyDescent="0.45">
      <c r="AX345" s="84" t="s">
        <v>137</v>
      </c>
      <c r="AY345" s="84" t="s">
        <v>137</v>
      </c>
      <c r="AZ345" s="84" t="s">
        <v>137</v>
      </c>
      <c r="BA345" s="84" t="s">
        <v>137</v>
      </c>
      <c r="BB345" s="84" t="s">
        <v>137</v>
      </c>
      <c r="BC345" s="84" t="s">
        <v>137</v>
      </c>
      <c r="BD345" s="84" t="s">
        <v>137</v>
      </c>
      <c r="BF345" s="84" t="s">
        <v>137</v>
      </c>
      <c r="BG345" s="84" t="s">
        <v>137</v>
      </c>
      <c r="BQ345"/>
      <c r="BR345"/>
      <c r="BS345"/>
    </row>
    <row r="346" spans="50:71" ht="14.25" x14ac:dyDescent="0.45">
      <c r="AX346" s="84" t="s">
        <v>137</v>
      </c>
      <c r="BA346" s="84" t="s">
        <v>137</v>
      </c>
      <c r="BE346" s="112"/>
      <c r="BQ346"/>
      <c r="BR346"/>
      <c r="BS346"/>
    </row>
    <row r="347" spans="50:71" ht="14.25" x14ac:dyDescent="0.45">
      <c r="AX347" s="214" t="s">
        <v>137</v>
      </c>
      <c r="AY347" s="214"/>
      <c r="BA347" s="214" t="s">
        <v>137</v>
      </c>
      <c r="BB347"/>
      <c r="BC347"/>
      <c r="BD347"/>
      <c r="BE347"/>
      <c r="BF347"/>
      <c r="BG347"/>
      <c r="BH347"/>
      <c r="BI347"/>
      <c r="BJ347"/>
      <c r="BK347"/>
      <c r="BL347"/>
      <c r="BM347"/>
      <c r="BN347"/>
      <c r="BO347"/>
      <c r="BP347"/>
      <c r="BQ347"/>
      <c r="BR347"/>
      <c r="BS347"/>
    </row>
    <row r="348" spans="50:71" x14ac:dyDescent="0.4">
      <c r="AX348" s="214" t="s">
        <v>137</v>
      </c>
      <c r="AY348" s="214"/>
      <c r="BA348" s="214" t="s">
        <v>137</v>
      </c>
      <c r="BE348" s="112"/>
    </row>
    <row r="349" spans="50:71" x14ac:dyDescent="0.4">
      <c r="AX349" s="214" t="s">
        <v>137</v>
      </c>
      <c r="BE349" s="112"/>
    </row>
    <row r="350" spans="50:71" x14ac:dyDescent="0.4">
      <c r="AX350" s="214" t="s">
        <v>137</v>
      </c>
      <c r="BE350" s="112"/>
    </row>
    <row r="351" spans="50:71" x14ac:dyDescent="0.4">
      <c r="BE351" s="112"/>
    </row>
    <row r="352" spans="50:71" x14ac:dyDescent="0.4">
      <c r="BE352" s="112"/>
    </row>
    <row r="353" spans="50:57" x14ac:dyDescent="0.4">
      <c r="AX353" s="214" t="s">
        <v>137</v>
      </c>
      <c r="BE353" s="112"/>
    </row>
    <row r="354" spans="50:57" x14ac:dyDescent="0.4">
      <c r="BE354" s="112"/>
    </row>
    <row r="355" spans="50:57" x14ac:dyDescent="0.4">
      <c r="AX355" s="214" t="s">
        <v>137</v>
      </c>
      <c r="BE355" s="112"/>
    </row>
    <row r="356" spans="50:57" x14ac:dyDescent="0.4">
      <c r="BE356" s="112"/>
    </row>
    <row r="357" spans="50:57" x14ac:dyDescent="0.4">
      <c r="BE357" s="112"/>
    </row>
    <row r="358" spans="50:57" x14ac:dyDescent="0.4">
      <c r="AX358" s="214" t="s">
        <v>137</v>
      </c>
      <c r="BE358" s="112"/>
    </row>
    <row r="359" spans="50:57" x14ac:dyDescent="0.4">
      <c r="AX359" s="214" t="s">
        <v>137</v>
      </c>
      <c r="BE359" s="112"/>
    </row>
    <row r="360" spans="50:57" x14ac:dyDescent="0.4">
      <c r="AX360" s="214" t="s">
        <v>137</v>
      </c>
      <c r="BE360" s="112"/>
    </row>
    <row r="361" spans="50:57" x14ac:dyDescent="0.4">
      <c r="AX361" s="214" t="s">
        <v>137</v>
      </c>
      <c r="BE361" s="112"/>
    </row>
    <row r="362" spans="50:57" x14ac:dyDescent="0.4">
      <c r="BE362" s="112"/>
    </row>
    <row r="363" spans="50:57" x14ac:dyDescent="0.4">
      <c r="AX363" s="214" t="s">
        <v>137</v>
      </c>
      <c r="BE363" s="112"/>
    </row>
    <row r="364" spans="50:57" x14ac:dyDescent="0.4">
      <c r="BE364" s="112"/>
    </row>
    <row r="365" spans="50:57" x14ac:dyDescent="0.4">
      <c r="BE365" s="112"/>
    </row>
    <row r="366" spans="50:57" x14ac:dyDescent="0.4">
      <c r="BE366" s="112"/>
    </row>
    <row r="367" spans="50:57" x14ac:dyDescent="0.4">
      <c r="BE367" s="112"/>
    </row>
    <row r="368" spans="50:57" x14ac:dyDescent="0.4">
      <c r="BE368" s="112"/>
    </row>
    <row r="369" spans="57:57" x14ac:dyDescent="0.4">
      <c r="BE369" s="112"/>
    </row>
    <row r="370" spans="57:57" x14ac:dyDescent="0.4">
      <c r="BE370" s="112"/>
    </row>
    <row r="371" spans="57:57" x14ac:dyDescent="0.4">
      <c r="BE371" s="112"/>
    </row>
    <row r="372" spans="57:57" x14ac:dyDescent="0.4">
      <c r="BE372" s="112"/>
    </row>
    <row r="373" spans="57:57" x14ac:dyDescent="0.4">
      <c r="BE373" s="112"/>
    </row>
    <row r="374" spans="57:57" x14ac:dyDescent="0.4">
      <c r="BE374" s="112"/>
    </row>
    <row r="375" spans="57:57" x14ac:dyDescent="0.4">
      <c r="BE375" s="112"/>
    </row>
    <row r="376" spans="57:57" x14ac:dyDescent="0.4">
      <c r="BE376" s="112"/>
    </row>
    <row r="377" spans="57:57" x14ac:dyDescent="0.4">
      <c r="BE377" s="112"/>
    </row>
    <row r="378" spans="57:57" x14ac:dyDescent="0.4">
      <c r="BE378" s="112"/>
    </row>
    <row r="379" spans="57:57" x14ac:dyDescent="0.4">
      <c r="BE379" s="112"/>
    </row>
    <row r="380" spans="57:57" x14ac:dyDescent="0.4">
      <c r="BE380" s="112"/>
    </row>
    <row r="381" spans="57:57" x14ac:dyDescent="0.4">
      <c r="BE381" s="112"/>
    </row>
    <row r="382" spans="57:57" x14ac:dyDescent="0.4">
      <c r="BE382" s="112"/>
    </row>
    <row r="383" spans="57:57" x14ac:dyDescent="0.4">
      <c r="BE383" s="112"/>
    </row>
    <row r="384" spans="57:57" x14ac:dyDescent="0.4">
      <c r="BE384" s="112"/>
    </row>
    <row r="385" spans="50:60" x14ac:dyDescent="0.4">
      <c r="BE385" s="112"/>
    </row>
    <row r="386" spans="50:60" x14ac:dyDescent="0.4">
      <c r="BE386" s="112"/>
    </row>
    <row r="387" spans="50:60" x14ac:dyDescent="0.4">
      <c r="BE387" s="112"/>
    </row>
    <row r="388" spans="50:60" x14ac:dyDescent="0.4">
      <c r="BE388" s="112"/>
    </row>
    <row r="389" spans="50:60" x14ac:dyDescent="0.4">
      <c r="BE389" s="112"/>
    </row>
    <row r="390" spans="50:60" x14ac:dyDescent="0.4">
      <c r="AX390" s="84" t="s">
        <v>137</v>
      </c>
      <c r="AY390" s="84" t="s">
        <v>137</v>
      </c>
      <c r="AZ390" s="84" t="s">
        <v>137</v>
      </c>
      <c r="BA390" s="84" t="s">
        <v>137</v>
      </c>
      <c r="BB390" s="84" t="s">
        <v>137</v>
      </c>
      <c r="BC390" s="84" t="s">
        <v>137</v>
      </c>
      <c r="BD390" s="84" t="s">
        <v>137</v>
      </c>
      <c r="BE390" s="84" t="s">
        <v>137</v>
      </c>
      <c r="BF390" s="84" t="s">
        <v>137</v>
      </c>
      <c r="BG390" s="84" t="s">
        <v>137</v>
      </c>
      <c r="BH390" s="84" t="s">
        <v>137</v>
      </c>
    </row>
    <row r="391" spans="50:60" x14ac:dyDescent="0.4">
      <c r="AX391" s="84" t="s">
        <v>137</v>
      </c>
      <c r="AY391" s="84" t="s">
        <v>137</v>
      </c>
      <c r="AZ391" s="84" t="s">
        <v>137</v>
      </c>
      <c r="BA391" s="84" t="s">
        <v>137</v>
      </c>
      <c r="BB391" s="84" t="s">
        <v>137</v>
      </c>
      <c r="BC391" s="84" t="s">
        <v>137</v>
      </c>
      <c r="BD391" s="84" t="s">
        <v>137</v>
      </c>
      <c r="BE391" s="84" t="s">
        <v>137</v>
      </c>
      <c r="BF391" s="84" t="s">
        <v>137</v>
      </c>
      <c r="BG391" s="84" t="s">
        <v>137</v>
      </c>
      <c r="BH391" s="84" t="s">
        <v>137</v>
      </c>
    </row>
    <row r="392" spans="50:60" x14ac:dyDescent="0.4">
      <c r="AX392" s="84" t="s">
        <v>137</v>
      </c>
      <c r="AY392" s="84" t="s">
        <v>137</v>
      </c>
      <c r="AZ392" s="84" t="s">
        <v>137</v>
      </c>
      <c r="BA392" s="84" t="s">
        <v>137</v>
      </c>
      <c r="BB392" s="84" t="s">
        <v>137</v>
      </c>
      <c r="BC392" s="84" t="s">
        <v>137</v>
      </c>
      <c r="BD392" s="84" t="s">
        <v>137</v>
      </c>
      <c r="BE392" s="84" t="s">
        <v>47</v>
      </c>
      <c r="BF392" s="84" t="s">
        <v>137</v>
      </c>
      <c r="BG392" s="84" t="s">
        <v>137</v>
      </c>
      <c r="BH392" s="84" t="s">
        <v>137</v>
      </c>
    </row>
    <row r="393" spans="50:60" x14ac:dyDescent="0.4">
      <c r="AX393" s="84" t="s">
        <v>137</v>
      </c>
      <c r="AY393" s="84" t="s">
        <v>137</v>
      </c>
      <c r="AZ393" s="84" t="s">
        <v>137</v>
      </c>
      <c r="BA393" s="84" t="s">
        <v>137</v>
      </c>
      <c r="BB393" s="84" t="s">
        <v>137</v>
      </c>
      <c r="BC393" s="84" t="s">
        <v>137</v>
      </c>
      <c r="BD393" s="84" t="s">
        <v>137</v>
      </c>
      <c r="BE393" s="84" t="s">
        <v>137</v>
      </c>
      <c r="BF393" s="84" t="s">
        <v>137</v>
      </c>
      <c r="BG393" s="84" t="s">
        <v>137</v>
      </c>
      <c r="BH393" s="84" t="s">
        <v>137</v>
      </c>
    </row>
    <row r="394" spans="50:60" x14ac:dyDescent="0.4">
      <c r="AX394" s="84" t="s">
        <v>137</v>
      </c>
      <c r="AY394" s="84" t="s">
        <v>137</v>
      </c>
      <c r="AZ394" s="84" t="s">
        <v>137</v>
      </c>
      <c r="BA394" s="84" t="s">
        <v>137</v>
      </c>
      <c r="BB394" s="84" t="s">
        <v>137</v>
      </c>
      <c r="BC394" s="84" t="s">
        <v>137</v>
      </c>
      <c r="BD394" s="84" t="s">
        <v>137</v>
      </c>
      <c r="BE394" s="84" t="s">
        <v>47</v>
      </c>
      <c r="BF394" s="84" t="s">
        <v>137</v>
      </c>
      <c r="BG394" s="84" t="s">
        <v>137</v>
      </c>
      <c r="BH394" s="84" t="s">
        <v>137</v>
      </c>
    </row>
    <row r="395" spans="50:60" x14ac:dyDescent="0.4">
      <c r="AX395" s="84" t="s">
        <v>137</v>
      </c>
      <c r="AY395" s="84" t="s">
        <v>137</v>
      </c>
      <c r="AZ395" s="84" t="s">
        <v>137</v>
      </c>
      <c r="BA395" s="84" t="s">
        <v>137</v>
      </c>
      <c r="BB395" s="84" t="s">
        <v>137</v>
      </c>
      <c r="BC395" s="84" t="s">
        <v>137</v>
      </c>
      <c r="BD395" s="84" t="s">
        <v>137</v>
      </c>
      <c r="BE395" s="84" t="s">
        <v>137</v>
      </c>
      <c r="BF395" s="84" t="s">
        <v>137</v>
      </c>
      <c r="BG395" s="84" t="s">
        <v>137</v>
      </c>
      <c r="BH395" s="84" t="s">
        <v>137</v>
      </c>
    </row>
    <row r="396" spans="50:60" x14ac:dyDescent="0.4">
      <c r="AX396" s="84" t="s">
        <v>137</v>
      </c>
      <c r="AY396" s="84" t="s">
        <v>137</v>
      </c>
      <c r="AZ396" s="84" t="s">
        <v>137</v>
      </c>
      <c r="BA396" s="84" t="s">
        <v>137</v>
      </c>
      <c r="BB396" s="84" t="s">
        <v>137</v>
      </c>
      <c r="BC396" s="84" t="s">
        <v>137</v>
      </c>
      <c r="BD396" s="84" t="s">
        <v>137</v>
      </c>
      <c r="BE396" s="84" t="s">
        <v>47</v>
      </c>
      <c r="BF396" s="84" t="s">
        <v>137</v>
      </c>
      <c r="BG396" s="84" t="s">
        <v>137</v>
      </c>
      <c r="BH396" s="84" t="s">
        <v>137</v>
      </c>
    </row>
    <row r="397" spans="50:60" x14ac:dyDescent="0.4">
      <c r="AX397" s="84" t="s">
        <v>137</v>
      </c>
      <c r="AY397" s="84" t="s">
        <v>137</v>
      </c>
      <c r="AZ397" s="84" t="s">
        <v>137</v>
      </c>
      <c r="BA397" s="84" t="s">
        <v>137</v>
      </c>
      <c r="BB397" s="84" t="s">
        <v>137</v>
      </c>
      <c r="BC397" s="84" t="s">
        <v>137</v>
      </c>
      <c r="BD397" s="84" t="s">
        <v>137</v>
      </c>
      <c r="BE397" s="84" t="s">
        <v>47</v>
      </c>
      <c r="BF397" s="84" t="s">
        <v>137</v>
      </c>
      <c r="BG397" s="84" t="s">
        <v>137</v>
      </c>
      <c r="BH397" s="84" t="s">
        <v>137</v>
      </c>
    </row>
    <row r="398" spans="50:60" x14ac:dyDescent="0.4">
      <c r="AX398" s="84" t="s">
        <v>137</v>
      </c>
      <c r="AY398" s="84" t="s">
        <v>137</v>
      </c>
      <c r="AZ398" s="84" t="s">
        <v>137</v>
      </c>
      <c r="BA398" s="84" t="s">
        <v>137</v>
      </c>
      <c r="BB398" s="84" t="s">
        <v>137</v>
      </c>
      <c r="BC398" s="84" t="s">
        <v>137</v>
      </c>
      <c r="BD398" s="84" t="s">
        <v>137</v>
      </c>
      <c r="BE398" s="84" t="s">
        <v>47</v>
      </c>
      <c r="BF398" s="84" t="s">
        <v>137</v>
      </c>
      <c r="BG398" s="84" t="s">
        <v>137</v>
      </c>
      <c r="BH398" s="84" t="s">
        <v>137</v>
      </c>
    </row>
    <row r="399" spans="50:60" x14ac:dyDescent="0.4">
      <c r="AX399" s="84" t="s">
        <v>137</v>
      </c>
      <c r="AY399" s="84" t="s">
        <v>137</v>
      </c>
      <c r="AZ399" s="84" t="s">
        <v>137</v>
      </c>
      <c r="BA399" s="84" t="s">
        <v>137</v>
      </c>
      <c r="BB399" s="84" t="s">
        <v>137</v>
      </c>
      <c r="BC399" s="84" t="s">
        <v>137</v>
      </c>
      <c r="BD399" s="84" t="s">
        <v>137</v>
      </c>
      <c r="BE399" s="84" t="s">
        <v>47</v>
      </c>
      <c r="BF399" s="84" t="s">
        <v>137</v>
      </c>
      <c r="BG399" s="84" t="s">
        <v>137</v>
      </c>
      <c r="BH399" s="84"/>
    </row>
    <row r="400" spans="50:60" x14ac:dyDescent="0.4">
      <c r="AX400" s="84" t="s">
        <v>137</v>
      </c>
      <c r="AY400" s="84" t="s">
        <v>137</v>
      </c>
      <c r="AZ400" s="84" t="s">
        <v>137</v>
      </c>
      <c r="BA400" s="84" t="s">
        <v>137</v>
      </c>
      <c r="BB400" s="84" t="s">
        <v>137</v>
      </c>
      <c r="BC400" s="84" t="s">
        <v>137</v>
      </c>
      <c r="BD400" s="84" t="s">
        <v>137</v>
      </c>
      <c r="BE400" s="84" t="s">
        <v>47</v>
      </c>
      <c r="BF400" s="84" t="s">
        <v>137</v>
      </c>
      <c r="BG400" s="84" t="s">
        <v>137</v>
      </c>
    </row>
    <row r="401" spans="50:61" x14ac:dyDescent="0.4">
      <c r="AX401" s="84" t="s">
        <v>137</v>
      </c>
      <c r="AY401" s="84" t="s">
        <v>137</v>
      </c>
      <c r="AZ401" s="84" t="s">
        <v>137</v>
      </c>
      <c r="BA401" s="84" t="s">
        <v>137</v>
      </c>
      <c r="BB401" s="84" t="s">
        <v>137</v>
      </c>
      <c r="BC401" s="84" t="s">
        <v>137</v>
      </c>
      <c r="BD401" s="84" t="s">
        <v>137</v>
      </c>
      <c r="BE401" s="84" t="s">
        <v>47</v>
      </c>
      <c r="BF401" s="84" t="s">
        <v>137</v>
      </c>
      <c r="BG401" s="84" t="s">
        <v>137</v>
      </c>
    </row>
    <row r="402" spans="50:61" x14ac:dyDescent="0.4">
      <c r="AX402" s="84" t="s">
        <v>137</v>
      </c>
      <c r="AY402" s="84" t="s">
        <v>137</v>
      </c>
      <c r="AZ402" s="84" t="s">
        <v>137</v>
      </c>
      <c r="BA402" s="84" t="s">
        <v>137</v>
      </c>
      <c r="BB402" s="84" t="s">
        <v>137</v>
      </c>
      <c r="BC402" s="84" t="s">
        <v>137</v>
      </c>
      <c r="BD402" s="84" t="s">
        <v>137</v>
      </c>
      <c r="BE402" s="84" t="s">
        <v>47</v>
      </c>
      <c r="BF402" s="84" t="s">
        <v>137</v>
      </c>
      <c r="BG402" s="84" t="s">
        <v>137</v>
      </c>
    </row>
    <row r="403" spans="50:61" x14ac:dyDescent="0.4">
      <c r="AX403" s="84" t="s">
        <v>137</v>
      </c>
      <c r="AY403" s="84" t="s">
        <v>137</v>
      </c>
      <c r="AZ403" s="84" t="s">
        <v>137</v>
      </c>
      <c r="BA403" s="84" t="s">
        <v>137</v>
      </c>
      <c r="BB403" s="84" t="s">
        <v>137</v>
      </c>
      <c r="BC403" s="84" t="s">
        <v>137</v>
      </c>
      <c r="BD403" s="84" t="s">
        <v>137</v>
      </c>
      <c r="BE403" s="84" t="s">
        <v>47</v>
      </c>
      <c r="BF403" s="84" t="s">
        <v>137</v>
      </c>
      <c r="BG403" s="84" t="s">
        <v>137</v>
      </c>
    </row>
    <row r="404" spans="50:61" x14ac:dyDescent="0.4">
      <c r="AX404" s="84" t="s">
        <v>137</v>
      </c>
      <c r="AY404" s="84" t="s">
        <v>137</v>
      </c>
      <c r="AZ404" s="84" t="s">
        <v>137</v>
      </c>
      <c r="BA404" s="84" t="s">
        <v>137</v>
      </c>
      <c r="BB404" s="84" t="s">
        <v>137</v>
      </c>
      <c r="BC404" s="84" t="s">
        <v>137</v>
      </c>
      <c r="BD404" s="84" t="s">
        <v>137</v>
      </c>
      <c r="BE404" s="84" t="s">
        <v>137</v>
      </c>
      <c r="BF404" s="84" t="s">
        <v>137</v>
      </c>
      <c r="BG404" s="84" t="s">
        <v>137</v>
      </c>
    </row>
    <row r="405" spans="50:61" x14ac:dyDescent="0.4">
      <c r="AX405" s="84" t="s">
        <v>137</v>
      </c>
      <c r="AY405" s="84" t="s">
        <v>137</v>
      </c>
      <c r="AZ405" s="84" t="s">
        <v>137</v>
      </c>
      <c r="BA405" s="84" t="s">
        <v>137</v>
      </c>
      <c r="BB405" s="84" t="s">
        <v>137</v>
      </c>
      <c r="BC405" s="84" t="s">
        <v>137</v>
      </c>
      <c r="BD405" s="84" t="s">
        <v>137</v>
      </c>
      <c r="BE405" s="84" t="s">
        <v>47</v>
      </c>
      <c r="BF405" s="84" t="s">
        <v>137</v>
      </c>
      <c r="BG405" s="84" t="s">
        <v>137</v>
      </c>
    </row>
    <row r="406" spans="50:61" x14ac:dyDescent="0.4">
      <c r="AX406" s="84" t="s">
        <v>137</v>
      </c>
      <c r="AY406" s="84" t="s">
        <v>137</v>
      </c>
      <c r="AZ406" s="84" t="s">
        <v>137</v>
      </c>
      <c r="BA406" s="84" t="s">
        <v>137</v>
      </c>
      <c r="BB406" s="84" t="s">
        <v>137</v>
      </c>
      <c r="BC406" s="84" t="s">
        <v>137</v>
      </c>
      <c r="BD406" s="84" t="s">
        <v>137</v>
      </c>
      <c r="BE406" s="346"/>
      <c r="BF406" s="155"/>
    </row>
    <row r="407" spans="50:61" x14ac:dyDescent="0.4">
      <c r="AX407" s="84" t="s">
        <v>137</v>
      </c>
      <c r="AY407" s="84" t="s">
        <v>137</v>
      </c>
      <c r="AZ407" s="84" t="s">
        <v>137</v>
      </c>
      <c r="BA407" s="84" t="s">
        <v>137</v>
      </c>
      <c r="BB407" s="84" t="s">
        <v>137</v>
      </c>
      <c r="BC407" s="84" t="s">
        <v>137</v>
      </c>
      <c r="BD407" s="84" t="s">
        <v>137</v>
      </c>
      <c r="BE407" s="84" t="s">
        <v>47</v>
      </c>
      <c r="BF407" s="155"/>
    </row>
    <row r="408" spans="50:61" x14ac:dyDescent="0.4">
      <c r="AX408" s="84" t="s">
        <v>137</v>
      </c>
      <c r="AY408" s="84" t="s">
        <v>137</v>
      </c>
      <c r="AZ408" s="84" t="s">
        <v>137</v>
      </c>
      <c r="BA408" s="84" t="s">
        <v>137</v>
      </c>
      <c r="BB408" s="84" t="s">
        <v>137</v>
      </c>
      <c r="BC408" s="84" t="s">
        <v>137</v>
      </c>
      <c r="BD408" s="84" t="s">
        <v>137</v>
      </c>
      <c r="BE408" s="346"/>
      <c r="BF408" s="155"/>
    </row>
    <row r="409" spans="50:61" x14ac:dyDescent="0.4">
      <c r="BE409" s="112"/>
    </row>
    <row r="410" spans="50:61" x14ac:dyDescent="0.4">
      <c r="AX410" s="84" t="s">
        <v>137</v>
      </c>
      <c r="AY410" s="84" t="s">
        <v>137</v>
      </c>
      <c r="AZ410" s="84" t="s">
        <v>137</v>
      </c>
      <c r="BA410" s="84" t="s">
        <v>137</v>
      </c>
      <c r="BB410" s="84" t="s">
        <v>137</v>
      </c>
      <c r="BC410" s="84" t="s">
        <v>137</v>
      </c>
      <c r="BD410" s="84" t="s">
        <v>137</v>
      </c>
      <c r="BE410" s="84" t="s">
        <v>47</v>
      </c>
      <c r="BF410" s="155"/>
    </row>
    <row r="411" spans="50:61" x14ac:dyDescent="0.4">
      <c r="AX411" s="84" t="s">
        <v>137</v>
      </c>
      <c r="AY411" s="84" t="s">
        <v>137</v>
      </c>
      <c r="AZ411" s="84" t="s">
        <v>137</v>
      </c>
      <c r="BA411" s="84" t="s">
        <v>137</v>
      </c>
      <c r="BE411" s="84" t="s">
        <v>137</v>
      </c>
    </row>
    <row r="412" spans="50:61" x14ac:dyDescent="0.4">
      <c r="AX412" s="84" t="s">
        <v>137</v>
      </c>
      <c r="AY412" s="84" t="s">
        <v>137</v>
      </c>
      <c r="AZ412" s="84" t="s">
        <v>137</v>
      </c>
      <c r="BA412" s="84" t="s">
        <v>137</v>
      </c>
      <c r="BE412" s="84" t="s">
        <v>47</v>
      </c>
    </row>
    <row r="413" spans="50:61" x14ac:dyDescent="0.4">
      <c r="BE413" s="112"/>
    </row>
    <row r="414" spans="50:61" x14ac:dyDescent="0.4">
      <c r="BE414" s="112"/>
    </row>
    <row r="416" spans="50:61" x14ac:dyDescent="0.4">
      <c r="BE416" s="84" t="s">
        <v>3022</v>
      </c>
      <c r="BI416" s="112" t="s">
        <v>3038</v>
      </c>
    </row>
    <row r="417" spans="50:61" x14ac:dyDescent="0.4">
      <c r="BE417" s="84" t="s">
        <v>3023</v>
      </c>
      <c r="BI417" s="112" t="s">
        <v>3039</v>
      </c>
    </row>
    <row r="418" spans="50:61" x14ac:dyDescent="0.4">
      <c r="BE418" s="84" t="s">
        <v>3024</v>
      </c>
      <c r="BI418" s="112" t="s">
        <v>3040</v>
      </c>
    </row>
    <row r="419" spans="50:61" x14ac:dyDescent="0.4">
      <c r="BE419" s="84" t="s">
        <v>3025</v>
      </c>
    </row>
    <row r="420" spans="50:61" x14ac:dyDescent="0.4">
      <c r="BE420" s="84" t="s">
        <v>3026</v>
      </c>
    </row>
    <row r="421" spans="50:61" x14ac:dyDescent="0.4">
      <c r="BE421" s="84" t="s">
        <v>3027</v>
      </c>
    </row>
    <row r="422" spans="50:61" x14ac:dyDescent="0.4">
      <c r="BE422" s="84" t="s">
        <v>3028</v>
      </c>
    </row>
    <row r="423" spans="50:61" x14ac:dyDescent="0.4">
      <c r="BE423" s="84" t="s">
        <v>3029</v>
      </c>
    </row>
    <row r="424" spans="50:61" x14ac:dyDescent="0.4">
      <c r="BE424" s="84" t="s">
        <v>3030</v>
      </c>
    </row>
    <row r="425" spans="50:61" x14ac:dyDescent="0.4">
      <c r="BE425" s="84" t="s">
        <v>3031</v>
      </c>
    </row>
    <row r="426" spans="50:61" x14ac:dyDescent="0.4">
      <c r="AX426" s="112" t="s">
        <v>3035</v>
      </c>
      <c r="BE426" s="84" t="s">
        <v>3032</v>
      </c>
    </row>
    <row r="427" spans="50:61" x14ac:dyDescent="0.4">
      <c r="BE427" s="84" t="s">
        <v>3033</v>
      </c>
    </row>
    <row r="428" spans="50:61" x14ac:dyDescent="0.4">
      <c r="BE428" s="84" t="s">
        <v>3034</v>
      </c>
    </row>
    <row r="429" spans="50:61" x14ac:dyDescent="0.4">
      <c r="BE429" s="84" t="s">
        <v>3036</v>
      </c>
    </row>
    <row r="430" spans="50:61" x14ac:dyDescent="0.4">
      <c r="BE430" s="84" t="s">
        <v>3037</v>
      </c>
    </row>
  </sheetData>
  <autoFilter ref="A3:BM290" xr:uid="{00000000-0009-0000-0000-000007000000}"/>
  <sortState xmlns:xlrd2="http://schemas.microsoft.com/office/spreadsheetml/2017/richdata2" ref="A195:BJ220">
    <sortCondition ref="H195:H220"/>
  </sortState>
  <mergeCells count="1">
    <mergeCell ref="AU2:BH2"/>
  </mergeCells>
  <pageMargins left="0.25" right="0.25" top="0.75" bottom="0.75" header="0.3" footer="0.3"/>
  <pageSetup scale="17" pageOrder="overThenDown" orientation="landscape" r:id="rId1"/>
  <colBreaks count="1" manualBreakCount="1">
    <brk id="18" max="1048575" man="1"/>
  </col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
  <sheetViews>
    <sheetView workbookViewId="0"/>
  </sheetViews>
  <sheetFormatPr defaultRowHeight="14.25" x14ac:dyDescent="0.45"/>
  <cols>
    <col min="1" max="1" width="14.06640625" customWidth="1"/>
    <col min="2" max="2" width="17.796875" bestFit="1" customWidth="1"/>
    <col min="3" max="3" width="31.73046875" bestFit="1" customWidth="1"/>
    <col min="4" max="4" width="23.59765625" bestFit="1" customWidth="1"/>
    <col min="5" max="5" width="31" bestFit="1" customWidth="1"/>
  </cols>
  <sheetData>
    <row r="1" spans="1:5" x14ac:dyDescent="0.45">
      <c r="A1" s="36" t="s">
        <v>3365</v>
      </c>
    </row>
    <row r="3" spans="1:5" x14ac:dyDescent="0.45">
      <c r="A3" s="464" t="s">
        <v>11</v>
      </c>
      <c r="B3" s="464" t="s">
        <v>3344</v>
      </c>
      <c r="C3" s="464" t="s">
        <v>3345</v>
      </c>
      <c r="D3" s="464" t="s">
        <v>3346</v>
      </c>
      <c r="E3" s="464" t="s">
        <v>2203</v>
      </c>
    </row>
    <row r="4" spans="1:5" x14ac:dyDescent="0.45">
      <c r="A4" s="48" t="s">
        <v>1152</v>
      </c>
      <c r="B4" s="48" t="s">
        <v>3347</v>
      </c>
      <c r="C4" s="48" t="s">
        <v>3348</v>
      </c>
      <c r="D4" s="48" t="s">
        <v>3364</v>
      </c>
      <c r="E4" s="432" t="s">
        <v>3349</v>
      </c>
    </row>
    <row r="5" spans="1:5" x14ac:dyDescent="0.45">
      <c r="A5" s="48" t="s">
        <v>1152</v>
      </c>
      <c r="B5" s="48" t="s">
        <v>3350</v>
      </c>
      <c r="C5" s="48" t="s">
        <v>3351</v>
      </c>
      <c r="D5" s="48" t="s">
        <v>3353</v>
      </c>
      <c r="E5" s="432" t="s">
        <v>3352</v>
      </c>
    </row>
    <row r="6" spans="1:5" x14ac:dyDescent="0.45">
      <c r="A6" s="48" t="s">
        <v>901</v>
      </c>
      <c r="B6" s="48" t="s">
        <v>3357</v>
      </c>
      <c r="C6" s="48" t="s">
        <v>3348</v>
      </c>
      <c r="D6" s="48" t="s">
        <v>3359</v>
      </c>
      <c r="E6" s="432" t="s">
        <v>3358</v>
      </c>
    </row>
    <row r="7" spans="1:5" x14ac:dyDescent="0.45">
      <c r="A7" s="48" t="s">
        <v>901</v>
      </c>
      <c r="B7" s="48" t="s">
        <v>3354</v>
      </c>
      <c r="C7" s="48" t="s">
        <v>3355</v>
      </c>
      <c r="D7" s="48" t="s">
        <v>3360</v>
      </c>
      <c r="E7" s="432" t="s">
        <v>3356</v>
      </c>
    </row>
    <row r="8" spans="1:5" x14ac:dyDescent="0.45">
      <c r="A8" s="48" t="s">
        <v>874</v>
      </c>
      <c r="B8" s="48" t="s">
        <v>3361</v>
      </c>
      <c r="C8" s="48" t="s">
        <v>3348</v>
      </c>
      <c r="D8" s="48" t="s">
        <v>3363</v>
      </c>
      <c r="E8" s="432" t="s">
        <v>3362</v>
      </c>
    </row>
    <row r="9" spans="1:5" x14ac:dyDescent="0.45">
      <c r="A9" s="48" t="s">
        <v>657</v>
      </c>
      <c r="B9" s="48" t="s">
        <v>3366</v>
      </c>
      <c r="C9" s="48" t="s">
        <v>3348</v>
      </c>
      <c r="D9" s="48" t="s">
        <v>3368</v>
      </c>
      <c r="E9" s="432" t="s">
        <v>3367</v>
      </c>
    </row>
    <row r="10" spans="1:5" x14ac:dyDescent="0.45">
      <c r="A10" s="48" t="s">
        <v>717</v>
      </c>
      <c r="B10" s="48" t="s">
        <v>3369</v>
      </c>
      <c r="C10" s="48" t="s">
        <v>3348</v>
      </c>
      <c r="D10" s="48" t="s">
        <v>3370</v>
      </c>
      <c r="E10" s="432" t="s">
        <v>3371</v>
      </c>
    </row>
  </sheetData>
  <hyperlinks>
    <hyperlink ref="E4" r:id="rId1" xr:uid="{00000000-0004-0000-0800-000000000000}"/>
    <hyperlink ref="E5" r:id="rId2" xr:uid="{00000000-0004-0000-0800-000001000000}"/>
    <hyperlink ref="E7" r:id="rId3" xr:uid="{00000000-0004-0000-0800-000002000000}"/>
    <hyperlink ref="E6" r:id="rId4" xr:uid="{00000000-0004-0000-0800-000003000000}"/>
    <hyperlink ref="E8" r:id="rId5" xr:uid="{00000000-0004-0000-0800-000004000000}"/>
    <hyperlink ref="E9" r:id="rId6" xr:uid="{00000000-0004-0000-0800-000005000000}"/>
    <hyperlink ref="E10" r:id="rId7" xr:uid="{00000000-0004-0000-0800-000006000000}"/>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8</vt:i4>
      </vt:variant>
    </vt:vector>
  </HeadingPairs>
  <TitlesOfParts>
    <vt:vector size="47" baseType="lpstr">
      <vt:lpstr>FL 2020</vt:lpstr>
      <vt:lpstr>FL 2019</vt:lpstr>
      <vt:lpstr>FL 2018</vt:lpstr>
      <vt:lpstr>FL 2017</vt:lpstr>
      <vt:lpstr>FL 2016</vt:lpstr>
      <vt:lpstr>FL PWs</vt:lpstr>
      <vt:lpstr>PW old</vt:lpstr>
      <vt:lpstr>NJ Calendar</vt:lpstr>
      <vt:lpstr>Legal</vt:lpstr>
      <vt:lpstr>NJ Win Analysis</vt:lpstr>
      <vt:lpstr>NJ Dec Proj</vt:lpstr>
      <vt:lpstr>CO</vt:lpstr>
      <vt:lpstr>CO - 2019</vt:lpstr>
      <vt:lpstr>CO Results</vt:lpstr>
      <vt:lpstr>IL</vt:lpstr>
      <vt:lpstr>IL Results</vt:lpstr>
      <vt:lpstr>Overall Calendar</vt:lpstr>
      <vt:lpstr>Calendar (Old)</vt:lpstr>
      <vt:lpstr>Googles &amp; Zillows</vt:lpstr>
      <vt:lpstr>FL 2015</vt:lpstr>
      <vt:lpstr>FL 2014</vt:lpstr>
      <vt:lpstr>FL 2015 (Kyle)</vt:lpstr>
      <vt:lpstr>New States</vt:lpstr>
      <vt:lpstr>NJ Roles</vt:lpstr>
      <vt:lpstr>CO 2014 Results</vt:lpstr>
      <vt:lpstr>Predictions</vt:lpstr>
      <vt:lpstr>MS 2019</vt:lpstr>
      <vt:lpstr>MS 2018</vt:lpstr>
      <vt:lpstr>MS Tracker</vt:lpstr>
      <vt:lpstr>MS Analytics</vt:lpstr>
      <vt:lpstr>MS Deposits</vt:lpstr>
      <vt:lpstr>MS 2014 2015</vt:lpstr>
      <vt:lpstr>MS 2017 Tracker</vt:lpstr>
      <vt:lpstr>MS</vt:lpstr>
      <vt:lpstr>Sheet1</vt:lpstr>
      <vt:lpstr>AZ Calendar</vt:lpstr>
      <vt:lpstr>2018 AZ Calender</vt:lpstr>
      <vt:lpstr>AZ PW 2018</vt:lpstr>
      <vt:lpstr>2017 AZ Plan</vt:lpstr>
      <vt:lpstr>'AZ Calendar'!Print_Area</vt:lpstr>
      <vt:lpstr>'Calendar (Old)'!Print_Area</vt:lpstr>
      <vt:lpstr>'FL 2014'!Print_Area</vt:lpstr>
      <vt:lpstr>'FL 2016'!Print_Area</vt:lpstr>
      <vt:lpstr>'FL 2017'!Print_Area</vt:lpstr>
      <vt:lpstr>'NJ Win Analysis'!Print_Area</vt:lpstr>
      <vt:lpstr>'Overall Calendar'!Print_Area</vt:lpstr>
      <vt:lpstr>'Overall Calendar'!Print_Titles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Chaykowski</dc:creator>
  <cp:lastModifiedBy>Robert Hughes</cp:lastModifiedBy>
  <cp:lastPrinted>2017-05-16T04:02:45Z</cp:lastPrinted>
  <dcterms:created xsi:type="dcterms:W3CDTF">2014-08-06T22:40:41Z</dcterms:created>
  <dcterms:modified xsi:type="dcterms:W3CDTF">2020-05-04T16:26:58Z</dcterms:modified>
</cp:coreProperties>
</file>