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600" windowHeight="16360" tabRatio="500" activeTab="1"/>
  </bookViews>
  <sheets>
    <sheet name="Model" sheetId="1" r:id="rId1"/>
    <sheet name="Data" sheetId="3" r:id="rId2"/>
  </sheets>
  <definedNames>
    <definedName name="growth_rate">Data!$B$1</definedName>
    <definedName name="growth_rate_name">#REF!</definedName>
    <definedName name="InitBio">Data!$B$3</definedName>
    <definedName name="K">Data!$B$2</definedName>
    <definedName name="q">Data!$B$5</definedName>
    <definedName name="sigma">Data!$B$6</definedName>
    <definedName name="solver_adj" localSheetId="1" hidden="1">Data!$C$1:$C$3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itr" localSheetId="1" hidden="1">2147483647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opt" localSheetId="1" hidden="1">Data!$B$8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1" i="3" l="1"/>
  <c r="K12" i="3"/>
  <c r="K13" i="3"/>
  <c r="K14" i="3"/>
  <c r="K15" i="3"/>
  <c r="B2" i="3"/>
  <c r="B3" i="3"/>
  <c r="C5" i="1"/>
  <c r="B1" i="3"/>
  <c r="C6" i="1"/>
  <c r="C7" i="1"/>
  <c r="C8" i="1"/>
  <c r="C9" i="1"/>
  <c r="C10" i="1"/>
  <c r="C11" i="1"/>
  <c r="C12" i="1"/>
  <c r="H16" i="3"/>
  <c r="I10" i="3"/>
  <c r="I11" i="3"/>
  <c r="I12" i="3"/>
  <c r="I13" i="3"/>
  <c r="I14" i="3"/>
  <c r="I15" i="3"/>
  <c r="I16" i="3"/>
  <c r="C13" i="1"/>
  <c r="H17" i="3"/>
  <c r="I17" i="3"/>
  <c r="C14" i="1"/>
  <c r="H18" i="3"/>
  <c r="I18" i="3"/>
  <c r="C15" i="1"/>
  <c r="H19" i="3"/>
  <c r="I19" i="3"/>
  <c r="C16" i="1"/>
  <c r="H20" i="3"/>
  <c r="I20" i="3"/>
  <c r="C17" i="1"/>
  <c r="H21" i="3"/>
  <c r="I21" i="3"/>
  <c r="C18" i="1"/>
  <c r="H22" i="3"/>
  <c r="I22" i="3"/>
  <c r="C19" i="1"/>
  <c r="H23" i="3"/>
  <c r="I23" i="3"/>
  <c r="C20" i="1"/>
  <c r="H24" i="3"/>
  <c r="I24" i="3"/>
  <c r="C21" i="1"/>
  <c r="H25" i="3"/>
  <c r="I25" i="3"/>
  <c r="C22" i="1"/>
  <c r="H26" i="3"/>
  <c r="I26" i="3"/>
  <c r="C23" i="1"/>
  <c r="H27" i="3"/>
  <c r="I27" i="3"/>
  <c r="C24" i="1"/>
  <c r="H28" i="3"/>
  <c r="I28" i="3"/>
  <c r="C25" i="1"/>
  <c r="H29" i="3"/>
  <c r="I29" i="3"/>
  <c r="C26" i="1"/>
  <c r="H30" i="3"/>
  <c r="I30" i="3"/>
  <c r="C27" i="1"/>
  <c r="H31" i="3"/>
  <c r="I31" i="3"/>
  <c r="C28" i="1"/>
  <c r="H32" i="3"/>
  <c r="I32" i="3"/>
  <c r="C29" i="1"/>
  <c r="H33" i="3"/>
  <c r="I33" i="3"/>
  <c r="C30" i="1"/>
  <c r="H34" i="3"/>
  <c r="I34" i="3"/>
  <c r="C31" i="1"/>
  <c r="H35" i="3"/>
  <c r="I35" i="3"/>
  <c r="C32" i="1"/>
  <c r="H36" i="3"/>
  <c r="I36" i="3"/>
  <c r="C33" i="1"/>
  <c r="H37" i="3"/>
  <c r="I37" i="3"/>
  <c r="C34" i="1"/>
  <c r="H38" i="3"/>
  <c r="I38" i="3"/>
  <c r="C35" i="1"/>
  <c r="H39" i="3"/>
  <c r="I39" i="3"/>
  <c r="C36" i="1"/>
  <c r="H40" i="3"/>
  <c r="I40" i="3"/>
  <c r="C37" i="1"/>
  <c r="H41" i="3"/>
  <c r="I41" i="3"/>
  <c r="C38" i="1"/>
  <c r="H42" i="3"/>
  <c r="I42" i="3"/>
  <c r="C39" i="1"/>
  <c r="H43" i="3"/>
  <c r="I43" i="3"/>
  <c r="C40" i="1"/>
  <c r="H44" i="3"/>
  <c r="I44" i="3"/>
  <c r="C41" i="1"/>
  <c r="H45" i="3"/>
  <c r="I45" i="3"/>
  <c r="C42" i="1"/>
  <c r="H46" i="3"/>
  <c r="I46" i="3"/>
  <c r="C43" i="1"/>
  <c r="H47" i="3"/>
  <c r="I47" i="3"/>
  <c r="C44" i="1"/>
  <c r="H48" i="3"/>
  <c r="I48" i="3"/>
  <c r="C45" i="1"/>
  <c r="H49" i="3"/>
  <c r="I49" i="3"/>
  <c r="C46" i="1"/>
  <c r="H50" i="3"/>
  <c r="I50" i="3"/>
  <c r="C47" i="1"/>
  <c r="H51" i="3"/>
  <c r="I51" i="3"/>
  <c r="C48" i="1"/>
  <c r="H52" i="3"/>
  <c r="I52" i="3"/>
  <c r="C49" i="1"/>
  <c r="H53" i="3"/>
  <c r="I53" i="3"/>
  <c r="C50" i="1"/>
  <c r="H54" i="3"/>
  <c r="I54" i="3"/>
  <c r="C51" i="1"/>
  <c r="H55" i="3"/>
  <c r="I55" i="3"/>
  <c r="C52" i="1"/>
  <c r="H56" i="3"/>
  <c r="I56" i="3"/>
  <c r="C53" i="1"/>
  <c r="H57" i="3"/>
  <c r="I57" i="3"/>
  <c r="I58" i="3"/>
  <c r="B7" i="3"/>
  <c r="I59" i="3"/>
  <c r="B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J28" i="3"/>
  <c r="K28" i="3"/>
  <c r="J29" i="3"/>
  <c r="K29" i="3"/>
  <c r="J30" i="3"/>
  <c r="K30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J45" i="3"/>
  <c r="K45" i="3"/>
  <c r="J46" i="3"/>
  <c r="K46" i="3"/>
  <c r="J47" i="3"/>
  <c r="K47" i="3"/>
  <c r="J48" i="3"/>
  <c r="K48" i="3"/>
  <c r="J49" i="3"/>
  <c r="K49" i="3"/>
  <c r="J50" i="3"/>
  <c r="K50" i="3"/>
  <c r="J51" i="3"/>
  <c r="K51" i="3"/>
  <c r="J52" i="3"/>
  <c r="K52" i="3"/>
  <c r="J53" i="3"/>
  <c r="K53" i="3"/>
  <c r="J54" i="3"/>
  <c r="K54" i="3"/>
  <c r="J55" i="3"/>
  <c r="K55" i="3"/>
  <c r="J56" i="3"/>
  <c r="K56" i="3"/>
  <c r="J57" i="3"/>
  <c r="K57" i="3"/>
  <c r="K58" i="3"/>
  <c r="K59" i="3"/>
  <c r="K10" i="3"/>
  <c r="J11" i="3"/>
  <c r="J12" i="3"/>
  <c r="J13" i="3"/>
  <c r="J14" i="3"/>
  <c r="J15" i="3"/>
  <c r="J58" i="3"/>
  <c r="J59" i="3"/>
  <c r="J10" i="3"/>
  <c r="C54" i="1"/>
  <c r="H11" i="3"/>
  <c r="H12" i="3"/>
  <c r="H13" i="3"/>
  <c r="H14" i="3"/>
  <c r="H15" i="3"/>
  <c r="H58" i="3"/>
  <c r="H10" i="3"/>
  <c r="B4" i="3"/>
  <c r="B6" i="3"/>
  <c r="B8" i="3"/>
</calcChain>
</file>

<file path=xl/sharedStrings.xml><?xml version="1.0" encoding="utf-8"?>
<sst xmlns="http://schemas.openxmlformats.org/spreadsheetml/2006/main" count="17" uniqueCount="16">
  <si>
    <t>Yield (kt)</t>
  </si>
  <si>
    <t>Year</t>
  </si>
  <si>
    <t>r</t>
  </si>
  <si>
    <t>K</t>
  </si>
  <si>
    <t>InitBio</t>
  </si>
  <si>
    <t>InitDep</t>
  </si>
  <si>
    <t>sigma</t>
  </si>
  <si>
    <t>catchability</t>
  </si>
  <si>
    <t>neg log Like</t>
  </si>
  <si>
    <t>Survey (kg/tow)</t>
  </si>
  <si>
    <t>PredBio</t>
  </si>
  <si>
    <t>Avg Bio</t>
  </si>
  <si>
    <t>LN(I/B)</t>
  </si>
  <si>
    <t>N obs</t>
  </si>
  <si>
    <t>LN(I/Ipred)</t>
  </si>
  <si>
    <t>Ipred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</si>
</sst>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Data!$G$9</c:f>
              <c:strCache>
                <c:ptCount val="1"/>
                <c:pt idx="0">
                  <c:v>Survey (kg/tow)</c:v>
                </c:pt>
              </c:strCache>
            </c:strRef>
          </c:tx>
          <c:spPr>
            <a:ln w="47625">
              <a:noFill/>
            </a:ln>
          </c:spPr>
          <c:xVal>
            <c:numRef>
              <c:f>Data!$F$10:$F$59</c:f>
              <c:numCache>
                <c:formatCode>General</c:formatCode>
                <c:ptCount val="50"/>
                <c:pt idx="0">
                  <c:v>1965.0</c:v>
                </c:pt>
                <c:pt idx="1">
                  <c:v>1966.0</c:v>
                </c:pt>
                <c:pt idx="2">
                  <c:v>1967.0</c:v>
                </c:pt>
                <c:pt idx="3">
                  <c:v>1968.0</c:v>
                </c:pt>
                <c:pt idx="4">
                  <c:v>1969.0</c:v>
                </c:pt>
                <c:pt idx="5">
                  <c:v>1970.0</c:v>
                </c:pt>
                <c:pt idx="6">
                  <c:v>1971.0</c:v>
                </c:pt>
                <c:pt idx="7">
                  <c:v>1972.0</c:v>
                </c:pt>
                <c:pt idx="8">
                  <c:v>1973.0</c:v>
                </c:pt>
                <c:pt idx="9">
                  <c:v>1974.0</c:v>
                </c:pt>
                <c:pt idx="10">
                  <c:v>1975.0</c:v>
                </c:pt>
                <c:pt idx="11">
                  <c:v>1976.0</c:v>
                </c:pt>
                <c:pt idx="12">
                  <c:v>1977.0</c:v>
                </c:pt>
                <c:pt idx="13">
                  <c:v>1978.0</c:v>
                </c:pt>
                <c:pt idx="14">
                  <c:v>1979.0</c:v>
                </c:pt>
                <c:pt idx="15">
                  <c:v>1980.0</c:v>
                </c:pt>
                <c:pt idx="16">
                  <c:v>1981.0</c:v>
                </c:pt>
                <c:pt idx="17">
                  <c:v>1982.0</c:v>
                </c:pt>
                <c:pt idx="18">
                  <c:v>1983.0</c:v>
                </c:pt>
                <c:pt idx="19">
                  <c:v>1984.0</c:v>
                </c:pt>
                <c:pt idx="20">
                  <c:v>1985.0</c:v>
                </c:pt>
                <c:pt idx="21">
                  <c:v>1986.0</c:v>
                </c:pt>
                <c:pt idx="22">
                  <c:v>1987.0</c:v>
                </c:pt>
                <c:pt idx="23">
                  <c:v>1988.0</c:v>
                </c:pt>
                <c:pt idx="24">
                  <c:v>1989.0</c:v>
                </c:pt>
                <c:pt idx="25">
                  <c:v>1990.0</c:v>
                </c:pt>
                <c:pt idx="26">
                  <c:v>1991.0</c:v>
                </c:pt>
                <c:pt idx="27">
                  <c:v>1992.0</c:v>
                </c:pt>
                <c:pt idx="28">
                  <c:v>1993.0</c:v>
                </c:pt>
                <c:pt idx="29">
                  <c:v>1994.0</c:v>
                </c:pt>
                <c:pt idx="30">
                  <c:v>1995.0</c:v>
                </c:pt>
                <c:pt idx="31">
                  <c:v>1996.0</c:v>
                </c:pt>
                <c:pt idx="32">
                  <c:v>1997.0</c:v>
                </c:pt>
                <c:pt idx="33">
                  <c:v>1998.0</c:v>
                </c:pt>
                <c:pt idx="34">
                  <c:v>1999.0</c:v>
                </c:pt>
                <c:pt idx="35">
                  <c:v>2000.0</c:v>
                </c:pt>
                <c:pt idx="36">
                  <c:v>2001.0</c:v>
                </c:pt>
                <c:pt idx="37">
                  <c:v>2002.0</c:v>
                </c:pt>
                <c:pt idx="38">
                  <c:v>2003.0</c:v>
                </c:pt>
                <c:pt idx="39">
                  <c:v>2004.0</c:v>
                </c:pt>
                <c:pt idx="40">
                  <c:v>2005.0</c:v>
                </c:pt>
                <c:pt idx="41">
                  <c:v>2006.0</c:v>
                </c:pt>
                <c:pt idx="42">
                  <c:v>2007.0</c:v>
                </c:pt>
                <c:pt idx="43">
                  <c:v>2008.0</c:v>
                </c:pt>
                <c:pt idx="44">
                  <c:v>2009.0</c:v>
                </c:pt>
                <c:pt idx="45">
                  <c:v>2010.0</c:v>
                </c:pt>
                <c:pt idx="46">
                  <c:v>2011.0</c:v>
                </c:pt>
                <c:pt idx="47">
                  <c:v>2012.0</c:v>
                </c:pt>
                <c:pt idx="48">
                  <c:v>2013.0</c:v>
                </c:pt>
                <c:pt idx="49">
                  <c:v>2014.0</c:v>
                </c:pt>
              </c:numCache>
            </c:numRef>
          </c:xVal>
          <c:yVal>
            <c:numRef>
              <c:f>Data!$G$10:$G$59</c:f>
              <c:numCache>
                <c:formatCode>0.000</c:formatCode>
                <c:ptCount val="50"/>
                <c:pt idx="6">
                  <c:v>97.19157472417252</c:v>
                </c:pt>
                <c:pt idx="7">
                  <c:v>79.4383149448345</c:v>
                </c:pt>
                <c:pt idx="8">
                  <c:v>51.8555667001003</c:v>
                </c:pt>
                <c:pt idx="9">
                  <c:v>40.42126379137412</c:v>
                </c:pt>
                <c:pt idx="10">
                  <c:v>37.51253761283851</c:v>
                </c:pt>
                <c:pt idx="11">
                  <c:v>41.82547642928787</c:v>
                </c:pt>
                <c:pt idx="12">
                  <c:v>65.19558676028085</c:v>
                </c:pt>
                <c:pt idx="13">
                  <c:v>44.43329989969909</c:v>
                </c:pt>
                <c:pt idx="14">
                  <c:v>38.61584754262788</c:v>
                </c:pt>
                <c:pt idx="15">
                  <c:v>51.55466399197593</c:v>
                </c:pt>
                <c:pt idx="16">
                  <c:v>45.13540621865596</c:v>
                </c:pt>
                <c:pt idx="17">
                  <c:v>43.2296890672016</c:v>
                </c:pt>
                <c:pt idx="18">
                  <c:v>60.0</c:v>
                </c:pt>
                <c:pt idx="19">
                  <c:v>90.58565696906293</c:v>
                </c:pt>
                <c:pt idx="20">
                  <c:v>59.3597106515232</c:v>
                </c:pt>
                <c:pt idx="21">
                  <c:v>39.53638920064329</c:v>
                </c:pt>
                <c:pt idx="22">
                  <c:v>32.26354723976852</c:v>
                </c:pt>
                <c:pt idx="23">
                  <c:v>22.47758909768638</c:v>
                </c:pt>
                <c:pt idx="24">
                  <c:v>35.0496382208554</c:v>
                </c:pt>
                <c:pt idx="25">
                  <c:v>25.2970909280168</c:v>
                </c:pt>
                <c:pt idx="26">
                  <c:v>26.16990852374877</c:v>
                </c:pt>
                <c:pt idx="27">
                  <c:v>19.65277040175479</c:v>
                </c:pt>
                <c:pt idx="28">
                  <c:v>32.18133875385759</c:v>
                </c:pt>
                <c:pt idx="29">
                  <c:v>25.31870753237844</c:v>
                </c:pt>
                <c:pt idx="30">
                  <c:v>23.26865357607189</c:v>
                </c:pt>
                <c:pt idx="31">
                  <c:v>43.35668819261326</c:v>
                </c:pt>
                <c:pt idx="32">
                  <c:v>51.36003970352674</c:v>
                </c:pt>
                <c:pt idx="33">
                  <c:v>76.66043333834699</c:v>
                </c:pt>
                <c:pt idx="34">
                  <c:v>114.6349572287468</c:v>
                </c:pt>
                <c:pt idx="35">
                  <c:v>101.9832672120656</c:v>
                </c:pt>
                <c:pt idx="36">
                  <c:v>134.5959099874793</c:v>
                </c:pt>
                <c:pt idx="37">
                  <c:v>94.33277189479503</c:v>
                </c:pt>
                <c:pt idx="38">
                  <c:v>113.6905689941545</c:v>
                </c:pt>
                <c:pt idx="39">
                  <c:v>114.7476026894622</c:v>
                </c:pt>
                <c:pt idx="40">
                  <c:v>116.3116858954087</c:v>
                </c:pt>
                <c:pt idx="41">
                  <c:v>73.068909927177</c:v>
                </c:pt>
                <c:pt idx="42">
                  <c:v>137.609939486178</c:v>
                </c:pt>
                <c:pt idx="43">
                  <c:v>122.1352921852243</c:v>
                </c:pt>
                <c:pt idx="44">
                  <c:v>100.083612547669</c:v>
                </c:pt>
                <c:pt idx="45">
                  <c:v>133.245416489402</c:v>
                </c:pt>
                <c:pt idx="46">
                  <c:v>128.6312659871663</c:v>
                </c:pt>
                <c:pt idx="47">
                  <c:v>138.3254970345676</c:v>
                </c:pt>
              </c:numCache>
            </c:numRef>
          </c:yVal>
          <c:smooth val="0"/>
        </c:ser>
        <c:ser>
          <c:idx val="1"/>
          <c:order val="1"/>
          <c:tx>
            <c:v>I pred</c:v>
          </c:tx>
          <c:spPr>
            <a:ln w="47625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Data!$F$16:$F$57</c:f>
              <c:numCache>
                <c:formatCode>General</c:formatCode>
                <c:ptCount val="42"/>
                <c:pt idx="0">
                  <c:v>1971.0</c:v>
                </c:pt>
                <c:pt idx="1">
                  <c:v>1972.0</c:v>
                </c:pt>
                <c:pt idx="2">
                  <c:v>1973.0</c:v>
                </c:pt>
                <c:pt idx="3">
                  <c:v>1974.0</c:v>
                </c:pt>
                <c:pt idx="4">
                  <c:v>1975.0</c:v>
                </c:pt>
                <c:pt idx="5">
                  <c:v>1976.0</c:v>
                </c:pt>
                <c:pt idx="6">
                  <c:v>1977.0</c:v>
                </c:pt>
                <c:pt idx="7">
                  <c:v>1978.0</c:v>
                </c:pt>
                <c:pt idx="8">
                  <c:v>1979.0</c:v>
                </c:pt>
                <c:pt idx="9">
                  <c:v>1980.0</c:v>
                </c:pt>
                <c:pt idx="10">
                  <c:v>1981.0</c:v>
                </c:pt>
                <c:pt idx="11">
                  <c:v>1982.0</c:v>
                </c:pt>
                <c:pt idx="12">
                  <c:v>1983.0</c:v>
                </c:pt>
                <c:pt idx="13">
                  <c:v>1984.0</c:v>
                </c:pt>
                <c:pt idx="14">
                  <c:v>1985.0</c:v>
                </c:pt>
                <c:pt idx="15">
                  <c:v>1986.0</c:v>
                </c:pt>
                <c:pt idx="16">
                  <c:v>1987.0</c:v>
                </c:pt>
                <c:pt idx="17">
                  <c:v>1988.0</c:v>
                </c:pt>
                <c:pt idx="18">
                  <c:v>1989.0</c:v>
                </c:pt>
                <c:pt idx="19">
                  <c:v>1990.0</c:v>
                </c:pt>
                <c:pt idx="20">
                  <c:v>1991.0</c:v>
                </c:pt>
                <c:pt idx="21">
                  <c:v>1992.0</c:v>
                </c:pt>
                <c:pt idx="22">
                  <c:v>1993.0</c:v>
                </c:pt>
                <c:pt idx="23">
                  <c:v>1994.0</c:v>
                </c:pt>
                <c:pt idx="24">
                  <c:v>1995.0</c:v>
                </c:pt>
                <c:pt idx="25">
                  <c:v>1996.0</c:v>
                </c:pt>
                <c:pt idx="26">
                  <c:v>1997.0</c:v>
                </c:pt>
                <c:pt idx="27">
                  <c:v>1998.0</c:v>
                </c:pt>
                <c:pt idx="28">
                  <c:v>1999.0</c:v>
                </c:pt>
                <c:pt idx="29">
                  <c:v>2000.0</c:v>
                </c:pt>
                <c:pt idx="30">
                  <c:v>2001.0</c:v>
                </c:pt>
                <c:pt idx="31">
                  <c:v>2002.0</c:v>
                </c:pt>
                <c:pt idx="32">
                  <c:v>2003.0</c:v>
                </c:pt>
                <c:pt idx="33">
                  <c:v>2004.0</c:v>
                </c:pt>
                <c:pt idx="34">
                  <c:v>2005.0</c:v>
                </c:pt>
                <c:pt idx="35">
                  <c:v>2006.0</c:v>
                </c:pt>
                <c:pt idx="36">
                  <c:v>2007.0</c:v>
                </c:pt>
                <c:pt idx="37">
                  <c:v>2008.0</c:v>
                </c:pt>
                <c:pt idx="38">
                  <c:v>2009.0</c:v>
                </c:pt>
                <c:pt idx="39">
                  <c:v>2010.0</c:v>
                </c:pt>
                <c:pt idx="40">
                  <c:v>2011.0</c:v>
                </c:pt>
                <c:pt idx="41">
                  <c:v>2012.0</c:v>
                </c:pt>
              </c:numCache>
            </c:numRef>
          </c:xVal>
          <c:yVal>
            <c:numRef>
              <c:f>Data!$J$16:$J$57</c:f>
              <c:numCache>
                <c:formatCode>General</c:formatCode>
                <c:ptCount val="42"/>
                <c:pt idx="0">
                  <c:v>96.15116202790905</c:v>
                </c:pt>
                <c:pt idx="1">
                  <c:v>74.74425367953777</c:v>
                </c:pt>
                <c:pt idx="2">
                  <c:v>57.24083055022226</c:v>
                </c:pt>
                <c:pt idx="3">
                  <c:v>46.41847271268431</c:v>
                </c:pt>
                <c:pt idx="4">
                  <c:v>39.02187099606867</c:v>
                </c:pt>
                <c:pt idx="5">
                  <c:v>38.1993331260412</c:v>
                </c:pt>
                <c:pt idx="6">
                  <c:v>42.87357301573827</c:v>
                </c:pt>
                <c:pt idx="7">
                  <c:v>44.9269213740342</c:v>
                </c:pt>
                <c:pt idx="8">
                  <c:v>44.03854335649626</c:v>
                </c:pt>
                <c:pt idx="9">
                  <c:v>44.52009063615211</c:v>
                </c:pt>
                <c:pt idx="10">
                  <c:v>46.95166023412025</c:v>
                </c:pt>
                <c:pt idx="11">
                  <c:v>49.40096812555013</c:v>
                </c:pt>
                <c:pt idx="12">
                  <c:v>54.41611101061322</c:v>
                </c:pt>
                <c:pt idx="13">
                  <c:v>58.46697979816075</c:v>
                </c:pt>
                <c:pt idx="14">
                  <c:v>53.73176704442783</c:v>
                </c:pt>
                <c:pt idx="15">
                  <c:v>41.50145468344261</c:v>
                </c:pt>
                <c:pt idx="16">
                  <c:v>33.31024851219898</c:v>
                </c:pt>
                <c:pt idx="17">
                  <c:v>30.24145977334243</c:v>
                </c:pt>
                <c:pt idx="18">
                  <c:v>29.34386358118735</c:v>
                </c:pt>
                <c:pt idx="19">
                  <c:v>29.27248331045151</c:v>
                </c:pt>
                <c:pt idx="20">
                  <c:v>26.15101757239115</c:v>
                </c:pt>
                <c:pt idx="21">
                  <c:v>23.63059291411923</c:v>
                </c:pt>
                <c:pt idx="22">
                  <c:v>21.56819183311879</c:v>
                </c:pt>
                <c:pt idx="23">
                  <c:v>23.14283184304033</c:v>
                </c:pt>
                <c:pt idx="24">
                  <c:v>32.09817009468764</c:v>
                </c:pt>
                <c:pt idx="25">
                  <c:v>44.82125933971611</c:v>
                </c:pt>
                <c:pt idx="26">
                  <c:v>60.3603883777475</c:v>
                </c:pt>
                <c:pt idx="27">
                  <c:v>76.11030699392542</c:v>
                </c:pt>
                <c:pt idx="28">
                  <c:v>89.47989423476778</c:v>
                </c:pt>
                <c:pt idx="29">
                  <c:v>98.7539857292362</c:v>
                </c:pt>
                <c:pt idx="30">
                  <c:v>103.2217950715925</c:v>
                </c:pt>
                <c:pt idx="31">
                  <c:v>107.1492185943532</c:v>
                </c:pt>
                <c:pt idx="32">
                  <c:v>110.4058466983586</c:v>
                </c:pt>
                <c:pt idx="33">
                  <c:v>111.5840240548066</c:v>
                </c:pt>
                <c:pt idx="34">
                  <c:v>112.4040945740298</c:v>
                </c:pt>
                <c:pt idx="35">
                  <c:v>119.2882088601692</c:v>
                </c:pt>
                <c:pt idx="36">
                  <c:v>128.7760380548626</c:v>
                </c:pt>
                <c:pt idx="37">
                  <c:v>129.8880933886176</c:v>
                </c:pt>
                <c:pt idx="38">
                  <c:v>129.8166398410997</c:v>
                </c:pt>
                <c:pt idx="39">
                  <c:v>130.7949734895872</c:v>
                </c:pt>
                <c:pt idx="40">
                  <c:v>131.8805424531792</c:v>
                </c:pt>
                <c:pt idx="41">
                  <c:v>135.6883839921741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567320"/>
        <c:axId val="2136612664"/>
      </c:scatterChart>
      <c:valAx>
        <c:axId val="2136567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6612664"/>
        <c:crosses val="autoZero"/>
        <c:crossBetween val="midCat"/>
      </c:valAx>
      <c:valAx>
        <c:axId val="213661266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136567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Predicted</a:t>
            </a:r>
            <a:r>
              <a:rPr lang="en-US" baseline="0"/>
              <a:t> Biomass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</c:v>
          </c:tx>
          <c:marker>
            <c:symbol val="none"/>
          </c:marker>
          <c:xVal>
            <c:numRef>
              <c:f>Data!$F$10:$F$59</c:f>
              <c:numCache>
                <c:formatCode>General</c:formatCode>
                <c:ptCount val="50"/>
                <c:pt idx="0">
                  <c:v>1965.0</c:v>
                </c:pt>
                <c:pt idx="1">
                  <c:v>1966.0</c:v>
                </c:pt>
                <c:pt idx="2">
                  <c:v>1967.0</c:v>
                </c:pt>
                <c:pt idx="3">
                  <c:v>1968.0</c:v>
                </c:pt>
                <c:pt idx="4">
                  <c:v>1969.0</c:v>
                </c:pt>
                <c:pt idx="5">
                  <c:v>1970.0</c:v>
                </c:pt>
                <c:pt idx="6">
                  <c:v>1971.0</c:v>
                </c:pt>
                <c:pt idx="7">
                  <c:v>1972.0</c:v>
                </c:pt>
                <c:pt idx="8">
                  <c:v>1973.0</c:v>
                </c:pt>
                <c:pt idx="9">
                  <c:v>1974.0</c:v>
                </c:pt>
                <c:pt idx="10">
                  <c:v>1975.0</c:v>
                </c:pt>
                <c:pt idx="11">
                  <c:v>1976.0</c:v>
                </c:pt>
                <c:pt idx="12">
                  <c:v>1977.0</c:v>
                </c:pt>
                <c:pt idx="13">
                  <c:v>1978.0</c:v>
                </c:pt>
                <c:pt idx="14">
                  <c:v>1979.0</c:v>
                </c:pt>
                <c:pt idx="15">
                  <c:v>1980.0</c:v>
                </c:pt>
                <c:pt idx="16">
                  <c:v>1981.0</c:v>
                </c:pt>
                <c:pt idx="17">
                  <c:v>1982.0</c:v>
                </c:pt>
                <c:pt idx="18">
                  <c:v>1983.0</c:v>
                </c:pt>
                <c:pt idx="19">
                  <c:v>1984.0</c:v>
                </c:pt>
                <c:pt idx="20">
                  <c:v>1985.0</c:v>
                </c:pt>
                <c:pt idx="21">
                  <c:v>1986.0</c:v>
                </c:pt>
                <c:pt idx="22">
                  <c:v>1987.0</c:v>
                </c:pt>
                <c:pt idx="23">
                  <c:v>1988.0</c:v>
                </c:pt>
                <c:pt idx="24">
                  <c:v>1989.0</c:v>
                </c:pt>
                <c:pt idx="25">
                  <c:v>1990.0</c:v>
                </c:pt>
                <c:pt idx="26">
                  <c:v>1991.0</c:v>
                </c:pt>
                <c:pt idx="27">
                  <c:v>1992.0</c:v>
                </c:pt>
                <c:pt idx="28">
                  <c:v>1993.0</c:v>
                </c:pt>
                <c:pt idx="29">
                  <c:v>1994.0</c:v>
                </c:pt>
                <c:pt idx="30">
                  <c:v>1995.0</c:v>
                </c:pt>
                <c:pt idx="31">
                  <c:v>1996.0</c:v>
                </c:pt>
                <c:pt idx="32">
                  <c:v>1997.0</c:v>
                </c:pt>
                <c:pt idx="33">
                  <c:v>1998.0</c:v>
                </c:pt>
                <c:pt idx="34">
                  <c:v>1999.0</c:v>
                </c:pt>
                <c:pt idx="35">
                  <c:v>2000.0</c:v>
                </c:pt>
                <c:pt idx="36">
                  <c:v>2001.0</c:v>
                </c:pt>
                <c:pt idx="37">
                  <c:v>2002.0</c:v>
                </c:pt>
                <c:pt idx="38">
                  <c:v>2003.0</c:v>
                </c:pt>
                <c:pt idx="39">
                  <c:v>2004.0</c:v>
                </c:pt>
                <c:pt idx="40">
                  <c:v>2005.0</c:v>
                </c:pt>
                <c:pt idx="41">
                  <c:v>2006.0</c:v>
                </c:pt>
                <c:pt idx="42">
                  <c:v>2007.0</c:v>
                </c:pt>
                <c:pt idx="43">
                  <c:v>2008.0</c:v>
                </c:pt>
                <c:pt idx="44">
                  <c:v>2009.0</c:v>
                </c:pt>
                <c:pt idx="45">
                  <c:v>2010.0</c:v>
                </c:pt>
                <c:pt idx="46">
                  <c:v>2011.0</c:v>
                </c:pt>
                <c:pt idx="47">
                  <c:v>2012.0</c:v>
                </c:pt>
                <c:pt idx="48">
                  <c:v>2013.0</c:v>
                </c:pt>
                <c:pt idx="49">
                  <c:v>2014.0</c:v>
                </c:pt>
              </c:numCache>
            </c:numRef>
          </c:xVal>
          <c:yVal>
            <c:numRef>
              <c:f>Model!$C$5:$C$54</c:f>
              <c:numCache>
                <c:formatCode>General</c:formatCode>
                <c:ptCount val="50"/>
                <c:pt idx="0">
                  <c:v>151.0837712652826</c:v>
                </c:pt>
                <c:pt idx="1">
                  <c:v>146.4098042241332</c:v>
                </c:pt>
                <c:pt idx="2">
                  <c:v>140.2661094149722</c:v>
                </c:pt>
                <c:pt idx="3">
                  <c:v>135.2286276384028</c:v>
                </c:pt>
                <c:pt idx="4">
                  <c:v>127.9589413768424</c:v>
                </c:pt>
                <c:pt idx="5">
                  <c:v>121.2281427503124</c:v>
                </c:pt>
                <c:pt idx="6">
                  <c:v>106.143214324641</c:v>
                </c:pt>
                <c:pt idx="7">
                  <c:v>84.29631296013445</c:v>
                </c:pt>
                <c:pt idx="8">
                  <c:v>63.74412709042717</c:v>
                </c:pt>
                <c:pt idx="9">
                  <c:v>49.62857149649301</c:v>
                </c:pt>
                <c:pt idx="10">
                  <c:v>42.30907974186597</c:v>
                </c:pt>
                <c:pt idx="11">
                  <c:v>34.97866706770226</c:v>
                </c:pt>
                <c:pt idx="12">
                  <c:v>40.6799395438891</c:v>
                </c:pt>
                <c:pt idx="13">
                  <c:v>44.2365898658809</c:v>
                </c:pt>
                <c:pt idx="14">
                  <c:v>44.7468554548101</c:v>
                </c:pt>
                <c:pt idx="15">
                  <c:v>42.47704493535782</c:v>
                </c:pt>
                <c:pt idx="16">
                  <c:v>45.7006206966312</c:v>
                </c:pt>
                <c:pt idx="17">
                  <c:v>47.29307580831465</c:v>
                </c:pt>
                <c:pt idx="18">
                  <c:v>50.55178450142624</c:v>
                </c:pt>
                <c:pt idx="19">
                  <c:v>57.22620006967092</c:v>
                </c:pt>
                <c:pt idx="20">
                  <c:v>58.57504205466603</c:v>
                </c:pt>
                <c:pt idx="21">
                  <c:v>47.84751280895962</c:v>
                </c:pt>
                <c:pt idx="22">
                  <c:v>34.35136284530701</c:v>
                </c:pt>
                <c:pt idx="23">
                  <c:v>31.62379384141367</c:v>
                </c:pt>
                <c:pt idx="24">
                  <c:v>28.27323893667398</c:v>
                </c:pt>
                <c:pt idx="25">
                  <c:v>29.84599115113509</c:v>
                </c:pt>
                <c:pt idx="26">
                  <c:v>28.13186128995924</c:v>
                </c:pt>
                <c:pt idx="27">
                  <c:v>23.66353378864069</c:v>
                </c:pt>
                <c:pt idx="28">
                  <c:v>23.13984174121086</c:v>
                </c:pt>
                <c:pt idx="29">
                  <c:v>19.57868781638577</c:v>
                </c:pt>
                <c:pt idx="30">
                  <c:v>26.25861527247728</c:v>
                </c:pt>
                <c:pt idx="31">
                  <c:v>37.31586693465743</c:v>
                </c:pt>
                <c:pt idx="32">
                  <c:v>51.45830137426284</c:v>
                </c:pt>
                <c:pt idx="33">
                  <c:v>68.09307571722901</c:v>
                </c:pt>
                <c:pt idx="34">
                  <c:v>82.6530055544161</c:v>
                </c:pt>
                <c:pt idx="35">
                  <c:v>94.57323279946527</c:v>
                </c:pt>
                <c:pt idx="36">
                  <c:v>101.0215157518246</c:v>
                </c:pt>
                <c:pt idx="37">
                  <c:v>103.4222938114359</c:v>
                </c:pt>
                <c:pt idx="38">
                  <c:v>108.8002743580342</c:v>
                </c:pt>
                <c:pt idx="39">
                  <c:v>109.8724573205267</c:v>
                </c:pt>
                <c:pt idx="40">
                  <c:v>111.1338035020134</c:v>
                </c:pt>
                <c:pt idx="41">
                  <c:v>111.4967106184297</c:v>
                </c:pt>
                <c:pt idx="42">
                  <c:v>124.7686618102908</c:v>
                </c:pt>
                <c:pt idx="43">
                  <c:v>130.2885553417585</c:v>
                </c:pt>
                <c:pt idx="44">
                  <c:v>126.9712279323034</c:v>
                </c:pt>
                <c:pt idx="45">
                  <c:v>130.1470325611167</c:v>
                </c:pt>
                <c:pt idx="46">
                  <c:v>128.9089413578642</c:v>
                </c:pt>
                <c:pt idx="47">
                  <c:v>132.2971390798656</c:v>
                </c:pt>
                <c:pt idx="48">
                  <c:v>136.4508527333194</c:v>
                </c:pt>
                <c:pt idx="49">
                  <c:v>124.9963674306884</c:v>
                </c:pt>
              </c:numCache>
            </c:numRef>
          </c:yVal>
          <c:smooth val="0"/>
        </c:ser>
        <c:ser>
          <c:idx val="1"/>
          <c:order val="1"/>
          <c:tx>
            <c:v>Catch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Data!$F$10:$F$59</c:f>
              <c:numCache>
                <c:formatCode>General</c:formatCode>
                <c:ptCount val="50"/>
                <c:pt idx="0">
                  <c:v>1965.0</c:v>
                </c:pt>
                <c:pt idx="1">
                  <c:v>1966.0</c:v>
                </c:pt>
                <c:pt idx="2">
                  <c:v>1967.0</c:v>
                </c:pt>
                <c:pt idx="3">
                  <c:v>1968.0</c:v>
                </c:pt>
                <c:pt idx="4">
                  <c:v>1969.0</c:v>
                </c:pt>
                <c:pt idx="5">
                  <c:v>1970.0</c:v>
                </c:pt>
                <c:pt idx="6">
                  <c:v>1971.0</c:v>
                </c:pt>
                <c:pt idx="7">
                  <c:v>1972.0</c:v>
                </c:pt>
                <c:pt idx="8">
                  <c:v>1973.0</c:v>
                </c:pt>
                <c:pt idx="9">
                  <c:v>1974.0</c:v>
                </c:pt>
                <c:pt idx="10">
                  <c:v>1975.0</c:v>
                </c:pt>
                <c:pt idx="11">
                  <c:v>1976.0</c:v>
                </c:pt>
                <c:pt idx="12">
                  <c:v>1977.0</c:v>
                </c:pt>
                <c:pt idx="13">
                  <c:v>1978.0</c:v>
                </c:pt>
                <c:pt idx="14">
                  <c:v>1979.0</c:v>
                </c:pt>
                <c:pt idx="15">
                  <c:v>1980.0</c:v>
                </c:pt>
                <c:pt idx="16">
                  <c:v>1981.0</c:v>
                </c:pt>
                <c:pt idx="17">
                  <c:v>1982.0</c:v>
                </c:pt>
                <c:pt idx="18">
                  <c:v>1983.0</c:v>
                </c:pt>
                <c:pt idx="19">
                  <c:v>1984.0</c:v>
                </c:pt>
                <c:pt idx="20">
                  <c:v>1985.0</c:v>
                </c:pt>
                <c:pt idx="21">
                  <c:v>1986.0</c:v>
                </c:pt>
                <c:pt idx="22">
                  <c:v>1987.0</c:v>
                </c:pt>
                <c:pt idx="23">
                  <c:v>1988.0</c:v>
                </c:pt>
                <c:pt idx="24">
                  <c:v>1989.0</c:v>
                </c:pt>
                <c:pt idx="25">
                  <c:v>1990.0</c:v>
                </c:pt>
                <c:pt idx="26">
                  <c:v>1991.0</c:v>
                </c:pt>
                <c:pt idx="27">
                  <c:v>1992.0</c:v>
                </c:pt>
                <c:pt idx="28">
                  <c:v>1993.0</c:v>
                </c:pt>
                <c:pt idx="29">
                  <c:v>1994.0</c:v>
                </c:pt>
                <c:pt idx="30">
                  <c:v>1995.0</c:v>
                </c:pt>
                <c:pt idx="31">
                  <c:v>1996.0</c:v>
                </c:pt>
                <c:pt idx="32">
                  <c:v>1997.0</c:v>
                </c:pt>
                <c:pt idx="33">
                  <c:v>1998.0</c:v>
                </c:pt>
                <c:pt idx="34">
                  <c:v>1999.0</c:v>
                </c:pt>
                <c:pt idx="35">
                  <c:v>2000.0</c:v>
                </c:pt>
                <c:pt idx="36">
                  <c:v>2001.0</c:v>
                </c:pt>
                <c:pt idx="37">
                  <c:v>2002.0</c:v>
                </c:pt>
                <c:pt idx="38">
                  <c:v>2003.0</c:v>
                </c:pt>
                <c:pt idx="39">
                  <c:v>2004.0</c:v>
                </c:pt>
                <c:pt idx="40">
                  <c:v>2005.0</c:v>
                </c:pt>
                <c:pt idx="41">
                  <c:v>2006.0</c:v>
                </c:pt>
                <c:pt idx="42">
                  <c:v>2007.0</c:v>
                </c:pt>
                <c:pt idx="43">
                  <c:v>2008.0</c:v>
                </c:pt>
                <c:pt idx="44">
                  <c:v>2009.0</c:v>
                </c:pt>
                <c:pt idx="45">
                  <c:v>2010.0</c:v>
                </c:pt>
                <c:pt idx="46">
                  <c:v>2011.0</c:v>
                </c:pt>
                <c:pt idx="47">
                  <c:v>2012.0</c:v>
                </c:pt>
                <c:pt idx="48">
                  <c:v>2013.0</c:v>
                </c:pt>
                <c:pt idx="49">
                  <c:v>2014.0</c:v>
                </c:pt>
              </c:numCache>
            </c:numRef>
          </c:xVal>
          <c:yVal>
            <c:numRef>
              <c:f>Model!$B$5:$B$54</c:f>
              <c:numCache>
                <c:formatCode>0.000</c:formatCode>
                <c:ptCount val="50"/>
                <c:pt idx="0">
                  <c:v>3.13</c:v>
                </c:pt>
                <c:pt idx="1">
                  <c:v>7.026</c:v>
                </c:pt>
                <c:pt idx="2">
                  <c:v>8.878</c:v>
                </c:pt>
                <c:pt idx="3">
                  <c:v>13.34</c:v>
                </c:pt>
                <c:pt idx="4">
                  <c:v>15.708</c:v>
                </c:pt>
                <c:pt idx="5">
                  <c:v>26.426</c:v>
                </c:pt>
                <c:pt idx="6">
                  <c:v>37.342</c:v>
                </c:pt>
                <c:pt idx="7">
                  <c:v>39.259</c:v>
                </c:pt>
                <c:pt idx="8">
                  <c:v>32.815</c:v>
                </c:pt>
                <c:pt idx="9">
                  <c:v>24.313</c:v>
                </c:pt>
                <c:pt idx="10">
                  <c:v>22.894</c:v>
                </c:pt>
                <c:pt idx="11">
                  <c:v>8.057</c:v>
                </c:pt>
                <c:pt idx="12">
                  <c:v>11.638</c:v>
                </c:pt>
                <c:pt idx="13">
                  <c:v>15.466</c:v>
                </c:pt>
                <c:pt idx="14">
                  <c:v>18.351</c:v>
                </c:pt>
                <c:pt idx="15">
                  <c:v>12.377</c:v>
                </c:pt>
                <c:pt idx="16">
                  <c:v>14.68</c:v>
                </c:pt>
                <c:pt idx="17">
                  <c:v>13.319</c:v>
                </c:pt>
                <c:pt idx="18">
                  <c:v>10.473</c:v>
                </c:pt>
                <c:pt idx="19">
                  <c:v>16.735</c:v>
                </c:pt>
                <c:pt idx="20">
                  <c:v>28.963</c:v>
                </c:pt>
                <c:pt idx="21">
                  <c:v>30.176</c:v>
                </c:pt>
                <c:pt idx="22">
                  <c:v>16.314</c:v>
                </c:pt>
                <c:pt idx="23">
                  <c:v>16.158</c:v>
                </c:pt>
                <c:pt idx="24">
                  <c:v>10.207</c:v>
                </c:pt>
                <c:pt idx="25">
                  <c:v>13.986</c:v>
                </c:pt>
                <c:pt idx="26">
                  <c:v>16.203</c:v>
                </c:pt>
                <c:pt idx="27">
                  <c:v>10.762</c:v>
                </c:pt>
                <c:pt idx="28">
                  <c:v>13.615</c:v>
                </c:pt>
                <c:pt idx="29">
                  <c:v>2.069</c:v>
                </c:pt>
                <c:pt idx="30">
                  <c:v>0.067</c:v>
                </c:pt>
                <c:pt idx="31">
                  <c:v>0.232</c:v>
                </c:pt>
                <c:pt idx="32">
                  <c:v>0.658</c:v>
                </c:pt>
                <c:pt idx="33">
                  <c:v>4.386</c:v>
                </c:pt>
                <c:pt idx="34">
                  <c:v>6.894</c:v>
                </c:pt>
                <c:pt idx="35">
                  <c:v>11.161</c:v>
                </c:pt>
                <c:pt idx="36">
                  <c:v>14.145</c:v>
                </c:pt>
                <c:pt idx="37">
                  <c:v>10.698</c:v>
                </c:pt>
                <c:pt idx="38">
                  <c:v>13.806</c:v>
                </c:pt>
                <c:pt idx="39">
                  <c:v>13.354</c:v>
                </c:pt>
                <c:pt idx="40">
                  <c:v>13.933</c:v>
                </c:pt>
                <c:pt idx="41">
                  <c:v>0.93</c:v>
                </c:pt>
                <c:pt idx="42">
                  <c:v>4.617</c:v>
                </c:pt>
                <c:pt idx="43">
                  <c:v>11.403</c:v>
                </c:pt>
                <c:pt idx="44">
                  <c:v>6.168</c:v>
                </c:pt>
                <c:pt idx="45">
                  <c:v>9.379</c:v>
                </c:pt>
                <c:pt idx="46">
                  <c:v>5.23</c:v>
                </c:pt>
                <c:pt idx="47">
                  <c:v>3.133</c:v>
                </c:pt>
                <c:pt idx="48">
                  <c:v>17.0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824296"/>
        <c:axId val="2136751592"/>
      </c:scatterChart>
      <c:valAx>
        <c:axId val="2136824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6751592"/>
        <c:crosses val="autoZero"/>
        <c:crossBetween val="midCat"/>
      </c:valAx>
      <c:valAx>
        <c:axId val="2136751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824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266700</xdr:colOff>
      <xdr:row>1</xdr:row>
      <xdr:rowOff>69850</xdr:rowOff>
    </xdr:from>
    <xdr:to>
      <xdr:col>18</xdr:col>
      <xdr:colOff>457200</xdr:colOff>
      <xdr:row>18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279400</xdr:colOff>
      <xdr:row>19</xdr:row>
      <xdr:rowOff>69850</xdr:rowOff>
    </xdr:from>
    <xdr:to>
      <xdr:col>18</xdr:col>
      <xdr:colOff>508000</xdr:colOff>
      <xdr:row>36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54"/>
  <sheetViews>
    <sheetView topLeftCell="A5" workbookViewId="0">
      <selection activeCell="C5" sqref="C5"/>
    </sheetView>
  </sheetViews>
  <sheetFormatPr baseColWidth="10" defaultRowHeight="15" x14ac:dyDescent="0"/>
  <sheetData>
    <row r="4" spans="1:3">
      <c r="A4" t="s">
        <v>1</v>
      </c>
      <c r="B4" t="s">
        <v>0</v>
      </c>
      <c r="C4" t="s">
        <v>10</v>
      </c>
    </row>
    <row r="5" spans="1:3">
      <c r="A5">
        <v>1965</v>
      </c>
      <c r="B5" s="1">
        <v>3.13</v>
      </c>
      <c r="C5">
        <f>InitBio</f>
        <v>151.08377126528265</v>
      </c>
    </row>
    <row r="6" spans="1:3">
      <c r="A6">
        <v>1966</v>
      </c>
      <c r="B6" s="1">
        <v>7.0259999999999998</v>
      </c>
      <c r="C6">
        <f>C5+C5*growth_rate*(1-C5/K)-B5</f>
        <v>146.40980422413324</v>
      </c>
    </row>
    <row r="7" spans="1:3">
      <c r="A7">
        <v>1967</v>
      </c>
      <c r="B7" s="1">
        <v>8.8780000000000001</v>
      </c>
      <c r="C7">
        <f>C6+C6*growth_rate*(1-C6/K)-B6</f>
        <v>140.26610941497225</v>
      </c>
    </row>
    <row r="8" spans="1:3">
      <c r="A8">
        <v>1968</v>
      </c>
      <c r="B8" s="1">
        <v>13.34</v>
      </c>
      <c r="C8">
        <f>C7+C7*growth_rate*(1-C7/K)-B7</f>
        <v>135.22862763840283</v>
      </c>
    </row>
    <row r="9" spans="1:3">
      <c r="A9">
        <v>1969</v>
      </c>
      <c r="B9" s="1">
        <v>15.708</v>
      </c>
      <c r="C9">
        <f>C8+C8*growth_rate*(1-C8/K)-B8</f>
        <v>127.9589413768424</v>
      </c>
    </row>
    <row r="10" spans="1:3">
      <c r="A10">
        <v>1970</v>
      </c>
      <c r="B10" s="1">
        <v>26.425999999999998</v>
      </c>
      <c r="C10">
        <f>C9+C9*growth_rate*(1-C9/K)-B9</f>
        <v>121.2281427503124</v>
      </c>
    </row>
    <row r="11" spans="1:3">
      <c r="A11">
        <v>1971</v>
      </c>
      <c r="B11" s="1">
        <v>37.341999999999999</v>
      </c>
      <c r="C11">
        <f>C10+C10*growth_rate*(1-C10/K)-B10</f>
        <v>106.14321432464097</v>
      </c>
    </row>
    <row r="12" spans="1:3">
      <c r="A12">
        <v>1972</v>
      </c>
      <c r="B12" s="1">
        <v>39.259</v>
      </c>
      <c r="C12">
        <f>C11+C11*growth_rate*(1-C11/K)-B11</f>
        <v>84.296312960134458</v>
      </c>
    </row>
    <row r="13" spans="1:3">
      <c r="A13">
        <v>1973</v>
      </c>
      <c r="B13" s="1">
        <v>32.814999999999998</v>
      </c>
      <c r="C13">
        <f>C12+C12*growth_rate*(1-C12/K)-B12</f>
        <v>63.74412709042717</v>
      </c>
    </row>
    <row r="14" spans="1:3">
      <c r="A14">
        <v>1974</v>
      </c>
      <c r="B14" s="1">
        <v>24.312999999999999</v>
      </c>
      <c r="C14">
        <f>C13+C13*growth_rate*(1-C13/K)-B13</f>
        <v>49.628571496493009</v>
      </c>
    </row>
    <row r="15" spans="1:3">
      <c r="A15">
        <v>1975</v>
      </c>
      <c r="B15" s="1">
        <v>22.893999999999998</v>
      </c>
      <c r="C15">
        <f>C14+C14*growth_rate*(1-C14/K)-B14</f>
        <v>42.309079741865972</v>
      </c>
    </row>
    <row r="16" spans="1:3">
      <c r="A16">
        <v>1976</v>
      </c>
      <c r="B16" s="1">
        <v>8.0570000000000004</v>
      </c>
      <c r="C16">
        <f>C15+C15*growth_rate*(1-C15/K)-B15</f>
        <v>34.978667067702261</v>
      </c>
    </row>
    <row r="17" spans="1:3">
      <c r="A17">
        <v>1977</v>
      </c>
      <c r="B17" s="1">
        <v>11.638</v>
      </c>
      <c r="C17">
        <f>C16+C16*growth_rate*(1-C16/K)-B16</f>
        <v>40.679939543889098</v>
      </c>
    </row>
    <row r="18" spans="1:3">
      <c r="A18">
        <v>1978</v>
      </c>
      <c r="B18" s="1">
        <v>15.465999999999999</v>
      </c>
      <c r="C18">
        <f>C17+C17*growth_rate*(1-C17/K)-B17</f>
        <v>44.236589865880894</v>
      </c>
    </row>
    <row r="19" spans="1:3">
      <c r="A19">
        <v>1979</v>
      </c>
      <c r="B19" s="1">
        <v>18.350999999999999</v>
      </c>
      <c r="C19">
        <f>C18+C18*growth_rate*(1-C18/K)-B18</f>
        <v>44.746855454810095</v>
      </c>
    </row>
    <row r="20" spans="1:3">
      <c r="A20">
        <v>1980</v>
      </c>
      <c r="B20" s="1">
        <v>12.377000000000001</v>
      </c>
      <c r="C20">
        <f>C19+C19*growth_rate*(1-C19/K)-B19</f>
        <v>42.477044935357824</v>
      </c>
    </row>
    <row r="21" spans="1:3">
      <c r="A21">
        <v>1981</v>
      </c>
      <c r="B21" s="1">
        <v>14.68</v>
      </c>
      <c r="C21">
        <f>C20+C20*growth_rate*(1-C20/K)-B20</f>
        <v>45.700620696631205</v>
      </c>
    </row>
    <row r="22" spans="1:3">
      <c r="A22">
        <v>1982</v>
      </c>
      <c r="B22" s="1">
        <v>13.319000000000001</v>
      </c>
      <c r="C22">
        <f>C21+C21*growth_rate*(1-C21/K)-B21</f>
        <v>47.293075808314654</v>
      </c>
    </row>
    <row r="23" spans="1:3">
      <c r="A23">
        <v>1983</v>
      </c>
      <c r="B23" s="1">
        <v>10.473000000000001</v>
      </c>
      <c r="C23">
        <f>C22+C22*growth_rate*(1-C22/K)-B22</f>
        <v>50.551784501426241</v>
      </c>
    </row>
    <row r="24" spans="1:3">
      <c r="A24">
        <v>1984</v>
      </c>
      <c r="B24" s="1">
        <v>16.734999999999999</v>
      </c>
      <c r="C24">
        <f>C23+C23*growth_rate*(1-C23/K)-B23</f>
        <v>57.226200069670924</v>
      </c>
    </row>
    <row r="25" spans="1:3">
      <c r="A25">
        <v>1985</v>
      </c>
      <c r="B25" s="1">
        <v>28.963000000000001</v>
      </c>
      <c r="C25">
        <f>C24+C24*growth_rate*(1-C24/K)-B24</f>
        <v>58.575042054666028</v>
      </c>
    </row>
    <row r="26" spans="1:3">
      <c r="A26">
        <v>1986</v>
      </c>
      <c r="B26" s="1">
        <v>30.175999999999998</v>
      </c>
      <c r="C26">
        <f>C25+C25*growth_rate*(1-C25/K)-B25</f>
        <v>47.847512808959628</v>
      </c>
    </row>
    <row r="27" spans="1:3">
      <c r="A27">
        <v>1987</v>
      </c>
      <c r="B27" s="1">
        <v>16.314</v>
      </c>
      <c r="C27">
        <f>C26+C26*growth_rate*(1-C26/K)-B26</f>
        <v>34.351362845307008</v>
      </c>
    </row>
    <row r="28" spans="1:3">
      <c r="A28">
        <v>1988</v>
      </c>
      <c r="B28" s="1">
        <v>16.158000000000001</v>
      </c>
      <c r="C28">
        <f>C27+C27*growth_rate*(1-C27/K)-B27</f>
        <v>31.623793841413672</v>
      </c>
    </row>
    <row r="29" spans="1:3">
      <c r="A29">
        <v>1989</v>
      </c>
      <c r="B29" s="1">
        <v>10.207000000000001</v>
      </c>
      <c r="C29">
        <f>C28+C28*growth_rate*(1-C28/K)-B28</f>
        <v>28.273238936673977</v>
      </c>
    </row>
    <row r="30" spans="1:3">
      <c r="A30">
        <v>1990</v>
      </c>
      <c r="B30" s="1">
        <v>13.986000000000001</v>
      </c>
      <c r="C30">
        <f>C29+C29*growth_rate*(1-C29/K)-B29</f>
        <v>29.845991151135088</v>
      </c>
    </row>
    <row r="31" spans="1:3">
      <c r="A31">
        <v>1991</v>
      </c>
      <c r="B31" s="1">
        <v>16.202999999999999</v>
      </c>
      <c r="C31">
        <f>C30+C30*growth_rate*(1-C30/K)-B30</f>
        <v>28.131861289959243</v>
      </c>
    </row>
    <row r="32" spans="1:3">
      <c r="A32">
        <v>1992</v>
      </c>
      <c r="B32" s="1">
        <v>10.762</v>
      </c>
      <c r="C32">
        <f>C31+C31*growth_rate*(1-C31/K)-B31</f>
        <v>23.663533788640688</v>
      </c>
    </row>
    <row r="33" spans="1:3">
      <c r="A33">
        <v>1993</v>
      </c>
      <c r="B33" s="1">
        <v>13.615</v>
      </c>
      <c r="C33">
        <f>C32+C32*growth_rate*(1-C32/K)-B32</f>
        <v>23.139841741210866</v>
      </c>
    </row>
    <row r="34" spans="1:3">
      <c r="A34">
        <v>1994</v>
      </c>
      <c r="B34" s="1">
        <v>2.069</v>
      </c>
      <c r="C34">
        <f>C33+C33*growth_rate*(1-C33/K)-B33</f>
        <v>19.578687816385774</v>
      </c>
    </row>
    <row r="35" spans="1:3">
      <c r="A35">
        <v>1995</v>
      </c>
      <c r="B35" s="1">
        <v>6.7000000000000004E-2</v>
      </c>
      <c r="C35">
        <f>C34+C34*growth_rate*(1-C34/K)-B34</f>
        <v>26.258615272477282</v>
      </c>
    </row>
    <row r="36" spans="1:3">
      <c r="A36">
        <v>1996</v>
      </c>
      <c r="B36" s="1">
        <v>0.23200000000000001</v>
      </c>
      <c r="C36">
        <f>C35+C35*growth_rate*(1-C35/K)-B35</f>
        <v>37.315866934657429</v>
      </c>
    </row>
    <row r="37" spans="1:3">
      <c r="A37">
        <v>1997</v>
      </c>
      <c r="B37" s="1">
        <v>0.65800000000000003</v>
      </c>
      <c r="C37">
        <f>C36+C36*growth_rate*(1-C36/K)-B36</f>
        <v>51.458301374262838</v>
      </c>
    </row>
    <row r="38" spans="1:3">
      <c r="A38">
        <v>1998</v>
      </c>
      <c r="B38" s="1">
        <v>4.3860000000000001</v>
      </c>
      <c r="C38">
        <f>C37+C37*growth_rate*(1-C37/K)-B37</f>
        <v>68.093075717229013</v>
      </c>
    </row>
    <row r="39" spans="1:3">
      <c r="A39">
        <v>1999</v>
      </c>
      <c r="B39" s="1">
        <v>6.8940000000000001</v>
      </c>
      <c r="C39">
        <f>C38+C38*growth_rate*(1-C38/K)-B38</f>
        <v>82.653005554416097</v>
      </c>
    </row>
    <row r="40" spans="1:3">
      <c r="A40">
        <v>2000</v>
      </c>
      <c r="B40" s="1">
        <v>11.161</v>
      </c>
      <c r="C40">
        <f>C39+C39*growth_rate*(1-C39/K)-B39</f>
        <v>94.573232799465274</v>
      </c>
    </row>
    <row r="41" spans="1:3">
      <c r="A41">
        <v>2001</v>
      </c>
      <c r="B41" s="1">
        <v>14.145</v>
      </c>
      <c r="C41">
        <f>C40+C40*growth_rate*(1-C40/K)-B40</f>
        <v>101.02151575182459</v>
      </c>
    </row>
    <row r="42" spans="1:3">
      <c r="A42">
        <v>2002</v>
      </c>
      <c r="B42" s="1">
        <v>10.698</v>
      </c>
      <c r="C42">
        <f>C41+C41*growth_rate*(1-C41/K)-B41</f>
        <v>103.42229381143589</v>
      </c>
    </row>
    <row r="43" spans="1:3">
      <c r="A43">
        <v>2003</v>
      </c>
      <c r="B43" s="1">
        <v>13.805999999999999</v>
      </c>
      <c r="C43">
        <f>C42+C42*growth_rate*(1-C42/K)-B42</f>
        <v>108.80027435803422</v>
      </c>
    </row>
    <row r="44" spans="1:3">
      <c r="A44">
        <v>2004</v>
      </c>
      <c r="B44" s="1">
        <v>13.353999999999999</v>
      </c>
      <c r="C44">
        <f>C43+C43*growth_rate*(1-C43/K)-B43</f>
        <v>109.87245732052675</v>
      </c>
    </row>
    <row r="45" spans="1:3">
      <c r="A45">
        <v>2005</v>
      </c>
      <c r="B45" s="1">
        <v>13.933</v>
      </c>
      <c r="C45">
        <f>C44+C44*growth_rate*(1-C44/K)-B44</f>
        <v>111.13380350201335</v>
      </c>
    </row>
    <row r="46" spans="1:3">
      <c r="A46">
        <v>2006</v>
      </c>
      <c r="B46" s="1">
        <v>0.93</v>
      </c>
      <c r="C46">
        <f>C45+C45*growth_rate*(1-C45/K)-B45</f>
        <v>111.49671061842974</v>
      </c>
    </row>
    <row r="47" spans="1:3">
      <c r="A47">
        <v>2007</v>
      </c>
      <c r="B47" s="1">
        <v>4.617</v>
      </c>
      <c r="C47">
        <f>C46+C46*growth_rate*(1-C46/K)-B46</f>
        <v>124.76866181029082</v>
      </c>
    </row>
    <row r="48" spans="1:3">
      <c r="A48">
        <v>2008</v>
      </c>
      <c r="B48" s="1">
        <v>11.403</v>
      </c>
      <c r="C48">
        <f>C47+C47*growth_rate*(1-C47/K)-B47</f>
        <v>130.2885553417585</v>
      </c>
    </row>
    <row r="49" spans="1:3">
      <c r="A49">
        <v>2009</v>
      </c>
      <c r="B49" s="1">
        <v>6.1680000000000001</v>
      </c>
      <c r="C49">
        <f>C48+C48*growth_rate*(1-C48/K)-B48</f>
        <v>126.97122793230342</v>
      </c>
    </row>
    <row r="50" spans="1:3">
      <c r="A50">
        <v>2010</v>
      </c>
      <c r="B50" s="1">
        <v>9.3789999999999996</v>
      </c>
      <c r="C50">
        <f>C49+C49*growth_rate*(1-C49/K)-B49</f>
        <v>130.1470325611167</v>
      </c>
    </row>
    <row r="51" spans="1:3">
      <c r="A51">
        <v>2011</v>
      </c>
      <c r="B51" s="1">
        <v>5.23</v>
      </c>
      <c r="C51">
        <f>C50+C50*growth_rate*(1-C50/K)-B50</f>
        <v>128.90894135786419</v>
      </c>
    </row>
    <row r="52" spans="1:3">
      <c r="A52">
        <v>2012</v>
      </c>
      <c r="B52" s="1">
        <v>3.133</v>
      </c>
      <c r="C52">
        <f>C51+C51*growth_rate*(1-C51/K)-B51</f>
        <v>132.29713907986564</v>
      </c>
    </row>
    <row r="53" spans="1:3">
      <c r="A53">
        <v>2013</v>
      </c>
      <c r="B53" s="1">
        <v>17</v>
      </c>
      <c r="C53">
        <f>C52+C52*growth_rate*(1-C52/K)-B52</f>
        <v>136.45085273331935</v>
      </c>
    </row>
    <row r="54" spans="1:3">
      <c r="A54">
        <v>2014</v>
      </c>
      <c r="C54">
        <f>C53+C53*growth_rate*(1-C53/K)-B53</f>
        <v>124.99636743068837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abSelected="1" workbookViewId="0">
      <selection activeCell="D22" sqref="D22"/>
    </sheetView>
  </sheetViews>
  <sheetFormatPr baseColWidth="10" defaultRowHeight="15" x14ac:dyDescent="0"/>
  <sheetData>
    <row r="1" spans="1:11">
      <c r="A1" t="s">
        <v>2</v>
      </c>
      <c r="B1">
        <f>EXP(C1)</f>
        <v>0.51491040393046406</v>
      </c>
      <c r="C1">
        <v>-0.66376236640400532</v>
      </c>
    </row>
    <row r="2" spans="1:11">
      <c r="A2" t="s">
        <v>3</v>
      </c>
      <c r="B2">
        <f>EXP(C2)</f>
        <v>148.14360792155884</v>
      </c>
      <c r="C2">
        <v>4.9981821270986062</v>
      </c>
    </row>
    <row r="3" spans="1:11">
      <c r="A3" t="s">
        <v>4</v>
      </c>
      <c r="B3">
        <f>K*EXP(C3)</f>
        <v>151.08377126528265</v>
      </c>
      <c r="C3">
        <v>1.9652332475952859E-2</v>
      </c>
    </row>
    <row r="4" spans="1:11">
      <c r="A4" t="s">
        <v>5</v>
      </c>
      <c r="B4">
        <f>InitBio/K</f>
        <v>1.0198467108029434</v>
      </c>
    </row>
    <row r="5" spans="1:11">
      <c r="A5" t="s">
        <v>7</v>
      </c>
      <c r="B5">
        <f>EXP((1/B7)*SUM(I10:I59))</f>
        <v>1.0097815658209293</v>
      </c>
    </row>
    <row r="6" spans="1:11">
      <c r="A6" t="s">
        <v>6</v>
      </c>
      <c r="B6">
        <f>SQRT(SUMPRODUCT(K10:K59,K10:K59)/B7)</f>
        <v>0.18478432988960355</v>
      </c>
    </row>
    <row r="7" spans="1:11">
      <c r="A7" t="s">
        <v>13</v>
      </c>
      <c r="B7">
        <f>COUNT(G10:G59)</f>
        <v>42</v>
      </c>
    </row>
    <row r="8" spans="1:11">
      <c r="A8" t="s">
        <v>8</v>
      </c>
      <c r="B8">
        <f>B7*LN(sigma)+B7/2</f>
        <v>-49.91976857026016</v>
      </c>
    </row>
    <row r="9" spans="1:11">
      <c r="F9" t="s">
        <v>1</v>
      </c>
      <c r="G9" t="s">
        <v>9</v>
      </c>
      <c r="H9" t="s">
        <v>11</v>
      </c>
      <c r="I9" t="s">
        <v>12</v>
      </c>
      <c r="J9" t="s">
        <v>15</v>
      </c>
      <c r="K9" t="s">
        <v>14</v>
      </c>
    </row>
    <row r="10" spans="1:11">
      <c r="F10">
        <v>1965</v>
      </c>
      <c r="G10" s="1"/>
      <c r="H10" t="str">
        <f>IF(G10="","",AVERAGE(Model!C5:C6))</f>
        <v/>
      </c>
      <c r="I10" t="str">
        <f>IF(G10="","",LN(G10/H10))</f>
        <v/>
      </c>
      <c r="J10" t="str">
        <f>IF(G10="","",H10*q)</f>
        <v/>
      </c>
      <c r="K10" t="str">
        <f>IF(G10="","",LN(G10/J10))</f>
        <v/>
      </c>
    </row>
    <row r="11" spans="1:11">
      <c r="F11">
        <v>1966</v>
      </c>
      <c r="G11" s="1"/>
      <c r="H11" t="str">
        <f>IF(G11="","",AVERAGE(Model!C6:C7))</f>
        <v/>
      </c>
      <c r="I11" t="str">
        <f t="shared" ref="I11:I59" si="0">IF(G11="","",LN(G11/H11))</f>
        <v/>
      </c>
      <c r="J11" t="str">
        <f>IF(G11="","",H11*q)</f>
        <v/>
      </c>
      <c r="K11" t="str">
        <f>IF(G11="","",LN(G11/J11))</f>
        <v/>
      </c>
    </row>
    <row r="12" spans="1:11">
      <c r="F12">
        <v>1967</v>
      </c>
      <c r="G12" s="1"/>
      <c r="H12" t="str">
        <f>IF(G12="","",AVERAGE(Model!C7:C8))</f>
        <v/>
      </c>
      <c r="I12" t="str">
        <f t="shared" si="0"/>
        <v/>
      </c>
      <c r="J12" t="str">
        <f>IF(G12="","",H12*q)</f>
        <v/>
      </c>
      <c r="K12" t="str">
        <f>IF(G12="","",LN(G12/J12))</f>
        <v/>
      </c>
    </row>
    <row r="13" spans="1:11">
      <c r="F13">
        <v>1968</v>
      </c>
      <c r="G13" s="1"/>
      <c r="H13" t="str">
        <f>IF(G13="","",AVERAGE(Model!C8:C9))</f>
        <v/>
      </c>
      <c r="I13" t="str">
        <f t="shared" si="0"/>
        <v/>
      </c>
      <c r="J13" t="str">
        <f>IF(G13="","",H13*q)</f>
        <v/>
      </c>
      <c r="K13" t="str">
        <f>IF(G13="","",LN(G13/J13))</f>
        <v/>
      </c>
    </row>
    <row r="14" spans="1:11">
      <c r="F14">
        <v>1969</v>
      </c>
      <c r="G14" s="1"/>
      <c r="H14" t="str">
        <f>IF(G14="","",AVERAGE(Model!C9:C10))</f>
        <v/>
      </c>
      <c r="I14" t="str">
        <f t="shared" si="0"/>
        <v/>
      </c>
      <c r="J14" t="str">
        <f>IF(G14="","",H14*q)</f>
        <v/>
      </c>
      <c r="K14" t="str">
        <f>IF(G14="","",LN(G14/J14))</f>
        <v/>
      </c>
    </row>
    <row r="15" spans="1:11">
      <c r="F15">
        <v>1970</v>
      </c>
      <c r="G15" s="1"/>
      <c r="H15" t="str">
        <f>IF(G15="","",AVERAGE(Model!C10:C11))</f>
        <v/>
      </c>
      <c r="I15" t="str">
        <f t="shared" si="0"/>
        <v/>
      </c>
      <c r="J15" t="str">
        <f>IF(G15="","",H15*q)</f>
        <v/>
      </c>
      <c r="K15" t="str">
        <f>IF(G15="","",LN(G15/J15))</f>
        <v/>
      </c>
    </row>
    <row r="16" spans="1:11">
      <c r="F16">
        <v>1971</v>
      </c>
      <c r="G16" s="1">
        <v>97.191574724172526</v>
      </c>
      <c r="H16">
        <f>IF(G16="","",AVERAGE(Model!C11:C12))</f>
        <v>95.219763642387704</v>
      </c>
      <c r="I16">
        <f t="shared" si="0"/>
        <v>2.0496506380279465E-2</v>
      </c>
      <c r="J16">
        <f>IF(G16="","",H16*q)</f>
        <v>96.151162027909052</v>
      </c>
      <c r="K16">
        <f>IF(G16="","",LN(G16/J16))</f>
        <v>1.0762470381583573E-2</v>
      </c>
    </row>
    <row r="17" spans="6:11">
      <c r="F17">
        <v>1972</v>
      </c>
      <c r="G17" s="1">
        <v>79.438314944834502</v>
      </c>
      <c r="H17">
        <f>IF(G17="","",AVERAGE(Model!C12:C13))</f>
        <v>74.020220025280821</v>
      </c>
      <c r="I17">
        <f t="shared" si="0"/>
        <v>7.0642508375862639E-2</v>
      </c>
      <c r="J17">
        <f>IF(G17="","",H17*q)</f>
        <v>74.744253679537778</v>
      </c>
      <c r="K17">
        <f>IF(G17="","",LN(G17/J17))</f>
        <v>6.0908472377166567E-2</v>
      </c>
    </row>
    <row r="18" spans="6:11">
      <c r="F18">
        <v>1973</v>
      </c>
      <c r="G18" s="1">
        <v>51.855566700100304</v>
      </c>
      <c r="H18">
        <f>IF(G18="","",AVERAGE(Model!C13:C14))</f>
        <v>56.68634929346009</v>
      </c>
      <c r="I18">
        <f t="shared" si="0"/>
        <v>-8.9071138011557624E-2</v>
      </c>
      <c r="J18">
        <f>IF(G18="","",H18*q)</f>
        <v>57.240830550222256</v>
      </c>
      <c r="K18">
        <f>IF(G18="","",LN(G18/J18))</f>
        <v>-9.8805174010253641E-2</v>
      </c>
    </row>
    <row r="19" spans="6:11">
      <c r="F19">
        <v>1974</v>
      </c>
      <c r="G19" s="1">
        <v>40.421263791374116</v>
      </c>
      <c r="H19">
        <f>IF(G19="","",AVERAGE(Model!C14:C15))</f>
        <v>45.968825619179491</v>
      </c>
      <c r="I19">
        <f t="shared" si="0"/>
        <v>-0.12860748484016418</v>
      </c>
      <c r="J19">
        <f>IF(G19="","",H19*q)</f>
        <v>46.418472712684313</v>
      </c>
      <c r="K19">
        <f>IF(G19="","",LN(G19/J19))</f>
        <v>-0.13834152083886014</v>
      </c>
    </row>
    <row r="20" spans="6:11">
      <c r="F20">
        <v>1975</v>
      </c>
      <c r="G20" s="1">
        <v>37.512537612838514</v>
      </c>
      <c r="H20">
        <f>IF(G20="","",AVERAGE(Model!C15:C16))</f>
        <v>38.643873404784117</v>
      </c>
      <c r="I20">
        <f t="shared" si="0"/>
        <v>-2.9713034274532972E-2</v>
      </c>
      <c r="J20">
        <f>IF(G20="","",H20*q)</f>
        <v>39.021870996068671</v>
      </c>
      <c r="K20">
        <f>IF(G20="","",LN(G20/J20))</f>
        <v>-3.9447070273228975E-2</v>
      </c>
    </row>
    <row r="21" spans="6:11">
      <c r="F21">
        <v>1976</v>
      </c>
      <c r="G21" s="1">
        <v>41.825476429287868</v>
      </c>
      <c r="H21">
        <f>IF(G21="","",AVERAGE(Model!C16:C17))</f>
        <v>37.829303305795676</v>
      </c>
      <c r="I21">
        <f t="shared" si="0"/>
        <v>0.10042161579707987</v>
      </c>
      <c r="J21">
        <f>IF(G21="","",H21*q)</f>
        <v>38.199333126041211</v>
      </c>
      <c r="K21">
        <f>IF(G21="","",LN(G21/J21))</f>
        <v>9.0687579798383933E-2</v>
      </c>
    </row>
    <row r="22" spans="6:11">
      <c r="F22">
        <v>1977</v>
      </c>
      <c r="G22" s="1">
        <v>65.195586760280847</v>
      </c>
      <c r="H22">
        <f>IF(G22="","",AVERAGE(Model!C17:C18))</f>
        <v>42.458264704884996</v>
      </c>
      <c r="I22">
        <f t="shared" si="0"/>
        <v>0.42887019241416086</v>
      </c>
      <c r="J22">
        <f>IF(G22="","",H22*q)</f>
        <v>42.873573015738266</v>
      </c>
      <c r="K22">
        <f>IF(G22="","",LN(G22/J22))</f>
        <v>0.41913615641546487</v>
      </c>
    </row>
    <row r="23" spans="6:11">
      <c r="F23">
        <v>1978</v>
      </c>
      <c r="G23" s="1">
        <v>44.433299899699094</v>
      </c>
      <c r="H23">
        <f>IF(G23="","",AVERAGE(Model!C18:C19))</f>
        <v>44.491722660345495</v>
      </c>
      <c r="I23">
        <f t="shared" si="0"/>
        <v>-1.3139781665551852E-3</v>
      </c>
      <c r="J23">
        <f>IF(G23="","",H23*q)</f>
        <v>44.926921374034194</v>
      </c>
      <c r="K23">
        <f>IF(G23="","",LN(G23/J23))</f>
        <v>-1.1048014165251177E-2</v>
      </c>
    </row>
    <row r="24" spans="6:11">
      <c r="F24">
        <v>1979</v>
      </c>
      <c r="G24" s="1">
        <v>38.615847542627883</v>
      </c>
      <c r="H24">
        <f>IF(G24="","",AVERAGE(Model!C19:C20))</f>
        <v>43.611950195083963</v>
      </c>
      <c r="I24">
        <f t="shared" si="0"/>
        <v>-0.12166844952916998</v>
      </c>
      <c r="J24">
        <f>IF(G24="","",H24*q)</f>
        <v>44.038543356496263</v>
      </c>
      <c r="K24">
        <f>IF(G24="","",LN(G24/J24))</f>
        <v>-0.13140248552786588</v>
      </c>
    </row>
    <row r="25" spans="6:11">
      <c r="F25">
        <v>1980</v>
      </c>
      <c r="G25" s="1">
        <v>51.554663991975929</v>
      </c>
      <c r="H25">
        <f>IF(G25="","",AVERAGE(Model!C20:C21))</f>
        <v>44.088832815994515</v>
      </c>
      <c r="I25">
        <f t="shared" si="0"/>
        <v>0.15643615522236909</v>
      </c>
      <c r="J25">
        <f>IF(G25="","",H25*q)</f>
        <v>44.520090636152112</v>
      </c>
      <c r="K25">
        <f>IF(G25="","",LN(G25/J25))</f>
        <v>0.14670211922367307</v>
      </c>
    </row>
    <row r="26" spans="6:11">
      <c r="F26">
        <v>1981</v>
      </c>
      <c r="G26" s="1">
        <v>45.135406218655966</v>
      </c>
      <c r="H26">
        <f>IF(G26="","",AVERAGE(Model!C21:C22))</f>
        <v>46.49684825247293</v>
      </c>
      <c r="I26">
        <f t="shared" si="0"/>
        <v>-2.971753198884574E-2</v>
      </c>
      <c r="J26">
        <f>IF(G26="","",H26*q)</f>
        <v>46.951660234120254</v>
      </c>
      <c r="K26">
        <f>IF(G26="","",LN(G26/J26))</f>
        <v>-3.9451567987541798E-2</v>
      </c>
    </row>
    <row r="27" spans="6:11">
      <c r="F27">
        <v>1982</v>
      </c>
      <c r="G27" s="1">
        <v>43.229689067201605</v>
      </c>
      <c r="H27">
        <f>IF(G27="","",AVERAGE(Model!C22:C23))</f>
        <v>48.922430154870447</v>
      </c>
      <c r="I27">
        <f t="shared" si="0"/>
        <v>-0.12370847955634885</v>
      </c>
      <c r="J27">
        <f>IF(G27="","",H27*q)</f>
        <v>49.400968125550129</v>
      </c>
      <c r="K27">
        <f>IF(G27="","",LN(G27/J27))</f>
        <v>-0.13344251555504488</v>
      </c>
    </row>
    <row r="28" spans="6:11">
      <c r="F28">
        <v>1983</v>
      </c>
      <c r="G28" s="1">
        <v>60</v>
      </c>
      <c r="H28">
        <f>IF(G28="","",AVERAGE(Model!C23:C24))</f>
        <v>53.888992285548582</v>
      </c>
      <c r="I28">
        <f t="shared" si="0"/>
        <v>0.10741832992177598</v>
      </c>
      <c r="J28">
        <f>IF(G28="","",H28*q)</f>
        <v>54.416111010613221</v>
      </c>
      <c r="K28">
        <f>IF(G28="","",LN(G28/J28))</f>
        <v>9.7684293923080215E-2</v>
      </c>
    </row>
    <row r="29" spans="6:11">
      <c r="F29">
        <v>1984</v>
      </c>
      <c r="G29" s="1">
        <v>90.585656969062939</v>
      </c>
      <c r="H29">
        <f>IF(G29="","",AVERAGE(Model!C24:C25))</f>
        <v>57.900621062168476</v>
      </c>
      <c r="I29">
        <f t="shared" si="0"/>
        <v>0.44756777793283881</v>
      </c>
      <c r="J29">
        <f>IF(G29="","",H29*q)</f>
        <v>58.466979798160757</v>
      </c>
      <c r="K29">
        <f>IF(G29="","",LN(G29/J29))</f>
        <v>0.43783374193414287</v>
      </c>
    </row>
    <row r="30" spans="6:11">
      <c r="F30">
        <v>1985</v>
      </c>
      <c r="G30" s="1">
        <v>59.359710651523201</v>
      </c>
      <c r="H30">
        <f>IF(G30="","",AVERAGE(Model!C25:C26))</f>
        <v>53.211277431812832</v>
      </c>
      <c r="I30">
        <f t="shared" si="0"/>
        <v>0.10934536869467142</v>
      </c>
      <c r="J30">
        <f>IF(G30="","",H30*q)</f>
        <v>53.731767044427833</v>
      </c>
      <c r="K30">
        <f>IF(G30="","",LN(G30/J30))</f>
        <v>9.9611332695975524E-2</v>
      </c>
    </row>
    <row r="31" spans="6:11">
      <c r="F31">
        <v>1986</v>
      </c>
      <c r="G31" s="1">
        <v>39.536389200643292</v>
      </c>
      <c r="H31">
        <f>IF(G31="","",AVERAGE(Model!C26:C27))</f>
        <v>41.099437827133315</v>
      </c>
      <c r="I31">
        <f t="shared" si="0"/>
        <v>-3.8772949829997086E-2</v>
      </c>
      <c r="J31">
        <f>IF(G31="","",H31*q)</f>
        <v>41.50145468344261</v>
      </c>
      <c r="K31">
        <f>IF(G31="","",LN(G31/J31))</f>
        <v>-4.8506985828693082E-2</v>
      </c>
    </row>
    <row r="32" spans="6:11">
      <c r="F32">
        <v>1987</v>
      </c>
      <c r="G32" s="1">
        <v>32.263547239768521</v>
      </c>
      <c r="H32">
        <f>IF(G32="","",AVERAGE(Model!C27:C28))</f>
        <v>32.98757834336034</v>
      </c>
      <c r="I32">
        <f t="shared" si="0"/>
        <v>-2.2193052279946335E-2</v>
      </c>
      <c r="J32">
        <f>IF(G32="","",H32*q)</f>
        <v>33.310248512198982</v>
      </c>
      <c r="K32">
        <f>IF(G32="","",LN(G32/J32))</f>
        <v>-3.1927088278642442E-2</v>
      </c>
    </row>
    <row r="33" spans="6:11">
      <c r="F33">
        <v>1988</v>
      </c>
      <c r="G33" s="1">
        <v>22.477589097686383</v>
      </c>
      <c r="H33">
        <f>IF(G33="","",AVERAGE(Model!C28:C29))</f>
        <v>29.948516389043824</v>
      </c>
      <c r="I33">
        <f t="shared" si="0"/>
        <v>-0.28696101434555815</v>
      </c>
      <c r="J33">
        <f>IF(G33="","",H33*q)</f>
        <v>30.241459773342434</v>
      </c>
      <c r="K33">
        <f>IF(G33="","",LN(G33/J33))</f>
        <v>-0.29669505034425403</v>
      </c>
    </row>
    <row r="34" spans="6:11">
      <c r="F34">
        <v>1989</v>
      </c>
      <c r="G34" s="1">
        <v>35.0496382208554</v>
      </c>
      <c r="H34">
        <f>IF(G34="","",AVERAGE(Model!C29:C30))</f>
        <v>29.059615043904532</v>
      </c>
      <c r="I34">
        <f t="shared" si="0"/>
        <v>0.18741588051203192</v>
      </c>
      <c r="J34">
        <f>IF(G34="","",H34*q)</f>
        <v>29.34386358118735</v>
      </c>
      <c r="K34">
        <f>IF(G34="","",LN(G34/J34))</f>
        <v>0.17768184451333596</v>
      </c>
    </row>
    <row r="35" spans="6:11">
      <c r="F35">
        <v>1990</v>
      </c>
      <c r="G35" s="1">
        <v>25.297090928016797</v>
      </c>
      <c r="H35">
        <f>IF(G35="","",AVERAGE(Model!C30:C31))</f>
        <v>28.988926220547164</v>
      </c>
      <c r="I35">
        <f t="shared" si="0"/>
        <v>-0.13622449655752913</v>
      </c>
      <c r="J35">
        <f>IF(G35="","",H35*q)</f>
        <v>29.272483310451509</v>
      </c>
      <c r="K35">
        <f>IF(G35="","",LN(G35/J35))</f>
        <v>-0.14595853255622518</v>
      </c>
    </row>
    <row r="36" spans="6:11">
      <c r="F36">
        <v>1991</v>
      </c>
      <c r="G36" s="1">
        <v>26.169908523748774</v>
      </c>
      <c r="H36">
        <f>IF(G36="","",AVERAGE(Model!C31:C32))</f>
        <v>25.897697539299966</v>
      </c>
      <c r="I36">
        <f t="shared" si="0"/>
        <v>1.0456154416241278E-2</v>
      </c>
      <c r="J36">
        <f>IF(G36="","",H36*q)</f>
        <v>26.151017572391147</v>
      </c>
      <c r="K36">
        <f>IF(G36="","",LN(G36/J36))</f>
        <v>7.2211841754540157E-4</v>
      </c>
    </row>
    <row r="37" spans="6:11">
      <c r="F37">
        <v>1992</v>
      </c>
      <c r="G37" s="1">
        <v>19.652770401754786</v>
      </c>
      <c r="H37">
        <f>IF(G37="","",AVERAGE(Model!C32:C33))</f>
        <v>23.401687764925775</v>
      </c>
      <c r="I37">
        <f t="shared" si="0"/>
        <v>-0.17458983072473835</v>
      </c>
      <c r="J37">
        <f>IF(G37="","",H37*q)</f>
        <v>23.63059291411923</v>
      </c>
      <c r="K37">
        <f>IF(G37="","",LN(G37/J37))</f>
        <v>-0.18432386672343429</v>
      </c>
    </row>
    <row r="38" spans="6:11">
      <c r="F38">
        <v>1993</v>
      </c>
      <c r="G38" s="1">
        <v>32.181338753857588</v>
      </c>
      <c r="H38">
        <f>IF(G38="","",AVERAGE(Model!C33:C34))</f>
        <v>21.35926477879832</v>
      </c>
      <c r="I38">
        <f t="shared" si="0"/>
        <v>0.40990114971408115</v>
      </c>
      <c r="J38">
        <f>IF(G38="","",H38*q)</f>
        <v>21.568191833118792</v>
      </c>
      <c r="K38">
        <f>IF(G38="","",LN(G38/J38))</f>
        <v>0.4001671137153851</v>
      </c>
    </row>
    <row r="39" spans="6:11">
      <c r="F39">
        <v>1994</v>
      </c>
      <c r="G39" s="1">
        <v>25.31870753237844</v>
      </c>
      <c r="H39">
        <f>IF(G39="","",AVERAGE(Model!C34:C35))</f>
        <v>22.918651544431526</v>
      </c>
      <c r="I39">
        <f t="shared" si="0"/>
        <v>9.9592493672596316E-2</v>
      </c>
      <c r="J39">
        <f>IF(G39="","",H39*q)</f>
        <v>23.142831843040327</v>
      </c>
      <c r="K39">
        <f>IF(G39="","",LN(G39/J39))</f>
        <v>8.9858457673900369E-2</v>
      </c>
    </row>
    <row r="40" spans="6:11">
      <c r="F40">
        <v>1995</v>
      </c>
      <c r="G40" s="1">
        <v>23.268653576071895</v>
      </c>
      <c r="H40">
        <f>IF(G40="","",AVERAGE(Model!C35:C36))</f>
        <v>31.787241103567354</v>
      </c>
      <c r="I40">
        <f t="shared" si="0"/>
        <v>-0.3119578714098713</v>
      </c>
      <c r="J40">
        <f>IF(G40="","",H40*q)</f>
        <v>32.098170094687646</v>
      </c>
      <c r="K40">
        <f>IF(G40="","",LN(G40/J40))</f>
        <v>-0.32169190740856735</v>
      </c>
    </row>
    <row r="41" spans="6:11">
      <c r="F41">
        <v>1996</v>
      </c>
      <c r="G41" s="1">
        <v>43.356688192613255</v>
      </c>
      <c r="H41">
        <f>IF(G41="","",AVERAGE(Model!C36:C37))</f>
        <v>44.387084154460133</v>
      </c>
      <c r="I41">
        <f t="shared" si="0"/>
        <v>-2.3487554804555964E-2</v>
      </c>
      <c r="J41">
        <f>IF(G41="","",H41*q)</f>
        <v>44.821259339716114</v>
      </c>
      <c r="K41">
        <f>IF(G41="","",LN(G41/J41))</f>
        <v>-3.3221590803252016E-2</v>
      </c>
    </row>
    <row r="42" spans="6:11">
      <c r="F42">
        <v>1997</v>
      </c>
      <c r="G42" s="1">
        <v>51.360039703526745</v>
      </c>
      <c r="H42">
        <f>IF(G42="","",AVERAGE(Model!C37:C38))</f>
        <v>59.775688545745922</v>
      </c>
      <c r="I42">
        <f t="shared" si="0"/>
        <v>-0.15173859981142024</v>
      </c>
      <c r="J42">
        <f>IF(G42="","",H42*q)</f>
        <v>60.360388377747505</v>
      </c>
      <c r="K42">
        <f>IF(G42="","",LN(G42/J42))</f>
        <v>-0.16147263581011628</v>
      </c>
    </row>
    <row r="43" spans="6:11">
      <c r="F43">
        <v>1998</v>
      </c>
      <c r="G43" s="1">
        <v>76.660433338346991</v>
      </c>
      <c r="H43">
        <f>IF(G43="","",AVERAGE(Model!C38:C39))</f>
        <v>75.373040635822548</v>
      </c>
      <c r="I43">
        <f t="shared" si="0"/>
        <v>1.6936052839099023E-2</v>
      </c>
      <c r="J43">
        <f>IF(G43="","",H43*q)</f>
        <v>76.11030699392542</v>
      </c>
      <c r="K43">
        <f>IF(G43="","",LN(G43/J43))</f>
        <v>7.2020168404029281E-3</v>
      </c>
    </row>
    <row r="44" spans="6:11">
      <c r="F44">
        <v>1999</v>
      </c>
      <c r="G44" s="1">
        <v>114.63495722874683</v>
      </c>
      <c r="H44">
        <f>IF(G44="","",AVERAGE(Model!C39:C40))</f>
        <v>88.613119176940685</v>
      </c>
      <c r="I44">
        <f t="shared" si="0"/>
        <v>0.25747287604244012</v>
      </c>
      <c r="J44">
        <f>IF(G44="","",H44*q)</f>
        <v>89.479894234767784</v>
      </c>
      <c r="K44">
        <f>IF(G44="","",LN(G44/J44))</f>
        <v>0.24773884004374402</v>
      </c>
    </row>
    <row r="45" spans="6:11">
      <c r="F45">
        <v>2000</v>
      </c>
      <c r="G45" s="1">
        <v>101.98326721206557</v>
      </c>
      <c r="H45">
        <f>IF(G45="","",AVERAGE(Model!C40:C41))</f>
        <v>97.797374275644927</v>
      </c>
      <c r="I45">
        <f t="shared" si="0"/>
        <v>4.191102410349716E-2</v>
      </c>
      <c r="J45">
        <f>IF(G45="","",H45*q)</f>
        <v>98.753985729236206</v>
      </c>
      <c r="K45">
        <f>IF(G45="","",LN(G45/J45))</f>
        <v>3.2176988104800998E-2</v>
      </c>
    </row>
    <row r="46" spans="6:11">
      <c r="F46">
        <v>2001</v>
      </c>
      <c r="G46" s="1">
        <v>134.5959099874793</v>
      </c>
      <c r="H46">
        <f>IF(G46="","",AVERAGE(Model!C41:C42))</f>
        <v>102.22190478163024</v>
      </c>
      <c r="I46">
        <f t="shared" si="0"/>
        <v>0.27513104302111357</v>
      </c>
      <c r="J46">
        <f>IF(G46="","",H46*q)</f>
        <v>103.22179507159252</v>
      </c>
      <c r="K46">
        <f>IF(G46="","",LN(G46/J46))</f>
        <v>0.26539700702241747</v>
      </c>
    </row>
    <row r="47" spans="6:11">
      <c r="F47">
        <v>2002</v>
      </c>
      <c r="G47" s="1">
        <v>94.33277189479503</v>
      </c>
      <c r="H47">
        <f>IF(G47="","",AVERAGE(Model!C42:C43))</f>
        <v>106.11128408473505</v>
      </c>
      <c r="I47">
        <f t="shared" si="0"/>
        <v>-0.11765973594896964</v>
      </c>
      <c r="J47">
        <f>IF(G47="","",H47*q)</f>
        <v>107.1492185943532</v>
      </c>
      <c r="K47">
        <f>IF(G47="","",LN(G47/J47))</f>
        <v>-0.12739377194766566</v>
      </c>
    </row>
    <row r="48" spans="6:11">
      <c r="F48">
        <v>2003</v>
      </c>
      <c r="G48" s="1">
        <v>113.69056899415449</v>
      </c>
      <c r="H48">
        <f>IF(G48="","",AVERAGE(Model!C43:C44))</f>
        <v>109.33636583928049</v>
      </c>
      <c r="I48">
        <f t="shared" si="0"/>
        <v>3.9051395248520054E-2</v>
      </c>
      <c r="J48">
        <f>IF(G48="","",H48*q)</f>
        <v>110.40584669835862</v>
      </c>
      <c r="K48">
        <f>IF(G48="","",LN(G48/J48))</f>
        <v>2.9317359249824159E-2</v>
      </c>
    </row>
    <row r="49" spans="6:11">
      <c r="F49">
        <v>2004</v>
      </c>
      <c r="G49" s="1">
        <v>114.74760268946221</v>
      </c>
      <c r="H49">
        <f>IF(G49="","",AVERAGE(Model!C44:C45))</f>
        <v>110.50313041127005</v>
      </c>
      <c r="I49">
        <f t="shared" si="0"/>
        <v>3.7691107057031083E-2</v>
      </c>
      <c r="J49">
        <f>IF(G49="","",H49*q)</f>
        <v>111.58402405480662</v>
      </c>
      <c r="K49">
        <f>IF(G49="","",LN(G49/J49))</f>
        <v>2.7957071058335083E-2</v>
      </c>
    </row>
    <row r="50" spans="6:11">
      <c r="F50">
        <v>2005</v>
      </c>
      <c r="G50" s="1">
        <v>116.31168589540874</v>
      </c>
      <c r="H50">
        <f>IF(G50="","",AVERAGE(Model!C45:C46))</f>
        <v>111.31525706022154</v>
      </c>
      <c r="I50">
        <f t="shared" si="0"/>
        <v>4.3907205698824246E-2</v>
      </c>
      <c r="J50">
        <f>IF(G50="","",H50*q)</f>
        <v>112.40409457402976</v>
      </c>
      <c r="K50">
        <f>IF(G50="","",LN(G50/J50))</f>
        <v>3.4173169700128382E-2</v>
      </c>
    </row>
    <row r="51" spans="6:11">
      <c r="F51">
        <v>2006</v>
      </c>
      <c r="G51" s="1">
        <v>73.068909927177017</v>
      </c>
      <c r="H51">
        <f>IF(G51="","",AVERAGE(Model!C46:C47))</f>
        <v>118.13268621436029</v>
      </c>
      <c r="I51">
        <f t="shared" si="0"/>
        <v>-0.48040548468585476</v>
      </c>
      <c r="J51">
        <f>IF(G51="","",H51*q)</f>
        <v>119.28820886016923</v>
      </c>
      <c r="K51">
        <f>IF(G51="","",LN(G51/J51))</f>
        <v>-0.4901395206845508</v>
      </c>
    </row>
    <row r="52" spans="6:11">
      <c r="F52">
        <v>2007</v>
      </c>
      <c r="G52" s="1">
        <v>137.60993948617804</v>
      </c>
      <c r="H52">
        <f>IF(G52="","",AVERAGE(Model!C47:C48))</f>
        <v>127.52860857602465</v>
      </c>
      <c r="I52">
        <f t="shared" si="0"/>
        <v>7.6082437111108792E-2</v>
      </c>
      <c r="J52">
        <f>IF(G52="","",H52*q)</f>
        <v>128.77603805486257</v>
      </c>
      <c r="K52">
        <f>IF(G52="","",LN(G52/J52))</f>
        <v>6.6348401112412608E-2</v>
      </c>
    </row>
    <row r="53" spans="6:11">
      <c r="F53">
        <v>2008</v>
      </c>
      <c r="G53" s="1">
        <v>122.13529218522426</v>
      </c>
      <c r="H53">
        <f>IF(G53="","",AVERAGE(Model!C48:C49))</f>
        <v>128.62989163703097</v>
      </c>
      <c r="I53">
        <f t="shared" si="0"/>
        <v>-5.1809841013228546E-2</v>
      </c>
      <c r="J53">
        <f>IF(G53="","",H53*q)</f>
        <v>129.88809338861759</v>
      </c>
      <c r="K53">
        <f>IF(G53="","",LN(G53/J53))</f>
        <v>-6.1543877011924646E-2</v>
      </c>
    </row>
    <row r="54" spans="6:11">
      <c r="F54">
        <v>2009</v>
      </c>
      <c r="G54" s="1">
        <v>100.08361254766903</v>
      </c>
      <c r="H54">
        <f>IF(G54="","",AVERAGE(Model!C49:C50))</f>
        <v>128.55913024671005</v>
      </c>
      <c r="I54">
        <f t="shared" si="0"/>
        <v>-0.25038299395059704</v>
      </c>
      <c r="J54">
        <f>IF(G54="","",H54*q)</f>
        <v>129.81663984109966</v>
      </c>
      <c r="K54">
        <f>IF(G54="","",LN(G54/J54))</f>
        <v>-0.26011702994929298</v>
      </c>
    </row>
    <row r="55" spans="6:11">
      <c r="F55">
        <v>2010</v>
      </c>
      <c r="G55" s="1">
        <v>133.245416489402</v>
      </c>
      <c r="H55">
        <f>IF(G55="","",AVERAGE(Model!C50:C51))</f>
        <v>129.52798695949045</v>
      </c>
      <c r="I55">
        <f t="shared" si="0"/>
        <v>2.8295691318908679E-2</v>
      </c>
      <c r="J55">
        <f>IF(G55="","",H55*q)</f>
        <v>130.79497348958716</v>
      </c>
      <c r="K55">
        <f>IF(G55="","",LN(G55/J55))</f>
        <v>1.8561655320212669E-2</v>
      </c>
    </row>
    <row r="56" spans="6:11">
      <c r="F56">
        <v>2011</v>
      </c>
      <c r="G56" s="1">
        <v>128.63126598716633</v>
      </c>
      <c r="H56">
        <f>IF(G56="","",AVERAGE(Model!C51:C52))</f>
        <v>130.60304021886492</v>
      </c>
      <c r="I56">
        <f t="shared" si="0"/>
        <v>-1.5212587304035125E-2</v>
      </c>
      <c r="J56">
        <f>IF(G56="","",H56*q)</f>
        <v>131.88054245317923</v>
      </c>
      <c r="K56">
        <f>IF(G56="","",LN(G56/J56))</f>
        <v>-2.4946623302731234E-2</v>
      </c>
    </row>
    <row r="57" spans="6:11">
      <c r="F57">
        <v>2012</v>
      </c>
      <c r="G57" s="1">
        <v>138.32549703456758</v>
      </c>
      <c r="H57">
        <f>IF(G57="","",AVERAGE(Model!C52:C53))</f>
        <v>134.37399590659248</v>
      </c>
      <c r="I57">
        <f t="shared" si="0"/>
        <v>2.8982655484171574E-2</v>
      </c>
      <c r="J57">
        <f>IF(G57="","",H57*q)</f>
        <v>135.6883839921741</v>
      </c>
      <c r="K57">
        <f>IF(G57="","",LN(G57/J57))</f>
        <v>1.9248619485475602E-2</v>
      </c>
    </row>
    <row r="58" spans="6:11">
      <c r="F58">
        <v>2013</v>
      </c>
      <c r="G58" s="1"/>
      <c r="H58" t="str">
        <f>IF(G58="","",AVERAGE(Model!C53:C54))</f>
        <v/>
      </c>
      <c r="I58" t="str">
        <f t="shared" si="0"/>
        <v/>
      </c>
      <c r="J58" t="str">
        <f>IF(G58="","",H58*q)</f>
        <v/>
      </c>
      <c r="K58" t="str">
        <f>IF(G58="","",LN(G58/J58))</f>
        <v/>
      </c>
    </row>
    <row r="59" spans="6:11">
      <c r="F59">
        <v>2014</v>
      </c>
      <c r="I59" t="str">
        <f t="shared" si="0"/>
        <v/>
      </c>
      <c r="J59" t="str">
        <f>IF(G59="","",H59*q)</f>
        <v/>
      </c>
      <c r="K59" t="str">
        <f>IF(G59="","",LN(G59/J59))</f>
        <v/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Fay</dc:creator>
  <cp:lastModifiedBy>Gavin Fay</cp:lastModifiedBy>
  <dcterms:created xsi:type="dcterms:W3CDTF">2015-03-22T23:12:42Z</dcterms:created>
  <dcterms:modified xsi:type="dcterms:W3CDTF">2015-03-22T23:45:03Z</dcterms:modified>
</cp:coreProperties>
</file>