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360" tabRatio="500" activeTab="1"/>
  </bookViews>
  <sheets>
    <sheet name="Model" sheetId="1" r:id="rId1"/>
    <sheet name="Data" sheetId="3" r:id="rId2"/>
  </sheets>
  <definedNames>
    <definedName name="growth_rate">Data!$B$1</definedName>
    <definedName name="growth_rate_name">#REF!</definedName>
    <definedName name="InitBio">Data!$B$3</definedName>
    <definedName name="K">Data!$B$2</definedName>
    <definedName name="q">Data!$B$5</definedName>
    <definedName name="sigma">Data!$B$6</definedName>
    <definedName name="solver_adj" localSheetId="1" hidden="1">Data!$C$1:$C$3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itr" localSheetId="1" hidden="1">2147483647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opt" localSheetId="1" hidden="1">Data!$B$8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1" i="3" l="1"/>
  <c r="K12" i="3"/>
  <c r="K13" i="3"/>
  <c r="K14" i="3"/>
  <c r="K15" i="3"/>
  <c r="B2" i="3"/>
  <c r="B3" i="3"/>
  <c r="C5" i="1"/>
  <c r="B1" i="3"/>
  <c r="C6" i="1"/>
  <c r="C7" i="1"/>
  <c r="C8" i="1"/>
  <c r="C9" i="1"/>
  <c r="C10" i="1"/>
  <c r="C11" i="1"/>
  <c r="C12" i="1"/>
  <c r="H16" i="3"/>
  <c r="I10" i="3"/>
  <c r="I11" i="3"/>
  <c r="I12" i="3"/>
  <c r="I13" i="3"/>
  <c r="I14" i="3"/>
  <c r="I15" i="3"/>
  <c r="I16" i="3"/>
  <c r="C13" i="1"/>
  <c r="H17" i="3"/>
  <c r="I17" i="3"/>
  <c r="C14" i="1"/>
  <c r="H18" i="3"/>
  <c r="I18" i="3"/>
  <c r="C15" i="1"/>
  <c r="H19" i="3"/>
  <c r="I19" i="3"/>
  <c r="C16" i="1"/>
  <c r="H20" i="3"/>
  <c r="I20" i="3"/>
  <c r="C17" i="1"/>
  <c r="H21" i="3"/>
  <c r="I21" i="3"/>
  <c r="C18" i="1"/>
  <c r="H22" i="3"/>
  <c r="I22" i="3"/>
  <c r="C19" i="1"/>
  <c r="H23" i="3"/>
  <c r="I23" i="3"/>
  <c r="C20" i="1"/>
  <c r="H24" i="3"/>
  <c r="I24" i="3"/>
  <c r="C21" i="1"/>
  <c r="H25" i="3"/>
  <c r="I25" i="3"/>
  <c r="C22" i="1"/>
  <c r="H26" i="3"/>
  <c r="I26" i="3"/>
  <c r="C23" i="1"/>
  <c r="H27" i="3"/>
  <c r="I27" i="3"/>
  <c r="C24" i="1"/>
  <c r="H28" i="3"/>
  <c r="I28" i="3"/>
  <c r="C25" i="1"/>
  <c r="H29" i="3"/>
  <c r="I29" i="3"/>
  <c r="C26" i="1"/>
  <c r="H30" i="3"/>
  <c r="I30" i="3"/>
  <c r="C27" i="1"/>
  <c r="H31" i="3"/>
  <c r="I31" i="3"/>
  <c r="C28" i="1"/>
  <c r="H32" i="3"/>
  <c r="I32" i="3"/>
  <c r="C29" i="1"/>
  <c r="H33" i="3"/>
  <c r="I33" i="3"/>
  <c r="C30" i="1"/>
  <c r="H34" i="3"/>
  <c r="I34" i="3"/>
  <c r="C31" i="1"/>
  <c r="H35" i="3"/>
  <c r="I35" i="3"/>
  <c r="C32" i="1"/>
  <c r="H36" i="3"/>
  <c r="I36" i="3"/>
  <c r="C33" i="1"/>
  <c r="H37" i="3"/>
  <c r="I37" i="3"/>
  <c r="C34" i="1"/>
  <c r="H38" i="3"/>
  <c r="I38" i="3"/>
  <c r="C35" i="1"/>
  <c r="H39" i="3"/>
  <c r="I39" i="3"/>
  <c r="C36" i="1"/>
  <c r="H40" i="3"/>
  <c r="I40" i="3"/>
  <c r="C37" i="1"/>
  <c r="H41" i="3"/>
  <c r="I41" i="3"/>
  <c r="C38" i="1"/>
  <c r="H42" i="3"/>
  <c r="I42" i="3"/>
  <c r="C39" i="1"/>
  <c r="H43" i="3"/>
  <c r="I43" i="3"/>
  <c r="C40" i="1"/>
  <c r="H44" i="3"/>
  <c r="I44" i="3"/>
  <c r="C41" i="1"/>
  <c r="H45" i="3"/>
  <c r="I45" i="3"/>
  <c r="C42" i="1"/>
  <c r="H46" i="3"/>
  <c r="I46" i="3"/>
  <c r="C43" i="1"/>
  <c r="H47" i="3"/>
  <c r="I47" i="3"/>
  <c r="C44" i="1"/>
  <c r="H48" i="3"/>
  <c r="I48" i="3"/>
  <c r="C45" i="1"/>
  <c r="H49" i="3"/>
  <c r="I49" i="3"/>
  <c r="C46" i="1"/>
  <c r="H50" i="3"/>
  <c r="I50" i="3"/>
  <c r="C47" i="1"/>
  <c r="H51" i="3"/>
  <c r="I51" i="3"/>
  <c r="C48" i="1"/>
  <c r="H52" i="3"/>
  <c r="I52" i="3"/>
  <c r="C49" i="1"/>
  <c r="H53" i="3"/>
  <c r="I53" i="3"/>
  <c r="C50" i="1"/>
  <c r="H54" i="3"/>
  <c r="I54" i="3"/>
  <c r="C51" i="1"/>
  <c r="H55" i="3"/>
  <c r="I55" i="3"/>
  <c r="C52" i="1"/>
  <c r="H56" i="3"/>
  <c r="I56" i="3"/>
  <c r="C53" i="1"/>
  <c r="H57" i="3"/>
  <c r="I57" i="3"/>
  <c r="I58" i="3"/>
  <c r="B7" i="3"/>
  <c r="I59" i="3"/>
  <c r="B5" i="3"/>
  <c r="J16" i="3"/>
  <c r="K16" i="3"/>
  <c r="J17" i="3"/>
  <c r="K17" i="3"/>
  <c r="J18" i="3"/>
  <c r="K18" i="3"/>
  <c r="J19" i="3"/>
  <c r="K19" i="3"/>
  <c r="J20" i="3"/>
  <c r="K20" i="3"/>
  <c r="J21" i="3"/>
  <c r="K21" i="3"/>
  <c r="J22" i="3"/>
  <c r="K22" i="3"/>
  <c r="J23" i="3"/>
  <c r="K23" i="3"/>
  <c r="J24" i="3"/>
  <c r="K24" i="3"/>
  <c r="J25" i="3"/>
  <c r="K25" i="3"/>
  <c r="J26" i="3"/>
  <c r="K26" i="3"/>
  <c r="J27" i="3"/>
  <c r="K27" i="3"/>
  <c r="J28" i="3"/>
  <c r="K28" i="3"/>
  <c r="J29" i="3"/>
  <c r="K29" i="3"/>
  <c r="J30" i="3"/>
  <c r="K30" i="3"/>
  <c r="J31" i="3"/>
  <c r="K31" i="3"/>
  <c r="J32" i="3"/>
  <c r="K32" i="3"/>
  <c r="J33" i="3"/>
  <c r="K33" i="3"/>
  <c r="J34" i="3"/>
  <c r="K34" i="3"/>
  <c r="J35" i="3"/>
  <c r="K35" i="3"/>
  <c r="J36" i="3"/>
  <c r="K36" i="3"/>
  <c r="J37" i="3"/>
  <c r="K37" i="3"/>
  <c r="J38" i="3"/>
  <c r="K38" i="3"/>
  <c r="J39" i="3"/>
  <c r="K39" i="3"/>
  <c r="J40" i="3"/>
  <c r="K40" i="3"/>
  <c r="J41" i="3"/>
  <c r="K41" i="3"/>
  <c r="J42" i="3"/>
  <c r="K42" i="3"/>
  <c r="J43" i="3"/>
  <c r="K43" i="3"/>
  <c r="J44" i="3"/>
  <c r="K44" i="3"/>
  <c r="J45" i="3"/>
  <c r="K45" i="3"/>
  <c r="J46" i="3"/>
  <c r="K46" i="3"/>
  <c r="J47" i="3"/>
  <c r="K47" i="3"/>
  <c r="J48" i="3"/>
  <c r="K48" i="3"/>
  <c r="J49" i="3"/>
  <c r="K49" i="3"/>
  <c r="J50" i="3"/>
  <c r="K50" i="3"/>
  <c r="J51" i="3"/>
  <c r="K51" i="3"/>
  <c r="J52" i="3"/>
  <c r="K52" i="3"/>
  <c r="J53" i="3"/>
  <c r="K53" i="3"/>
  <c r="J54" i="3"/>
  <c r="K54" i="3"/>
  <c r="J55" i="3"/>
  <c r="K55" i="3"/>
  <c r="J56" i="3"/>
  <c r="K56" i="3"/>
  <c r="J57" i="3"/>
  <c r="K57" i="3"/>
  <c r="K58" i="3"/>
  <c r="K59" i="3"/>
  <c r="K10" i="3"/>
  <c r="J11" i="3"/>
  <c r="J12" i="3"/>
  <c r="J13" i="3"/>
  <c r="J14" i="3"/>
  <c r="J15" i="3"/>
  <c r="J58" i="3"/>
  <c r="J59" i="3"/>
  <c r="J10" i="3"/>
  <c r="C54" i="1"/>
  <c r="H11" i="3"/>
  <c r="H12" i="3"/>
  <c r="H13" i="3"/>
  <c r="H14" i="3"/>
  <c r="H15" i="3"/>
  <c r="H58" i="3"/>
  <c r="H10" i="3"/>
  <c r="B4" i="3"/>
  <c r="B6" i="3"/>
  <c r="B8" i="3"/>
</calcChain>
</file>

<file path=xl/sharedStrings.xml><?xml version="1.0" encoding="utf-8"?>
<sst xmlns="http://schemas.openxmlformats.org/spreadsheetml/2006/main" count="17" uniqueCount="16">
  <si>
    <t>Yield (kt)</t>
  </si>
  <si>
    <t>Year</t>
  </si>
  <si>
    <t>r</t>
  </si>
  <si>
    <t>K</t>
  </si>
  <si>
    <t>InitBio</t>
  </si>
  <si>
    <t>InitDep</t>
  </si>
  <si>
    <t>sigma</t>
  </si>
  <si>
    <t>catchability</t>
  </si>
  <si>
    <t>neg log Like</t>
  </si>
  <si>
    <t>Survey (kg/tow)</t>
  </si>
  <si>
    <t>PredBio</t>
  </si>
  <si>
    <t>Avg Bio</t>
  </si>
  <si>
    <t>LN(I/B)</t>
  </si>
  <si>
    <t>N obs</t>
  </si>
  <si>
    <t>LN(I/Ipred)</t>
  </si>
  <si>
    <t>Ipred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</si>
</sst>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Data!$G$9</c:f>
              <c:strCache>
                <c:ptCount val="1"/>
                <c:pt idx="0">
                  <c:v>Survey (kg/tow)</c:v>
                </c:pt>
              </c:strCache>
            </c:strRef>
          </c:tx>
          <c:spPr>
            <a:ln w="47625">
              <a:noFill/>
            </a:ln>
          </c:spPr>
          <c:xVal>
            <c:numRef>
              <c:f>Data!$F$10:$F$59</c:f>
              <c:numCache>
                <c:formatCode>General</c:formatCode>
                <c:ptCount val="50"/>
                <c:pt idx="0">
                  <c:v>1965.0</c:v>
                </c:pt>
                <c:pt idx="1">
                  <c:v>1966.0</c:v>
                </c:pt>
                <c:pt idx="2">
                  <c:v>1967.0</c:v>
                </c:pt>
                <c:pt idx="3">
                  <c:v>1968.0</c:v>
                </c:pt>
                <c:pt idx="4">
                  <c:v>1969.0</c:v>
                </c:pt>
                <c:pt idx="5">
                  <c:v>1970.0</c:v>
                </c:pt>
                <c:pt idx="6">
                  <c:v>1971.0</c:v>
                </c:pt>
                <c:pt idx="7">
                  <c:v>1972.0</c:v>
                </c:pt>
                <c:pt idx="8">
                  <c:v>1973.0</c:v>
                </c:pt>
                <c:pt idx="9">
                  <c:v>1974.0</c:v>
                </c:pt>
                <c:pt idx="10">
                  <c:v>1975.0</c:v>
                </c:pt>
                <c:pt idx="11">
                  <c:v>1976.0</c:v>
                </c:pt>
                <c:pt idx="12">
                  <c:v>1977.0</c:v>
                </c:pt>
                <c:pt idx="13">
                  <c:v>1978.0</c:v>
                </c:pt>
                <c:pt idx="14">
                  <c:v>1979.0</c:v>
                </c:pt>
                <c:pt idx="15">
                  <c:v>1980.0</c:v>
                </c:pt>
                <c:pt idx="16">
                  <c:v>1981.0</c:v>
                </c:pt>
                <c:pt idx="17">
                  <c:v>1982.0</c:v>
                </c:pt>
                <c:pt idx="18">
                  <c:v>1983.0</c:v>
                </c:pt>
                <c:pt idx="19">
                  <c:v>1984.0</c:v>
                </c:pt>
                <c:pt idx="20">
                  <c:v>1985.0</c:v>
                </c:pt>
                <c:pt idx="21">
                  <c:v>1986.0</c:v>
                </c:pt>
                <c:pt idx="22">
                  <c:v>1987.0</c:v>
                </c:pt>
                <c:pt idx="23">
                  <c:v>1988.0</c:v>
                </c:pt>
                <c:pt idx="24">
                  <c:v>1989.0</c:v>
                </c:pt>
                <c:pt idx="25">
                  <c:v>1990.0</c:v>
                </c:pt>
                <c:pt idx="26">
                  <c:v>1991.0</c:v>
                </c:pt>
                <c:pt idx="27">
                  <c:v>1992.0</c:v>
                </c:pt>
                <c:pt idx="28">
                  <c:v>1993.0</c:v>
                </c:pt>
                <c:pt idx="29">
                  <c:v>1994.0</c:v>
                </c:pt>
                <c:pt idx="30">
                  <c:v>1995.0</c:v>
                </c:pt>
                <c:pt idx="31">
                  <c:v>1996.0</c:v>
                </c:pt>
                <c:pt idx="32">
                  <c:v>1997.0</c:v>
                </c:pt>
                <c:pt idx="33">
                  <c:v>1998.0</c:v>
                </c:pt>
                <c:pt idx="34">
                  <c:v>1999.0</c:v>
                </c:pt>
                <c:pt idx="35">
                  <c:v>2000.0</c:v>
                </c:pt>
                <c:pt idx="36">
                  <c:v>2001.0</c:v>
                </c:pt>
                <c:pt idx="37">
                  <c:v>2002.0</c:v>
                </c:pt>
                <c:pt idx="38">
                  <c:v>2003.0</c:v>
                </c:pt>
                <c:pt idx="39">
                  <c:v>2004.0</c:v>
                </c:pt>
                <c:pt idx="40">
                  <c:v>2005.0</c:v>
                </c:pt>
                <c:pt idx="41">
                  <c:v>2006.0</c:v>
                </c:pt>
                <c:pt idx="42">
                  <c:v>2007.0</c:v>
                </c:pt>
                <c:pt idx="43">
                  <c:v>2008.0</c:v>
                </c:pt>
                <c:pt idx="44">
                  <c:v>2009.0</c:v>
                </c:pt>
                <c:pt idx="45">
                  <c:v>2010.0</c:v>
                </c:pt>
                <c:pt idx="46">
                  <c:v>2011.0</c:v>
                </c:pt>
                <c:pt idx="47">
                  <c:v>2012.0</c:v>
                </c:pt>
                <c:pt idx="48">
                  <c:v>2013.0</c:v>
                </c:pt>
                <c:pt idx="49">
                  <c:v>2014.0</c:v>
                </c:pt>
              </c:numCache>
            </c:numRef>
          </c:xVal>
          <c:yVal>
            <c:numRef>
              <c:f>Data!$G$10:$G$59</c:f>
              <c:numCache>
                <c:formatCode>0.000</c:formatCode>
                <c:ptCount val="50"/>
                <c:pt idx="6">
                  <c:v>97.19157472417252</c:v>
                </c:pt>
                <c:pt idx="7">
                  <c:v>79.4383149448345</c:v>
                </c:pt>
                <c:pt idx="8">
                  <c:v>51.8555667001003</c:v>
                </c:pt>
                <c:pt idx="9">
                  <c:v>40.42126379137412</c:v>
                </c:pt>
                <c:pt idx="10">
                  <c:v>37.51253761283851</c:v>
                </c:pt>
                <c:pt idx="11">
                  <c:v>41.82547642928787</c:v>
                </c:pt>
                <c:pt idx="12">
                  <c:v>65.19558676028085</c:v>
                </c:pt>
                <c:pt idx="13">
                  <c:v>44.43329989969909</c:v>
                </c:pt>
                <c:pt idx="14">
                  <c:v>38.61584754262788</c:v>
                </c:pt>
                <c:pt idx="15">
                  <c:v>51.55466399197593</c:v>
                </c:pt>
                <c:pt idx="16">
                  <c:v>45.13540621865596</c:v>
                </c:pt>
                <c:pt idx="17">
                  <c:v>43.2296890672016</c:v>
                </c:pt>
                <c:pt idx="18">
                  <c:v>60.0</c:v>
                </c:pt>
                <c:pt idx="19">
                  <c:v>90.58565696906293</c:v>
                </c:pt>
                <c:pt idx="20">
                  <c:v>59.3597106515232</c:v>
                </c:pt>
                <c:pt idx="21">
                  <c:v>39.53638920064329</c:v>
                </c:pt>
                <c:pt idx="22">
                  <c:v>32.26354723976852</c:v>
                </c:pt>
                <c:pt idx="23">
                  <c:v>22.47758909768638</c:v>
                </c:pt>
                <c:pt idx="24">
                  <c:v>35.0496382208554</c:v>
                </c:pt>
                <c:pt idx="25">
                  <c:v>25.2970909280168</c:v>
                </c:pt>
                <c:pt idx="26">
                  <c:v>26.16990852374877</c:v>
                </c:pt>
                <c:pt idx="27">
                  <c:v>19.65277040175479</c:v>
                </c:pt>
                <c:pt idx="28">
                  <c:v>32.18133875385759</c:v>
                </c:pt>
                <c:pt idx="29">
                  <c:v>25.31870753237844</c:v>
                </c:pt>
                <c:pt idx="30">
                  <c:v>23.26865357607189</c:v>
                </c:pt>
                <c:pt idx="31">
                  <c:v>43.35668819261326</c:v>
                </c:pt>
                <c:pt idx="32">
                  <c:v>51.36003970352674</c:v>
                </c:pt>
                <c:pt idx="33">
                  <c:v>76.66043333834699</c:v>
                </c:pt>
                <c:pt idx="34">
                  <c:v>114.6349572287468</c:v>
                </c:pt>
                <c:pt idx="35">
                  <c:v>101.9832672120656</c:v>
                </c:pt>
                <c:pt idx="36">
                  <c:v>134.5959099874793</c:v>
                </c:pt>
                <c:pt idx="37">
                  <c:v>94.33277189479503</c:v>
                </c:pt>
                <c:pt idx="38">
                  <c:v>113.6905689941545</c:v>
                </c:pt>
                <c:pt idx="39">
                  <c:v>114.7476026894622</c:v>
                </c:pt>
                <c:pt idx="40">
                  <c:v>116.3116858954087</c:v>
                </c:pt>
                <c:pt idx="41">
                  <c:v>73.068909927177</c:v>
                </c:pt>
                <c:pt idx="42">
                  <c:v>137.609939486178</c:v>
                </c:pt>
                <c:pt idx="43">
                  <c:v>122.1352921852243</c:v>
                </c:pt>
                <c:pt idx="44">
                  <c:v>100.083612547669</c:v>
                </c:pt>
                <c:pt idx="45">
                  <c:v>133.245416489402</c:v>
                </c:pt>
                <c:pt idx="46">
                  <c:v>128.6312659871663</c:v>
                </c:pt>
                <c:pt idx="47">
                  <c:v>138.3254970345676</c:v>
                </c:pt>
              </c:numCache>
            </c:numRef>
          </c:yVal>
          <c:smooth val="0"/>
        </c:ser>
        <c:ser>
          <c:idx val="1"/>
          <c:order val="1"/>
          <c:tx>
            <c:v>I pred</c:v>
          </c:tx>
          <c:spPr>
            <a:ln w="47625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Data!$F$16:$F$57</c:f>
              <c:numCache>
                <c:formatCode>General</c:formatCode>
                <c:ptCount val="42"/>
                <c:pt idx="0">
                  <c:v>1971.0</c:v>
                </c:pt>
                <c:pt idx="1">
                  <c:v>1972.0</c:v>
                </c:pt>
                <c:pt idx="2">
                  <c:v>1973.0</c:v>
                </c:pt>
                <c:pt idx="3">
                  <c:v>1974.0</c:v>
                </c:pt>
                <c:pt idx="4">
                  <c:v>1975.0</c:v>
                </c:pt>
                <c:pt idx="5">
                  <c:v>1976.0</c:v>
                </c:pt>
                <c:pt idx="6">
                  <c:v>1977.0</c:v>
                </c:pt>
                <c:pt idx="7">
                  <c:v>1978.0</c:v>
                </c:pt>
                <c:pt idx="8">
                  <c:v>1979.0</c:v>
                </c:pt>
                <c:pt idx="9">
                  <c:v>1980.0</c:v>
                </c:pt>
                <c:pt idx="10">
                  <c:v>1981.0</c:v>
                </c:pt>
                <c:pt idx="11">
                  <c:v>1982.0</c:v>
                </c:pt>
                <c:pt idx="12">
                  <c:v>1983.0</c:v>
                </c:pt>
                <c:pt idx="13">
                  <c:v>1984.0</c:v>
                </c:pt>
                <c:pt idx="14">
                  <c:v>1985.0</c:v>
                </c:pt>
                <c:pt idx="15">
                  <c:v>1986.0</c:v>
                </c:pt>
                <c:pt idx="16">
                  <c:v>1987.0</c:v>
                </c:pt>
                <c:pt idx="17">
                  <c:v>1988.0</c:v>
                </c:pt>
                <c:pt idx="18">
                  <c:v>1989.0</c:v>
                </c:pt>
                <c:pt idx="19">
                  <c:v>1990.0</c:v>
                </c:pt>
                <c:pt idx="20">
                  <c:v>1991.0</c:v>
                </c:pt>
                <c:pt idx="21">
                  <c:v>1992.0</c:v>
                </c:pt>
                <c:pt idx="22">
                  <c:v>1993.0</c:v>
                </c:pt>
                <c:pt idx="23">
                  <c:v>1994.0</c:v>
                </c:pt>
                <c:pt idx="24">
                  <c:v>1995.0</c:v>
                </c:pt>
                <c:pt idx="25">
                  <c:v>1996.0</c:v>
                </c:pt>
                <c:pt idx="26">
                  <c:v>1997.0</c:v>
                </c:pt>
                <c:pt idx="27">
                  <c:v>1998.0</c:v>
                </c:pt>
                <c:pt idx="28">
                  <c:v>1999.0</c:v>
                </c:pt>
                <c:pt idx="29">
                  <c:v>2000.0</c:v>
                </c:pt>
                <c:pt idx="30">
                  <c:v>2001.0</c:v>
                </c:pt>
                <c:pt idx="31">
                  <c:v>2002.0</c:v>
                </c:pt>
                <c:pt idx="32">
                  <c:v>2003.0</c:v>
                </c:pt>
                <c:pt idx="33">
                  <c:v>2004.0</c:v>
                </c:pt>
                <c:pt idx="34">
                  <c:v>2005.0</c:v>
                </c:pt>
                <c:pt idx="35">
                  <c:v>2006.0</c:v>
                </c:pt>
                <c:pt idx="36">
                  <c:v>2007.0</c:v>
                </c:pt>
                <c:pt idx="37">
                  <c:v>2008.0</c:v>
                </c:pt>
                <c:pt idx="38">
                  <c:v>2009.0</c:v>
                </c:pt>
                <c:pt idx="39">
                  <c:v>2010.0</c:v>
                </c:pt>
                <c:pt idx="40">
                  <c:v>2011.0</c:v>
                </c:pt>
                <c:pt idx="41">
                  <c:v>2012.0</c:v>
                </c:pt>
              </c:numCache>
            </c:numRef>
          </c:xVal>
          <c:yVal>
            <c:numRef>
              <c:f>Data!$J$16:$J$57</c:f>
              <c:numCache>
                <c:formatCode>General</c:formatCode>
                <c:ptCount val="42"/>
                <c:pt idx="0">
                  <c:v>96.17083548407005</c:v>
                </c:pt>
                <c:pt idx="1">
                  <c:v>74.97053094477242</c:v>
                </c:pt>
                <c:pt idx="2">
                  <c:v>57.66760369091573</c:v>
                </c:pt>
                <c:pt idx="3">
                  <c:v>46.98707779000384</c:v>
                </c:pt>
                <c:pt idx="4">
                  <c:v>39.73810048266694</c:v>
                </c:pt>
                <c:pt idx="5">
                  <c:v>38.98158515275204</c:v>
                </c:pt>
                <c:pt idx="6">
                  <c:v>43.59906271402094</c:v>
                </c:pt>
                <c:pt idx="7">
                  <c:v>45.61108369233584</c:v>
                </c:pt>
                <c:pt idx="8">
                  <c:v>44.73251267637495</c:v>
                </c:pt>
                <c:pt idx="9">
                  <c:v>45.19747341522991</c:v>
                </c:pt>
                <c:pt idx="10">
                  <c:v>47.55453448057372</c:v>
                </c:pt>
                <c:pt idx="11">
                  <c:v>49.89539792994903</c:v>
                </c:pt>
                <c:pt idx="12">
                  <c:v>54.69899870024786</c:v>
                </c:pt>
                <c:pt idx="13">
                  <c:v>58.50268349577161</c:v>
                </c:pt>
                <c:pt idx="14">
                  <c:v>53.69811277139616</c:v>
                </c:pt>
                <c:pt idx="15">
                  <c:v>41.60464002401348</c:v>
                </c:pt>
                <c:pt idx="16">
                  <c:v>33.52012630168254</c:v>
                </c:pt>
                <c:pt idx="17">
                  <c:v>30.48385229188815</c:v>
                </c:pt>
                <c:pt idx="18">
                  <c:v>29.58663079351279</c:v>
                </c:pt>
                <c:pt idx="19">
                  <c:v>29.49852484683861</c:v>
                </c:pt>
                <c:pt idx="20">
                  <c:v>26.43524815016829</c:v>
                </c:pt>
                <c:pt idx="21">
                  <c:v>23.99186662240851</c:v>
                </c:pt>
                <c:pt idx="22">
                  <c:v>22.03301538271435</c:v>
                </c:pt>
                <c:pt idx="23">
                  <c:v>23.66511085853851</c:v>
                </c:pt>
                <c:pt idx="24">
                  <c:v>32.49406447415657</c:v>
                </c:pt>
                <c:pt idx="25">
                  <c:v>44.89895851232576</c:v>
                </c:pt>
                <c:pt idx="26">
                  <c:v>59.91112399136667</c:v>
                </c:pt>
                <c:pt idx="27">
                  <c:v>75.01953005483978</c:v>
                </c:pt>
                <c:pt idx="28">
                  <c:v>87.79709178144682</c:v>
                </c:pt>
                <c:pt idx="29">
                  <c:v>96.67707196684721</c:v>
                </c:pt>
                <c:pt idx="30">
                  <c:v>100.992162674857</c:v>
                </c:pt>
                <c:pt idx="31">
                  <c:v>104.8479183661444</c:v>
                </c:pt>
                <c:pt idx="32">
                  <c:v>108.1062858916806</c:v>
                </c:pt>
                <c:pt idx="33">
                  <c:v>109.3740653545703</c:v>
                </c:pt>
                <c:pt idx="34">
                  <c:v>110.2845093751125</c:v>
                </c:pt>
                <c:pt idx="35">
                  <c:v>117.0870735609116</c:v>
                </c:pt>
                <c:pt idx="36">
                  <c:v>126.5190500881075</c:v>
                </c:pt>
                <c:pt idx="37">
                  <c:v>127.899670614749</c:v>
                </c:pt>
                <c:pt idx="38">
                  <c:v>128.0456923124284</c:v>
                </c:pt>
                <c:pt idx="39">
                  <c:v>129.1325981513057</c:v>
                </c:pt>
                <c:pt idx="40">
                  <c:v>130.2911354708765</c:v>
                </c:pt>
                <c:pt idx="41">
                  <c:v>134.0796870494855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524248"/>
        <c:axId val="2076527288"/>
      </c:scatterChart>
      <c:valAx>
        <c:axId val="2076524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6527288"/>
        <c:crosses val="autoZero"/>
        <c:crossBetween val="midCat"/>
      </c:valAx>
      <c:valAx>
        <c:axId val="2076527288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0765242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Predicted</a:t>
            </a:r>
            <a:r>
              <a:rPr lang="en-US" baseline="0"/>
              <a:t> Biomass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</c:v>
          </c:tx>
          <c:marker>
            <c:symbol val="none"/>
          </c:marker>
          <c:xVal>
            <c:numRef>
              <c:f>Data!$F$10:$F$59</c:f>
              <c:numCache>
                <c:formatCode>General</c:formatCode>
                <c:ptCount val="50"/>
                <c:pt idx="0">
                  <c:v>1965.0</c:v>
                </c:pt>
                <c:pt idx="1">
                  <c:v>1966.0</c:v>
                </c:pt>
                <c:pt idx="2">
                  <c:v>1967.0</c:v>
                </c:pt>
                <c:pt idx="3">
                  <c:v>1968.0</c:v>
                </c:pt>
                <c:pt idx="4">
                  <c:v>1969.0</c:v>
                </c:pt>
                <c:pt idx="5">
                  <c:v>1970.0</c:v>
                </c:pt>
                <c:pt idx="6">
                  <c:v>1971.0</c:v>
                </c:pt>
                <c:pt idx="7">
                  <c:v>1972.0</c:v>
                </c:pt>
                <c:pt idx="8">
                  <c:v>1973.0</c:v>
                </c:pt>
                <c:pt idx="9">
                  <c:v>1974.0</c:v>
                </c:pt>
                <c:pt idx="10">
                  <c:v>1975.0</c:v>
                </c:pt>
                <c:pt idx="11">
                  <c:v>1976.0</c:v>
                </c:pt>
                <c:pt idx="12">
                  <c:v>1977.0</c:v>
                </c:pt>
                <c:pt idx="13">
                  <c:v>1978.0</c:v>
                </c:pt>
                <c:pt idx="14">
                  <c:v>1979.0</c:v>
                </c:pt>
                <c:pt idx="15">
                  <c:v>1980.0</c:v>
                </c:pt>
                <c:pt idx="16">
                  <c:v>1981.0</c:v>
                </c:pt>
                <c:pt idx="17">
                  <c:v>1982.0</c:v>
                </c:pt>
                <c:pt idx="18">
                  <c:v>1983.0</c:v>
                </c:pt>
                <c:pt idx="19">
                  <c:v>1984.0</c:v>
                </c:pt>
                <c:pt idx="20">
                  <c:v>1985.0</c:v>
                </c:pt>
                <c:pt idx="21">
                  <c:v>1986.0</c:v>
                </c:pt>
                <c:pt idx="22">
                  <c:v>1987.0</c:v>
                </c:pt>
                <c:pt idx="23">
                  <c:v>1988.0</c:v>
                </c:pt>
                <c:pt idx="24">
                  <c:v>1989.0</c:v>
                </c:pt>
                <c:pt idx="25">
                  <c:v>1990.0</c:v>
                </c:pt>
                <c:pt idx="26">
                  <c:v>1991.0</c:v>
                </c:pt>
                <c:pt idx="27">
                  <c:v>1992.0</c:v>
                </c:pt>
                <c:pt idx="28">
                  <c:v>1993.0</c:v>
                </c:pt>
                <c:pt idx="29">
                  <c:v>1994.0</c:v>
                </c:pt>
                <c:pt idx="30">
                  <c:v>1995.0</c:v>
                </c:pt>
                <c:pt idx="31">
                  <c:v>1996.0</c:v>
                </c:pt>
                <c:pt idx="32">
                  <c:v>1997.0</c:v>
                </c:pt>
                <c:pt idx="33">
                  <c:v>1998.0</c:v>
                </c:pt>
                <c:pt idx="34">
                  <c:v>1999.0</c:v>
                </c:pt>
                <c:pt idx="35">
                  <c:v>2000.0</c:v>
                </c:pt>
                <c:pt idx="36">
                  <c:v>2001.0</c:v>
                </c:pt>
                <c:pt idx="37">
                  <c:v>2002.0</c:v>
                </c:pt>
                <c:pt idx="38">
                  <c:v>2003.0</c:v>
                </c:pt>
                <c:pt idx="39">
                  <c:v>2004.0</c:v>
                </c:pt>
                <c:pt idx="40">
                  <c:v>2005.0</c:v>
                </c:pt>
                <c:pt idx="41">
                  <c:v>2006.0</c:v>
                </c:pt>
                <c:pt idx="42">
                  <c:v>2007.0</c:v>
                </c:pt>
                <c:pt idx="43">
                  <c:v>2008.0</c:v>
                </c:pt>
                <c:pt idx="44">
                  <c:v>2009.0</c:v>
                </c:pt>
                <c:pt idx="45">
                  <c:v>2010.0</c:v>
                </c:pt>
                <c:pt idx="46">
                  <c:v>2011.0</c:v>
                </c:pt>
                <c:pt idx="47">
                  <c:v>2012.0</c:v>
                </c:pt>
                <c:pt idx="48">
                  <c:v>2013.0</c:v>
                </c:pt>
                <c:pt idx="49">
                  <c:v>2014.0</c:v>
                </c:pt>
              </c:numCache>
            </c:numRef>
          </c:xVal>
          <c:yVal>
            <c:numRef>
              <c:f>Model!$C$5:$C$54</c:f>
              <c:numCache>
                <c:formatCode>General</c:formatCode>
                <c:ptCount val="50"/>
                <c:pt idx="0">
                  <c:v>179.8530088901964</c:v>
                </c:pt>
                <c:pt idx="1">
                  <c:v>159.4889943662231</c:v>
                </c:pt>
                <c:pt idx="2">
                  <c:v>147.9143709222627</c:v>
                </c:pt>
                <c:pt idx="3">
                  <c:v>140.4761680232324</c:v>
                </c:pt>
                <c:pt idx="4">
                  <c:v>131.9569098316909</c:v>
                </c:pt>
                <c:pt idx="5">
                  <c:v>124.4926780875793</c:v>
                </c:pt>
                <c:pt idx="6">
                  <c:v>108.915264918993</c:v>
                </c:pt>
                <c:pt idx="7">
                  <c:v>86.67169887445353</c:v>
                </c:pt>
                <c:pt idx="8">
                  <c:v>65.79924980415613</c:v>
                </c:pt>
                <c:pt idx="9">
                  <c:v>51.48195565046672</c:v>
                </c:pt>
                <c:pt idx="10">
                  <c:v>44.07778276935386</c:v>
                </c:pt>
                <c:pt idx="11">
                  <c:v>36.73938369491305</c:v>
                </c:pt>
                <c:pt idx="12">
                  <c:v>42.53922343692751</c:v>
                </c:pt>
                <c:pt idx="13">
                  <c:v>46.13015598099293</c:v>
                </c:pt>
                <c:pt idx="14">
                  <c:v>46.63116120846236</c:v>
                </c:pt>
                <c:pt idx="15">
                  <c:v>44.34336649721875</c:v>
                </c:pt>
                <c:pt idx="16">
                  <c:v>47.57677282489532</c:v>
                </c:pt>
                <c:pt idx="17">
                  <c:v>49.13702784918552</c:v>
                </c:pt>
                <c:pt idx="18">
                  <c:v>52.33749235502991</c:v>
                </c:pt>
                <c:pt idx="19">
                  <c:v>58.90632729646163</c:v>
                </c:pt>
                <c:pt idx="20">
                  <c:v>60.073217605197</c:v>
                </c:pt>
                <c:pt idx="21">
                  <c:v>49.13505520985143</c:v>
                </c:pt>
                <c:pt idx="22">
                  <c:v>35.47817686884856</c:v>
                </c:pt>
                <c:pt idx="23">
                  <c:v>32.69321517863866</c:v>
                </c:pt>
                <c:pt idx="24">
                  <c:v>29.30316953079745</c:v>
                </c:pt>
                <c:pt idx="25">
                  <c:v>30.86849536795853</c:v>
                </c:pt>
                <c:pt idx="26">
                  <c:v>29.12398449496602</c:v>
                </c:pt>
                <c:pt idx="27">
                  <c:v>24.63857144824581</c:v>
                </c:pt>
                <c:pt idx="28">
                  <c:v>24.15476932699874</c:v>
                </c:pt>
                <c:pt idx="29">
                  <c:v>20.6547673711951</c:v>
                </c:pt>
                <c:pt idx="30">
                  <c:v>27.47403547593788</c:v>
                </c:pt>
                <c:pt idx="31">
                  <c:v>38.61060837496743</c:v>
                </c:pt>
                <c:pt idx="32">
                  <c:v>52.70242773116397</c:v>
                </c:pt>
                <c:pt idx="33">
                  <c:v>69.14152610310506</c:v>
                </c:pt>
                <c:pt idx="34">
                  <c:v>83.42907427467531</c:v>
                </c:pt>
                <c:pt idx="35">
                  <c:v>95.12782943728355</c:v>
                </c:pt>
                <c:pt idx="36">
                  <c:v>101.4886903138447</c:v>
                </c:pt>
                <c:pt idx="37">
                  <c:v>103.9036239473847</c:v>
                </c:pt>
                <c:pt idx="38">
                  <c:v>109.3303144922383</c:v>
                </c:pt>
                <c:pt idx="39">
                  <c:v>110.5303128810414</c:v>
                </c:pt>
                <c:pt idx="40">
                  <c:v>111.9086547412147</c:v>
                </c:pt>
                <c:pt idx="41">
                  <c:v>112.3819239311632</c:v>
                </c:pt>
                <c:pt idx="42">
                  <c:v>125.7433362058556</c:v>
                </c:pt>
                <c:pt idx="43">
                  <c:v>131.5641598162914</c:v>
                </c:pt>
                <c:pt idx="44">
                  <c:v>128.5511664133977</c:v>
                </c:pt>
                <c:pt idx="45">
                  <c:v>131.8611307259577</c:v>
                </c:pt>
                <c:pt idx="46">
                  <c:v>130.7616558188951</c:v>
                </c:pt>
                <c:pt idx="47">
                  <c:v>134.2173003031036</c:v>
                </c:pt>
                <c:pt idx="48">
                  <c:v>138.4666039635718</c:v>
                </c:pt>
                <c:pt idx="49">
                  <c:v>127.1380205674877</c:v>
                </c:pt>
              </c:numCache>
            </c:numRef>
          </c:yVal>
          <c:smooth val="0"/>
        </c:ser>
        <c:ser>
          <c:idx val="1"/>
          <c:order val="1"/>
          <c:tx>
            <c:v>Catch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Data!$F$10:$F$59</c:f>
              <c:numCache>
                <c:formatCode>General</c:formatCode>
                <c:ptCount val="50"/>
                <c:pt idx="0">
                  <c:v>1965.0</c:v>
                </c:pt>
                <c:pt idx="1">
                  <c:v>1966.0</c:v>
                </c:pt>
                <c:pt idx="2">
                  <c:v>1967.0</c:v>
                </c:pt>
                <c:pt idx="3">
                  <c:v>1968.0</c:v>
                </c:pt>
                <c:pt idx="4">
                  <c:v>1969.0</c:v>
                </c:pt>
                <c:pt idx="5">
                  <c:v>1970.0</c:v>
                </c:pt>
                <c:pt idx="6">
                  <c:v>1971.0</c:v>
                </c:pt>
                <c:pt idx="7">
                  <c:v>1972.0</c:v>
                </c:pt>
                <c:pt idx="8">
                  <c:v>1973.0</c:v>
                </c:pt>
                <c:pt idx="9">
                  <c:v>1974.0</c:v>
                </c:pt>
                <c:pt idx="10">
                  <c:v>1975.0</c:v>
                </c:pt>
                <c:pt idx="11">
                  <c:v>1976.0</c:v>
                </c:pt>
                <c:pt idx="12">
                  <c:v>1977.0</c:v>
                </c:pt>
                <c:pt idx="13">
                  <c:v>1978.0</c:v>
                </c:pt>
                <c:pt idx="14">
                  <c:v>1979.0</c:v>
                </c:pt>
                <c:pt idx="15">
                  <c:v>1980.0</c:v>
                </c:pt>
                <c:pt idx="16">
                  <c:v>1981.0</c:v>
                </c:pt>
                <c:pt idx="17">
                  <c:v>1982.0</c:v>
                </c:pt>
                <c:pt idx="18">
                  <c:v>1983.0</c:v>
                </c:pt>
                <c:pt idx="19">
                  <c:v>1984.0</c:v>
                </c:pt>
                <c:pt idx="20">
                  <c:v>1985.0</c:v>
                </c:pt>
                <c:pt idx="21">
                  <c:v>1986.0</c:v>
                </c:pt>
                <c:pt idx="22">
                  <c:v>1987.0</c:v>
                </c:pt>
                <c:pt idx="23">
                  <c:v>1988.0</c:v>
                </c:pt>
                <c:pt idx="24">
                  <c:v>1989.0</c:v>
                </c:pt>
                <c:pt idx="25">
                  <c:v>1990.0</c:v>
                </c:pt>
                <c:pt idx="26">
                  <c:v>1991.0</c:v>
                </c:pt>
                <c:pt idx="27">
                  <c:v>1992.0</c:v>
                </c:pt>
                <c:pt idx="28">
                  <c:v>1993.0</c:v>
                </c:pt>
                <c:pt idx="29">
                  <c:v>1994.0</c:v>
                </c:pt>
                <c:pt idx="30">
                  <c:v>1995.0</c:v>
                </c:pt>
                <c:pt idx="31">
                  <c:v>1996.0</c:v>
                </c:pt>
                <c:pt idx="32">
                  <c:v>1997.0</c:v>
                </c:pt>
                <c:pt idx="33">
                  <c:v>1998.0</c:v>
                </c:pt>
                <c:pt idx="34">
                  <c:v>1999.0</c:v>
                </c:pt>
                <c:pt idx="35">
                  <c:v>2000.0</c:v>
                </c:pt>
                <c:pt idx="36">
                  <c:v>2001.0</c:v>
                </c:pt>
                <c:pt idx="37">
                  <c:v>2002.0</c:v>
                </c:pt>
                <c:pt idx="38">
                  <c:v>2003.0</c:v>
                </c:pt>
                <c:pt idx="39">
                  <c:v>2004.0</c:v>
                </c:pt>
                <c:pt idx="40">
                  <c:v>2005.0</c:v>
                </c:pt>
                <c:pt idx="41">
                  <c:v>2006.0</c:v>
                </c:pt>
                <c:pt idx="42">
                  <c:v>2007.0</c:v>
                </c:pt>
                <c:pt idx="43">
                  <c:v>2008.0</c:v>
                </c:pt>
                <c:pt idx="44">
                  <c:v>2009.0</c:v>
                </c:pt>
                <c:pt idx="45">
                  <c:v>2010.0</c:v>
                </c:pt>
                <c:pt idx="46">
                  <c:v>2011.0</c:v>
                </c:pt>
                <c:pt idx="47">
                  <c:v>2012.0</c:v>
                </c:pt>
                <c:pt idx="48">
                  <c:v>2013.0</c:v>
                </c:pt>
                <c:pt idx="49">
                  <c:v>2014.0</c:v>
                </c:pt>
              </c:numCache>
            </c:numRef>
          </c:xVal>
          <c:yVal>
            <c:numRef>
              <c:f>Model!$B$5:$B$54</c:f>
              <c:numCache>
                <c:formatCode>0.000</c:formatCode>
                <c:ptCount val="50"/>
                <c:pt idx="0">
                  <c:v>3.13</c:v>
                </c:pt>
                <c:pt idx="1">
                  <c:v>7.026</c:v>
                </c:pt>
                <c:pt idx="2">
                  <c:v>8.878</c:v>
                </c:pt>
                <c:pt idx="3">
                  <c:v>13.34</c:v>
                </c:pt>
                <c:pt idx="4">
                  <c:v>15.708</c:v>
                </c:pt>
                <c:pt idx="5">
                  <c:v>26.426</c:v>
                </c:pt>
                <c:pt idx="6">
                  <c:v>37.342</c:v>
                </c:pt>
                <c:pt idx="7">
                  <c:v>39.259</c:v>
                </c:pt>
                <c:pt idx="8">
                  <c:v>32.815</c:v>
                </c:pt>
                <c:pt idx="9">
                  <c:v>24.313</c:v>
                </c:pt>
                <c:pt idx="10">
                  <c:v>22.894</c:v>
                </c:pt>
                <c:pt idx="11">
                  <c:v>8.057</c:v>
                </c:pt>
                <c:pt idx="12">
                  <c:v>11.638</c:v>
                </c:pt>
                <c:pt idx="13">
                  <c:v>15.466</c:v>
                </c:pt>
                <c:pt idx="14">
                  <c:v>18.351</c:v>
                </c:pt>
                <c:pt idx="15">
                  <c:v>12.377</c:v>
                </c:pt>
                <c:pt idx="16">
                  <c:v>14.68</c:v>
                </c:pt>
                <c:pt idx="17">
                  <c:v>13.319</c:v>
                </c:pt>
                <c:pt idx="18">
                  <c:v>10.473</c:v>
                </c:pt>
                <c:pt idx="19">
                  <c:v>16.735</c:v>
                </c:pt>
                <c:pt idx="20">
                  <c:v>28.963</c:v>
                </c:pt>
                <c:pt idx="21">
                  <c:v>30.176</c:v>
                </c:pt>
                <c:pt idx="22">
                  <c:v>16.314</c:v>
                </c:pt>
                <c:pt idx="23">
                  <c:v>16.158</c:v>
                </c:pt>
                <c:pt idx="24">
                  <c:v>10.207</c:v>
                </c:pt>
                <c:pt idx="25">
                  <c:v>13.986</c:v>
                </c:pt>
                <c:pt idx="26">
                  <c:v>16.203</c:v>
                </c:pt>
                <c:pt idx="27">
                  <c:v>10.762</c:v>
                </c:pt>
                <c:pt idx="28">
                  <c:v>13.615</c:v>
                </c:pt>
                <c:pt idx="29">
                  <c:v>2.069</c:v>
                </c:pt>
                <c:pt idx="30">
                  <c:v>0.067</c:v>
                </c:pt>
                <c:pt idx="31">
                  <c:v>0.232</c:v>
                </c:pt>
                <c:pt idx="32">
                  <c:v>0.658</c:v>
                </c:pt>
                <c:pt idx="33">
                  <c:v>4.386</c:v>
                </c:pt>
                <c:pt idx="34">
                  <c:v>6.894</c:v>
                </c:pt>
                <c:pt idx="35">
                  <c:v>11.161</c:v>
                </c:pt>
                <c:pt idx="36">
                  <c:v>14.145</c:v>
                </c:pt>
                <c:pt idx="37">
                  <c:v>10.698</c:v>
                </c:pt>
                <c:pt idx="38">
                  <c:v>13.806</c:v>
                </c:pt>
                <c:pt idx="39">
                  <c:v>13.354</c:v>
                </c:pt>
                <c:pt idx="40">
                  <c:v>13.933</c:v>
                </c:pt>
                <c:pt idx="41">
                  <c:v>0.93</c:v>
                </c:pt>
                <c:pt idx="42">
                  <c:v>4.617</c:v>
                </c:pt>
                <c:pt idx="43">
                  <c:v>11.403</c:v>
                </c:pt>
                <c:pt idx="44">
                  <c:v>6.168</c:v>
                </c:pt>
                <c:pt idx="45">
                  <c:v>9.379</c:v>
                </c:pt>
                <c:pt idx="46">
                  <c:v>5.23</c:v>
                </c:pt>
                <c:pt idx="47">
                  <c:v>3.133</c:v>
                </c:pt>
                <c:pt idx="48">
                  <c:v>17.0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031112"/>
        <c:axId val="2076034168"/>
      </c:scatterChart>
      <c:valAx>
        <c:axId val="2076031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6034168"/>
        <c:crosses val="autoZero"/>
        <c:crossBetween val="midCat"/>
      </c:valAx>
      <c:valAx>
        <c:axId val="2076034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60311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266700</xdr:colOff>
      <xdr:row>1</xdr:row>
      <xdr:rowOff>69850</xdr:rowOff>
    </xdr:from>
    <xdr:to>
      <xdr:col>18</xdr:col>
      <xdr:colOff>457200</xdr:colOff>
      <xdr:row>18</xdr:row>
      <xdr:rowOff>101600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279400</xdr:colOff>
      <xdr:row>19</xdr:row>
      <xdr:rowOff>69850</xdr:rowOff>
    </xdr:from>
    <xdr:to>
      <xdr:col>18</xdr:col>
      <xdr:colOff>508000</xdr:colOff>
      <xdr:row>36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54"/>
  <sheetViews>
    <sheetView topLeftCell="A5" workbookViewId="0">
      <selection activeCell="C5" sqref="C5"/>
    </sheetView>
  </sheetViews>
  <sheetFormatPr baseColWidth="10" defaultRowHeight="15" x14ac:dyDescent="0"/>
  <sheetData>
    <row r="4" spans="1:3">
      <c r="A4" t="s">
        <v>1</v>
      </c>
      <c r="B4" t="s">
        <v>0</v>
      </c>
      <c r="C4" t="s">
        <v>10</v>
      </c>
    </row>
    <row r="5" spans="1:3">
      <c r="A5">
        <v>1965</v>
      </c>
      <c r="B5" s="1">
        <v>3.13</v>
      </c>
      <c r="C5">
        <f>InitBio</f>
        <v>179.85300889019641</v>
      </c>
    </row>
    <row r="6" spans="1:3">
      <c r="A6">
        <v>1966</v>
      </c>
      <c r="B6" s="1">
        <v>7.0259999999999998</v>
      </c>
      <c r="C6">
        <f t="shared" ref="C6:C37" si="0">C5+C5*growth_rate*(1-C5/K)-B5</f>
        <v>159.4889943662231</v>
      </c>
    </row>
    <row r="7" spans="1:3">
      <c r="A7">
        <v>1967</v>
      </c>
      <c r="B7" s="1">
        <v>8.8780000000000001</v>
      </c>
      <c r="C7">
        <f t="shared" si="0"/>
        <v>147.91437092226275</v>
      </c>
    </row>
    <row r="8" spans="1:3">
      <c r="A8">
        <v>1968</v>
      </c>
      <c r="B8" s="1">
        <v>13.34</v>
      </c>
      <c r="C8">
        <f t="shared" si="0"/>
        <v>140.47616802323245</v>
      </c>
    </row>
    <row r="9" spans="1:3">
      <c r="A9">
        <v>1969</v>
      </c>
      <c r="B9" s="1">
        <v>15.708</v>
      </c>
      <c r="C9">
        <f t="shared" si="0"/>
        <v>131.95690983169089</v>
      </c>
    </row>
    <row r="10" spans="1:3">
      <c r="A10">
        <v>1970</v>
      </c>
      <c r="B10" s="1">
        <v>26.425999999999998</v>
      </c>
      <c r="C10">
        <f t="shared" si="0"/>
        <v>124.49267808757929</v>
      </c>
    </row>
    <row r="11" spans="1:3">
      <c r="A11">
        <v>1971</v>
      </c>
      <c r="B11" s="1">
        <v>37.341999999999999</v>
      </c>
      <c r="C11">
        <f t="shared" si="0"/>
        <v>108.91526491899292</v>
      </c>
    </row>
    <row r="12" spans="1:3">
      <c r="A12">
        <v>1972</v>
      </c>
      <c r="B12" s="1">
        <v>39.259</v>
      </c>
      <c r="C12">
        <f t="shared" si="0"/>
        <v>86.671698874453526</v>
      </c>
    </row>
    <row r="13" spans="1:3">
      <c r="A13">
        <v>1973</v>
      </c>
      <c r="B13" s="1">
        <v>32.814999999999998</v>
      </c>
      <c r="C13">
        <f t="shared" si="0"/>
        <v>65.799249804156133</v>
      </c>
    </row>
    <row r="14" spans="1:3">
      <c r="A14">
        <v>1974</v>
      </c>
      <c r="B14" s="1">
        <v>24.312999999999999</v>
      </c>
      <c r="C14">
        <f t="shared" si="0"/>
        <v>51.481955650466716</v>
      </c>
    </row>
    <row r="15" spans="1:3">
      <c r="A15">
        <v>1975</v>
      </c>
      <c r="B15" s="1">
        <v>22.893999999999998</v>
      </c>
      <c r="C15">
        <f t="shared" si="0"/>
        <v>44.07778276935386</v>
      </c>
    </row>
    <row r="16" spans="1:3">
      <c r="A16">
        <v>1976</v>
      </c>
      <c r="B16" s="1">
        <v>8.0570000000000004</v>
      </c>
      <c r="C16">
        <f t="shared" si="0"/>
        <v>36.739383694913052</v>
      </c>
    </row>
    <row r="17" spans="1:3">
      <c r="A17">
        <v>1977</v>
      </c>
      <c r="B17" s="1">
        <v>11.638</v>
      </c>
      <c r="C17">
        <f t="shared" si="0"/>
        <v>42.539223436927514</v>
      </c>
    </row>
    <row r="18" spans="1:3">
      <c r="A18">
        <v>1978</v>
      </c>
      <c r="B18" s="1">
        <v>15.465999999999999</v>
      </c>
      <c r="C18">
        <f t="shared" si="0"/>
        <v>46.130155980992939</v>
      </c>
    </row>
    <row r="19" spans="1:3">
      <c r="A19">
        <v>1979</v>
      </c>
      <c r="B19" s="1">
        <v>18.350999999999999</v>
      </c>
      <c r="C19">
        <f t="shared" si="0"/>
        <v>46.631161208462359</v>
      </c>
    </row>
    <row r="20" spans="1:3">
      <c r="A20">
        <v>1980</v>
      </c>
      <c r="B20" s="1">
        <v>12.377000000000001</v>
      </c>
      <c r="C20">
        <f t="shared" si="0"/>
        <v>44.343366497218746</v>
      </c>
    </row>
    <row r="21" spans="1:3">
      <c r="A21">
        <v>1981</v>
      </c>
      <c r="B21" s="1">
        <v>14.68</v>
      </c>
      <c r="C21">
        <f t="shared" si="0"/>
        <v>47.576772824895322</v>
      </c>
    </row>
    <row r="22" spans="1:3">
      <c r="A22">
        <v>1982</v>
      </c>
      <c r="B22" s="1">
        <v>13.319000000000001</v>
      </c>
      <c r="C22">
        <f t="shared" si="0"/>
        <v>49.137027849185522</v>
      </c>
    </row>
    <row r="23" spans="1:3">
      <c r="A23">
        <v>1983</v>
      </c>
      <c r="B23" s="1">
        <v>10.473000000000001</v>
      </c>
      <c r="C23">
        <f t="shared" si="0"/>
        <v>52.337492355029909</v>
      </c>
    </row>
    <row r="24" spans="1:3">
      <c r="A24">
        <v>1984</v>
      </c>
      <c r="B24" s="1">
        <v>16.734999999999999</v>
      </c>
      <c r="C24">
        <f t="shared" si="0"/>
        <v>58.906327296461626</v>
      </c>
    </row>
    <row r="25" spans="1:3">
      <c r="A25">
        <v>1985</v>
      </c>
      <c r="B25" s="1">
        <v>28.963000000000001</v>
      </c>
      <c r="C25">
        <f t="shared" si="0"/>
        <v>60.073217605197001</v>
      </c>
    </row>
    <row r="26" spans="1:3">
      <c r="A26">
        <v>1986</v>
      </c>
      <c r="B26" s="1">
        <v>30.175999999999998</v>
      </c>
      <c r="C26">
        <f t="shared" si="0"/>
        <v>49.135055209851437</v>
      </c>
    </row>
    <row r="27" spans="1:3">
      <c r="A27">
        <v>1987</v>
      </c>
      <c r="B27" s="1">
        <v>16.314</v>
      </c>
      <c r="C27">
        <f t="shared" si="0"/>
        <v>35.478176868848564</v>
      </c>
    </row>
    <row r="28" spans="1:3">
      <c r="A28">
        <v>1988</v>
      </c>
      <c r="B28" s="1">
        <v>16.158000000000001</v>
      </c>
      <c r="C28">
        <f t="shared" si="0"/>
        <v>32.69321517863866</v>
      </c>
    </row>
    <row r="29" spans="1:3">
      <c r="A29">
        <v>1989</v>
      </c>
      <c r="B29" s="1">
        <v>10.207000000000001</v>
      </c>
      <c r="C29">
        <f t="shared" si="0"/>
        <v>29.303169530797447</v>
      </c>
    </row>
    <row r="30" spans="1:3">
      <c r="A30">
        <v>1990</v>
      </c>
      <c r="B30" s="1">
        <v>13.986000000000001</v>
      </c>
      <c r="C30">
        <f t="shared" si="0"/>
        <v>30.868495367958531</v>
      </c>
    </row>
    <row r="31" spans="1:3">
      <c r="A31">
        <v>1991</v>
      </c>
      <c r="B31" s="1">
        <v>16.202999999999999</v>
      </c>
      <c r="C31">
        <f t="shared" si="0"/>
        <v>29.12398449496602</v>
      </c>
    </row>
    <row r="32" spans="1:3">
      <c r="A32">
        <v>1992</v>
      </c>
      <c r="B32" s="1">
        <v>10.762</v>
      </c>
      <c r="C32">
        <f t="shared" si="0"/>
        <v>24.638571448245809</v>
      </c>
    </row>
    <row r="33" spans="1:3">
      <c r="A33">
        <v>1993</v>
      </c>
      <c r="B33" s="1">
        <v>13.615</v>
      </c>
      <c r="C33">
        <f t="shared" si="0"/>
        <v>24.154769326998739</v>
      </c>
    </row>
    <row r="34" spans="1:3">
      <c r="A34">
        <v>1994</v>
      </c>
      <c r="B34" s="1">
        <v>2.069</v>
      </c>
      <c r="C34">
        <f t="shared" si="0"/>
        <v>20.654767371195099</v>
      </c>
    </row>
    <row r="35" spans="1:3">
      <c r="A35">
        <v>1995</v>
      </c>
      <c r="B35" s="1">
        <v>6.7000000000000004E-2</v>
      </c>
      <c r="C35">
        <f t="shared" si="0"/>
        <v>27.474035475937878</v>
      </c>
    </row>
    <row r="36" spans="1:3">
      <c r="A36">
        <v>1996</v>
      </c>
      <c r="B36" s="1">
        <v>0.23200000000000001</v>
      </c>
      <c r="C36">
        <f t="shared" si="0"/>
        <v>38.610608374967434</v>
      </c>
    </row>
    <row r="37" spans="1:3">
      <c r="A37">
        <v>1997</v>
      </c>
      <c r="B37" s="1">
        <v>0.65800000000000003</v>
      </c>
      <c r="C37">
        <f t="shared" si="0"/>
        <v>52.702427731163972</v>
      </c>
    </row>
    <row r="38" spans="1:3">
      <c r="A38">
        <v>1998</v>
      </c>
      <c r="B38" s="1">
        <v>4.3860000000000001</v>
      </c>
      <c r="C38">
        <f t="shared" ref="C38:C54" si="1">C37+C37*growth_rate*(1-C37/K)-B37</f>
        <v>69.141526103105065</v>
      </c>
    </row>
    <row r="39" spans="1:3">
      <c r="A39">
        <v>1999</v>
      </c>
      <c r="B39" s="1">
        <v>6.8940000000000001</v>
      </c>
      <c r="C39">
        <f t="shared" si="1"/>
        <v>83.429074274675315</v>
      </c>
    </row>
    <row r="40" spans="1:3">
      <c r="A40">
        <v>2000</v>
      </c>
      <c r="B40" s="1">
        <v>11.161</v>
      </c>
      <c r="C40">
        <f t="shared" si="1"/>
        <v>95.127829437283552</v>
      </c>
    </row>
    <row r="41" spans="1:3">
      <c r="A41">
        <v>2001</v>
      </c>
      <c r="B41" s="1">
        <v>14.145</v>
      </c>
      <c r="C41">
        <f t="shared" si="1"/>
        <v>101.48869031384466</v>
      </c>
    </row>
    <row r="42" spans="1:3">
      <c r="A42">
        <v>2002</v>
      </c>
      <c r="B42" s="1">
        <v>10.698</v>
      </c>
      <c r="C42">
        <f t="shared" si="1"/>
        <v>103.90362394738474</v>
      </c>
    </row>
    <row r="43" spans="1:3">
      <c r="A43">
        <v>2003</v>
      </c>
      <c r="B43" s="1">
        <v>13.805999999999999</v>
      </c>
      <c r="C43">
        <f t="shared" si="1"/>
        <v>109.33031449223827</v>
      </c>
    </row>
    <row r="44" spans="1:3">
      <c r="A44">
        <v>2004</v>
      </c>
      <c r="B44" s="1">
        <v>13.353999999999999</v>
      </c>
      <c r="C44">
        <f t="shared" si="1"/>
        <v>110.53031288104141</v>
      </c>
    </row>
    <row r="45" spans="1:3">
      <c r="A45">
        <v>2005</v>
      </c>
      <c r="B45" s="1">
        <v>13.933</v>
      </c>
      <c r="C45">
        <f t="shared" si="1"/>
        <v>111.9086547412147</v>
      </c>
    </row>
    <row r="46" spans="1:3">
      <c r="A46">
        <v>2006</v>
      </c>
      <c r="B46" s="1">
        <v>0.93</v>
      </c>
      <c r="C46">
        <f t="shared" si="1"/>
        <v>112.38192393116319</v>
      </c>
    </row>
    <row r="47" spans="1:3">
      <c r="A47">
        <v>2007</v>
      </c>
      <c r="B47" s="1">
        <v>4.617</v>
      </c>
      <c r="C47">
        <f t="shared" si="1"/>
        <v>125.7433362058556</v>
      </c>
    </row>
    <row r="48" spans="1:3">
      <c r="A48">
        <v>2008</v>
      </c>
      <c r="B48" s="1">
        <v>11.403</v>
      </c>
      <c r="C48">
        <f t="shared" si="1"/>
        <v>131.56415981629144</v>
      </c>
    </row>
    <row r="49" spans="1:3">
      <c r="A49">
        <v>2009</v>
      </c>
      <c r="B49" s="1">
        <v>6.1680000000000001</v>
      </c>
      <c r="C49">
        <f t="shared" si="1"/>
        <v>128.55116641339768</v>
      </c>
    </row>
    <row r="50" spans="1:3">
      <c r="A50">
        <v>2010</v>
      </c>
      <c r="B50" s="1">
        <v>9.3789999999999996</v>
      </c>
      <c r="C50">
        <f t="shared" si="1"/>
        <v>131.86113072595774</v>
      </c>
    </row>
    <row r="51" spans="1:3">
      <c r="A51">
        <v>2011</v>
      </c>
      <c r="B51" s="1">
        <v>5.23</v>
      </c>
      <c r="C51">
        <f t="shared" si="1"/>
        <v>130.76165581889506</v>
      </c>
    </row>
    <row r="52" spans="1:3">
      <c r="A52">
        <v>2012</v>
      </c>
      <c r="B52" s="1">
        <v>3.133</v>
      </c>
      <c r="C52">
        <f t="shared" si="1"/>
        <v>134.21730030310363</v>
      </c>
    </row>
    <row r="53" spans="1:3">
      <c r="A53">
        <v>2013</v>
      </c>
      <c r="B53" s="1">
        <v>17</v>
      </c>
      <c r="C53">
        <f t="shared" si="1"/>
        <v>138.46660396357177</v>
      </c>
    </row>
    <row r="54" spans="1:3">
      <c r="A54">
        <v>2014</v>
      </c>
      <c r="C54">
        <f t="shared" si="1"/>
        <v>127.13802056748773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C3" sqref="C3"/>
    </sheetView>
  </sheetViews>
  <sheetFormatPr baseColWidth="10" defaultRowHeight="15" x14ac:dyDescent="0"/>
  <sheetData>
    <row r="1" spans="1:11">
      <c r="A1" t="s">
        <v>2</v>
      </c>
      <c r="B1">
        <f>EXP(C1)</f>
        <v>0.4985889849969628</v>
      </c>
      <c r="C1">
        <v>-0.69597319999999996</v>
      </c>
    </row>
    <row r="2" spans="1:11">
      <c r="A2" t="s">
        <v>3</v>
      </c>
      <c r="B2">
        <f>EXP(C2)</f>
        <v>150.85961463986357</v>
      </c>
      <c r="C2">
        <v>5.0163497000000001</v>
      </c>
    </row>
    <row r="3" spans="1:11">
      <c r="A3" t="s">
        <v>4</v>
      </c>
      <c r="B3">
        <f>K*EXP(C3)</f>
        <v>179.85300889019641</v>
      </c>
      <c r="C3">
        <v>0.17579020000000001</v>
      </c>
    </row>
    <row r="4" spans="1:11">
      <c r="A4" t="s">
        <v>5</v>
      </c>
      <c r="B4">
        <f>InitBio/K</f>
        <v>1.1921879113873299</v>
      </c>
    </row>
    <row r="5" spans="1:11">
      <c r="A5" t="s">
        <v>7</v>
      </c>
      <c r="B5">
        <f>EXP((1/B7)*SUM(I10:I59))</f>
        <v>0.98340741753763516</v>
      </c>
    </row>
    <row r="6" spans="1:11">
      <c r="A6" t="s">
        <v>6</v>
      </c>
      <c r="B6">
        <f>SQRT(SUMPRODUCT(K10:K59,K10:K59)/B7)</f>
        <v>0.18413586983409375</v>
      </c>
    </row>
    <row r="7" spans="1:11">
      <c r="A7" t="s">
        <v>13</v>
      </c>
      <c r="B7">
        <f>COUNT(G10:G59)</f>
        <v>42</v>
      </c>
    </row>
    <row r="8" spans="1:11">
      <c r="A8" t="s">
        <v>8</v>
      </c>
      <c r="B8">
        <f>B7*LN(sigma)+B7/2</f>
        <v>-50.067417576200029</v>
      </c>
    </row>
    <row r="9" spans="1:11">
      <c r="F9" t="s">
        <v>1</v>
      </c>
      <c r="G9" t="s">
        <v>9</v>
      </c>
      <c r="H9" t="s">
        <v>11</v>
      </c>
      <c r="I9" t="s">
        <v>12</v>
      </c>
      <c r="J9" t="s">
        <v>15</v>
      </c>
      <c r="K9" t="s">
        <v>14</v>
      </c>
    </row>
    <row r="10" spans="1:11">
      <c r="F10">
        <v>1965</v>
      </c>
      <c r="G10" s="1"/>
      <c r="H10" t="str">
        <f>IF(G10="","",AVERAGE(Model!C5:C6))</f>
        <v/>
      </c>
      <c r="I10" t="str">
        <f>IF(G10="","",LN(G10/H10))</f>
        <v/>
      </c>
      <c r="J10" t="str">
        <f t="shared" ref="J10:J41" si="0">IF(G10="","",H10*q)</f>
        <v/>
      </c>
      <c r="K10" t="str">
        <f t="shared" ref="K10:K41" si="1">IF(G10="","",LN(G10/J10))</f>
        <v/>
      </c>
    </row>
    <row r="11" spans="1:11">
      <c r="F11">
        <v>1966</v>
      </c>
      <c r="G11" s="1"/>
      <c r="H11" t="str">
        <f>IF(G11="","",AVERAGE(Model!C6:C7))</f>
        <v/>
      </c>
      <c r="I11" t="str">
        <f t="shared" ref="I11:I59" si="2">IF(G11="","",LN(G11/H11))</f>
        <v/>
      </c>
      <c r="J11" t="str">
        <f t="shared" si="0"/>
        <v/>
      </c>
      <c r="K11" t="str">
        <f t="shared" si="1"/>
        <v/>
      </c>
    </row>
    <row r="12" spans="1:11">
      <c r="F12">
        <v>1967</v>
      </c>
      <c r="G12" s="1"/>
      <c r="H12" t="str">
        <f>IF(G12="","",AVERAGE(Model!C7:C8))</f>
        <v/>
      </c>
      <c r="I12" t="str">
        <f t="shared" si="2"/>
        <v/>
      </c>
      <c r="J12" t="str">
        <f t="shared" si="0"/>
        <v/>
      </c>
      <c r="K12" t="str">
        <f t="shared" si="1"/>
        <v/>
      </c>
    </row>
    <row r="13" spans="1:11">
      <c r="F13">
        <v>1968</v>
      </c>
      <c r="G13" s="1"/>
      <c r="H13" t="str">
        <f>IF(G13="","",AVERAGE(Model!C8:C9))</f>
        <v/>
      </c>
      <c r="I13" t="str">
        <f t="shared" si="2"/>
        <v/>
      </c>
      <c r="J13" t="str">
        <f t="shared" si="0"/>
        <v/>
      </c>
      <c r="K13" t="str">
        <f t="shared" si="1"/>
        <v/>
      </c>
    </row>
    <row r="14" spans="1:11">
      <c r="F14">
        <v>1969</v>
      </c>
      <c r="G14" s="1"/>
      <c r="H14" t="str">
        <f>IF(G14="","",AVERAGE(Model!C9:C10))</f>
        <v/>
      </c>
      <c r="I14" t="str">
        <f t="shared" si="2"/>
        <v/>
      </c>
      <c r="J14" t="str">
        <f t="shared" si="0"/>
        <v/>
      </c>
      <c r="K14" t="str">
        <f t="shared" si="1"/>
        <v/>
      </c>
    </row>
    <row r="15" spans="1:11">
      <c r="F15">
        <v>1970</v>
      </c>
      <c r="G15" s="1"/>
      <c r="H15" t="str">
        <f>IF(G15="","",AVERAGE(Model!C10:C11))</f>
        <v/>
      </c>
      <c r="I15" t="str">
        <f t="shared" si="2"/>
        <v/>
      </c>
      <c r="J15" t="str">
        <f t="shared" si="0"/>
        <v/>
      </c>
      <c r="K15" t="str">
        <f t="shared" si="1"/>
        <v/>
      </c>
    </row>
    <row r="16" spans="1:11">
      <c r="F16">
        <v>1971</v>
      </c>
      <c r="G16" s="1">
        <v>97.191574724172526</v>
      </c>
      <c r="H16">
        <f>IF(G16="","",AVERAGE(Model!C11:C12))</f>
        <v>97.793481896723222</v>
      </c>
      <c r="I16">
        <f t="shared" si="2"/>
        <v>-6.1738996299554507E-3</v>
      </c>
      <c r="J16">
        <f t="shared" si="0"/>
        <v>96.170835484070054</v>
      </c>
      <c r="K16">
        <f t="shared" si="1"/>
        <v>1.0557881655549804E-2</v>
      </c>
    </row>
    <row r="17" spans="6:11">
      <c r="F17">
        <v>1972</v>
      </c>
      <c r="G17" s="1">
        <v>79.438314944834502</v>
      </c>
      <c r="H17">
        <f>IF(G17="","",AVERAGE(Model!C12:C13))</f>
        <v>76.23547433930483</v>
      </c>
      <c r="I17">
        <f t="shared" si="2"/>
        <v>4.1153910968810117E-2</v>
      </c>
      <c r="J17">
        <f t="shared" si="0"/>
        <v>74.97053094477242</v>
      </c>
      <c r="K17">
        <f t="shared" si="1"/>
        <v>5.7885692254315266E-2</v>
      </c>
    </row>
    <row r="18" spans="6:11">
      <c r="F18">
        <v>1973</v>
      </c>
      <c r="G18" s="1">
        <v>51.855566700100304</v>
      </c>
      <c r="H18">
        <f>IF(G18="","",AVERAGE(Model!C13:C14))</f>
        <v>58.640602727311425</v>
      </c>
      <c r="I18">
        <f t="shared" si="2"/>
        <v>-0.12296504542389625</v>
      </c>
      <c r="J18">
        <f t="shared" si="0"/>
        <v>57.667603690915733</v>
      </c>
      <c r="K18">
        <f t="shared" si="1"/>
        <v>-0.10623326413839121</v>
      </c>
    </row>
    <row r="19" spans="6:11">
      <c r="F19">
        <v>1974</v>
      </c>
      <c r="G19" s="1">
        <v>40.421263791374116</v>
      </c>
      <c r="H19">
        <f>IF(G19="","",AVERAGE(Model!C14:C15))</f>
        <v>47.779869209910288</v>
      </c>
      <c r="I19">
        <f t="shared" si="2"/>
        <v>-0.16724842658130529</v>
      </c>
      <c r="J19">
        <f t="shared" si="0"/>
        <v>46.987077790003845</v>
      </c>
      <c r="K19">
        <f t="shared" si="1"/>
        <v>-0.15051664529580019</v>
      </c>
    </row>
    <row r="20" spans="6:11">
      <c r="F20">
        <v>1975</v>
      </c>
      <c r="G20" s="1">
        <v>37.512537612838514</v>
      </c>
      <c r="H20">
        <f>IF(G20="","",AVERAGE(Model!C15:C16))</f>
        <v>40.408583232133452</v>
      </c>
      <c r="I20">
        <f t="shared" si="2"/>
        <v>-7.4367005201615363E-2</v>
      </c>
      <c r="J20">
        <f t="shared" si="0"/>
        <v>39.738100482666944</v>
      </c>
      <c r="K20">
        <f t="shared" si="1"/>
        <v>-5.7635223916110249E-2</v>
      </c>
    </row>
    <row r="21" spans="6:11">
      <c r="F21">
        <v>1976</v>
      </c>
      <c r="G21" s="1">
        <v>41.825476429287868</v>
      </c>
      <c r="H21">
        <f>IF(G21="","",AVERAGE(Model!C16:C17))</f>
        <v>39.639303565920287</v>
      </c>
      <c r="I21">
        <f t="shared" si="2"/>
        <v>5.3684497490351091E-2</v>
      </c>
      <c r="J21">
        <f t="shared" si="0"/>
        <v>38.981585152752039</v>
      </c>
      <c r="K21">
        <f t="shared" si="1"/>
        <v>7.0416278775856198E-2</v>
      </c>
    </row>
    <row r="22" spans="6:11">
      <c r="F22">
        <v>1977</v>
      </c>
      <c r="G22" s="1">
        <v>65.195586760280847</v>
      </c>
      <c r="H22">
        <f>IF(G22="","",AVERAGE(Model!C17:C18))</f>
        <v>44.334689708960227</v>
      </c>
      <c r="I22">
        <f t="shared" si="2"/>
        <v>0.385624344891355</v>
      </c>
      <c r="J22">
        <f t="shared" si="0"/>
        <v>43.599062714020945</v>
      </c>
      <c r="K22">
        <f t="shared" si="1"/>
        <v>0.40235612617686006</v>
      </c>
    </row>
    <row r="23" spans="6:11">
      <c r="F23">
        <v>1978</v>
      </c>
      <c r="G23" s="1">
        <v>44.433299899699094</v>
      </c>
      <c r="H23">
        <f>IF(G23="","",AVERAGE(Model!C18:C19))</f>
        <v>46.380658594727649</v>
      </c>
      <c r="I23">
        <f t="shared" si="2"/>
        <v>-4.2893345627745147E-2</v>
      </c>
      <c r="J23">
        <f t="shared" si="0"/>
        <v>45.611083692335839</v>
      </c>
      <c r="K23">
        <f t="shared" si="1"/>
        <v>-2.6161564342240009E-2</v>
      </c>
    </row>
    <row r="24" spans="6:11">
      <c r="F24">
        <v>1979</v>
      </c>
      <c r="G24" s="1">
        <v>38.615847542627883</v>
      </c>
      <c r="H24">
        <f>IF(G24="","",AVERAGE(Model!C19:C20))</f>
        <v>45.487263852840556</v>
      </c>
      <c r="I24">
        <f t="shared" si="2"/>
        <v>-0.16376962113707594</v>
      </c>
      <c r="J24">
        <f t="shared" si="0"/>
        <v>44.732512676374952</v>
      </c>
      <c r="K24">
        <f t="shared" si="1"/>
        <v>-0.14703783985157076</v>
      </c>
    </row>
    <row r="25" spans="6:11">
      <c r="F25">
        <v>1980</v>
      </c>
      <c r="G25" s="1">
        <v>51.554663991975929</v>
      </c>
      <c r="H25">
        <f>IF(G25="","",AVERAGE(Model!C20:C21))</f>
        <v>45.960069661057034</v>
      </c>
      <c r="I25">
        <f t="shared" si="2"/>
        <v>0.11486971281321653</v>
      </c>
      <c r="J25">
        <f t="shared" si="0"/>
        <v>45.197473415229915</v>
      </c>
      <c r="K25">
        <f t="shared" si="1"/>
        <v>0.13160149409872166</v>
      </c>
    </row>
    <row r="26" spans="6:11">
      <c r="F26">
        <v>1981</v>
      </c>
      <c r="G26" s="1">
        <v>45.135406218655966</v>
      </c>
      <c r="H26">
        <f>IF(G26="","",AVERAGE(Model!C21:C22))</f>
        <v>48.356900337040422</v>
      </c>
      <c r="I26">
        <f t="shared" si="2"/>
        <v>-6.8941929307065428E-2</v>
      </c>
      <c r="J26">
        <f t="shared" si="0"/>
        <v>47.554534480573722</v>
      </c>
      <c r="K26">
        <f t="shared" si="1"/>
        <v>-5.2210148021560369E-2</v>
      </c>
    </row>
    <row r="27" spans="6:11">
      <c r="F27">
        <v>1982</v>
      </c>
      <c r="G27" s="1">
        <v>43.229689067201605</v>
      </c>
      <c r="H27">
        <f>IF(G27="","",AVERAGE(Model!C22:C23))</f>
        <v>50.737260102107712</v>
      </c>
      <c r="I27">
        <f t="shared" si="2"/>
        <v>-0.16013304780718704</v>
      </c>
      <c r="J27">
        <f t="shared" si="0"/>
        <v>49.895397929949034</v>
      </c>
      <c r="K27">
        <f t="shared" si="1"/>
        <v>-0.143401266521682</v>
      </c>
    </row>
    <row r="28" spans="6:11">
      <c r="F28">
        <v>1983</v>
      </c>
      <c r="G28" s="1">
        <v>60</v>
      </c>
      <c r="H28">
        <f>IF(G28="","",AVERAGE(Model!C23:C24))</f>
        <v>55.621909825745767</v>
      </c>
      <c r="I28">
        <f t="shared" si="2"/>
        <v>7.5767376973318243E-2</v>
      </c>
      <c r="J28">
        <f t="shared" si="0"/>
        <v>54.698998700247863</v>
      </c>
      <c r="K28">
        <f t="shared" si="1"/>
        <v>9.2499158258823155E-2</v>
      </c>
    </row>
    <row r="29" spans="6:11">
      <c r="F29">
        <v>1984</v>
      </c>
      <c r="G29" s="1">
        <v>90.585656969062939</v>
      </c>
      <c r="H29">
        <f>IF(G29="","",AVERAGE(Model!C24:C25))</f>
        <v>59.489772450829314</v>
      </c>
      <c r="I29">
        <f t="shared" si="2"/>
        <v>0.42049148272275066</v>
      </c>
      <c r="J29">
        <f t="shared" si="0"/>
        <v>58.502683495771606</v>
      </c>
      <c r="K29">
        <f t="shared" si="1"/>
        <v>0.43722326400825579</v>
      </c>
    </row>
    <row r="30" spans="6:11">
      <c r="F30">
        <v>1985</v>
      </c>
      <c r="G30" s="1">
        <v>59.359710651523201</v>
      </c>
      <c r="H30">
        <f>IF(G30="","",AVERAGE(Model!C25:C26))</f>
        <v>54.604136407524223</v>
      </c>
      <c r="I30">
        <f t="shared" si="2"/>
        <v>8.3506086117393269E-2</v>
      </c>
      <c r="J30">
        <f t="shared" si="0"/>
        <v>53.698112771396161</v>
      </c>
      <c r="K30">
        <f t="shared" si="1"/>
        <v>0.10023786740289836</v>
      </c>
    </row>
    <row r="31" spans="6:11">
      <c r="F31">
        <v>1986</v>
      </c>
      <c r="G31" s="1">
        <v>39.536389200643292</v>
      </c>
      <c r="H31">
        <f>IF(G31="","",AVERAGE(Model!C26:C27))</f>
        <v>42.306616039350004</v>
      </c>
      <c r="I31">
        <f t="shared" si="2"/>
        <v>-6.7721987964786262E-2</v>
      </c>
      <c r="J31">
        <f t="shared" si="0"/>
        <v>41.604640024013484</v>
      </c>
      <c r="K31">
        <f t="shared" si="1"/>
        <v>-5.0990206679281232E-2</v>
      </c>
    </row>
    <row r="32" spans="6:11">
      <c r="F32">
        <v>1987</v>
      </c>
      <c r="G32" s="1">
        <v>32.263547239768521</v>
      </c>
      <c r="H32">
        <f>IF(G32="","",AVERAGE(Model!C27:C28))</f>
        <v>34.085696023743608</v>
      </c>
      <c r="I32">
        <f t="shared" si="2"/>
        <v>-5.4939800354747999E-2</v>
      </c>
      <c r="J32">
        <f t="shared" si="0"/>
        <v>33.520126301682538</v>
      </c>
      <c r="K32">
        <f t="shared" si="1"/>
        <v>-3.8208019069242836E-2</v>
      </c>
    </row>
    <row r="33" spans="6:11">
      <c r="F33">
        <v>1988</v>
      </c>
      <c r="G33" s="1">
        <v>22.477589097686383</v>
      </c>
      <c r="H33">
        <f>IF(G33="","",AVERAGE(Model!C28:C29))</f>
        <v>30.998192354718054</v>
      </c>
      <c r="I33">
        <f t="shared" si="2"/>
        <v>-0.32141011891688992</v>
      </c>
      <c r="J33">
        <f t="shared" si="0"/>
        <v>30.483852291888148</v>
      </c>
      <c r="K33">
        <f t="shared" si="1"/>
        <v>-0.30467833763138491</v>
      </c>
    </row>
    <row r="34" spans="6:11">
      <c r="F34">
        <v>1989</v>
      </c>
      <c r="G34" s="1">
        <v>35.0496382208554</v>
      </c>
      <c r="H34">
        <f>IF(G34="","",AVERAGE(Model!C29:C30))</f>
        <v>30.085832449377989</v>
      </c>
      <c r="I34">
        <f t="shared" si="2"/>
        <v>0.15271091342175261</v>
      </c>
      <c r="J34">
        <f t="shared" si="0"/>
        <v>29.586630793512793</v>
      </c>
      <c r="K34">
        <f t="shared" si="1"/>
        <v>0.1694426947072577</v>
      </c>
    </row>
    <row r="35" spans="6:11">
      <c r="F35">
        <v>1990</v>
      </c>
      <c r="G35" s="1">
        <v>25.297090928016797</v>
      </c>
      <c r="H35">
        <f>IF(G35="","",AVERAGE(Model!C30:C31))</f>
        <v>29.996239931462277</v>
      </c>
      <c r="I35">
        <f t="shared" si="2"/>
        <v>-0.17038263214899324</v>
      </c>
      <c r="J35">
        <f t="shared" si="0"/>
        <v>29.49852484683861</v>
      </c>
      <c r="K35">
        <f t="shared" si="1"/>
        <v>-0.15365085086348818</v>
      </c>
    </row>
    <row r="36" spans="6:11">
      <c r="F36">
        <v>1991</v>
      </c>
      <c r="G36" s="1">
        <v>26.169908523748774</v>
      </c>
      <c r="H36">
        <f>IF(G36="","",AVERAGE(Model!C31:C32))</f>
        <v>26.881277971605915</v>
      </c>
      <c r="I36">
        <f t="shared" si="2"/>
        <v>-2.6819837037780889E-2</v>
      </c>
      <c r="J36">
        <f t="shared" si="0"/>
        <v>26.435248150168292</v>
      </c>
      <c r="K36">
        <f t="shared" si="1"/>
        <v>-1.0088055752275739E-2</v>
      </c>
    </row>
    <row r="37" spans="6:11">
      <c r="F37">
        <v>1992</v>
      </c>
      <c r="G37" s="1">
        <v>19.652770401754786</v>
      </c>
      <c r="H37">
        <f>IF(G37="","",AVERAGE(Model!C32:C33))</f>
        <v>24.396670387622272</v>
      </c>
      <c r="I37">
        <f t="shared" si="2"/>
        <v>-0.21622834771988955</v>
      </c>
      <c r="J37">
        <f t="shared" si="0"/>
        <v>23.991866622408516</v>
      </c>
      <c r="K37">
        <f t="shared" si="1"/>
        <v>-0.19949656643438449</v>
      </c>
    </row>
    <row r="38" spans="6:11">
      <c r="F38">
        <v>1993</v>
      </c>
      <c r="G38" s="1">
        <v>32.181338753857588</v>
      </c>
      <c r="H38">
        <f>IF(G38="","",AVERAGE(Model!C33:C34))</f>
        <v>22.404768349096919</v>
      </c>
      <c r="I38">
        <f t="shared" si="2"/>
        <v>0.36211293381108284</v>
      </c>
      <c r="J38">
        <f t="shared" si="0"/>
        <v>22.033015382714346</v>
      </c>
      <c r="K38">
        <f t="shared" si="1"/>
        <v>0.3788447150965879</v>
      </c>
    </row>
    <row r="39" spans="6:11">
      <c r="F39">
        <v>1994</v>
      </c>
      <c r="G39" s="1">
        <v>25.31870753237844</v>
      </c>
      <c r="H39">
        <f>IF(G39="","",AVERAGE(Model!C34:C35))</f>
        <v>24.064401423566487</v>
      </c>
      <c r="I39">
        <f t="shared" si="2"/>
        <v>5.0809921522175151E-2</v>
      </c>
      <c r="J39">
        <f t="shared" si="0"/>
        <v>23.665110858538512</v>
      </c>
      <c r="K39">
        <f t="shared" si="1"/>
        <v>6.7541702807680168E-2</v>
      </c>
    </row>
    <row r="40" spans="6:11">
      <c r="F40">
        <v>1995</v>
      </c>
      <c r="G40" s="1">
        <v>23.268653576071895</v>
      </c>
      <c r="H40">
        <f>IF(G40="","",AVERAGE(Model!C35:C36))</f>
        <v>33.042321925452654</v>
      </c>
      <c r="I40">
        <f t="shared" si="2"/>
        <v>-0.35068210767115587</v>
      </c>
      <c r="J40">
        <f t="shared" si="0"/>
        <v>32.494064474156573</v>
      </c>
      <c r="K40">
        <f t="shared" si="1"/>
        <v>-0.33395032638565064</v>
      </c>
    </row>
    <row r="41" spans="6:11">
      <c r="F41">
        <v>1996</v>
      </c>
      <c r="G41" s="1">
        <v>43.356688192613255</v>
      </c>
      <c r="H41">
        <f>IF(G41="","",AVERAGE(Model!C36:C37))</f>
        <v>45.656518053065703</v>
      </c>
      <c r="I41">
        <f t="shared" si="2"/>
        <v>-5.1685405155421624E-2</v>
      </c>
      <c r="J41">
        <f t="shared" si="0"/>
        <v>44.898958512325763</v>
      </c>
      <c r="K41">
        <f t="shared" si="1"/>
        <v>-3.49536238699166E-2</v>
      </c>
    </row>
    <row r="42" spans="6:11">
      <c r="F42">
        <v>1997</v>
      </c>
      <c r="G42" s="1">
        <v>51.360039703526745</v>
      </c>
      <c r="H42">
        <f>IF(G42="","",AVERAGE(Model!C37:C38))</f>
        <v>60.921976917134515</v>
      </c>
      <c r="I42">
        <f t="shared" si="2"/>
        <v>-0.17073354611163677</v>
      </c>
      <c r="J42">
        <f t="shared" ref="J42:J59" si="3">IF(G42="","",H42*q)</f>
        <v>59.911123991366672</v>
      </c>
      <c r="K42">
        <f t="shared" ref="K42:K73" si="4">IF(G42="","",LN(G42/J42))</f>
        <v>-0.15400176482613176</v>
      </c>
    </row>
    <row r="43" spans="6:11">
      <c r="F43">
        <v>1998</v>
      </c>
      <c r="G43" s="1">
        <v>76.660433338346991</v>
      </c>
      <c r="H43">
        <f>IF(G43="","",AVERAGE(Model!C38:C39))</f>
        <v>76.28530018889019</v>
      </c>
      <c r="I43">
        <f t="shared" si="2"/>
        <v>4.9054510126560922E-3</v>
      </c>
      <c r="J43">
        <f t="shared" si="3"/>
        <v>75.019530054839777</v>
      </c>
      <c r="K43">
        <f t="shared" si="4"/>
        <v>2.1637232298161172E-2</v>
      </c>
    </row>
    <row r="44" spans="6:11">
      <c r="F44">
        <v>1999</v>
      </c>
      <c r="G44" s="1">
        <v>114.63495722874683</v>
      </c>
      <c r="H44">
        <f>IF(G44="","",AVERAGE(Model!C39:C40))</f>
        <v>89.278451855979426</v>
      </c>
      <c r="I44">
        <f t="shared" si="2"/>
        <v>0.24999263650655779</v>
      </c>
      <c r="J44">
        <f t="shared" si="3"/>
        <v>87.797091781446824</v>
      </c>
      <c r="K44">
        <f t="shared" si="4"/>
        <v>0.2667244177920628</v>
      </c>
    </row>
    <row r="45" spans="6:11">
      <c r="F45">
        <v>2000</v>
      </c>
      <c r="G45" s="1">
        <v>101.98326721206557</v>
      </c>
      <c r="H45">
        <f>IF(G45="","",AVERAGE(Model!C40:C41))</f>
        <v>98.308259875564104</v>
      </c>
      <c r="I45">
        <f t="shared" si="2"/>
        <v>3.6700702045181346E-2</v>
      </c>
      <c r="J45">
        <f t="shared" si="3"/>
        <v>96.677071966847208</v>
      </c>
      <c r="K45">
        <f t="shared" si="4"/>
        <v>5.3432483330686592E-2</v>
      </c>
    </row>
    <row r="46" spans="6:11">
      <c r="F46">
        <v>2001</v>
      </c>
      <c r="G46" s="1">
        <v>134.5959099874793</v>
      </c>
      <c r="H46">
        <f>IF(G46="","",AVERAGE(Model!C41:C42))</f>
        <v>102.69615713061469</v>
      </c>
      <c r="I46">
        <f t="shared" si="2"/>
        <v>0.27050233248876659</v>
      </c>
      <c r="J46">
        <f t="shared" si="3"/>
        <v>100.992162674857</v>
      </c>
      <c r="K46">
        <f t="shared" si="4"/>
        <v>0.28723411377427166</v>
      </c>
    </row>
    <row r="47" spans="6:11">
      <c r="F47">
        <v>2002</v>
      </c>
      <c r="G47" s="1">
        <v>94.33277189479503</v>
      </c>
      <c r="H47">
        <f>IF(G47="","",AVERAGE(Model!C42:C43))</f>
        <v>106.61696921981151</v>
      </c>
      <c r="I47">
        <f t="shared" si="2"/>
        <v>-0.1224140276778117</v>
      </c>
      <c r="J47">
        <f t="shared" si="3"/>
        <v>104.84791836614437</v>
      </c>
      <c r="K47">
        <f t="shared" si="4"/>
        <v>-0.10568224639230657</v>
      </c>
    </row>
    <row r="48" spans="6:11">
      <c r="F48">
        <v>2003</v>
      </c>
      <c r="G48" s="1">
        <v>113.69056899415449</v>
      </c>
      <c r="H48">
        <f>IF(G48="","",AVERAGE(Model!C43:C44))</f>
        <v>109.93031368663983</v>
      </c>
      <c r="I48">
        <f t="shared" si="2"/>
        <v>3.3633797815493097E-2</v>
      </c>
      <c r="J48">
        <f t="shared" si="3"/>
        <v>108.10628589168063</v>
      </c>
      <c r="K48">
        <f t="shared" si="4"/>
        <v>5.0365579100998169E-2</v>
      </c>
    </row>
    <row r="49" spans="6:11">
      <c r="F49">
        <v>2004</v>
      </c>
      <c r="G49" s="1">
        <v>114.74760268946221</v>
      </c>
      <c r="H49">
        <f>IF(G49="","",AVERAGE(Model!C44:C45))</f>
        <v>111.21948381112806</v>
      </c>
      <c r="I49">
        <f t="shared" si="2"/>
        <v>3.1229376530192816E-2</v>
      </c>
      <c r="J49">
        <f t="shared" si="3"/>
        <v>109.37406535457026</v>
      </c>
      <c r="K49">
        <f t="shared" si="4"/>
        <v>4.7961157815697833E-2</v>
      </c>
    </row>
    <row r="50" spans="6:11">
      <c r="F50">
        <v>2005</v>
      </c>
      <c r="G50" s="1">
        <v>116.31168589540874</v>
      </c>
      <c r="H50">
        <f>IF(G50="","",AVERAGE(Model!C45:C46))</f>
        <v>112.14528933618894</v>
      </c>
      <c r="I50">
        <f t="shared" si="2"/>
        <v>3.6478278250696668E-2</v>
      </c>
      <c r="J50">
        <f t="shared" si="3"/>
        <v>110.28450937511246</v>
      </c>
      <c r="K50">
        <f t="shared" si="4"/>
        <v>5.3210059536201844E-2</v>
      </c>
    </row>
    <row r="51" spans="6:11">
      <c r="F51">
        <v>2006</v>
      </c>
      <c r="G51" s="1">
        <v>73.068909927177017</v>
      </c>
      <c r="H51">
        <f>IF(G51="","",AVERAGE(Model!C46:C47))</f>
        <v>119.06263006850939</v>
      </c>
      <c r="I51">
        <f t="shared" si="2"/>
        <v>-0.48824669026680023</v>
      </c>
      <c r="J51">
        <f t="shared" si="3"/>
        <v>117.08707356091161</v>
      </c>
      <c r="K51">
        <f t="shared" si="4"/>
        <v>-0.47151490898129506</v>
      </c>
    </row>
    <row r="52" spans="6:11">
      <c r="F52">
        <v>2007</v>
      </c>
      <c r="G52" s="1">
        <v>137.60993948617804</v>
      </c>
      <c r="H52">
        <f>IF(G52="","",AVERAGE(Model!C47:C48))</f>
        <v>128.6537480110735</v>
      </c>
      <c r="I52">
        <f t="shared" si="2"/>
        <v>6.7298485831487162E-2</v>
      </c>
      <c r="J52">
        <f t="shared" si="3"/>
        <v>126.51905008810746</v>
      </c>
      <c r="K52">
        <f t="shared" si="4"/>
        <v>8.4030267116992338E-2</v>
      </c>
    </row>
    <row r="53" spans="6:11">
      <c r="F53">
        <v>2008</v>
      </c>
      <c r="G53" s="1">
        <v>122.13529218522426</v>
      </c>
      <c r="H53">
        <f>IF(G53="","",AVERAGE(Model!C48:C49))</f>
        <v>130.05766311484456</v>
      </c>
      <c r="I53">
        <f t="shared" si="2"/>
        <v>-6.2848531895006832E-2</v>
      </c>
      <c r="J53">
        <f t="shared" si="3"/>
        <v>127.89967061474904</v>
      </c>
      <c r="K53">
        <f t="shared" si="4"/>
        <v>-4.6116750609501739E-2</v>
      </c>
    </row>
    <row r="54" spans="6:11">
      <c r="F54">
        <v>2009</v>
      </c>
      <c r="G54" s="1">
        <v>100.08361254766903</v>
      </c>
      <c r="H54">
        <f>IF(G54="","",AVERAGE(Model!C49:C50))</f>
        <v>130.20614856967771</v>
      </c>
      <c r="I54">
        <f t="shared" si="2"/>
        <v>-0.2631129905903124</v>
      </c>
      <c r="J54">
        <f t="shared" si="3"/>
        <v>128.0456923124284</v>
      </c>
      <c r="K54">
        <f t="shared" si="4"/>
        <v>-0.24638120930480725</v>
      </c>
    </row>
    <row r="55" spans="6:11">
      <c r="F55">
        <v>2010</v>
      </c>
      <c r="G55" s="1">
        <v>133.245416489402</v>
      </c>
      <c r="H55">
        <f>IF(G55="","",AVERAGE(Model!C50:C51))</f>
        <v>131.31139327242641</v>
      </c>
      <c r="I55">
        <f t="shared" si="2"/>
        <v>1.4621114253163281E-2</v>
      </c>
      <c r="J55">
        <f t="shared" si="3"/>
        <v>129.13259815130567</v>
      </c>
      <c r="K55">
        <f t="shared" si="4"/>
        <v>3.135289553866831E-2</v>
      </c>
    </row>
    <row r="56" spans="6:11">
      <c r="F56">
        <v>2011</v>
      </c>
      <c r="G56" s="1">
        <v>128.63126598716633</v>
      </c>
      <c r="H56">
        <f>IF(G56="","",AVERAGE(Model!C51:C52))</f>
        <v>132.48947806099935</v>
      </c>
      <c r="I56">
        <f t="shared" si="2"/>
        <v>-2.9553323287260638E-2</v>
      </c>
      <c r="J56">
        <f t="shared" si="3"/>
        <v>130.29113547087653</v>
      </c>
      <c r="K56">
        <f t="shared" si="4"/>
        <v>-1.2821542001755445E-2</v>
      </c>
    </row>
    <row r="57" spans="6:11">
      <c r="F57">
        <v>2012</v>
      </c>
      <c r="G57" s="1">
        <v>138.32549703456758</v>
      </c>
      <c r="H57">
        <f>IF(G57="","",AVERAGE(Model!C52:C53))</f>
        <v>136.34195213333771</v>
      </c>
      <c r="I57">
        <f t="shared" si="2"/>
        <v>1.4443498056727429E-2</v>
      </c>
      <c r="J57">
        <f t="shared" si="3"/>
        <v>134.0796870494855</v>
      </c>
      <c r="K57">
        <f t="shared" si="4"/>
        <v>3.1175279342232496E-2</v>
      </c>
    </row>
    <row r="58" spans="6:11">
      <c r="F58">
        <v>2013</v>
      </c>
      <c r="G58" s="1"/>
      <c r="H58" t="str">
        <f>IF(G58="","",AVERAGE(Model!C53:C54))</f>
        <v/>
      </c>
      <c r="I58" t="str">
        <f t="shared" si="2"/>
        <v/>
      </c>
      <c r="J58" t="str">
        <f t="shared" si="3"/>
        <v/>
      </c>
      <c r="K58" t="str">
        <f t="shared" si="4"/>
        <v/>
      </c>
    </row>
    <row r="59" spans="6:11">
      <c r="F59">
        <v>2014</v>
      </c>
      <c r="I59" t="str">
        <f t="shared" si="2"/>
        <v/>
      </c>
      <c r="J59" t="str">
        <f t="shared" si="3"/>
        <v/>
      </c>
      <c r="K59" t="str">
        <f t="shared" si="4"/>
        <v/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Fay</dc:creator>
  <cp:lastModifiedBy>Gavin Fay</cp:lastModifiedBy>
  <dcterms:created xsi:type="dcterms:W3CDTF">2015-03-22T23:12:42Z</dcterms:created>
  <dcterms:modified xsi:type="dcterms:W3CDTF">2015-03-25T16:45:03Z</dcterms:modified>
</cp:coreProperties>
</file>