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G:\Arquivos Pessoais\Viagens\20250912 - Valencia_Lisboa\"/>
    </mc:Choice>
  </mc:AlternateContent>
  <xr:revisionPtr revIDLastSave="0" documentId="13_ncr:1_{34F2293E-770F-4618-AFFC-228CBA01D883}" xr6:coauthVersionLast="46" xr6:coauthVersionMax="46" xr10:uidLastSave="{00000000-0000-0000-0000-000000000000}"/>
  <bookViews>
    <workbookView xWindow="-120" yWindow="-120" windowWidth="29040" windowHeight="15840" tabRatio="728" activeTab="2" xr2:uid="{00000000-000D-0000-FFFF-FFFF00000000}"/>
  </bookViews>
  <sheets>
    <sheet name="Hospedagem" sheetId="3" r:id="rId1"/>
    <sheet name="Passagens" sheetId="4" r:id="rId2"/>
    <sheet name="Programação" sheetId="2" r:id="rId3"/>
    <sheet name="Planilha1" sheetId="6" r:id="rId4"/>
    <sheet name="Transfer  Voucher" sheetId="5" r:id="rId5"/>
    <sheet name="Planilha2" sheetId="7" r:id="rId6"/>
    <sheet name="Acerto dos passeios e TREM" sheetId="8" r:id="rId7"/>
  </sheets>
  <definedNames>
    <definedName name="_xlnm._FilterDatabase" localSheetId="1" hidden="1">Passagens!$A$22:$K$25</definedName>
    <definedName name="_xlnm.Print_Area" localSheetId="0">Hospedagem!$A$1:$I$12</definedName>
    <definedName name="_xlnm.Print_Area" localSheetId="4">'Transfer  Voucher'!$A$1:$K$5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8" l="1"/>
  <c r="C9" i="8" s="1"/>
  <c r="E9" i="8" s="1"/>
  <c r="D9" i="8" s="1"/>
  <c r="A9" i="8"/>
  <c r="F9" i="8" l="1"/>
  <c r="G9" i="8"/>
  <c r="B7" i="8"/>
  <c r="A5" i="8"/>
  <c r="A6" i="8"/>
  <c r="A7" i="8"/>
  <c r="A4" i="8"/>
  <c r="F12" i="5"/>
  <c r="B5" i="8" s="1"/>
  <c r="C5" i="8" s="1"/>
  <c r="E5" i="8" s="1"/>
  <c r="F14" i="5"/>
  <c r="F13" i="5"/>
  <c r="B6" i="8" s="1"/>
  <c r="F11" i="5"/>
  <c r="B4" i="8" s="1"/>
  <c r="C4" i="8" s="1"/>
  <c r="E4" i="8" s="1"/>
  <c r="G4" i="8" l="1"/>
  <c r="D4" i="8"/>
  <c r="G12" i="5"/>
  <c r="H12" i="5" s="1"/>
  <c r="F5" i="8"/>
  <c r="H5" i="8" s="1"/>
  <c r="F11" i="8" s="1"/>
  <c r="D5" i="8"/>
  <c r="E6" i="8"/>
  <c r="C7" i="8"/>
  <c r="E7" i="8" s="1"/>
  <c r="C6" i="8"/>
  <c r="G5" i="8"/>
  <c r="F4" i="8"/>
  <c r="G13" i="5"/>
  <c r="H13" i="5" s="1"/>
  <c r="I13" i="5" s="1"/>
  <c r="G11" i="5"/>
  <c r="J23" i="4"/>
  <c r="J24" i="4"/>
  <c r="J25" i="4"/>
  <c r="J22" i="4"/>
  <c r="H11" i="5" l="1"/>
  <c r="I11" i="5" s="1"/>
  <c r="F6" i="8"/>
  <c r="D6" i="8"/>
  <c r="D7" i="8"/>
  <c r="G7" i="8"/>
  <c r="F7" i="8"/>
  <c r="G6" i="8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F5" i="3"/>
  <c r="G14" i="5"/>
  <c r="H14" i="5" s="1"/>
  <c r="I14" i="5" s="1"/>
  <c r="F11" i="3"/>
  <c r="F10" i="7"/>
  <c r="F11" i="7" s="1"/>
  <c r="E11" i="7"/>
  <c r="A10" i="7"/>
  <c r="A9" i="7"/>
  <c r="A8" i="7"/>
  <c r="A7" i="7"/>
  <c r="A6" i="7"/>
  <c r="A5" i="7"/>
  <c r="A4" i="7"/>
  <c r="E12" i="3"/>
  <c r="H5" i="6"/>
  <c r="I5" i="6" s="1"/>
  <c r="H4" i="6"/>
  <c r="I4" i="6" s="1"/>
  <c r="H3" i="6"/>
  <c r="I3" i="6" s="1"/>
  <c r="H2" i="6"/>
  <c r="I2" i="6" s="1"/>
  <c r="K5" i="5"/>
  <c r="I5" i="5"/>
  <c r="K4" i="5"/>
  <c r="I4" i="5"/>
  <c r="B3" i="8" s="1"/>
  <c r="C3" i="8" s="1"/>
  <c r="E3" i="8" s="1"/>
  <c r="K24" i="4"/>
  <c r="K25" i="4"/>
  <c r="K23" i="4"/>
  <c r="K22" i="4"/>
  <c r="J18" i="4"/>
  <c r="K18" i="4" s="1"/>
  <c r="A11" i="3"/>
  <c r="A10" i="3"/>
  <c r="A9" i="3"/>
  <c r="A8" i="3"/>
  <c r="A7" i="3"/>
  <c r="A6" i="3"/>
  <c r="A5" i="3"/>
  <c r="D3" i="8" l="1"/>
  <c r="F3" i="8"/>
  <c r="F10" i="8" s="1"/>
  <c r="F12" i="8" s="1"/>
  <c r="G3" i="8"/>
  <c r="F12" i="3"/>
  <c r="I12" i="5" l="1"/>
</calcChain>
</file>

<file path=xl/sharedStrings.xml><?xml version="1.0" encoding="utf-8"?>
<sst xmlns="http://schemas.openxmlformats.org/spreadsheetml/2006/main" count="371" uniqueCount="167">
  <si>
    <t>Período</t>
  </si>
  <si>
    <t>Cidade</t>
  </si>
  <si>
    <t>Hospedagem</t>
  </si>
  <si>
    <t>Valor</t>
  </si>
  <si>
    <t>Imposto local</t>
  </si>
  <si>
    <t>Endereço</t>
  </si>
  <si>
    <t>Pago por</t>
  </si>
  <si>
    <t>Valencia</t>
  </si>
  <si>
    <t>Paris</t>
  </si>
  <si>
    <t>Luxury Appartement Batignole</t>
  </si>
  <si>
    <t>Madrid</t>
  </si>
  <si>
    <t>Magnífico Apartamento para 8pax en Calle Santa Ana</t>
  </si>
  <si>
    <t>Barcelona</t>
  </si>
  <si>
    <t xml:space="preserve">Lisboa   </t>
  </si>
  <si>
    <t>Peninche</t>
  </si>
  <si>
    <t>WOT Peniche PinhalMar</t>
  </si>
  <si>
    <t>Lisboa airport</t>
  </si>
  <si>
    <t>4U Lisbon IV Guesthouse Airport (Reserva Tirza)</t>
  </si>
  <si>
    <t>Tirza</t>
  </si>
  <si>
    <t>Rogerio</t>
  </si>
  <si>
    <t>Em euros</t>
  </si>
  <si>
    <t>58 Rue Pouchet, 17º arr., 75017 Paris, França</t>
  </si>
  <si>
    <t>Calle de Santa Ana, 6, Centro de Madri, 28005 Madri, Espanha</t>
  </si>
  <si>
    <t>Estrada Marginal Sul, 2520-227 Peniche, Portugal</t>
  </si>
  <si>
    <t>Lisboa - Brasilia</t>
  </si>
  <si>
    <t>Data</t>
  </si>
  <si>
    <t>atividade</t>
  </si>
  <si>
    <t>ingresso</t>
  </si>
  <si>
    <t>Site de consulta de passagens aéreas</t>
  </si>
  <si>
    <t>https://skiplagged.com/</t>
  </si>
  <si>
    <t>sexta- feira 12 de setembro de 2025</t>
  </si>
  <si>
    <t>Brasilia -lisboa -valencia</t>
  </si>
  <si>
    <t>oceonário museu ciencia</t>
  </si>
  <si>
    <t>volta paa Lisboa 12:oo, cehga as 2h. tarde torre de belem, mosteiro dos geronimos, pastel, igreja de santa maria de belem. Padrão do descobrimento</t>
  </si>
  <si>
    <t>Lisboa – castelo de são Jorge, miradouro santa luzia, , catedral da se, igreja de santo antonio. Praça do comercio e terreiro do paço. elevador santa justa , ruinas do convento do carmo.</t>
  </si>
  <si>
    <t>– sintra – castelo, quinta da regaleira e azenhas do mar</t>
  </si>
  <si>
    <t>parque D. Carlos</t>
  </si>
  <si>
    <t xml:space="preserve">  Praia de Valencia a Tarde</t>
  </si>
  <si>
    <t>Cardenal Benlloch, 28, Valência, 46021, Espanha</t>
  </si>
  <si>
    <t>Cartão</t>
  </si>
  <si>
    <t>VISA 9640</t>
  </si>
  <si>
    <t>VISA 3144</t>
  </si>
  <si>
    <t>Calle Ausias March, 25, Barcelona, 08010, Espanha</t>
  </si>
  <si>
    <t>Central terrace apartment at typical Bica and Chiado</t>
  </si>
  <si>
    <t>Travessa do Cabral 20, Misericórdia, 1200 075 Lisboa, Portugal</t>
  </si>
  <si>
    <t>VISA 4882</t>
  </si>
  <si>
    <t>Entrada/Saida</t>
  </si>
  <si>
    <t>17:00h / 11:00h</t>
  </si>
  <si>
    <t>15:00h / 11:00h</t>
  </si>
  <si>
    <t>16:00h / 11:00h</t>
  </si>
  <si>
    <t>Avenida Estados Unidos N.100 2 Andar Direito, Lisboa, 1700-179, Portugal</t>
  </si>
  <si>
    <t>Ida</t>
  </si>
  <si>
    <t>Hora Saida</t>
  </si>
  <si>
    <t>Hora Chegada</t>
  </si>
  <si>
    <t>Escala</t>
  </si>
  <si>
    <t>Passageiro</t>
  </si>
  <si>
    <t>Ana claudia</t>
  </si>
  <si>
    <t>BSB -VLC - BSB</t>
  </si>
  <si>
    <t>VLC - LISBOA</t>
  </si>
  <si>
    <t>LISBOA - BSB</t>
  </si>
  <si>
    <t>11:50 (D+1)</t>
  </si>
  <si>
    <t>LIS</t>
  </si>
  <si>
    <t>---</t>
  </si>
  <si>
    <t>Tirza e Tarcisio</t>
  </si>
  <si>
    <t>Thiago e Ingrid</t>
  </si>
  <si>
    <t>Trecho</t>
  </si>
  <si>
    <t>Brasília - Valência - Lisboa - Brasília</t>
  </si>
  <si>
    <t>Valência - Paris - Valência</t>
  </si>
  <si>
    <t>TODOS</t>
  </si>
  <si>
    <t>ORY - VLC</t>
  </si>
  <si>
    <t>Passagens</t>
  </si>
  <si>
    <t>Euro / IOF</t>
  </si>
  <si>
    <t>Valor Euro</t>
  </si>
  <si>
    <t>Individual</t>
  </si>
  <si>
    <t>14:00h / 12:00h</t>
  </si>
  <si>
    <t>urbanización play puig, Valência, 46540, Espanha</t>
  </si>
  <si>
    <t>14:00h / 20:00h</t>
  </si>
  <si>
    <t xml:space="preserve">Silken Puerta Valencia </t>
  </si>
  <si>
    <t xml:space="preserve">Apartamento con vistas al mar </t>
  </si>
  <si>
    <t xml:space="preserve">Casa Abamita </t>
  </si>
  <si>
    <t>Valencia - Madrid (TREM)</t>
  </si>
  <si>
    <t>VLC - ORY</t>
  </si>
  <si>
    <t>VLC - MAD</t>
  </si>
  <si>
    <t>FREITAS</t>
  </si>
  <si>
    <t xml:space="preserve"> MAD - BAR</t>
  </si>
  <si>
    <t>BAR - VLC</t>
  </si>
  <si>
    <t xml:space="preserve"> MAD - VLC</t>
  </si>
  <si>
    <t>RAPOSO</t>
  </si>
  <si>
    <t>Media de 21 euros por passageiro</t>
  </si>
  <si>
    <t>Media de 12 euros por passageiro</t>
  </si>
  <si>
    <t>A levantar</t>
  </si>
  <si>
    <t>Empresa</t>
  </si>
  <si>
    <t>TAP</t>
  </si>
  <si>
    <t>Vueling</t>
  </si>
  <si>
    <t>Transfer</t>
  </si>
  <si>
    <t>Natalia Gonçlves</t>
  </si>
  <si>
    <t>Prestador</t>
  </si>
  <si>
    <t>Localidade</t>
  </si>
  <si>
    <t>Horario Previsto</t>
  </si>
  <si>
    <t>Pg</t>
  </si>
  <si>
    <t>Ana</t>
  </si>
  <si>
    <t>Hotel to Aeroporto</t>
  </si>
  <si>
    <t>Aeroporto to Hotel</t>
  </si>
  <si>
    <t>Luxury Appartement Batignole
58 Rue Pouchet, 17º arr., 75017 Paris, França</t>
  </si>
  <si>
    <t>VY8162</t>
  </si>
  <si>
    <t>VY8165</t>
  </si>
  <si>
    <t>Nº Voo</t>
  </si>
  <si>
    <t>TRECHO</t>
  </si>
  <si>
    <t>VALENCIA TO MADRID</t>
  </si>
  <si>
    <t xml:space="preserve"> MADRID TO BARCELONA</t>
  </si>
  <si>
    <t xml:space="preserve"> MADRID TO  - VALENCIA</t>
  </si>
  <si>
    <t>BARCELONA - VALENCIA</t>
  </si>
  <si>
    <t>Casa da Danuta</t>
  </si>
  <si>
    <t>Hospedagens</t>
  </si>
  <si>
    <t>ORY - PARIS - ORY(Airport)</t>
  </si>
  <si>
    <t>Local</t>
  </si>
  <si>
    <t>Hora</t>
  </si>
  <si>
    <t>Valor individual</t>
  </si>
  <si>
    <t>Valor Total</t>
  </si>
  <si>
    <t>Valor em real</t>
  </si>
  <si>
    <t>Total</t>
  </si>
  <si>
    <t xml:space="preserve">6 Carrer del Convent de Santa Clara, Centro Histórico, 46002 Valência, Espanha
</t>
  </si>
  <si>
    <t>13:00h / 11:00h</t>
  </si>
  <si>
    <t>Paris - França</t>
  </si>
  <si>
    <t>Lisboa - Portugal</t>
  </si>
  <si>
    <t>Sintra - Portugal</t>
  </si>
  <si>
    <t>Pela parte da manha em Óbidos e de tarde em Caldas da Rainha</t>
  </si>
  <si>
    <t>Peniche</t>
  </si>
  <si>
    <t>Freeport</t>
  </si>
  <si>
    <r>
      <rPr>
        <b/>
        <sz val="14"/>
        <color theme="1"/>
        <rFont val="Calibri"/>
        <family val="2"/>
        <scheme val="minor"/>
      </rPr>
      <t xml:space="preserve">A DEFINIR: </t>
    </r>
    <r>
      <rPr>
        <sz val="14"/>
        <color theme="1"/>
        <rFont val="Calibri"/>
        <family val="2"/>
        <scheme val="minor"/>
      </rPr>
      <t xml:space="preserve">
- Inicialmente eu e Ana ficaremos em Madrid para ir a Toledo e de noite pegamos o trem para Valencia
- TIRZA: verificar se seguem a barcelona</t>
    </r>
  </si>
  <si>
    <t>Voucher - Ingressos para atrações</t>
  </si>
  <si>
    <t>20:00 ou 21:00 - Á definir 
Partida a cada 30min</t>
  </si>
  <si>
    <t xml:space="preserve">Saint Michel - 6:30
Disney - 
</t>
  </si>
  <si>
    <t>Retorno Valencia</t>
  </si>
  <si>
    <t>Acertado</t>
  </si>
  <si>
    <t>Translado Paris</t>
  </si>
  <si>
    <t>Freitas</t>
  </si>
  <si>
    <t>Raposo</t>
  </si>
  <si>
    <t>Atividade</t>
  </si>
  <si>
    <t>Valor Total R$</t>
  </si>
  <si>
    <t>Valor individual R$</t>
  </si>
  <si>
    <t>Paris: Torre Eiffel 2º andar (4 pessoas)</t>
  </si>
  <si>
    <t>Paris: Cruzeiro de 1 hora no Sena com partida da Torre Eiffel (todos)</t>
  </si>
  <si>
    <t>Louvre (todos)</t>
  </si>
  <si>
    <t>PASSAGENS</t>
  </si>
  <si>
    <t>PASSEIOS</t>
  </si>
  <si>
    <t>Acerto</t>
  </si>
  <si>
    <t>Realizado</t>
  </si>
  <si>
    <t>Viagem de 1 dia a Mont-Saint-Michel a partir de Paris (3 pessoas) + 
Disney 3 pessoas - Tirza irá comprar</t>
  </si>
  <si>
    <t>A ver</t>
  </si>
  <si>
    <t>TOTAL</t>
  </si>
  <si>
    <r>
      <rPr>
        <b/>
        <sz val="14"/>
        <color theme="1"/>
        <rFont val="Calibri"/>
        <family val="2"/>
        <scheme val="minor"/>
      </rPr>
      <t xml:space="preserve">Ana: </t>
    </r>
    <r>
      <rPr>
        <sz val="14"/>
        <color theme="1"/>
        <rFont val="Calibri"/>
        <family val="2"/>
        <scheme val="minor"/>
      </rPr>
      <t xml:space="preserve">Madrid / Valencia
</t>
    </r>
    <r>
      <rPr>
        <b/>
        <sz val="14"/>
        <color theme="1"/>
        <rFont val="Calibri"/>
        <family val="2"/>
        <scheme val="minor"/>
      </rPr>
      <t xml:space="preserve">TIRZA: </t>
    </r>
    <r>
      <rPr>
        <sz val="14"/>
        <color theme="1"/>
        <rFont val="Calibri"/>
        <family val="2"/>
        <scheme val="minor"/>
      </rPr>
      <t>Madrid / Barcelona</t>
    </r>
  </si>
  <si>
    <r>
      <rPr>
        <b/>
        <sz val="14"/>
        <color theme="1"/>
        <rFont val="Calibri"/>
        <family val="2"/>
        <scheme val="minor"/>
      </rPr>
      <t xml:space="preserve">TIRZA: </t>
    </r>
    <r>
      <rPr>
        <sz val="14"/>
        <color theme="1"/>
        <rFont val="Calibri"/>
        <family val="2"/>
        <scheme val="minor"/>
      </rPr>
      <t>Barcelona/Valencia</t>
    </r>
  </si>
  <si>
    <t>Retorno de Barcelona para Valencia - Tirza</t>
  </si>
  <si>
    <r>
      <rPr>
        <b/>
        <sz val="14"/>
        <color theme="1"/>
        <rFont val="Calibri"/>
        <family val="2"/>
        <scheme val="minor"/>
      </rPr>
      <t>Paris</t>
    </r>
    <r>
      <rPr>
        <sz val="14"/>
        <color theme="1"/>
        <rFont val="Calibri"/>
        <family val="2"/>
        <scheme val="minor"/>
      </rPr>
      <t xml:space="preserve"> – notre dame, panteon, jardim de Luxemburgo, sorbone, hotel des invalides, ponte alexandew 3, place de la concorde, petit palais, grand palais, champs elysees, arc do triumphe</t>
    </r>
  </si>
  <si>
    <r>
      <rPr>
        <b/>
        <sz val="14"/>
        <color theme="1"/>
        <rFont val="Calibri"/>
        <family val="2"/>
        <scheme val="minor"/>
      </rPr>
      <t>Paris</t>
    </r>
    <r>
      <rPr>
        <sz val="14"/>
        <color theme="1"/>
        <rFont val="Calibri"/>
        <family val="2"/>
        <scheme val="minor"/>
      </rPr>
      <t xml:space="preserve"> – louvre, jardin du palais royal,  61  e 93 rue de la verrerie brechós com roupas há 1 euro , outro em 21 rue sain denis fica há 500m</t>
    </r>
  </si>
  <si>
    <r>
      <rPr>
        <b/>
        <sz val="14"/>
        <color theme="1"/>
        <rFont val="Calibri"/>
        <family val="2"/>
        <scheme val="minor"/>
      </rPr>
      <t xml:space="preserve">Eu, Ana e Tarcisio: </t>
    </r>
    <r>
      <rPr>
        <sz val="14"/>
        <color theme="1"/>
        <rFont val="Calibri"/>
        <family val="2"/>
        <scheme val="minor"/>
      </rPr>
      <t xml:space="preserve">Jardim de monet – giverny (15 euros de tranpoerw e 9 euros entrada).  
</t>
    </r>
    <r>
      <rPr>
        <b/>
        <sz val="14"/>
        <color theme="1"/>
        <rFont val="Calibri"/>
        <family val="2"/>
        <scheme val="minor"/>
      </rPr>
      <t>Thiago, Ingrid e Tirza - Disney</t>
    </r>
  </si>
  <si>
    <r>
      <rPr>
        <b/>
        <sz val="14"/>
        <color theme="1"/>
        <rFont val="Calibri"/>
        <family val="2"/>
        <scheme val="minor"/>
      </rPr>
      <t>Paris</t>
    </r>
    <r>
      <rPr>
        <sz val="14"/>
        <color theme="1"/>
        <rFont val="Calibri"/>
        <family val="2"/>
        <scheme val="minor"/>
      </rPr>
      <t xml:space="preserve"> – igreja de sacre couer, muro eu te amo,  igreja de saint jean de montmatre, rue lepic, molin rouge, igreja de la sainr trinite,  galeria Lafaiete, palais garnier 9casa de opera ) igreja de Madeleine metro saint ambroise – igreja de saint ambroise próximo ao hotel</t>
    </r>
  </si>
  <si>
    <t>Pegar o trem cedo em Valencia para Madrid 
(Estação Valencia-Joaquín Sorolla - 08:00)</t>
  </si>
  <si>
    <r>
      <rPr>
        <b/>
        <sz val="14"/>
        <color theme="1"/>
        <rFont val="Calibri"/>
        <family val="2"/>
        <scheme val="minor"/>
      </rPr>
      <t xml:space="preserve">Em Madrid: </t>
    </r>
    <r>
      <rPr>
        <sz val="14"/>
        <color theme="1"/>
        <rFont val="Calibri"/>
        <family val="2"/>
        <scheme val="minor"/>
      </rPr>
      <t>templo de debot, mirador, plaza espanha,  palacio real de madrid, catedral de almudena, basílica de san Francisco el grande , puerta de toledo</t>
    </r>
  </si>
  <si>
    <r>
      <rPr>
        <b/>
        <sz val="14"/>
        <color theme="1"/>
        <rFont val="Calibri"/>
        <family val="2"/>
        <scheme val="minor"/>
      </rPr>
      <t>Madrid</t>
    </r>
    <r>
      <rPr>
        <sz val="14"/>
        <color theme="1"/>
        <rFont val="Calibri"/>
        <family val="2"/>
        <scheme val="minor"/>
      </rPr>
      <t xml:space="preserve"> - fonte das civeles, palácio das cibeles, fonte de netuno, museu do prado, igreja de san jeronimo el real , jardim botonico, basílica de jesus de medinaceli  , estação de atocha. </t>
    </r>
  </si>
  <si>
    <r>
      <t xml:space="preserve">Plaza maior mercado de san miguel, museu arquiologico, 
</t>
    </r>
    <r>
      <rPr>
        <b/>
        <sz val="14"/>
        <color theme="1"/>
        <rFont val="Calibri"/>
        <family val="2"/>
        <scheme val="minor"/>
      </rPr>
      <t>Thiago, Ingrid, Tarcisio e Tirza - Estádio do Real Madrid - Santiago Bernabeu (https://www.ticket-madrid.com/pt/santiago-bernabeu/)</t>
    </r>
  </si>
  <si>
    <r>
      <rPr>
        <b/>
        <sz val="14"/>
        <color theme="1"/>
        <rFont val="Calibri"/>
        <family val="2"/>
        <scheme val="minor"/>
      </rPr>
      <t xml:space="preserve">Paris - </t>
    </r>
    <r>
      <rPr>
        <sz val="14"/>
        <color theme="1"/>
        <rFont val="Calibri"/>
        <family val="2"/>
        <scheme val="minor"/>
      </rPr>
      <t>Tarde – torre Eiffel, campo de marte,  passeio pelo sena (25 euros)</t>
    </r>
  </si>
  <si>
    <t>Pela manha ainda em Paris. Voo sai as 15:15. De noite em Valencia</t>
  </si>
  <si>
    <r>
      <t xml:space="preserve">Paris - França (manhã) / Valencia - (a tarde)
ORY to VLC - Booking code: </t>
    </r>
    <r>
      <rPr>
        <b/>
        <sz val="14"/>
        <color theme="1"/>
        <rFont val="Calibri"/>
        <family val="2"/>
        <scheme val="minor"/>
      </rPr>
      <t>DEU7TF</t>
    </r>
    <r>
      <rPr>
        <sz val="14"/>
        <color theme="1"/>
        <rFont val="Calibri"/>
        <family val="2"/>
        <scheme val="minor"/>
      </rPr>
      <t xml:space="preserve">
15:15h / 17:45h
Voo: VY8165</t>
    </r>
  </si>
  <si>
    <r>
      <t xml:space="preserve">Valencia para Paris
VLC to ORY - Booking code: </t>
    </r>
    <r>
      <rPr>
        <b/>
        <sz val="14"/>
        <color theme="1"/>
        <rFont val="Calibri"/>
        <family val="2"/>
        <scheme val="minor"/>
      </rPr>
      <t>DEU7TF</t>
    </r>
    <r>
      <rPr>
        <sz val="14"/>
        <color theme="1"/>
        <rFont val="Calibri"/>
        <family val="2"/>
        <scheme val="minor"/>
      </rPr>
      <t xml:space="preserve">
07:25h / 09:35h
Voo: VY8162</t>
    </r>
  </si>
  <si>
    <t>Livre escolha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</si>
</sst>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[$-F800]dddd\,\ mmmm\ dd\,\ yyyy"/>
    <numFmt numFmtId="166" formatCode="_-[$€-2]\ * #,##0.00_-;\-[$€-2]\ * #,##0.00_-;_-[$€-2]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i/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4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166" fontId="0" fillId="0" borderId="1" xfId="0" quotePrefix="1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44" fontId="0" fillId="0" borderId="1" xfId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20" fontId="0" fillId="0" borderId="1" xfId="2" applyNumberFormat="1" applyFont="1" applyBorder="1" applyAlignment="1">
      <alignment horizontal="center" vertical="center" wrapText="1"/>
    </xf>
    <xf numFmtId="0" fontId="4" fillId="6" borderId="1" xfId="0" applyFont="1" applyFill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quotePrefix="1" applyNumberFormat="1" applyBorder="1" applyAlignment="1">
      <alignment vertical="center"/>
    </xf>
    <xf numFmtId="0" fontId="4" fillId="7" borderId="1" xfId="0" applyFont="1" applyFill="1" applyBorder="1" applyAlignment="1">
      <alignment horizontal="center"/>
    </xf>
    <xf numFmtId="0" fontId="4" fillId="6" borderId="6" xfId="0" applyFont="1" applyFill="1" applyBorder="1"/>
    <xf numFmtId="4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1" applyFont="1" applyBorder="1" applyAlignment="1">
      <alignment vertical="center"/>
    </xf>
    <xf numFmtId="0" fontId="0" fillId="0" borderId="1" xfId="0" applyBorder="1"/>
    <xf numFmtId="0" fontId="4" fillId="7" borderId="1" xfId="0" applyFont="1" applyFill="1" applyBorder="1"/>
    <xf numFmtId="165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2" fillId="0" borderId="0" xfId="0" applyNumberFormat="1" applyFont="1"/>
    <xf numFmtId="166" fontId="2" fillId="0" borderId="0" xfId="0" applyNumberFormat="1" applyFont="1"/>
    <xf numFmtId="164" fontId="0" fillId="0" borderId="1" xfId="0" applyNumberFormat="1" applyBorder="1" applyAlignment="1">
      <alignment vertical="center" wrapText="1"/>
    </xf>
    <xf numFmtId="44" fontId="0" fillId="0" borderId="1" xfId="1" quotePrefix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/>
    </xf>
    <xf numFmtId="166" fontId="6" fillId="0" borderId="1" xfId="0" applyNumberFormat="1" applyFont="1" applyBorder="1" applyAlignment="1">
      <alignment vertical="center"/>
    </xf>
    <xf numFmtId="166" fontId="6" fillId="0" borderId="1" xfId="0" applyNumberFormat="1" applyFont="1" applyBorder="1" applyAlignment="1">
      <alignment horizontal="center" vertical="center"/>
    </xf>
    <xf numFmtId="166" fontId="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44" fontId="6" fillId="0" borderId="1" xfId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44" fontId="6" fillId="0" borderId="1" xfId="1" applyFont="1" applyBorder="1" applyAlignment="1">
      <alignment vertical="center" wrapText="1"/>
    </xf>
    <xf numFmtId="16" fontId="0" fillId="0" borderId="0" xfId="0" applyNumberFormat="1"/>
    <xf numFmtId="0" fontId="5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65" fontId="5" fillId="0" borderId="3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20" fontId="9" fillId="0" borderId="1" xfId="0" applyNumberFormat="1" applyFont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2" fillId="0" borderId="1" xfId="0" applyFont="1" applyBorder="1"/>
    <xf numFmtId="166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44" fontId="0" fillId="0" borderId="1" xfId="1" applyFont="1" applyBorder="1"/>
    <xf numFmtId="165" fontId="13" fillId="7" borderId="1" xfId="0" applyNumberFormat="1" applyFont="1" applyFill="1" applyBorder="1" applyAlignment="1">
      <alignment horizontal="left" vertical="center" wrapText="1"/>
    </xf>
    <xf numFmtId="0" fontId="14" fillId="7" borderId="1" xfId="0" applyFont="1" applyFill="1" applyBorder="1" applyAlignment="1">
      <alignment horizontal="center" vertical="center"/>
    </xf>
    <xf numFmtId="0" fontId="13" fillId="7" borderId="0" xfId="0" applyFont="1" applyFill="1" applyAlignment="1">
      <alignment vertical="center"/>
    </xf>
    <xf numFmtId="164" fontId="13" fillId="7" borderId="1" xfId="0" applyNumberFormat="1" applyFont="1" applyFill="1" applyBorder="1" applyAlignment="1">
      <alignment vertical="center"/>
    </xf>
    <xf numFmtId="166" fontId="13" fillId="7" borderId="1" xfId="0" applyNumberFormat="1" applyFont="1" applyFill="1" applyBorder="1" applyAlignment="1">
      <alignment vertical="center"/>
    </xf>
    <xf numFmtId="166" fontId="13" fillId="7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vertical="center" wrapText="1"/>
    </xf>
    <xf numFmtId="44" fontId="13" fillId="7" borderId="1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7" borderId="2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166" fontId="0" fillId="0" borderId="4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20" fontId="0" fillId="0" borderId="4" xfId="2" applyNumberFormat="1" applyFont="1" applyBorder="1" applyAlignment="1">
      <alignment horizontal="left" vertical="center" wrapText="1"/>
    </xf>
    <xf numFmtId="20" fontId="0" fillId="0" borderId="3" xfId="2" applyNumberFormat="1" applyFont="1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"/>
  <sheetViews>
    <sheetView zoomScaleNormal="100" workbookViewId="0">
      <selection activeCell="B23" sqref="B23"/>
    </sheetView>
  </sheetViews>
  <sheetFormatPr defaultColWidth="8.85546875" defaultRowHeight="15" x14ac:dyDescent="0.25"/>
  <cols>
    <col min="1" max="2" width="36" bestFit="1" customWidth="1"/>
    <col min="3" max="3" width="14" style="18" bestFit="1" customWidth="1"/>
    <col min="4" max="4" width="26.85546875" bestFit="1" customWidth="1"/>
    <col min="5" max="5" width="13.28515625" bestFit="1" customWidth="1"/>
    <col min="6" max="6" width="12.140625" bestFit="1" customWidth="1"/>
    <col min="7" max="7" width="15.42578125" style="18" customWidth="1"/>
    <col min="8" max="8" width="12.85546875" hidden="1" customWidth="1"/>
    <col min="9" max="9" width="21.85546875" bestFit="1" customWidth="1"/>
    <col min="10" max="10" width="8.7109375" bestFit="1" customWidth="1"/>
    <col min="11" max="11" width="12.140625" style="18" bestFit="1" customWidth="1"/>
  </cols>
  <sheetData>
    <row r="1" spans="1:11" ht="18.75" x14ac:dyDescent="0.3">
      <c r="A1" s="102" t="s">
        <v>113</v>
      </c>
      <c r="B1" s="102"/>
      <c r="C1" s="102"/>
      <c r="D1" s="102"/>
      <c r="E1" s="102"/>
      <c r="F1" s="102"/>
      <c r="G1" s="102"/>
      <c r="H1" s="102"/>
      <c r="I1" s="102"/>
    </row>
    <row r="2" spans="1:11" s="6" customFormat="1" x14ac:dyDescent="0.25">
      <c r="A2" s="101" t="s">
        <v>0</v>
      </c>
      <c r="B2" s="101"/>
      <c r="C2" s="5" t="s">
        <v>1</v>
      </c>
      <c r="D2" s="2" t="s">
        <v>2</v>
      </c>
      <c r="E2" s="3" t="s">
        <v>3</v>
      </c>
      <c r="F2" s="3" t="s">
        <v>20</v>
      </c>
      <c r="G2" s="19" t="s">
        <v>46</v>
      </c>
      <c r="H2" s="1" t="s">
        <v>4</v>
      </c>
      <c r="I2" s="4" t="s">
        <v>5</v>
      </c>
      <c r="J2" s="5" t="s">
        <v>6</v>
      </c>
      <c r="K2" s="5" t="s">
        <v>39</v>
      </c>
    </row>
    <row r="3" spans="1:11" s="54" customFormat="1" ht="45" x14ac:dyDescent="0.25">
      <c r="A3" s="45">
        <v>45913</v>
      </c>
      <c r="B3" s="45">
        <v>45915</v>
      </c>
      <c r="C3" s="46" t="s">
        <v>7</v>
      </c>
      <c r="D3" s="54" t="s">
        <v>77</v>
      </c>
      <c r="E3" s="48">
        <v>2934.38</v>
      </c>
      <c r="F3" s="49">
        <v>488</v>
      </c>
      <c r="G3" s="50" t="s">
        <v>74</v>
      </c>
      <c r="H3" s="48"/>
      <c r="I3" s="47" t="s">
        <v>38</v>
      </c>
      <c r="J3" s="52" t="s">
        <v>18</v>
      </c>
      <c r="K3" s="53" t="s">
        <v>41</v>
      </c>
    </row>
    <row r="4" spans="1:11" s="6" customFormat="1" ht="42.75" customHeight="1" x14ac:dyDescent="0.25">
      <c r="A4" s="7">
        <v>45915</v>
      </c>
      <c r="B4" s="7">
        <v>45920</v>
      </c>
      <c r="C4" s="30" t="s">
        <v>8</v>
      </c>
      <c r="D4" s="10" t="s">
        <v>9</v>
      </c>
      <c r="E4" s="9">
        <v>5185</v>
      </c>
      <c r="F4" s="12">
        <v>791.97</v>
      </c>
      <c r="G4" s="20" t="s">
        <v>47</v>
      </c>
      <c r="H4" s="9"/>
      <c r="I4" s="10" t="s">
        <v>21</v>
      </c>
      <c r="J4" s="8" t="s">
        <v>19</v>
      </c>
      <c r="K4" s="17" t="s">
        <v>40</v>
      </c>
    </row>
    <row r="5" spans="1:11" s="54" customFormat="1" ht="75" x14ac:dyDescent="0.25">
      <c r="A5" s="45">
        <f t="shared" ref="A5:A11" si="0">B4</f>
        <v>45920</v>
      </c>
      <c r="B5" s="45">
        <v>45921</v>
      </c>
      <c r="C5" s="46" t="s">
        <v>7</v>
      </c>
      <c r="D5" s="47" t="s">
        <v>78</v>
      </c>
      <c r="E5" s="48">
        <v>1236</v>
      </c>
      <c r="F5" s="49">
        <f>E5/6.6</f>
        <v>187.27272727272728</v>
      </c>
      <c r="G5" s="50" t="s">
        <v>122</v>
      </c>
      <c r="H5" s="51"/>
      <c r="I5" s="47" t="s">
        <v>121</v>
      </c>
      <c r="J5" s="52" t="s">
        <v>18</v>
      </c>
      <c r="K5" s="53" t="s">
        <v>41</v>
      </c>
    </row>
    <row r="6" spans="1:11" s="6" customFormat="1" ht="45" x14ac:dyDescent="0.25">
      <c r="A6" s="7">
        <f t="shared" si="0"/>
        <v>45921</v>
      </c>
      <c r="B6" s="7">
        <v>45924</v>
      </c>
      <c r="C6" s="29" t="s">
        <v>10</v>
      </c>
      <c r="D6" s="10" t="s">
        <v>11</v>
      </c>
      <c r="E6" s="9">
        <v>2576</v>
      </c>
      <c r="F6" s="12">
        <v>430.63</v>
      </c>
      <c r="G6" s="20" t="s">
        <v>48</v>
      </c>
      <c r="H6" s="8"/>
      <c r="I6" s="10" t="s">
        <v>22</v>
      </c>
      <c r="J6" s="8" t="s">
        <v>19</v>
      </c>
      <c r="K6" s="17" t="s">
        <v>40</v>
      </c>
    </row>
    <row r="7" spans="1:11" s="54" customFormat="1" ht="45" x14ac:dyDescent="0.25">
      <c r="A7" s="90">
        <f t="shared" si="0"/>
        <v>45924</v>
      </c>
      <c r="B7" s="90">
        <v>45926</v>
      </c>
      <c r="C7" s="91" t="s">
        <v>12</v>
      </c>
      <c r="D7" s="92" t="s">
        <v>79</v>
      </c>
      <c r="E7" s="93">
        <v>2182.02</v>
      </c>
      <c r="F7" s="94">
        <v>362.88</v>
      </c>
      <c r="G7" s="95" t="s">
        <v>76</v>
      </c>
      <c r="H7" s="96"/>
      <c r="I7" s="97" t="s">
        <v>42</v>
      </c>
      <c r="J7" s="96" t="s">
        <v>18</v>
      </c>
      <c r="K7" s="98" t="s">
        <v>41</v>
      </c>
    </row>
    <row r="8" spans="1:11" s="54" customFormat="1" ht="45" x14ac:dyDescent="0.25">
      <c r="A8" s="90">
        <f t="shared" si="0"/>
        <v>45926</v>
      </c>
      <c r="B8" s="90">
        <v>45928</v>
      </c>
      <c r="C8" s="91" t="s">
        <v>7</v>
      </c>
      <c r="D8" s="97" t="s">
        <v>78</v>
      </c>
      <c r="E8" s="93">
        <v>1683.66</v>
      </c>
      <c r="F8" s="94">
        <v>280</v>
      </c>
      <c r="G8" s="95" t="s">
        <v>48</v>
      </c>
      <c r="H8" s="96"/>
      <c r="I8" s="97" t="s">
        <v>75</v>
      </c>
      <c r="J8" s="96" t="s">
        <v>18</v>
      </c>
      <c r="K8" s="98" t="s">
        <v>41</v>
      </c>
    </row>
    <row r="9" spans="1:11" s="6" customFormat="1" ht="45" x14ac:dyDescent="0.25">
      <c r="A9" s="7">
        <f t="shared" si="0"/>
        <v>45928</v>
      </c>
      <c r="B9" s="7">
        <v>45931</v>
      </c>
      <c r="C9" s="29" t="s">
        <v>13</v>
      </c>
      <c r="D9" s="10" t="s">
        <v>43</v>
      </c>
      <c r="E9" s="13">
        <v>2978</v>
      </c>
      <c r="F9" s="12">
        <v>492</v>
      </c>
      <c r="G9" s="20" t="s">
        <v>49</v>
      </c>
      <c r="H9" s="8"/>
      <c r="I9" s="10" t="s">
        <v>44</v>
      </c>
      <c r="J9" s="8" t="s">
        <v>19</v>
      </c>
      <c r="K9" s="17" t="s">
        <v>45</v>
      </c>
    </row>
    <row r="10" spans="1:11" s="6" customFormat="1" ht="45" x14ac:dyDescent="0.25">
      <c r="A10" s="7">
        <f t="shared" si="0"/>
        <v>45931</v>
      </c>
      <c r="B10" s="7">
        <v>45932</v>
      </c>
      <c r="C10" s="29" t="s">
        <v>14</v>
      </c>
      <c r="D10" s="10" t="s">
        <v>15</v>
      </c>
      <c r="E10" s="13">
        <v>1237</v>
      </c>
      <c r="F10" s="12">
        <v>205.8</v>
      </c>
      <c r="G10" s="20" t="s">
        <v>48</v>
      </c>
      <c r="H10" s="8"/>
      <c r="I10" s="10" t="s">
        <v>23</v>
      </c>
      <c r="J10" s="8" t="s">
        <v>19</v>
      </c>
      <c r="K10" s="17" t="s">
        <v>40</v>
      </c>
    </row>
    <row r="11" spans="1:11" s="54" customFormat="1" ht="60" x14ac:dyDescent="0.25">
      <c r="A11" s="45">
        <f t="shared" si="0"/>
        <v>45932</v>
      </c>
      <c r="B11" s="45">
        <v>45934</v>
      </c>
      <c r="C11" s="46" t="s">
        <v>16</v>
      </c>
      <c r="D11" s="47" t="s">
        <v>17</v>
      </c>
      <c r="E11" s="55">
        <v>2645.75</v>
      </c>
      <c r="F11" s="49" t="e">
        <f>E11/F14</f>
        <v>#DIV/0!</v>
      </c>
      <c r="G11" s="50" t="s">
        <v>49</v>
      </c>
      <c r="H11" s="52"/>
      <c r="I11" s="47" t="s">
        <v>50</v>
      </c>
      <c r="J11" s="52" t="s">
        <v>18</v>
      </c>
      <c r="K11" s="53" t="s">
        <v>41</v>
      </c>
    </row>
    <row r="12" spans="1:11" x14ac:dyDescent="0.25">
      <c r="E12" s="41">
        <f>SUM(E3:E11)</f>
        <v>22657.81</v>
      </c>
      <c r="F12" s="42" t="e">
        <f>SUM(F3:F11)</f>
        <v>#DIV/0!</v>
      </c>
    </row>
    <row r="14" spans="1:11" x14ac:dyDescent="0.25">
      <c r="C14" s="31"/>
      <c r="E14" s="21"/>
    </row>
    <row r="15" spans="1:11" x14ac:dyDescent="0.25">
      <c r="E15" s="21"/>
    </row>
  </sheetData>
  <mergeCells count="2">
    <mergeCell ref="A2:B2"/>
    <mergeCell ref="A1:I1"/>
  </mergeCells>
  <pageMargins left="0.511811024" right="0.511811024" top="0.78740157499999996" bottom="0.78740157499999996" header="0.31496062000000002" footer="0.31496062000000002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5"/>
  <sheetViews>
    <sheetView topLeftCell="A4" zoomScale="85" zoomScaleNormal="85" workbookViewId="0">
      <selection activeCell="E25" sqref="E25"/>
    </sheetView>
  </sheetViews>
  <sheetFormatPr defaultColWidth="8.85546875" defaultRowHeight="15" x14ac:dyDescent="0.25"/>
  <cols>
    <col min="1" max="1" width="32.7109375" customWidth="1"/>
    <col min="2" max="2" width="8.42578125" bestFit="1" customWidth="1"/>
    <col min="3" max="3" width="8.42578125" customWidth="1"/>
    <col min="4" max="4" width="19.28515625" customWidth="1"/>
    <col min="5" max="5" width="37.5703125" bestFit="1" customWidth="1"/>
    <col min="6" max="6" width="10.28515625" bestFit="1" customWidth="1"/>
    <col min="7" max="7" width="13.28515625" bestFit="1" customWidth="1"/>
    <col min="8" max="8" width="8" bestFit="1" customWidth="1"/>
    <col min="9" max="11" width="12.140625" bestFit="1" customWidth="1"/>
    <col min="12" max="12" width="31.140625" bestFit="1" customWidth="1"/>
  </cols>
  <sheetData>
    <row r="1" spans="1:11" ht="15.75" x14ac:dyDescent="0.25">
      <c r="A1" s="27" t="s">
        <v>70</v>
      </c>
      <c r="B1" s="27"/>
      <c r="C1" s="27"/>
      <c r="D1" s="27"/>
      <c r="E1" s="27"/>
      <c r="F1" s="27"/>
      <c r="G1" s="27"/>
      <c r="H1" s="27"/>
      <c r="I1" s="27"/>
      <c r="J1" s="23" t="s">
        <v>72</v>
      </c>
      <c r="K1" s="23">
        <v>6.2370000000000001</v>
      </c>
    </row>
    <row r="2" spans="1:11" ht="15.75" x14ac:dyDescent="0.25">
      <c r="A2" s="26" t="s">
        <v>65</v>
      </c>
      <c r="B2" s="26"/>
      <c r="C2" s="26"/>
      <c r="D2" s="103" t="s">
        <v>66</v>
      </c>
      <c r="E2" s="103"/>
      <c r="F2" s="103"/>
      <c r="G2" s="103"/>
      <c r="H2" s="103"/>
      <c r="I2" s="103"/>
      <c r="J2" s="103"/>
      <c r="K2" s="103"/>
    </row>
    <row r="3" spans="1:11" s="18" customFormat="1" x14ac:dyDescent="0.25">
      <c r="A3" s="5" t="s">
        <v>55</v>
      </c>
      <c r="B3" s="5" t="s">
        <v>91</v>
      </c>
      <c r="C3" s="5" t="s">
        <v>106</v>
      </c>
      <c r="D3" s="5" t="s">
        <v>51</v>
      </c>
      <c r="E3" s="5" t="s">
        <v>25</v>
      </c>
      <c r="F3" s="5" t="s">
        <v>52</v>
      </c>
      <c r="G3" s="5" t="s">
        <v>53</v>
      </c>
      <c r="H3" s="19" t="s">
        <v>54</v>
      </c>
      <c r="I3" s="19" t="s">
        <v>3</v>
      </c>
      <c r="J3" s="5" t="s">
        <v>71</v>
      </c>
      <c r="K3" s="5" t="s">
        <v>73</v>
      </c>
    </row>
    <row r="4" spans="1:11" x14ac:dyDescent="0.25">
      <c r="A4" s="104" t="s">
        <v>56</v>
      </c>
      <c r="B4" s="105" t="s">
        <v>92</v>
      </c>
      <c r="C4" s="32"/>
      <c r="D4" s="7" t="s">
        <v>57</v>
      </c>
      <c r="E4" s="7">
        <v>45687</v>
      </c>
      <c r="F4" s="22">
        <v>0.71527777777777779</v>
      </c>
      <c r="G4" s="14" t="s">
        <v>60</v>
      </c>
      <c r="H4" s="9" t="s">
        <v>61</v>
      </c>
      <c r="I4" s="25" t="s">
        <v>62</v>
      </c>
      <c r="J4" s="25" t="s">
        <v>62</v>
      </c>
      <c r="K4" s="25" t="s">
        <v>62</v>
      </c>
    </row>
    <row r="5" spans="1:11" x14ac:dyDescent="0.25">
      <c r="A5" s="104"/>
      <c r="B5" s="106"/>
      <c r="C5" s="33"/>
      <c r="D5" s="7" t="s">
        <v>58</v>
      </c>
      <c r="E5" s="7">
        <v>45928</v>
      </c>
      <c r="F5" s="22">
        <v>0.52430555555555558</v>
      </c>
      <c r="G5" s="15">
        <v>0.55208333333333337</v>
      </c>
      <c r="H5" s="25" t="s">
        <v>62</v>
      </c>
      <c r="I5" s="25" t="s">
        <v>62</v>
      </c>
      <c r="J5" s="25" t="s">
        <v>62</v>
      </c>
      <c r="K5" s="25" t="s">
        <v>62</v>
      </c>
    </row>
    <row r="6" spans="1:11" x14ac:dyDescent="0.25">
      <c r="A6" s="104"/>
      <c r="B6" s="106"/>
      <c r="C6" s="33"/>
      <c r="D6" s="7" t="s">
        <v>59</v>
      </c>
      <c r="E6" s="7">
        <v>45934</v>
      </c>
      <c r="F6" s="22">
        <v>0.4201388888888889</v>
      </c>
      <c r="G6" s="15">
        <v>0.65972222222222221</v>
      </c>
      <c r="H6" s="25" t="s">
        <v>62</v>
      </c>
      <c r="I6" s="25" t="s">
        <v>62</v>
      </c>
      <c r="J6" s="25" t="s">
        <v>62</v>
      </c>
      <c r="K6" s="25" t="s">
        <v>62</v>
      </c>
    </row>
    <row r="7" spans="1:11" x14ac:dyDescent="0.25">
      <c r="A7" s="104" t="s">
        <v>19</v>
      </c>
      <c r="B7" s="106"/>
      <c r="C7" s="33"/>
      <c r="D7" s="7" t="s">
        <v>57</v>
      </c>
      <c r="E7" s="7">
        <v>45884</v>
      </c>
      <c r="F7" s="22">
        <v>0.71527777777777779</v>
      </c>
      <c r="G7" s="14" t="s">
        <v>60</v>
      </c>
      <c r="H7" s="9" t="s">
        <v>61</v>
      </c>
      <c r="I7" s="25" t="s">
        <v>62</v>
      </c>
      <c r="J7" s="25" t="s">
        <v>62</v>
      </c>
      <c r="K7" s="25" t="s">
        <v>62</v>
      </c>
    </row>
    <row r="8" spans="1:11" x14ac:dyDescent="0.25">
      <c r="A8" s="104"/>
      <c r="B8" s="106"/>
      <c r="C8" s="33"/>
      <c r="D8" s="7" t="s">
        <v>58</v>
      </c>
      <c r="E8" s="7">
        <v>45928</v>
      </c>
      <c r="F8" s="22">
        <v>0.52430555555555558</v>
      </c>
      <c r="G8" s="15">
        <v>0.55208333333333337</v>
      </c>
      <c r="H8" s="25" t="s">
        <v>62</v>
      </c>
      <c r="I8" s="25" t="s">
        <v>62</v>
      </c>
      <c r="J8" s="25" t="s">
        <v>62</v>
      </c>
      <c r="K8" s="25" t="s">
        <v>62</v>
      </c>
    </row>
    <row r="9" spans="1:11" x14ac:dyDescent="0.25">
      <c r="A9" s="104"/>
      <c r="B9" s="106"/>
      <c r="C9" s="33"/>
      <c r="D9" s="7" t="s">
        <v>59</v>
      </c>
      <c r="E9" s="7">
        <v>45934</v>
      </c>
      <c r="F9" s="22">
        <v>0.4201388888888889</v>
      </c>
      <c r="G9" s="15">
        <v>0.65972222222222221</v>
      </c>
      <c r="H9" s="25" t="s">
        <v>62</v>
      </c>
      <c r="I9" s="25" t="s">
        <v>62</v>
      </c>
      <c r="J9" s="25" t="s">
        <v>62</v>
      </c>
      <c r="K9" s="25" t="s">
        <v>62</v>
      </c>
    </row>
    <row r="10" spans="1:11" x14ac:dyDescent="0.25">
      <c r="A10" s="104" t="s">
        <v>63</v>
      </c>
      <c r="B10" s="106"/>
      <c r="C10" s="33"/>
      <c r="D10" s="7" t="s">
        <v>57</v>
      </c>
      <c r="E10" s="7">
        <v>45912</v>
      </c>
      <c r="F10" s="22">
        <v>0.71527777777777779</v>
      </c>
      <c r="G10" s="14" t="s">
        <v>60</v>
      </c>
      <c r="H10" s="9" t="s">
        <v>61</v>
      </c>
      <c r="I10" s="25" t="s">
        <v>62</v>
      </c>
      <c r="J10" s="25" t="s">
        <v>62</v>
      </c>
      <c r="K10" s="25" t="s">
        <v>62</v>
      </c>
    </row>
    <row r="11" spans="1:11" x14ac:dyDescent="0.25">
      <c r="A11" s="104"/>
      <c r="B11" s="106"/>
      <c r="C11" s="33"/>
      <c r="D11" s="7" t="s">
        <v>58</v>
      </c>
      <c r="E11" s="7">
        <v>45928</v>
      </c>
      <c r="F11" s="22">
        <v>0.52430555555555558</v>
      </c>
      <c r="G11" s="15">
        <v>0.55208333333333337</v>
      </c>
      <c r="H11" s="25" t="s">
        <v>62</v>
      </c>
      <c r="I11" s="25" t="s">
        <v>62</v>
      </c>
      <c r="J11" s="25" t="s">
        <v>62</v>
      </c>
      <c r="K11" s="25" t="s">
        <v>62</v>
      </c>
    </row>
    <row r="12" spans="1:11" x14ac:dyDescent="0.25">
      <c r="A12" s="104"/>
      <c r="B12" s="106"/>
      <c r="C12" s="33"/>
      <c r="D12" s="7" t="s">
        <v>59</v>
      </c>
      <c r="E12" s="7">
        <v>45934</v>
      </c>
      <c r="F12" s="22">
        <v>0.4201388888888889</v>
      </c>
      <c r="G12" s="15">
        <v>0.65972222222222221</v>
      </c>
      <c r="H12" s="25" t="s">
        <v>62</v>
      </c>
      <c r="I12" s="25" t="s">
        <v>62</v>
      </c>
      <c r="J12" s="25" t="s">
        <v>62</v>
      </c>
      <c r="K12" s="25" t="s">
        <v>62</v>
      </c>
    </row>
    <row r="13" spans="1:11" x14ac:dyDescent="0.25">
      <c r="A13" s="104" t="s">
        <v>64</v>
      </c>
      <c r="B13" s="106"/>
      <c r="C13" s="33"/>
      <c r="D13" s="7" t="s">
        <v>57</v>
      </c>
      <c r="E13" s="7">
        <v>45912</v>
      </c>
      <c r="F13" s="22">
        <v>0.71527777777777779</v>
      </c>
      <c r="G13" s="14" t="s">
        <v>60</v>
      </c>
      <c r="H13" s="9" t="s">
        <v>61</v>
      </c>
      <c r="I13" s="25" t="s">
        <v>62</v>
      </c>
      <c r="J13" s="25" t="s">
        <v>62</v>
      </c>
      <c r="K13" s="25" t="s">
        <v>62</v>
      </c>
    </row>
    <row r="14" spans="1:11" x14ac:dyDescent="0.25">
      <c r="A14" s="104"/>
      <c r="B14" s="106"/>
      <c r="C14" s="33"/>
      <c r="D14" s="7" t="s">
        <v>58</v>
      </c>
      <c r="E14" s="7">
        <v>45928</v>
      </c>
      <c r="F14" s="22">
        <v>0.52430555555555558</v>
      </c>
      <c r="G14" s="15">
        <v>0.55208333333333337</v>
      </c>
      <c r="H14" s="25" t="s">
        <v>62</v>
      </c>
      <c r="I14" s="25" t="s">
        <v>62</v>
      </c>
      <c r="J14" s="25" t="s">
        <v>62</v>
      </c>
      <c r="K14" s="25" t="s">
        <v>62</v>
      </c>
    </row>
    <row r="15" spans="1:11" x14ac:dyDescent="0.25">
      <c r="A15" s="104"/>
      <c r="B15" s="107"/>
      <c r="C15" s="34"/>
      <c r="D15" s="7" t="s">
        <v>59</v>
      </c>
      <c r="E15" s="7">
        <v>45934</v>
      </c>
      <c r="F15" s="22">
        <v>0.4201388888888889</v>
      </c>
      <c r="G15" s="15">
        <v>0.65972222222222221</v>
      </c>
      <c r="H15" s="25" t="s">
        <v>62</v>
      </c>
      <c r="I15" s="25" t="s">
        <v>62</v>
      </c>
      <c r="J15" s="25" t="s">
        <v>62</v>
      </c>
      <c r="K15" s="25" t="s">
        <v>62</v>
      </c>
    </row>
    <row r="17" spans="1:12" ht="15.75" x14ac:dyDescent="0.25">
      <c r="A17" s="26" t="s">
        <v>65</v>
      </c>
      <c r="B17" s="108" t="s">
        <v>67</v>
      </c>
      <c r="C17" s="109"/>
      <c r="D17" s="109"/>
      <c r="E17" s="109"/>
      <c r="F17" s="109"/>
      <c r="G17" s="109"/>
      <c r="H17" s="109"/>
      <c r="I17" s="109"/>
      <c r="J17" s="109"/>
      <c r="K17" s="110"/>
    </row>
    <row r="18" spans="1:12" x14ac:dyDescent="0.25">
      <c r="A18" s="104" t="s">
        <v>68</v>
      </c>
      <c r="B18" s="104" t="s">
        <v>93</v>
      </c>
      <c r="C18" s="36" t="s">
        <v>104</v>
      </c>
      <c r="D18" s="7" t="s">
        <v>81</v>
      </c>
      <c r="E18" s="7">
        <v>45915</v>
      </c>
      <c r="F18" s="22">
        <v>0.30902777777777779</v>
      </c>
      <c r="G18" s="15">
        <v>0.39930555555555558</v>
      </c>
      <c r="H18" s="25" t="s">
        <v>62</v>
      </c>
      <c r="I18" s="111">
        <v>1231.8800000000001</v>
      </c>
      <c r="J18" s="113">
        <f>(I18*6.237)+(I18*6.237)*1.1%</f>
        <v>7767.7511511600014</v>
      </c>
      <c r="K18" s="115">
        <f>J18/6</f>
        <v>1294.6251918600003</v>
      </c>
    </row>
    <row r="19" spans="1:12" x14ac:dyDescent="0.25">
      <c r="A19" s="104"/>
      <c r="B19" s="104"/>
      <c r="C19" s="36" t="s">
        <v>105</v>
      </c>
      <c r="D19" s="7" t="s">
        <v>69</v>
      </c>
      <c r="E19" s="7">
        <v>45920</v>
      </c>
      <c r="F19" s="22">
        <v>0.64236111111111105</v>
      </c>
      <c r="G19" s="15">
        <v>0.73958333333333337</v>
      </c>
      <c r="H19" s="25" t="s">
        <v>62</v>
      </c>
      <c r="I19" s="112"/>
      <c r="J19" s="114"/>
      <c r="K19" s="116"/>
    </row>
    <row r="20" spans="1:12" x14ac:dyDescent="0.25">
      <c r="K20" s="28"/>
    </row>
    <row r="21" spans="1:12" ht="15.75" x14ac:dyDescent="0.25">
      <c r="A21" s="26" t="s">
        <v>65</v>
      </c>
      <c r="B21" s="26"/>
      <c r="C21" s="26"/>
      <c r="D21" s="103" t="s">
        <v>80</v>
      </c>
      <c r="E21" s="103"/>
      <c r="F21" s="103"/>
      <c r="G21" s="103"/>
      <c r="H21" s="103"/>
      <c r="I21" s="103"/>
      <c r="J21" s="103"/>
      <c r="K21" s="103"/>
    </row>
    <row r="22" spans="1:12" x14ac:dyDescent="0.25">
      <c r="A22" s="17" t="s">
        <v>68</v>
      </c>
      <c r="B22" s="17"/>
      <c r="C22" s="17"/>
      <c r="D22" s="7" t="s">
        <v>82</v>
      </c>
      <c r="E22" s="7">
        <v>45921</v>
      </c>
      <c r="F22" s="22"/>
      <c r="G22" s="15"/>
      <c r="H22" s="25" t="s">
        <v>62</v>
      </c>
      <c r="I22" s="20">
        <v>133.44</v>
      </c>
      <c r="J22" s="24">
        <f>(I22*6.637)+(I22*6.637)*3.5%</f>
        <v>916.63872479999998</v>
      </c>
      <c r="K22" s="16">
        <f>J22/6</f>
        <v>152.77312079999999</v>
      </c>
      <c r="L22" t="s">
        <v>89</v>
      </c>
    </row>
    <row r="23" spans="1:12" x14ac:dyDescent="0.25">
      <c r="A23" s="17" t="s">
        <v>83</v>
      </c>
      <c r="B23" s="17"/>
      <c r="C23" s="17"/>
      <c r="D23" s="7" t="s">
        <v>84</v>
      </c>
      <c r="E23" s="7">
        <v>45924</v>
      </c>
      <c r="F23" s="22"/>
      <c r="G23" s="15"/>
      <c r="H23" s="25" t="s">
        <v>62</v>
      </c>
      <c r="I23" s="20">
        <v>0</v>
      </c>
      <c r="J23" s="24">
        <f t="shared" ref="J23:J25" si="0">(I23*6.637)+(I23*6.637)*3.5%</f>
        <v>0</v>
      </c>
      <c r="K23" s="16">
        <f>J23/6</f>
        <v>0</v>
      </c>
      <c r="L23" t="s">
        <v>88</v>
      </c>
    </row>
    <row r="24" spans="1:12" x14ac:dyDescent="0.25">
      <c r="A24" s="17" t="s">
        <v>87</v>
      </c>
      <c r="B24" s="17"/>
      <c r="C24" s="17"/>
      <c r="D24" s="7" t="s">
        <v>86</v>
      </c>
      <c r="E24" s="7">
        <v>45924</v>
      </c>
      <c r="F24" s="22"/>
      <c r="G24" s="15"/>
      <c r="H24" s="25" t="s">
        <v>62</v>
      </c>
      <c r="I24" s="20">
        <v>0</v>
      </c>
      <c r="J24" s="24">
        <f t="shared" si="0"/>
        <v>0</v>
      </c>
      <c r="K24" s="16">
        <f>J24/6</f>
        <v>0</v>
      </c>
      <c r="L24" t="s">
        <v>90</v>
      </c>
    </row>
    <row r="25" spans="1:12" x14ac:dyDescent="0.25">
      <c r="A25" s="17" t="s">
        <v>83</v>
      </c>
      <c r="B25" s="17"/>
      <c r="C25" s="17"/>
      <c r="D25" s="7" t="s">
        <v>85</v>
      </c>
      <c r="E25" s="7">
        <v>45926</v>
      </c>
      <c r="F25" s="22"/>
      <c r="G25" s="15"/>
      <c r="H25" s="25" t="s">
        <v>62</v>
      </c>
      <c r="I25" s="20">
        <v>0</v>
      </c>
      <c r="J25" s="24">
        <f t="shared" si="0"/>
        <v>0</v>
      </c>
      <c r="K25" s="16">
        <f>J25/6</f>
        <v>0</v>
      </c>
      <c r="L25" t="s">
        <v>90</v>
      </c>
    </row>
    <row r="35" spans="7:7" x14ac:dyDescent="0.25">
      <c r="G35" s="56"/>
    </row>
  </sheetData>
  <sortState xmlns:xlrd2="http://schemas.microsoft.com/office/spreadsheetml/2017/richdata2" ref="A22:K25">
    <sortCondition ref="E22:E25"/>
  </sortState>
  <mergeCells count="13">
    <mergeCell ref="A4:A6"/>
    <mergeCell ref="B4:B15"/>
    <mergeCell ref="B18:B19"/>
    <mergeCell ref="B17:K17"/>
    <mergeCell ref="D2:K2"/>
    <mergeCell ref="I18:I19"/>
    <mergeCell ref="J18:J19"/>
    <mergeCell ref="K18:K19"/>
    <mergeCell ref="D21:K21"/>
    <mergeCell ref="A7:A9"/>
    <mergeCell ref="A10:A12"/>
    <mergeCell ref="A13:A15"/>
    <mergeCell ref="A18:A1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tabSelected="1" zoomScale="115" zoomScaleNormal="115" workbookViewId="0">
      <selection activeCell="B13" sqref="B13"/>
    </sheetView>
  </sheetViews>
  <sheetFormatPr defaultColWidth="9.140625" defaultRowHeight="18.75" x14ac:dyDescent="0.25"/>
  <cols>
    <col min="1" max="1" width="47.140625" style="74" bestFit="1" customWidth="1"/>
    <col min="2" max="2" width="58" style="60" customWidth="1"/>
    <col min="3" max="3" width="58.28515625" style="60" customWidth="1"/>
    <col min="4" max="4" width="43.85546875" style="61" customWidth="1"/>
    <col min="5" max="5" width="14.140625" style="61" bestFit="1" customWidth="1"/>
    <col min="6" max="6" width="9.140625" style="58"/>
    <col min="7" max="7" width="10.7109375" style="58" bestFit="1" customWidth="1"/>
    <col min="8" max="16384" width="9.140625" style="58"/>
  </cols>
  <sheetData>
    <row r="1" spans="1:5" s="78" customFormat="1" x14ac:dyDescent="0.25">
      <c r="A1" s="57" t="s">
        <v>25</v>
      </c>
      <c r="B1" s="57" t="s">
        <v>1</v>
      </c>
      <c r="C1" s="57" t="s">
        <v>26</v>
      </c>
      <c r="D1" s="57" t="s">
        <v>27</v>
      </c>
      <c r="E1" s="57"/>
    </row>
    <row r="2" spans="1:5" x14ac:dyDescent="0.25">
      <c r="A2" s="59" t="s">
        <v>30</v>
      </c>
      <c r="B2" s="75" t="s">
        <v>31</v>
      </c>
      <c r="E2" s="62"/>
    </row>
    <row r="3" spans="1:5" x14ac:dyDescent="0.25">
      <c r="A3" s="63">
        <v>45913</v>
      </c>
      <c r="B3" s="66" t="s">
        <v>7</v>
      </c>
      <c r="C3" s="64" t="s">
        <v>37</v>
      </c>
      <c r="D3" s="64"/>
      <c r="E3" s="62"/>
    </row>
    <row r="4" spans="1:5" x14ac:dyDescent="0.25">
      <c r="A4" s="63">
        <v>45914</v>
      </c>
      <c r="B4" s="66" t="s">
        <v>7</v>
      </c>
      <c r="C4" s="64"/>
      <c r="D4" s="62"/>
      <c r="E4" s="64"/>
    </row>
    <row r="5" spans="1:5" ht="75" customHeight="1" x14ac:dyDescent="0.25">
      <c r="A5" s="65">
        <v>45915</v>
      </c>
      <c r="B5" s="66" t="s">
        <v>165</v>
      </c>
      <c r="C5" s="66" t="s">
        <v>162</v>
      </c>
      <c r="D5" s="62"/>
      <c r="E5" s="62"/>
    </row>
    <row r="6" spans="1:5" ht="75" x14ac:dyDescent="0.25">
      <c r="A6" s="67">
        <f t="shared" ref="A6:A24" si="0">A5+1</f>
        <v>45916</v>
      </c>
      <c r="B6" s="66" t="s">
        <v>123</v>
      </c>
      <c r="C6" s="66" t="s">
        <v>154</v>
      </c>
      <c r="D6" s="62"/>
      <c r="E6" s="62"/>
    </row>
    <row r="7" spans="1:5" ht="56.25" x14ac:dyDescent="0.25">
      <c r="A7" s="67">
        <f t="shared" si="0"/>
        <v>45917</v>
      </c>
      <c r="B7" s="66" t="s">
        <v>123</v>
      </c>
      <c r="C7" s="66" t="s">
        <v>155</v>
      </c>
      <c r="D7" s="62"/>
      <c r="E7" s="62"/>
    </row>
    <row r="8" spans="1:5" s="69" customFormat="1" ht="56.25" x14ac:dyDescent="0.25">
      <c r="A8" s="67">
        <f t="shared" si="0"/>
        <v>45918</v>
      </c>
      <c r="B8" s="66" t="s">
        <v>123</v>
      </c>
      <c r="C8" s="66" t="s">
        <v>156</v>
      </c>
      <c r="D8" s="68"/>
      <c r="E8" s="68"/>
    </row>
    <row r="9" spans="1:5" ht="112.5" x14ac:dyDescent="0.25">
      <c r="A9" s="67">
        <f t="shared" si="0"/>
        <v>45919</v>
      </c>
      <c r="B9" s="66" t="s">
        <v>123</v>
      </c>
      <c r="C9" s="66" t="s">
        <v>157</v>
      </c>
      <c r="D9" s="62"/>
      <c r="E9" s="70"/>
    </row>
    <row r="10" spans="1:5" ht="75" x14ac:dyDescent="0.25">
      <c r="A10" s="63">
        <f t="shared" si="0"/>
        <v>45920</v>
      </c>
      <c r="B10" s="66" t="s">
        <v>164</v>
      </c>
      <c r="C10" s="66" t="s">
        <v>163</v>
      </c>
      <c r="D10" s="62"/>
      <c r="E10" s="62"/>
    </row>
    <row r="11" spans="1:5" ht="75" x14ac:dyDescent="0.25">
      <c r="A11" s="63">
        <f t="shared" si="0"/>
        <v>45921</v>
      </c>
      <c r="B11" s="100" t="s">
        <v>158</v>
      </c>
      <c r="C11" s="66" t="s">
        <v>159</v>
      </c>
      <c r="D11" s="62"/>
      <c r="E11" s="70"/>
    </row>
    <row r="12" spans="1:5" ht="75" x14ac:dyDescent="0.25">
      <c r="A12" s="67">
        <f t="shared" si="0"/>
        <v>45922</v>
      </c>
      <c r="B12" s="66" t="s">
        <v>10</v>
      </c>
      <c r="C12" s="66" t="s">
        <v>160</v>
      </c>
      <c r="D12" s="62"/>
      <c r="E12" s="70"/>
    </row>
    <row r="13" spans="1:5" ht="112.5" x14ac:dyDescent="0.25">
      <c r="A13" s="67">
        <f t="shared" si="0"/>
        <v>45923</v>
      </c>
      <c r="B13" s="66" t="s">
        <v>10</v>
      </c>
      <c r="C13" s="66" t="s">
        <v>161</v>
      </c>
      <c r="D13" s="62"/>
      <c r="E13" s="62"/>
    </row>
    <row r="14" spans="1:5" ht="93.75" customHeight="1" x14ac:dyDescent="0.25">
      <c r="A14" s="71">
        <f t="shared" si="0"/>
        <v>45924</v>
      </c>
      <c r="B14" s="72" t="s">
        <v>151</v>
      </c>
      <c r="C14" s="122" t="s">
        <v>129</v>
      </c>
      <c r="D14" s="73"/>
      <c r="E14" s="62"/>
    </row>
    <row r="15" spans="1:5" x14ac:dyDescent="0.25">
      <c r="A15" s="71">
        <f t="shared" si="0"/>
        <v>45925</v>
      </c>
      <c r="B15" s="72" t="s">
        <v>166</v>
      </c>
      <c r="C15" s="123"/>
      <c r="D15" s="73"/>
      <c r="E15" s="62"/>
    </row>
    <row r="16" spans="1:5" x14ac:dyDescent="0.25">
      <c r="A16" s="71">
        <f t="shared" si="0"/>
        <v>45926</v>
      </c>
      <c r="B16" s="72" t="s">
        <v>152</v>
      </c>
      <c r="C16" s="99" t="s">
        <v>153</v>
      </c>
      <c r="D16" s="121"/>
      <c r="E16" s="62"/>
    </row>
    <row r="17" spans="1:5" x14ac:dyDescent="0.25">
      <c r="A17" s="63">
        <f t="shared" si="0"/>
        <v>45927</v>
      </c>
      <c r="B17" s="66" t="s">
        <v>7</v>
      </c>
      <c r="C17" s="66" t="s">
        <v>32</v>
      </c>
      <c r="D17" s="62"/>
      <c r="E17" s="62"/>
    </row>
    <row r="18" spans="1:5" ht="75" x14ac:dyDescent="0.25">
      <c r="A18" s="63">
        <f t="shared" si="0"/>
        <v>45928</v>
      </c>
      <c r="B18" s="66" t="s">
        <v>124</v>
      </c>
      <c r="C18" s="66" t="s">
        <v>33</v>
      </c>
      <c r="D18" s="62"/>
      <c r="E18" s="62"/>
    </row>
    <row r="19" spans="1:5" ht="75" x14ac:dyDescent="0.25">
      <c r="A19" s="67">
        <f t="shared" si="0"/>
        <v>45929</v>
      </c>
      <c r="B19" s="66" t="s">
        <v>124</v>
      </c>
      <c r="C19" s="66" t="s">
        <v>34</v>
      </c>
      <c r="D19" s="62"/>
      <c r="E19" s="62"/>
    </row>
    <row r="20" spans="1:5" ht="37.5" x14ac:dyDescent="0.25">
      <c r="A20" s="67">
        <f t="shared" si="0"/>
        <v>45930</v>
      </c>
      <c r="B20" s="66" t="s">
        <v>125</v>
      </c>
      <c r="C20" s="66" t="s">
        <v>35</v>
      </c>
      <c r="D20" s="62"/>
      <c r="E20" s="62"/>
    </row>
    <row r="21" spans="1:5" ht="37.5" x14ac:dyDescent="0.25">
      <c r="A21" s="67">
        <f t="shared" si="0"/>
        <v>45931</v>
      </c>
      <c r="B21" s="66" t="s">
        <v>126</v>
      </c>
      <c r="C21" s="66" t="s">
        <v>36</v>
      </c>
      <c r="D21" s="62"/>
      <c r="E21" s="62"/>
    </row>
    <row r="22" spans="1:5" x14ac:dyDescent="0.25">
      <c r="A22" s="67">
        <f t="shared" si="0"/>
        <v>45932</v>
      </c>
      <c r="B22" s="76" t="s">
        <v>127</v>
      </c>
      <c r="C22" s="66"/>
      <c r="D22" s="62"/>
      <c r="E22" s="62"/>
    </row>
    <row r="23" spans="1:5" x14ac:dyDescent="0.25">
      <c r="A23" s="67">
        <f t="shared" si="0"/>
        <v>45933</v>
      </c>
      <c r="B23" s="76" t="s">
        <v>128</v>
      </c>
      <c r="C23" s="66"/>
      <c r="D23" s="62"/>
      <c r="E23" s="62"/>
    </row>
    <row r="24" spans="1:5" x14ac:dyDescent="0.25">
      <c r="A24" s="63">
        <f t="shared" si="0"/>
        <v>45934</v>
      </c>
      <c r="B24" s="76" t="s">
        <v>24</v>
      </c>
      <c r="C24" s="66"/>
      <c r="D24" s="62"/>
      <c r="E24" s="62"/>
    </row>
    <row r="25" spans="1:5" x14ac:dyDescent="0.25">
      <c r="A25" s="67"/>
      <c r="B25" s="76"/>
      <c r="C25" s="66"/>
      <c r="D25" s="62"/>
      <c r="E25" s="70"/>
    </row>
    <row r="26" spans="1:5" x14ac:dyDescent="0.25">
      <c r="A26" s="67"/>
      <c r="B26" s="76"/>
      <c r="C26" s="66"/>
      <c r="D26" s="62"/>
      <c r="E26" s="62"/>
    </row>
    <row r="27" spans="1:5" x14ac:dyDescent="0.25">
      <c r="A27" s="71"/>
      <c r="B27" s="76"/>
      <c r="C27" s="66"/>
      <c r="D27" s="62"/>
      <c r="E27" s="70"/>
    </row>
    <row r="28" spans="1:5" x14ac:dyDescent="0.25">
      <c r="A28" s="71"/>
      <c r="C28" s="66"/>
      <c r="D28" s="62"/>
      <c r="E28" s="62"/>
    </row>
    <row r="30" spans="1:5" x14ac:dyDescent="0.25">
      <c r="A30" s="74" t="s">
        <v>28</v>
      </c>
      <c r="B30" s="77" t="s">
        <v>29</v>
      </c>
    </row>
  </sheetData>
  <mergeCells count="1">
    <mergeCell ref="C14:C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sqref="A1:C5"/>
    </sheetView>
  </sheetViews>
  <sheetFormatPr defaultColWidth="8.85546875" defaultRowHeight="15" x14ac:dyDescent="0.25"/>
  <cols>
    <col min="1" max="1" width="19.42578125" customWidth="1"/>
    <col min="2" max="2" width="35.85546875" customWidth="1"/>
    <col min="3" max="3" width="34.28515625" bestFit="1" customWidth="1"/>
  </cols>
  <sheetData>
    <row r="1" spans="1:9" ht="15.75" x14ac:dyDescent="0.25">
      <c r="A1" s="40" t="s">
        <v>65</v>
      </c>
      <c r="B1" s="40" t="s">
        <v>107</v>
      </c>
      <c r="C1" s="40" t="s">
        <v>25</v>
      </c>
      <c r="D1" s="37"/>
      <c r="E1" s="37"/>
      <c r="F1" s="37"/>
      <c r="G1" s="37"/>
      <c r="H1" s="37"/>
      <c r="I1" s="37"/>
    </row>
    <row r="2" spans="1:9" x14ac:dyDescent="0.25">
      <c r="A2" s="39" t="s">
        <v>68</v>
      </c>
      <c r="B2" s="38" t="s">
        <v>108</v>
      </c>
      <c r="C2" s="7">
        <v>45921</v>
      </c>
      <c r="D2" s="22"/>
      <c r="E2" s="15"/>
      <c r="F2" s="25" t="s">
        <v>62</v>
      </c>
      <c r="G2" s="20">
        <v>0</v>
      </c>
      <c r="H2" s="24">
        <f>(G2*6.237)+(G2*6.237)*1.1%</f>
        <v>0</v>
      </c>
      <c r="I2" s="16">
        <f>H2/6</f>
        <v>0</v>
      </c>
    </row>
    <row r="3" spans="1:9" x14ac:dyDescent="0.25">
      <c r="A3" s="39" t="s">
        <v>83</v>
      </c>
      <c r="B3" s="38" t="s">
        <v>109</v>
      </c>
      <c r="C3" s="7">
        <v>45924</v>
      </c>
      <c r="D3" s="22"/>
      <c r="E3" s="15"/>
      <c r="F3" s="25" t="s">
        <v>62</v>
      </c>
      <c r="G3" s="20">
        <v>0</v>
      </c>
      <c r="H3" s="24">
        <f>(G3*6.237)+(G3*6.237)*1.1%</f>
        <v>0</v>
      </c>
      <c r="I3" s="16">
        <f>H3/6</f>
        <v>0</v>
      </c>
    </row>
    <row r="4" spans="1:9" x14ac:dyDescent="0.25">
      <c r="A4" s="39" t="s">
        <v>87</v>
      </c>
      <c r="B4" s="38" t="s">
        <v>110</v>
      </c>
      <c r="C4" s="7">
        <v>45924</v>
      </c>
      <c r="D4" s="22"/>
      <c r="E4" s="15"/>
      <c r="F4" s="25" t="s">
        <v>62</v>
      </c>
      <c r="G4" s="20">
        <v>0</v>
      </c>
      <c r="H4" s="24">
        <f>(G4*6.237)+(G4*6.237)*1.1%</f>
        <v>0</v>
      </c>
      <c r="I4" s="16">
        <f>H4/6</f>
        <v>0</v>
      </c>
    </row>
    <row r="5" spans="1:9" x14ac:dyDescent="0.25">
      <c r="A5" s="39" t="s">
        <v>83</v>
      </c>
      <c r="B5" s="38" t="s">
        <v>111</v>
      </c>
      <c r="C5" s="7">
        <v>45926</v>
      </c>
      <c r="D5" s="22"/>
      <c r="E5" s="15"/>
      <c r="F5" s="25" t="s">
        <v>62</v>
      </c>
      <c r="G5" s="20">
        <v>0</v>
      </c>
      <c r="H5" s="24">
        <f>(G5*6.237)+(G5*6.237)*1.1%</f>
        <v>0</v>
      </c>
      <c r="I5" s="16">
        <f>H5/6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8"/>
  <sheetViews>
    <sheetView topLeftCell="A7" zoomScale="115" zoomScaleNormal="115" workbookViewId="0">
      <selection activeCell="B14" sqref="B14"/>
    </sheetView>
  </sheetViews>
  <sheetFormatPr defaultColWidth="8.85546875" defaultRowHeight="15" x14ac:dyDescent="0.25"/>
  <cols>
    <col min="1" max="1" width="36" bestFit="1" customWidth="1"/>
    <col min="2" max="2" width="28.28515625" customWidth="1"/>
    <col min="3" max="3" width="13.7109375" bestFit="1" customWidth="1"/>
    <col min="4" max="4" width="36" bestFit="1" customWidth="1"/>
    <col min="5" max="5" width="23" customWidth="1"/>
    <col min="6" max="6" width="34.28515625" customWidth="1"/>
    <col min="7" max="7" width="15.42578125" bestFit="1" customWidth="1"/>
    <col min="8" max="8" width="12.85546875" bestFit="1" customWidth="1"/>
    <col min="9" max="9" width="12.5703125" bestFit="1" customWidth="1"/>
    <col min="10" max="10" width="12.140625" bestFit="1" customWidth="1"/>
    <col min="11" max="11" width="16.42578125" customWidth="1"/>
    <col min="12" max="12" width="31.140625" bestFit="1" customWidth="1"/>
  </cols>
  <sheetData>
    <row r="1" spans="1:12" ht="15.75" x14ac:dyDescent="0.25">
      <c r="A1" s="117" t="s">
        <v>94</v>
      </c>
      <c r="B1" s="117"/>
      <c r="C1" s="117"/>
      <c r="D1" s="117"/>
      <c r="E1" s="117"/>
      <c r="F1" s="117"/>
      <c r="G1" s="117"/>
      <c r="H1" s="117"/>
      <c r="I1" s="117"/>
      <c r="J1" s="23" t="s">
        <v>72</v>
      </c>
      <c r="K1" s="23">
        <v>6.2370000000000001</v>
      </c>
    </row>
    <row r="2" spans="1:12" ht="15.75" x14ac:dyDescent="0.25">
      <c r="A2" s="26" t="s">
        <v>65</v>
      </c>
      <c r="B2" s="26"/>
      <c r="C2" s="103" t="s">
        <v>114</v>
      </c>
      <c r="D2" s="103"/>
      <c r="E2" s="103"/>
      <c r="F2" s="103"/>
      <c r="G2" s="103"/>
      <c r="H2" s="103"/>
      <c r="I2" s="103"/>
      <c r="J2" s="103"/>
      <c r="K2" s="103"/>
    </row>
    <row r="3" spans="1:12" s="18" customFormat="1" x14ac:dyDescent="0.25">
      <c r="A3" s="5" t="s">
        <v>55</v>
      </c>
      <c r="B3" s="5" t="s">
        <v>96</v>
      </c>
      <c r="C3" s="5" t="s">
        <v>97</v>
      </c>
      <c r="D3" s="5" t="s">
        <v>25</v>
      </c>
      <c r="E3" s="5" t="s">
        <v>65</v>
      </c>
      <c r="F3" s="5"/>
      <c r="G3" s="5" t="s">
        <v>98</v>
      </c>
      <c r="H3" s="19" t="s">
        <v>99</v>
      </c>
      <c r="I3" s="19" t="s">
        <v>3</v>
      </c>
      <c r="J3" s="5" t="s">
        <v>71</v>
      </c>
      <c r="K3" s="5" t="s">
        <v>73</v>
      </c>
    </row>
    <row r="4" spans="1:12" ht="27" customHeight="1" x14ac:dyDescent="0.25">
      <c r="A4" s="104" t="s">
        <v>68</v>
      </c>
      <c r="B4" s="105" t="s">
        <v>95</v>
      </c>
      <c r="C4" s="7" t="s">
        <v>8</v>
      </c>
      <c r="D4" s="7">
        <v>45915</v>
      </c>
      <c r="E4" s="22" t="s">
        <v>102</v>
      </c>
      <c r="F4" s="118" t="s">
        <v>103</v>
      </c>
      <c r="G4" s="15">
        <v>0.39930555555555558</v>
      </c>
      <c r="H4" s="25" t="s">
        <v>100</v>
      </c>
      <c r="I4" s="12">
        <f>J4/K1</f>
        <v>142.69680936347604</v>
      </c>
      <c r="J4" s="9">
        <v>890</v>
      </c>
      <c r="K4" s="35">
        <f>J4/6</f>
        <v>148.33333333333334</v>
      </c>
    </row>
    <row r="5" spans="1:12" ht="30.75" customHeight="1" x14ac:dyDescent="0.25">
      <c r="A5" s="104"/>
      <c r="B5" s="107"/>
      <c r="C5" s="7" t="s">
        <v>69</v>
      </c>
      <c r="D5" s="7">
        <v>45920</v>
      </c>
      <c r="E5" s="22" t="s">
        <v>101</v>
      </c>
      <c r="F5" s="119"/>
      <c r="G5" s="15">
        <v>0.5625</v>
      </c>
      <c r="H5" s="25"/>
      <c r="I5" s="12">
        <f>J5/K1</f>
        <v>142.69680936347604</v>
      </c>
      <c r="J5" s="9">
        <v>890</v>
      </c>
      <c r="K5" s="35">
        <f>J5/6</f>
        <v>148.33333333333334</v>
      </c>
    </row>
    <row r="6" spans="1:12" x14ac:dyDescent="0.25">
      <c r="K6" s="28"/>
    </row>
    <row r="9" spans="1:12" ht="18.75" x14ac:dyDescent="0.3">
      <c r="A9" s="102" t="s">
        <v>130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</row>
    <row r="10" spans="1:12" x14ac:dyDescent="0.25">
      <c r="A10" s="1" t="s">
        <v>25</v>
      </c>
      <c r="B10" s="1" t="s">
        <v>115</v>
      </c>
      <c r="C10" s="5" t="s">
        <v>1</v>
      </c>
      <c r="D10" s="2" t="s">
        <v>116</v>
      </c>
      <c r="E10" s="3" t="s">
        <v>117</v>
      </c>
      <c r="F10" s="3" t="s">
        <v>118</v>
      </c>
      <c r="G10" s="19" t="s">
        <v>119</v>
      </c>
      <c r="H10" s="1" t="s">
        <v>4</v>
      </c>
      <c r="I10" s="4" t="s">
        <v>120</v>
      </c>
      <c r="J10" s="5" t="s">
        <v>6</v>
      </c>
      <c r="K10" s="5" t="s">
        <v>39</v>
      </c>
      <c r="L10" s="6"/>
    </row>
    <row r="11" spans="1:12" ht="45" x14ac:dyDescent="0.25">
      <c r="A11" s="7">
        <v>45915</v>
      </c>
      <c r="B11" s="7" t="s">
        <v>142</v>
      </c>
      <c r="C11" s="29" t="s">
        <v>8</v>
      </c>
      <c r="D11" s="15" t="s">
        <v>131</v>
      </c>
      <c r="E11" s="12">
        <v>19</v>
      </c>
      <c r="F11" s="12">
        <f>E11*6</f>
        <v>114</v>
      </c>
      <c r="G11" s="16">
        <f t="shared" ref="G11:G13" si="0">F11*6.6</f>
        <v>752.4</v>
      </c>
      <c r="H11" s="35">
        <f t="shared" ref="H11:H13" si="1">G11*0.0638</f>
        <v>48.003119999999996</v>
      </c>
      <c r="I11" s="43">
        <f t="shared" ref="I11:I13" si="2">H11+G11</f>
        <v>800.40311999999994</v>
      </c>
      <c r="J11" s="8" t="s">
        <v>100</v>
      </c>
      <c r="K11" s="44" t="s">
        <v>62</v>
      </c>
      <c r="L11" s="6"/>
    </row>
    <row r="12" spans="1:12" x14ac:dyDescent="0.25">
      <c r="A12" s="7">
        <v>45917</v>
      </c>
      <c r="B12" s="7" t="s">
        <v>143</v>
      </c>
      <c r="C12" s="29" t="s">
        <v>8</v>
      </c>
      <c r="D12" s="79">
        <v>0.41666666666666669</v>
      </c>
      <c r="E12" s="12">
        <v>25</v>
      </c>
      <c r="F12" s="12">
        <f>E12*6</f>
        <v>150</v>
      </c>
      <c r="G12" s="16">
        <f t="shared" si="0"/>
        <v>990</v>
      </c>
      <c r="H12" s="35">
        <f t="shared" si="1"/>
        <v>63.161999999999999</v>
      </c>
      <c r="I12" s="43">
        <f t="shared" si="2"/>
        <v>1053.162</v>
      </c>
      <c r="J12" s="8" t="s">
        <v>100</v>
      </c>
      <c r="K12" s="44" t="s">
        <v>62</v>
      </c>
      <c r="L12" s="6" t="s">
        <v>134</v>
      </c>
    </row>
    <row r="13" spans="1:12" ht="75" x14ac:dyDescent="0.25">
      <c r="A13" s="7">
        <v>45918</v>
      </c>
      <c r="B13" s="7" t="s">
        <v>148</v>
      </c>
      <c r="C13" s="29" t="s">
        <v>8</v>
      </c>
      <c r="D13" s="15" t="s">
        <v>132</v>
      </c>
      <c r="E13" s="12">
        <v>130</v>
      </c>
      <c r="F13" s="12">
        <f>E13*3</f>
        <v>390</v>
      </c>
      <c r="G13" s="16">
        <f t="shared" si="0"/>
        <v>2574</v>
      </c>
      <c r="H13" s="35">
        <f t="shared" si="1"/>
        <v>164.22119999999998</v>
      </c>
      <c r="I13" s="43">
        <f t="shared" si="2"/>
        <v>2738.2212</v>
      </c>
      <c r="J13" s="8" t="s">
        <v>100</v>
      </c>
      <c r="K13" s="44" t="s">
        <v>62</v>
      </c>
      <c r="L13" s="6"/>
    </row>
    <row r="14" spans="1:12" ht="30" x14ac:dyDescent="0.25">
      <c r="A14" s="7">
        <v>45919</v>
      </c>
      <c r="B14" s="7" t="s">
        <v>141</v>
      </c>
      <c r="C14" s="29" t="s">
        <v>8</v>
      </c>
      <c r="D14" s="79">
        <v>0.54166666666666663</v>
      </c>
      <c r="E14" s="12">
        <v>65</v>
      </c>
      <c r="F14" s="12">
        <f>E14*4</f>
        <v>260</v>
      </c>
      <c r="G14" s="16">
        <f>F14*6.6</f>
        <v>1716</v>
      </c>
      <c r="H14" s="35">
        <f>G14*0.0638</f>
        <v>109.48079999999999</v>
      </c>
      <c r="I14" s="43">
        <f>H14+G14</f>
        <v>1825.4808</v>
      </c>
      <c r="J14" s="8" t="s">
        <v>100</v>
      </c>
      <c r="K14" s="44" t="s">
        <v>62</v>
      </c>
      <c r="L14" s="6"/>
    </row>
    <row r="15" spans="1:12" x14ac:dyDescent="0.25">
      <c r="A15" s="7">
        <v>45920</v>
      </c>
      <c r="B15" s="7" t="s">
        <v>133</v>
      </c>
      <c r="C15" s="29"/>
      <c r="D15" s="79"/>
      <c r="E15" s="12"/>
      <c r="F15" s="12"/>
      <c r="G15" s="16"/>
      <c r="H15" s="35"/>
      <c r="I15" s="43"/>
      <c r="J15" s="8"/>
      <c r="K15" s="44"/>
    </row>
    <row r="18" spans="11:11" x14ac:dyDescent="0.25">
      <c r="K18" s="21"/>
    </row>
  </sheetData>
  <mergeCells count="6">
    <mergeCell ref="A1:I1"/>
    <mergeCell ref="A9:K9"/>
    <mergeCell ref="F4:F5"/>
    <mergeCell ref="A4:A5"/>
    <mergeCell ref="B4:B5"/>
    <mergeCell ref="C2:K2"/>
  </mergeCells>
  <pageMargins left="0.511811024" right="0.511811024" top="0.78740157499999996" bottom="0.78740157499999996" header="0.31496062000000002" footer="0.31496062000000002"/>
  <pageSetup paperSize="9"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topLeftCell="A4" workbookViewId="0">
      <selection activeCell="F14" sqref="F14"/>
    </sheetView>
  </sheetViews>
  <sheetFormatPr defaultColWidth="8.85546875" defaultRowHeight="15" x14ac:dyDescent="0.25"/>
  <cols>
    <col min="1" max="2" width="36" bestFit="1" customWidth="1"/>
    <col min="3" max="3" width="16" style="18" customWidth="1"/>
    <col min="4" max="4" width="26.85546875" bestFit="1" customWidth="1"/>
    <col min="5" max="5" width="13.28515625" bestFit="1" customWidth="1"/>
    <col min="6" max="6" width="12.140625" bestFit="1" customWidth="1"/>
    <col min="7" max="7" width="15.7109375" style="18" bestFit="1" customWidth="1"/>
    <col min="8" max="8" width="12.85546875" bestFit="1" customWidth="1"/>
    <col min="9" max="9" width="21.85546875" bestFit="1" customWidth="1"/>
    <col min="10" max="10" width="8.7109375" bestFit="1" customWidth="1"/>
    <col min="11" max="11" width="12.140625" style="18" bestFit="1" customWidth="1"/>
  </cols>
  <sheetData>
    <row r="1" spans="1:11" s="6" customFormat="1" x14ac:dyDescent="0.25">
      <c r="A1" s="101" t="s">
        <v>0</v>
      </c>
      <c r="B1" s="101"/>
      <c r="C1" s="5" t="s">
        <v>1</v>
      </c>
      <c r="D1" s="2" t="s">
        <v>2</v>
      </c>
      <c r="E1" s="3" t="s">
        <v>3</v>
      </c>
      <c r="F1" s="3" t="s">
        <v>20</v>
      </c>
      <c r="G1" s="19" t="s">
        <v>46</v>
      </c>
      <c r="H1" s="1" t="s">
        <v>4</v>
      </c>
      <c r="I1" s="4" t="s">
        <v>5</v>
      </c>
      <c r="J1" s="5" t="s">
        <v>6</v>
      </c>
      <c r="K1" s="5" t="s">
        <v>39</v>
      </c>
    </row>
    <row r="2" spans="1:11" s="6" customFormat="1" ht="45" x14ac:dyDescent="0.25">
      <c r="A2" s="7">
        <v>45913</v>
      </c>
      <c r="B2" s="7">
        <v>45915</v>
      </c>
      <c r="C2" s="29" t="s">
        <v>112</v>
      </c>
      <c r="D2" s="6" t="s">
        <v>77</v>
      </c>
      <c r="E2" s="9">
        <v>2934.38</v>
      </c>
      <c r="F2" s="12">
        <v>488</v>
      </c>
      <c r="G2" s="20" t="s">
        <v>74</v>
      </c>
      <c r="H2" s="9"/>
      <c r="I2" s="10" t="s">
        <v>38</v>
      </c>
      <c r="J2" s="8" t="s">
        <v>18</v>
      </c>
      <c r="K2" s="16" t="s">
        <v>41</v>
      </c>
    </row>
    <row r="3" spans="1:11" s="6" customFormat="1" ht="42.75" customHeight="1" x14ac:dyDescent="0.25">
      <c r="A3" s="7">
        <v>45915</v>
      </c>
      <c r="B3" s="7">
        <v>45920</v>
      </c>
      <c r="C3" s="30" t="s">
        <v>8</v>
      </c>
      <c r="D3" s="10" t="s">
        <v>9</v>
      </c>
      <c r="E3" s="9">
        <v>5185</v>
      </c>
      <c r="F3" s="12">
        <v>791.97</v>
      </c>
      <c r="G3" s="20" t="s">
        <v>47</v>
      </c>
      <c r="H3" s="9"/>
      <c r="I3" s="10" t="s">
        <v>21</v>
      </c>
      <c r="J3" s="8" t="s">
        <v>19</v>
      </c>
      <c r="K3" s="17" t="s">
        <v>40</v>
      </c>
    </row>
    <row r="4" spans="1:11" s="6" customFormat="1" ht="45" x14ac:dyDescent="0.25">
      <c r="A4" s="7">
        <f t="shared" ref="A4:A10" si="0">B3</f>
        <v>45920</v>
      </c>
      <c r="B4" s="7">
        <v>45921</v>
      </c>
      <c r="C4" s="29" t="s">
        <v>112</v>
      </c>
      <c r="D4" s="10" t="s">
        <v>78</v>
      </c>
      <c r="E4" s="9">
        <v>841.83</v>
      </c>
      <c r="F4" s="12">
        <v>140</v>
      </c>
      <c r="G4" s="20" t="s">
        <v>48</v>
      </c>
      <c r="H4" s="11"/>
      <c r="I4" s="10" t="s">
        <v>75</v>
      </c>
      <c r="J4" s="8" t="s">
        <v>18</v>
      </c>
      <c r="K4" s="16" t="s">
        <v>41</v>
      </c>
    </row>
    <row r="5" spans="1:11" s="6" customFormat="1" ht="45" x14ac:dyDescent="0.25">
      <c r="A5" s="7">
        <f t="shared" si="0"/>
        <v>45921</v>
      </c>
      <c r="B5" s="7">
        <v>45924</v>
      </c>
      <c r="C5" s="29" t="s">
        <v>10</v>
      </c>
      <c r="D5" s="10" t="s">
        <v>11</v>
      </c>
      <c r="E5" s="9">
        <v>2576</v>
      </c>
      <c r="F5" s="12">
        <v>430.63</v>
      </c>
      <c r="G5" s="20" t="s">
        <v>48</v>
      </c>
      <c r="H5" s="8"/>
      <c r="I5" s="10" t="s">
        <v>22</v>
      </c>
      <c r="J5" s="8" t="s">
        <v>19</v>
      </c>
      <c r="K5" s="17" t="s">
        <v>40</v>
      </c>
    </row>
    <row r="6" spans="1:11" s="6" customFormat="1" ht="45" x14ac:dyDescent="0.25">
      <c r="A6" s="7">
        <f t="shared" si="0"/>
        <v>45924</v>
      </c>
      <c r="B6" s="7">
        <v>45773</v>
      </c>
      <c r="C6" s="29" t="s">
        <v>12</v>
      </c>
      <c r="D6" s="6" t="s">
        <v>79</v>
      </c>
      <c r="E6" s="9">
        <v>2182.02</v>
      </c>
      <c r="F6" s="12">
        <v>362.88</v>
      </c>
      <c r="G6" s="20" t="s">
        <v>76</v>
      </c>
      <c r="H6" s="8"/>
      <c r="I6" s="10" t="s">
        <v>42</v>
      </c>
      <c r="J6" s="8" t="s">
        <v>18</v>
      </c>
      <c r="K6" s="16" t="s">
        <v>41</v>
      </c>
    </row>
    <row r="7" spans="1:11" s="6" customFormat="1" ht="45" x14ac:dyDescent="0.25">
      <c r="A7" s="7">
        <f t="shared" si="0"/>
        <v>45773</v>
      </c>
      <c r="B7" s="7">
        <v>45928</v>
      </c>
      <c r="C7" s="29" t="s">
        <v>112</v>
      </c>
      <c r="D7" s="10" t="s">
        <v>78</v>
      </c>
      <c r="E7" s="9">
        <v>1683.66</v>
      </c>
      <c r="F7" s="12">
        <v>280</v>
      </c>
      <c r="G7" s="20" t="s">
        <v>48</v>
      </c>
      <c r="H7" s="8"/>
      <c r="I7" s="10" t="s">
        <v>75</v>
      </c>
      <c r="J7" s="8" t="s">
        <v>18</v>
      </c>
      <c r="K7" s="16" t="s">
        <v>41</v>
      </c>
    </row>
    <row r="8" spans="1:11" s="6" customFormat="1" ht="45" x14ac:dyDescent="0.25">
      <c r="A8" s="7">
        <f t="shared" si="0"/>
        <v>45928</v>
      </c>
      <c r="B8" s="7">
        <v>45931</v>
      </c>
      <c r="C8" s="29" t="s">
        <v>13</v>
      </c>
      <c r="D8" s="10" t="s">
        <v>43</v>
      </c>
      <c r="E8" s="13">
        <v>2978</v>
      </c>
      <c r="F8" s="12">
        <v>492</v>
      </c>
      <c r="G8" s="20" t="s">
        <v>49</v>
      </c>
      <c r="H8" s="8"/>
      <c r="I8" s="10" t="s">
        <v>44</v>
      </c>
      <c r="J8" s="8" t="s">
        <v>19</v>
      </c>
      <c r="K8" s="17" t="s">
        <v>45</v>
      </c>
    </row>
    <row r="9" spans="1:11" s="6" customFormat="1" ht="45" x14ac:dyDescent="0.25">
      <c r="A9" s="7">
        <f t="shared" si="0"/>
        <v>45931</v>
      </c>
      <c r="B9" s="7">
        <v>45932</v>
      </c>
      <c r="C9" s="29" t="s">
        <v>14</v>
      </c>
      <c r="D9" s="10" t="s">
        <v>15</v>
      </c>
      <c r="E9" s="13">
        <v>1237</v>
      </c>
      <c r="F9" s="12">
        <v>205.8</v>
      </c>
      <c r="G9" s="20" t="s">
        <v>48</v>
      </c>
      <c r="H9" s="8"/>
      <c r="I9" s="10" t="s">
        <v>23</v>
      </c>
      <c r="J9" s="8" t="s">
        <v>19</v>
      </c>
      <c r="K9" s="17" t="s">
        <v>40</v>
      </c>
    </row>
    <row r="10" spans="1:11" s="6" customFormat="1" ht="60" x14ac:dyDescent="0.25">
      <c r="A10" s="7">
        <f t="shared" si="0"/>
        <v>45932</v>
      </c>
      <c r="B10" s="7">
        <v>45934</v>
      </c>
      <c r="C10" s="29" t="s">
        <v>16</v>
      </c>
      <c r="D10" s="10" t="s">
        <v>17</v>
      </c>
      <c r="E10" s="13">
        <v>2645.75</v>
      </c>
      <c r="F10" s="12" t="e">
        <f>E10/F14</f>
        <v>#DIV/0!</v>
      </c>
      <c r="G10" s="20" t="s">
        <v>49</v>
      </c>
      <c r="H10" s="8"/>
      <c r="I10" s="10" t="s">
        <v>50</v>
      </c>
      <c r="J10" s="8" t="s">
        <v>18</v>
      </c>
      <c r="K10" s="16" t="s">
        <v>41</v>
      </c>
    </row>
    <row r="11" spans="1:11" x14ac:dyDescent="0.25">
      <c r="E11" s="21">
        <f>SUM(E2:E10)</f>
        <v>22263.64</v>
      </c>
      <c r="F11" s="21" t="e">
        <f>SUM(F2:F10)</f>
        <v>#DIV/0!</v>
      </c>
    </row>
    <row r="13" spans="1:11" x14ac:dyDescent="0.25">
      <c r="C13" s="31"/>
      <c r="E13" s="21"/>
    </row>
    <row r="14" spans="1:11" x14ac:dyDescent="0.25">
      <c r="E14" s="21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"/>
  <sheetViews>
    <sheetView workbookViewId="0">
      <selection activeCell="K12" sqref="K12"/>
    </sheetView>
  </sheetViews>
  <sheetFormatPr defaultRowHeight="15" x14ac:dyDescent="0.25"/>
  <cols>
    <col min="1" max="1" width="34" customWidth="1"/>
    <col min="2" max="2" width="10.5703125" bestFit="1" customWidth="1"/>
    <col min="3" max="3" width="10.85546875" customWidth="1"/>
    <col min="4" max="4" width="13" customWidth="1"/>
    <col min="5" max="5" width="12.28515625" customWidth="1"/>
    <col min="6" max="7" width="12.140625" bestFit="1" customWidth="1"/>
    <col min="8" max="8" width="10.5703125" bestFit="1" customWidth="1"/>
  </cols>
  <sheetData>
    <row r="1" spans="1:8" x14ac:dyDescent="0.25">
      <c r="A1" s="120" t="s">
        <v>145</v>
      </c>
      <c r="B1" s="120"/>
      <c r="C1" s="120"/>
      <c r="D1" s="120"/>
      <c r="E1" s="120"/>
      <c r="F1" s="120"/>
      <c r="G1" s="120"/>
      <c r="H1" s="120"/>
    </row>
    <row r="2" spans="1:8" s="18" customFormat="1" ht="45" x14ac:dyDescent="0.25">
      <c r="A2" s="85" t="s">
        <v>138</v>
      </c>
      <c r="B2" s="85" t="s">
        <v>118</v>
      </c>
      <c r="C2" s="85" t="s">
        <v>117</v>
      </c>
      <c r="D2" s="85" t="s">
        <v>139</v>
      </c>
      <c r="E2" s="85" t="s">
        <v>140</v>
      </c>
      <c r="F2" s="86" t="s">
        <v>136</v>
      </c>
      <c r="G2" s="86" t="s">
        <v>137</v>
      </c>
      <c r="H2" s="87" t="s">
        <v>146</v>
      </c>
    </row>
    <row r="3" spans="1:8" x14ac:dyDescent="0.25">
      <c r="A3" s="84" t="s">
        <v>135</v>
      </c>
      <c r="B3" s="81">
        <f>'Transfer  Voucher'!I4*2</f>
        <v>285.39361872695207</v>
      </c>
      <c r="C3" s="81">
        <f>B3/6</f>
        <v>47.565603121158681</v>
      </c>
      <c r="D3" s="82">
        <f>E3*6</f>
        <v>2003.7714285714287</v>
      </c>
      <c r="E3" s="82">
        <f>(C3*6.6)+(C3*6.6*0.0638)</f>
        <v>333.9619047619048</v>
      </c>
      <c r="F3" s="82">
        <f>E3*4</f>
        <v>1335.8476190476192</v>
      </c>
      <c r="G3" s="82">
        <f>E3*2</f>
        <v>667.92380952380961</v>
      </c>
      <c r="H3" s="83"/>
    </row>
    <row r="4" spans="1:8" ht="28.5" customHeight="1" x14ac:dyDescent="0.25">
      <c r="A4" s="84" t="str">
        <f>'Transfer  Voucher'!B11</f>
        <v>Paris: Cruzeiro de 1 hora no Sena com partida da Torre Eiffel (todos)</v>
      </c>
      <c r="B4" s="12">
        <f>'Transfer  Voucher'!F11</f>
        <v>114</v>
      </c>
      <c r="C4" s="12">
        <f t="shared" ref="C4:C5" si="0">B4/6</f>
        <v>19</v>
      </c>
      <c r="D4" s="9">
        <f t="shared" ref="D4:D5" si="1">E4*6</f>
        <v>800.40311999999994</v>
      </c>
      <c r="E4" s="9">
        <f t="shared" ref="E4:E9" si="2">(C4*6.6)+(C4*6.6*0.0638)</f>
        <v>133.40052</v>
      </c>
      <c r="F4" s="9">
        <f t="shared" ref="F4:F5" si="3">E4*4</f>
        <v>533.60208</v>
      </c>
      <c r="G4" s="9">
        <f t="shared" ref="G4:G6" si="4">E4*2</f>
        <v>266.80104</v>
      </c>
      <c r="H4" s="39"/>
    </row>
    <row r="5" spans="1:8" x14ac:dyDescent="0.25">
      <c r="A5" s="84" t="str">
        <f>'Transfer  Voucher'!B12</f>
        <v>Louvre (todos)</v>
      </c>
      <c r="B5" s="12">
        <f>'Transfer  Voucher'!F12</f>
        <v>150</v>
      </c>
      <c r="C5" s="12">
        <f t="shared" si="0"/>
        <v>25</v>
      </c>
      <c r="D5" s="9">
        <f t="shared" si="1"/>
        <v>1053.1619999999998</v>
      </c>
      <c r="E5" s="9">
        <f t="shared" si="2"/>
        <v>175.52699999999999</v>
      </c>
      <c r="F5" s="9">
        <f t="shared" si="3"/>
        <v>702.10799999999995</v>
      </c>
      <c r="G5" s="9">
        <f t="shared" si="4"/>
        <v>351.05399999999997</v>
      </c>
      <c r="H5" s="88">
        <f>F5</f>
        <v>702.10799999999995</v>
      </c>
    </row>
    <row r="6" spans="1:8" ht="52.5" customHeight="1" x14ac:dyDescent="0.25">
      <c r="A6" s="84" t="str">
        <f>'Transfer  Voucher'!B13</f>
        <v>Viagem de 1 dia a Mont-Saint-Michel a partir de Paris (3 pessoas) + 
Disney 3 pessoas - Tirza irá comprar</v>
      </c>
      <c r="B6" s="12">
        <f>'Transfer  Voucher'!F13</f>
        <v>390</v>
      </c>
      <c r="C6" s="12">
        <f>B6/3</f>
        <v>130</v>
      </c>
      <c r="D6" s="9">
        <f>E6*3</f>
        <v>2738.2212</v>
      </c>
      <c r="E6" s="9">
        <f t="shared" si="2"/>
        <v>912.74040000000002</v>
      </c>
      <c r="F6" s="9">
        <f>E6*1</f>
        <v>912.74040000000002</v>
      </c>
      <c r="G6" s="9">
        <f t="shared" si="4"/>
        <v>1825.4808</v>
      </c>
      <c r="H6" s="39"/>
    </row>
    <row r="7" spans="1:8" ht="30" x14ac:dyDescent="0.25">
      <c r="A7" s="84" t="str">
        <f>'Transfer  Voucher'!B14</f>
        <v>Paris: Torre Eiffel 2º andar (4 pessoas)</v>
      </c>
      <c r="B7" s="12">
        <f>'Transfer  Voucher'!F14</f>
        <v>260</v>
      </c>
      <c r="C7" s="12">
        <f>B7/4</f>
        <v>65</v>
      </c>
      <c r="D7" s="9">
        <f>E7*4</f>
        <v>1825.4808</v>
      </c>
      <c r="E7" s="9">
        <f t="shared" si="2"/>
        <v>456.37020000000001</v>
      </c>
      <c r="F7" s="9">
        <f>E7*4</f>
        <v>1825.4808</v>
      </c>
      <c r="G7" s="9">
        <f>E7*0</f>
        <v>0</v>
      </c>
      <c r="H7" s="39"/>
    </row>
    <row r="8" spans="1:8" x14ac:dyDescent="0.25">
      <c r="A8" s="120" t="s">
        <v>144</v>
      </c>
      <c r="B8" s="120"/>
      <c r="C8" s="120"/>
      <c r="D8" s="120"/>
      <c r="E8" s="120"/>
      <c r="F8" s="120"/>
      <c r="G8" s="120"/>
      <c r="H8" s="120"/>
    </row>
    <row r="9" spans="1:8" x14ac:dyDescent="0.25">
      <c r="A9" s="80" t="str">
        <f>Passagens!D21</f>
        <v>Valencia - Madrid (TREM)</v>
      </c>
      <c r="B9" s="36">
        <f>Passagens!I22</f>
        <v>133.44</v>
      </c>
      <c r="C9" s="81">
        <f>B9/6</f>
        <v>22.24</v>
      </c>
      <c r="D9" s="82">
        <f>E9*6</f>
        <v>936.89291519999995</v>
      </c>
      <c r="E9" s="82">
        <f t="shared" si="2"/>
        <v>156.14881919999999</v>
      </c>
      <c r="F9" s="82">
        <f>E9*4</f>
        <v>624.59527679999997</v>
      </c>
      <c r="G9" s="82">
        <f t="shared" ref="G9" si="5">E9*2</f>
        <v>312.29763839999998</v>
      </c>
      <c r="H9" s="36"/>
    </row>
    <row r="10" spans="1:8" x14ac:dyDescent="0.25">
      <c r="E10" s="80" t="s">
        <v>150</v>
      </c>
      <c r="F10" s="82">
        <f>SUM(F3:F7,F9)</f>
        <v>5934.374175847619</v>
      </c>
      <c r="G10" s="21"/>
    </row>
    <row r="11" spans="1:8" x14ac:dyDescent="0.25">
      <c r="E11" s="80" t="s">
        <v>147</v>
      </c>
      <c r="F11" s="89">
        <f>SUM(H3:H7,H9)</f>
        <v>702.10799999999995</v>
      </c>
    </row>
    <row r="12" spans="1:8" x14ac:dyDescent="0.25">
      <c r="E12" s="80" t="s">
        <v>149</v>
      </c>
      <c r="F12" s="82">
        <f>F10-F11</f>
        <v>5232.2661758476188</v>
      </c>
    </row>
  </sheetData>
  <mergeCells count="2">
    <mergeCell ref="A8:H8"/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Hospedagem</vt:lpstr>
      <vt:lpstr>Passagens</vt:lpstr>
      <vt:lpstr>Programação</vt:lpstr>
      <vt:lpstr>Planilha1</vt:lpstr>
      <vt:lpstr>Transfer  Voucher</vt:lpstr>
      <vt:lpstr>Planilha2</vt:lpstr>
      <vt:lpstr>Acerto dos passeios e TREM</vt:lpstr>
      <vt:lpstr>Hospedagem!Area_de_impressao</vt:lpstr>
      <vt:lpstr>'Transfer  Voucher'!Area_de_impressao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Usuário</cp:lastModifiedBy>
  <cp:lastPrinted>2025-05-16T23:32:18Z</cp:lastPrinted>
  <dcterms:created xsi:type="dcterms:W3CDTF">2025-02-06T01:59:21Z</dcterms:created>
  <dcterms:modified xsi:type="dcterms:W3CDTF">2025-06-19T13:00:34Z</dcterms:modified>
</cp:coreProperties>
</file>