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hidePivotFieldList="1"/>
  <mc:AlternateContent xmlns:mc="http://schemas.openxmlformats.org/markup-compatibility/2006">
    <mc:Choice Requires="x15">
      <x15ac:absPath xmlns:x15ac="http://schemas.microsoft.com/office/spreadsheetml/2010/11/ac" url="C:\Users\Trishia\Downloads\"/>
    </mc:Choice>
  </mc:AlternateContent>
  <xr:revisionPtr revIDLastSave="0" documentId="13_ncr:1_{45B82062-D44B-4A0D-A0C3-B2D60A5C7254}" xr6:coauthVersionLast="47" xr6:coauthVersionMax="47" xr10:uidLastSave="{00000000-0000-0000-0000-000000000000}"/>
  <bookViews>
    <workbookView xWindow="2160" yWindow="2160" windowWidth="17280" windowHeight="9420" firstSheet="2" activeTab="4" xr2:uid="{00000000-000D-0000-FFFF-FFFF00000000}"/>
  </bookViews>
  <sheets>
    <sheet name="Insurance" sheetId="1" r:id="rId1"/>
    <sheet name="Scenario Summary" sheetId="4" r:id="rId2"/>
    <sheet name="Facilities" sheetId="2" r:id="rId3"/>
    <sheet name="Inventory" sheetId="7" r:id="rId4"/>
    <sheet name="Sales" sheetId="3" r:id="rId5"/>
  </sheets>
  <definedNames>
    <definedName name="_xlnm._FilterDatabase" localSheetId="0" hidden="1">Insurance!$A$4:$F$34</definedName>
    <definedName name="_xlnm.Criteria" localSheetId="0">Insurance!$H$24:$M$25</definedName>
    <definedName name="ExternalData_1" localSheetId="3" hidden="1">Inventory!$A$1:$D$6</definedName>
    <definedName name="Slicer_Date">#N/A</definedName>
  </definedNames>
  <calcPr calcId="191029"/>
  <pivotCaches>
    <pivotCache cacheId="8"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 l="1"/>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12" i="2"/>
  <c r="F72" i="2"/>
  <c r="F13" i="2"/>
  <c r="F14" i="2"/>
  <c r="F15" i="2"/>
  <c r="F16" i="2"/>
  <c r="F17" i="2"/>
  <c r="F18" i="2"/>
  <c r="F19" i="2"/>
  <c r="F20" i="2"/>
  <c r="F12" i="2"/>
  <c r="E72" i="2"/>
  <c r="D7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12" i="2"/>
  <c r="G12" i="3"/>
  <c r="G9" i="3"/>
  <c r="G10" i="3"/>
  <c r="G11" i="3"/>
  <c r="G13" i="3"/>
  <c r="G14" i="3"/>
  <c r="G15" i="3"/>
  <c r="G16" i="3"/>
  <c r="G17" i="3"/>
  <c r="G18" i="3"/>
  <c r="G19" i="3"/>
  <c r="G20" i="3"/>
  <c r="G21" i="3"/>
  <c r="G22" i="3"/>
  <c r="G23" i="3"/>
  <c r="G24" i="3"/>
  <c r="G25" i="3"/>
  <c r="G26" i="3"/>
  <c r="G27" i="3"/>
  <c r="G28" i="3"/>
  <c r="G29" i="3"/>
  <c r="G30" i="3"/>
  <c r="G31" i="3"/>
  <c r="G32" i="3"/>
  <c r="G8" i="3"/>
  <c r="B9" i="3"/>
  <c r="B10" i="3"/>
  <c r="B11" i="3"/>
  <c r="B12" i="3"/>
  <c r="B13" i="3"/>
  <c r="B14" i="3"/>
  <c r="B15" i="3"/>
  <c r="B16" i="3"/>
  <c r="B17" i="3"/>
  <c r="B18" i="3"/>
  <c r="B19" i="3"/>
  <c r="B20" i="3"/>
  <c r="B21" i="3"/>
  <c r="B22" i="3"/>
  <c r="B23" i="3"/>
  <c r="B24" i="3"/>
  <c r="B25" i="3"/>
  <c r="B26" i="3"/>
  <c r="B27" i="3"/>
  <c r="B28" i="3"/>
  <c r="B29" i="3"/>
  <c r="B30" i="3"/>
  <c r="B31" i="3"/>
  <c r="B32" i="3"/>
  <c r="B8" i="3"/>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12" i="2"/>
  <c r="C12" i="2"/>
  <c r="B13" i="2"/>
  <c r="B14" i="2"/>
  <c r="B15" i="2"/>
  <c r="B16" i="2"/>
  <c r="B17" i="2"/>
  <c r="B18" i="2"/>
  <c r="B19" i="2"/>
  <c r="B20" i="2"/>
  <c r="B12" i="2"/>
  <c r="C13" i="2"/>
  <c r="C14" i="2"/>
  <c r="C15" i="2"/>
  <c r="C16" i="2"/>
  <c r="C17" i="2"/>
  <c r="C18" i="2"/>
  <c r="C19" i="2"/>
  <c r="C20" i="2"/>
  <c r="C21" i="2"/>
  <c r="C22" i="2"/>
  <c r="G1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13" i="2"/>
  <c r="H10" i="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5" i="1"/>
  <c r="F5" i="1" s="1"/>
  <c r="I6" i="1"/>
  <c r="I5" i="1"/>
  <c r="E7" i="2"/>
  <c r="E8" i="2"/>
  <c r="B21" i="2" l="1"/>
  <c r="F21" i="2" s="1"/>
  <c r="B22" i="2" s="1"/>
  <c r="F22" i="2" s="1"/>
  <c r="B23" i="2" s="1"/>
  <c r="F23" i="2" s="1"/>
  <c r="B24" i="2" s="1"/>
  <c r="F24" i="2" s="1"/>
  <c r="B25" i="2" s="1"/>
  <c r="F25" i="2" s="1"/>
  <c r="B26" i="2" s="1"/>
  <c r="F26" i="2" s="1"/>
  <c r="B27" i="2" s="1"/>
  <c r="F27" i="2" s="1"/>
  <c r="B28" i="2" s="1"/>
  <c r="F28" i="2" s="1"/>
  <c r="B29" i="2" s="1"/>
  <c r="F29" i="2" s="1"/>
  <c r="B30" i="2" s="1"/>
  <c r="F30" i="2" s="1"/>
  <c r="B31" i="2" s="1"/>
  <c r="F31" i="2" s="1"/>
  <c r="B32" i="2" s="1"/>
  <c r="F32" i="2" s="1"/>
  <c r="B33" i="2" s="1"/>
  <c r="F33" i="2" s="1"/>
  <c r="B34" i="2" s="1"/>
  <c r="F34" i="2" s="1"/>
  <c r="B35" i="2" s="1"/>
  <c r="F35" i="2" s="1"/>
  <c r="B36" i="2" s="1"/>
  <c r="F36" i="2" s="1"/>
  <c r="B37" i="2" s="1"/>
  <c r="F37" i="2" s="1"/>
  <c r="B38" i="2" s="1"/>
  <c r="F38" i="2" s="1"/>
  <c r="B39" i="2" s="1"/>
  <c r="F39" i="2" s="1"/>
  <c r="B40" i="2" s="1"/>
  <c r="F40" i="2" s="1"/>
  <c r="B41" i="2" s="1"/>
  <c r="F41" i="2" s="1"/>
  <c r="B42" i="2" s="1"/>
  <c r="F42" i="2" s="1"/>
  <c r="B43" i="2" s="1"/>
  <c r="F43" i="2" s="1"/>
  <c r="B44" i="2" s="1"/>
  <c r="F44" i="2" s="1"/>
  <c r="B45" i="2" s="1"/>
  <c r="F45" i="2" s="1"/>
  <c r="B46" i="2" s="1"/>
  <c r="F46" i="2" s="1"/>
  <c r="B47" i="2" s="1"/>
  <c r="F47" i="2" s="1"/>
  <c r="B48" i="2" s="1"/>
  <c r="F48" i="2" s="1"/>
  <c r="B49" i="2" s="1"/>
  <c r="F49" i="2" s="1"/>
  <c r="B50" i="2" s="1"/>
  <c r="F50" i="2" s="1"/>
  <c r="B51" i="2" s="1"/>
  <c r="F51" i="2" s="1"/>
  <c r="B52" i="2" s="1"/>
  <c r="F52" i="2" s="1"/>
  <c r="B53" i="2" s="1"/>
  <c r="F53" i="2" s="1"/>
  <c r="B54" i="2" s="1"/>
  <c r="F54" i="2" s="1"/>
  <c r="B55" i="2" s="1"/>
  <c r="F55" i="2" s="1"/>
  <c r="B56" i="2" s="1"/>
  <c r="F56" i="2" s="1"/>
  <c r="B57" i="2" s="1"/>
  <c r="F57" i="2" s="1"/>
  <c r="B58" i="2" s="1"/>
  <c r="F58" i="2" s="1"/>
  <c r="B59" i="2" s="1"/>
  <c r="F59" i="2" s="1"/>
  <c r="B60" i="2" s="1"/>
  <c r="F60" i="2" s="1"/>
  <c r="B61" i="2" s="1"/>
  <c r="F61" i="2" s="1"/>
  <c r="B62" i="2" s="1"/>
  <c r="F62" i="2" s="1"/>
  <c r="B63" i="2" s="1"/>
  <c r="F63" i="2" s="1"/>
  <c r="B64" i="2" s="1"/>
  <c r="F64" i="2" s="1"/>
  <c r="B65" i="2" s="1"/>
  <c r="F65" i="2" s="1"/>
  <c r="B66" i="2" s="1"/>
  <c r="F66" i="2" s="1"/>
  <c r="B67" i="2" s="1"/>
  <c r="F67" i="2" s="1"/>
  <c r="B68" i="2" s="1"/>
  <c r="F68" i="2" s="1"/>
  <c r="B69" i="2" s="1"/>
  <c r="F69" i="2" s="1"/>
  <c r="B70" i="2" s="1"/>
  <c r="F70" i="2" s="1"/>
  <c r="B71" i="2" s="1"/>
  <c r="F71" i="2" s="1"/>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B473A5-3AC9-4963-9237-B13C58A9876D}" keepAlive="1" name="Query - Inventory" description="Connection to the 'Inventory' query in the workbook." type="5" refreshedVersion="7" background="1" saveData="1">
    <dbPr connection="Provider=Microsoft.Mashup.OleDb.1;Data Source=$Workbook$;Location=Inventory;Extended Properties=&quot;&quot;" command="SELECT * FROM [Inventory]"/>
  </connection>
</connections>
</file>

<file path=xl/sharedStrings.xml><?xml version="1.0" encoding="utf-8"?>
<sst xmlns="http://schemas.openxmlformats.org/spreadsheetml/2006/main" count="148" uniqueCount="76">
  <si>
    <t>March Transactions</t>
  </si>
  <si>
    <t>Search Results</t>
  </si>
  <si>
    <t>Date</t>
  </si>
  <si>
    <t>Item</t>
  </si>
  <si>
    <t>Payment Type</t>
  </si>
  <si>
    <t>Amount</t>
  </si>
  <si>
    <t>Status</t>
  </si>
  <si>
    <t>Payment Details</t>
  </si>
  <si>
    <t>Loan Details</t>
  </si>
  <si>
    <t>Payment</t>
  </si>
  <si>
    <t>Loan</t>
  </si>
  <si>
    <t>APR</t>
  </si>
  <si>
    <t>Periodic Rate</t>
  </si>
  <si>
    <t>Years</t>
  </si>
  <si>
    <t># of Payments</t>
  </si>
  <si>
    <t>Pmts per Year</t>
  </si>
  <si>
    <t>Payment Number</t>
  </si>
  <si>
    <t>Beginning Balance</t>
  </si>
  <si>
    <t>Payment Amount</t>
  </si>
  <si>
    <t>Interest Paid</t>
  </si>
  <si>
    <t>Principal Repayment</t>
  </si>
  <si>
    <t>Cumulative Interest</t>
  </si>
  <si>
    <t>Cumulative Principal</t>
  </si>
  <si>
    <t>Totals</t>
  </si>
  <si>
    <t>Salary</t>
  </si>
  <si>
    <t>Dependents</t>
  </si>
  <si>
    <t xml:space="preserve">Average Salary Full Time </t>
  </si>
  <si>
    <t>Deduction</t>
  </si>
  <si>
    <t>Employee ID</t>
  </si>
  <si>
    <t>FT</t>
  </si>
  <si>
    <t>PT</t>
  </si>
  <si>
    <t>Employee Withholdings</t>
  </si>
  <si>
    <t>Number of FT Employees</t>
  </si>
  <si>
    <t>Statistics</t>
  </si>
  <si>
    <t>Withholdings</t>
  </si>
  <si>
    <t>FT at least 1 Dependent</t>
  </si>
  <si>
    <t>PT or FT No Dependents</t>
  </si>
  <si>
    <t>Additional Information</t>
  </si>
  <si>
    <t>Facility Amortization Table</t>
  </si>
  <si>
    <t>Cash</t>
  </si>
  <si>
    <t>Credit</t>
  </si>
  <si>
    <t>Financed</t>
  </si>
  <si>
    <t>Quantity</t>
  </si>
  <si>
    <t>Trans #</t>
  </si>
  <si>
    <t>Beta Manufacturing</t>
  </si>
  <si>
    <t>Remaining Balance</t>
  </si>
  <si>
    <t>Category</t>
  </si>
  <si>
    <t>Withholding</t>
  </si>
  <si>
    <t>&gt;=1</t>
  </si>
  <si>
    <t>Average Salary of FT &gt; =1 Dependent</t>
  </si>
  <si>
    <t>Results</t>
  </si>
  <si>
    <t>FICA Withholdings</t>
  </si>
  <si>
    <t>Good</t>
  </si>
  <si>
    <t>Created by Margaret Wright on 4/30/2022</t>
  </si>
  <si>
    <t>Most Likely</t>
  </si>
  <si>
    <t>Bad</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</si>
  <si>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</si>
  <si>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</si>
  <si>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</si>
  <si>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</si>
  <si>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</si>
  <si>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</si>
  <si>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</si>
  <si>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Rate</t>
  </si>
  <si>
    <t>Term</t>
  </si>
  <si>
    <t>Purchase Price</t>
  </si>
  <si>
    <t>30038C</t>
  </si>
  <si>
    <t>Row Labels</t>
  </si>
  <si>
    <t>Grand Total</t>
  </si>
  <si>
    <t>Sum of Amount</t>
  </si>
  <si>
    <t>Total Value</t>
  </si>
  <si>
    <t>Warehouse</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</si>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</sst>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0.000%"/>
    <numFmt numFmtId="165" formatCode="_(* #,##0_);_(* \(#,##0\);_(* &quot;-&quot;??_);_(@_)"/>
    <numFmt numFmtId="166" formatCode="&quot;$&quot;#,##0"/>
    <numFmt numFmtId="167" formatCode="_(&quot;$&quot;* #,##0_);_(&quot;$&quot;* \(#,##0\);_(&quot;$&quot;* &quot;-&quot;??_);_(@_)"/>
    <numFmt numFmtId="172" formatCode="_(&quot;$&quot;* #,##0.000_);_(&quot;$&quot;* \(#,##0.000\);_(&quot;$&quot;* &quot;-&quot;??_);_(@_)"/>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b/>
      <sz val="14"/>
      <color theme="0"/>
      <name val="Calibri"/>
      <family val="2"/>
      <scheme val="minor"/>
    </font>
    <font>
      <b/>
      <sz val="24"/>
      <color theme="0"/>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12">
    <fill>
      <patternFill patternType="none"/>
    </fill>
    <fill>
      <patternFill patternType="gray125"/>
    </fill>
    <fill>
      <patternFill patternType="solid">
        <fgColor theme="4"/>
      </patternFill>
    </fill>
    <fill>
      <patternFill patternType="solid">
        <fgColor theme="8"/>
      </patternFill>
    </fill>
    <fill>
      <patternFill patternType="solid">
        <fgColor theme="8" tint="0.59999389629810485"/>
        <bgColor indexed="65"/>
      </patternFill>
    </fill>
    <fill>
      <patternFill patternType="solid">
        <fgColor theme="3" tint="0.39997558519241921"/>
        <bgColor indexed="64"/>
      </patternFill>
    </fill>
    <fill>
      <patternFill patternType="solid">
        <fgColor theme="3" tint="0.79998168889431442"/>
        <bgColor indexed="64"/>
      </patternFill>
    </fill>
    <fill>
      <patternFill patternType="solid">
        <fgColor theme="4" tint="0.59999389629810485"/>
        <bgColor indexed="65"/>
      </patternFill>
    </fill>
    <fill>
      <patternFill patternType="solid">
        <fgColor rgb="FFFFFF0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right/>
      <top style="medium">
        <color indexed="64"/>
      </top>
      <bottom/>
      <diagonal/>
    </border>
    <border>
      <left/>
      <right/>
      <top/>
      <bottom style="medium">
        <color indexed="64"/>
      </bottom>
      <diagonal/>
    </border>
  </borders>
  <cellStyleXfs count="3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2" borderId="0" applyNumberFormat="0" applyBorder="0" applyAlignment="0" applyProtection="0"/>
    <xf numFmtId="0" fontId="1" fillId="0" borderId="0"/>
    <xf numFmtId="0" fontId="1" fillId="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0" fontId="1" fillId="7" borderId="0" applyNumberFormat="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cellStyleXfs>
  <cellXfs count="83">
    <xf numFmtId="0" fontId="0" fillId="0" borderId="0" xfId="0"/>
    <xf numFmtId="0" fontId="0" fillId="7" borderId="0" xfId="6" applyFont="1" applyAlignment="1">
      <alignment horizontal="center" vertical="center"/>
    </xf>
    <xf numFmtId="166" fontId="0" fillId="0" borderId="0" xfId="2" applyNumberFormat="1" applyFont="1" applyAlignment="1">
      <alignment horizontal="center"/>
    </xf>
    <xf numFmtId="0" fontId="0" fillId="8" borderId="5" xfId="0" applyFill="1" applyBorder="1"/>
    <xf numFmtId="0" fontId="4" fillId="0" borderId="0" xfId="4" applyFill="1" applyAlignment="1">
      <alignment horizontal="center"/>
    </xf>
    <xf numFmtId="0" fontId="0" fillId="0" borderId="0" xfId="0"/>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3" fillId="6" borderId="0" xfId="0" applyFont="1" applyFill="1" applyBorder="1" applyAlignment="1">
      <alignment horizontal="center"/>
    </xf>
    <xf numFmtId="0" fontId="1" fillId="0" borderId="0" xfId="5"/>
    <xf numFmtId="44" fontId="0" fillId="0" borderId="0" xfId="2" applyFont="1"/>
    <xf numFmtId="8" fontId="0" fillId="0" borderId="0" xfId="2" applyNumberFormat="1" applyFont="1"/>
    <xf numFmtId="10" fontId="1" fillId="0" borderId="0" xfId="5" applyNumberFormat="1"/>
    <xf numFmtId="164" fontId="0" fillId="0" borderId="0" xfId="3" applyNumberFormat="1" applyFont="1"/>
    <xf numFmtId="165" fontId="0" fillId="0" borderId="0" xfId="1" applyNumberFormat="1" applyFont="1" applyProtection="1"/>
    <xf numFmtId="165" fontId="0" fillId="0" borderId="0" xfId="1" applyNumberFormat="1" applyFont="1"/>
    <xf numFmtId="0" fontId="2" fillId="5" borderId="0" xfId="0" applyFont="1" applyFill="1" applyAlignment="1">
      <alignment horizontal="center" wrapText="1"/>
    </xf>
    <xf numFmtId="167" fontId="0" fillId="0" borderId="0" xfId="2" applyNumberFormat="1" applyFont="1"/>
    <xf numFmtId="0" fontId="1" fillId="7" borderId="0" xfId="6" applyAlignment="1">
      <alignment horizontal="center" vertical="center"/>
    </xf>
    <xf numFmtId="0" fontId="0" fillId="0" borderId="1" xfId="0" applyBorder="1"/>
    <xf numFmtId="0" fontId="0" fillId="0" borderId="0" xfId="0" applyBorder="1"/>
    <xf numFmtId="0" fontId="0" fillId="0" borderId="1" xfId="0" applyBorder="1" applyAlignment="1">
      <alignment horizontal="center"/>
    </xf>
    <xf numFmtId="0" fontId="0" fillId="0" borderId="11" xfId="0" applyBorder="1" applyAlignment="1">
      <alignment horizontal="center"/>
    </xf>
    <xf numFmtId="44" fontId="0" fillId="0" borderId="12" xfId="2" applyFont="1" applyBorder="1"/>
    <xf numFmtId="0" fontId="0" fillId="0" borderId="4" xfId="0" applyBorder="1" applyAlignment="1">
      <alignment horizontal="center"/>
    </xf>
    <xf numFmtId="44" fontId="0" fillId="0" borderId="6" xfId="2" applyFont="1" applyBorder="1"/>
    <xf numFmtId="0" fontId="0" fillId="0" borderId="9" xfId="0" applyBorder="1"/>
    <xf numFmtId="0" fontId="1" fillId="7" borderId="7" xfId="5" applyFill="1" applyBorder="1" applyAlignment="1">
      <alignment vertical="center"/>
    </xf>
    <xf numFmtId="0" fontId="1" fillId="7" borderId="9" xfId="2" applyNumberFormat="1" applyFill="1" applyBorder="1" applyAlignment="1">
      <alignment vertical="center"/>
    </xf>
    <xf numFmtId="9" fontId="0" fillId="0" borderId="3" xfId="5" applyNumberFormat="1" applyFont="1" applyBorder="1"/>
    <xf numFmtId="9" fontId="0" fillId="0" borderId="6" xfId="5" applyNumberFormat="1" applyFont="1" applyBorder="1"/>
    <xf numFmtId="0" fontId="0" fillId="0" borderId="7" xfId="2" applyNumberFormat="1" applyFont="1" applyBorder="1"/>
    <xf numFmtId="0" fontId="0" fillId="8" borderId="10" xfId="5" applyFont="1" applyFill="1" applyBorder="1"/>
    <xf numFmtId="8" fontId="0" fillId="0" borderId="0" xfId="29" applyNumberFormat="1" applyFont="1"/>
    <xf numFmtId="14" fontId="0" fillId="0" borderId="0" xfId="30" applyNumberFormat="1" applyFont="1"/>
    <xf numFmtId="44" fontId="0" fillId="8" borderId="10" xfId="5" applyNumberFormat="1" applyFont="1" applyFill="1" applyBorder="1"/>
    <xf numFmtId="0" fontId="0" fillId="7" borderId="7" xfId="27" applyNumberFormat="1" applyFont="1" applyFill="1" applyBorder="1" applyAlignment="1">
      <alignment horizontal="center" vertical="center"/>
    </xf>
    <xf numFmtId="0" fontId="0" fillId="7" borderId="9" xfId="26" applyFont="1" applyFill="1" applyBorder="1" applyAlignment="1">
      <alignment horizontal="center" vertical="center"/>
    </xf>
    <xf numFmtId="0" fontId="1" fillId="7" borderId="9" xfId="25" applyFill="1" applyBorder="1" applyAlignment="1">
      <alignment horizontal="center" vertical="center"/>
    </xf>
    <xf numFmtId="0" fontId="7" fillId="3" borderId="7" xfId="22" applyFont="1" applyFill="1" applyBorder="1" applyAlignment="1">
      <alignment horizontal="center"/>
    </xf>
    <xf numFmtId="0" fontId="7" fillId="3" borderId="8" xfId="21" applyNumberFormat="1" applyFont="1" applyFill="1" applyBorder="1" applyAlignment="1">
      <alignment horizontal="center"/>
    </xf>
    <xf numFmtId="0" fontId="7" fillId="3" borderId="9" xfId="20" applyFont="1" applyFill="1" applyBorder="1" applyAlignment="1">
      <alignment horizontal="center"/>
    </xf>
    <xf numFmtId="0" fontId="0" fillId="0" borderId="7" xfId="19" applyNumberFormat="1" applyFont="1" applyBorder="1" applyAlignment="1">
      <alignment horizontal="center"/>
    </xf>
    <xf numFmtId="0" fontId="0" fillId="0" borderId="8" xfId="19" applyNumberFormat="1" applyFont="1" applyBorder="1" applyAlignment="1">
      <alignment horizontal="center"/>
    </xf>
    <xf numFmtId="0" fontId="0" fillId="0" borderId="9" xfId="19" applyNumberFormat="1" applyFont="1" applyBorder="1" applyAlignment="1">
      <alignment horizontal="center"/>
    </xf>
    <xf numFmtId="0" fontId="1" fillId="7" borderId="7" xfId="16" applyFill="1" applyBorder="1" applyAlignment="1">
      <alignment horizontal="center" vertical="center"/>
    </xf>
    <xf numFmtId="0" fontId="6" fillId="5" borderId="0" xfId="15" applyNumberFormat="1" applyFont="1" applyFill="1" applyAlignment="1">
      <alignment horizontal="center"/>
    </xf>
    <xf numFmtId="0" fontId="4" fillId="2" borderId="0" xfId="14" applyNumberFormat="1" applyFont="1" applyFill="1" applyAlignment="1">
      <alignment horizontal="center"/>
    </xf>
    <xf numFmtId="0" fontId="0" fillId="4" borderId="1" xfId="13" applyFont="1" applyFill="1" applyBorder="1" applyAlignment="1">
      <alignment horizontal="center"/>
    </xf>
    <xf numFmtId="0" fontId="0" fillId="4" borderId="2" xfId="12" applyFont="1" applyFill="1" applyBorder="1" applyAlignment="1">
      <alignment horizontal="center"/>
    </xf>
    <xf numFmtId="0" fontId="1" fillId="4" borderId="2" xfId="11" applyFill="1" applyBorder="1" applyAlignment="1">
      <alignment horizontal="center"/>
    </xf>
    <xf numFmtId="0" fontId="1" fillId="4" borderId="3" xfId="10" applyFill="1" applyBorder="1" applyAlignment="1">
      <alignment horizontal="center"/>
    </xf>
    <xf numFmtId="0" fontId="5" fillId="3" borderId="7" xfId="9" applyFont="1" applyFill="1" applyBorder="1" applyAlignment="1">
      <alignment horizontal="center"/>
    </xf>
    <xf numFmtId="0" fontId="5" fillId="3" borderId="8" xfId="9" applyFont="1" applyFill="1" applyBorder="1" applyAlignment="1">
      <alignment horizontal="center"/>
    </xf>
    <xf numFmtId="44" fontId="0" fillId="0" borderId="0" xfId="0" applyNumberFormat="1"/>
    <xf numFmtId="44" fontId="0" fillId="8" borderId="7" xfId="24" applyNumberFormat="1" applyFont="1" applyFill="1" applyBorder="1" applyAlignment="1">
      <alignment horizontal="center"/>
    </xf>
    <xf numFmtId="44" fontId="0" fillId="8" borderId="9" xfId="23" applyNumberFormat="1" applyFont="1" applyFill="1" applyBorder="1" applyAlignment="1">
      <alignment horizontal="center"/>
    </xf>
    <xf numFmtId="0" fontId="0" fillId="0" borderId="0" xfId="0" applyFill="1" applyBorder="1" applyAlignment="1"/>
    <xf numFmtId="10" fontId="0" fillId="0" borderId="0" xfId="0" applyNumberFormat="1" applyFill="1" applyBorder="1" applyAlignment="1"/>
    <xf numFmtId="165" fontId="0" fillId="0" borderId="0" xfId="0" applyNumberFormat="1" applyFill="1" applyBorder="1" applyAlignment="1"/>
    <xf numFmtId="8" fontId="0" fillId="0" borderId="0" xfId="0" applyNumberFormat="1" applyFill="1" applyBorder="1" applyAlignment="1"/>
    <xf numFmtId="0" fontId="0" fillId="0" borderId="15" xfId="0" applyFill="1" applyBorder="1" applyAlignment="1"/>
    <xf numFmtId="0" fontId="8" fillId="9" borderId="5" xfId="0" applyFont="1" applyFill="1" applyBorder="1" applyAlignment="1">
      <alignment horizontal="left"/>
    </xf>
    <xf numFmtId="0" fontId="8" fillId="9" borderId="14" xfId="0" applyFont="1" applyFill="1" applyBorder="1" applyAlignment="1">
      <alignment horizontal="left"/>
    </xf>
    <xf numFmtId="0" fontId="0" fillId="0" borderId="8" xfId="0" applyFill="1" applyBorder="1" applyAlignment="1"/>
    <xf numFmtId="0" fontId="9" fillId="10" borderId="0" xfId="0" applyFont="1" applyFill="1" applyBorder="1" applyAlignment="1">
      <alignment horizontal="left"/>
    </xf>
    <xf numFmtId="0" fontId="10" fillId="10" borderId="8" xfId="0" applyFont="1" applyFill="1" applyBorder="1" applyAlignment="1">
      <alignment horizontal="left"/>
    </xf>
    <xf numFmtId="0" fontId="9" fillId="10" borderId="15" xfId="0" applyFont="1" applyFill="1" applyBorder="1" applyAlignment="1">
      <alignment horizontal="left"/>
    </xf>
    <xf numFmtId="0" fontId="11" fillId="9" borderId="14" xfId="0" applyFont="1" applyFill="1" applyBorder="1" applyAlignment="1">
      <alignment horizontal="right"/>
    </xf>
    <xf numFmtId="0" fontId="11" fillId="9" borderId="5" xfId="0" applyFont="1" applyFill="1" applyBorder="1" applyAlignment="1">
      <alignment horizontal="right"/>
    </xf>
    <xf numFmtId="10" fontId="0" fillId="11" borderId="0" xfId="0" applyNumberFormat="1" applyFill="1" applyBorder="1" applyAlignment="1"/>
    <xf numFmtId="165" fontId="0" fillId="11" borderId="0" xfId="0" applyNumberFormat="1" applyFill="1" applyBorder="1" applyAlignment="1"/>
    <xf numFmtId="8" fontId="0" fillId="11" borderId="0" xfId="0" applyNumberFormat="1" applyFill="1" applyBorder="1" applyAlignment="1"/>
    <xf numFmtId="0" fontId="12" fillId="0" borderId="0" xfId="0" applyFont="1" applyFill="1" applyBorder="1" applyAlignment="1">
      <alignment vertical="top" wrapText="1"/>
    </xf>
    <xf numFmtId="8" fontId="1" fillId="0" borderId="0" xfId="2" applyNumberFormat="1" applyFont="1"/>
    <xf numFmtId="44" fontId="0" fillId="0" borderId="0" xfId="2" applyNumberFormat="1" applyFont="1"/>
    <xf numFmtId="0" fontId="0" fillId="0" borderId="0" xfId="0" pivotButton="1"/>
    <xf numFmtId="0" fontId="0" fillId="0" borderId="0" xfId="0" applyAlignment="1">
      <alignment horizontal="left"/>
    </xf>
    <xf numFmtId="0" fontId="0" fillId="0" borderId="0" xfId="0" applyNumberFormat="1"/>
    <xf numFmtId="8" fontId="0" fillId="0" borderId="13" xfId="28" applyNumberFormat="1" applyFont="1" applyBorder="1"/>
    <xf numFmtId="172" fontId="0" fillId="0" borderId="0" xfId="2" applyNumberFormat="1" applyFont="1"/>
  </cellXfs>
  <cellStyles count="31">
    <cellStyle name="/IPZl/oEJElD/NOY7J0AvxEL9o24vIRlH7n9lkc0kYI=-~Vcnpww2NGVDn+QYerAfeag==" xfId="22" xr:uid="{00000000-0005-0000-0000-000016000000}"/>
    <cellStyle name="2cyUCdDTbAZKuNgVOnQJljdumS3pitxoGXxfR4fgJkw=-~CTxSVBtDEmtyNB5QUQ65FQ==" xfId="24" xr:uid="{00000000-0005-0000-0000-000007000000}"/>
    <cellStyle name="40% - Accent1" xfId="6" builtinId="31"/>
    <cellStyle name="5DtIOWq2McpVclE5i2LE0OwgHLLWp9tPtrd8LwnERhE=-~lM0qHektIvsM/RRrb16WIg==" xfId="8" xr:uid="{00000000-0005-0000-0000-000007000000}"/>
    <cellStyle name="Accent1" xfId="4" builtinId="29"/>
    <cellStyle name="AsFcvxyBk6bleG+et84QKY+oAgmXHvcN4UOuQ/uZn80=-~xkotmbHflxPe6PLbRp8gdA==" xfId="14" xr:uid="{00000000-0005-0000-0000-00000E000000}"/>
    <cellStyle name="bmNfXFBCTxei3BRHHnLai9senYUv0JuZM2hqRwlRtto=-~pJUmKrTv1g3iGIu32KAB/A==" xfId="7" xr:uid="{00000000-0005-0000-0000-000007000000}"/>
    <cellStyle name="Comma" xfId="1" builtinId="3"/>
    <cellStyle name="Currency" xfId="2" builtinId="4"/>
    <cellStyle name="Custom Style 1" xfId="5" xr:uid="{00000000-0005-0000-0000-000007000000}"/>
    <cellStyle name="DyTOly6+MkoIo6FfaQ3ySH/3BSNjd3xPyz4VR02J6sU=-~egEIcdCCOWJziFfF89E+8w==" xfId="15" xr:uid="{00000000-0005-0000-0000-00000F000000}"/>
    <cellStyle name="f+OtBeogrQhq/frcmYkklu18KQjHgZvGAihhmyjY/Ok=-~p1yxaCxQcyl2MuJvcQRLaw==" xfId="9" xr:uid="{00000000-0005-0000-0000-000007000000}"/>
    <cellStyle name="fhaLldzZZS4n9xaUO/ipisgVseaxtxtBYLwXklarPTU=-~iV/BQP1P7HTIZgGMlWFPHA==" xfId="25" xr:uid="{00000000-0005-0000-0000-000007000000}"/>
    <cellStyle name="g3IVprlvwZPTS7DER5XRYP3+PdVwI99xEK1Kx2hqf+Y=-~ctOdiWw492Ood7fqU27rKw==" xfId="17" xr:uid="{00000000-0005-0000-0000-000011000000}"/>
    <cellStyle name="GHRypBo3jShl+Od2E017m5xgxJ2Aw631twonMTdzMNc=-~tQYWV8ZVdJ3AzUXrY3KB5w==" xfId="11" xr:uid="{00000000-0005-0000-0000-000007000000}"/>
    <cellStyle name="gTSKGXKtixvTZg1Khd5uPDvNk2Ym/71N1xc0R+pXqtA=-~VjAuxaoow+BWmLAogintaQ==" xfId="29" xr:uid="{00000000-0005-0000-0000-00001D000000}"/>
    <cellStyle name="K8rF/v73QGJgB6EI2GoTllN8Z7A7PDH9uzoklD7M8b0=-~3VJxz4sHYZY1FM4mmBIQmA==" xfId="10" xr:uid="{00000000-0005-0000-0000-000007000000}"/>
    <cellStyle name="NJJqriqxt1jLcSb4OHwXx5oCLr1SA7r+TS0GxuSHoiU=-~zIVOuOI9YVZTIZtN/WSAGg==" xfId="26" xr:uid="{00000000-0005-0000-0000-000007000000}"/>
    <cellStyle name="Normal" xfId="0" builtinId="0"/>
    <cellStyle name="PdB1bfqtZXpmKVtM7Mp5tYuyrYzRSsB8zKV+UrNV5D8=-~aFk3fy8MfLvZ5Ky8N1Dc/g==" xfId="23" xr:uid="{00000000-0005-0000-0000-000007000000}"/>
    <cellStyle name="Percent" xfId="3" builtinId="5"/>
    <cellStyle name="q3hzf2C4pOi2KhSTIg48CxVsmIGQc4RM0Y45/Pl62gk=-~Gc4Bv4RnR7MM87QyWiqw4Q==" xfId="21" xr:uid="{00000000-0005-0000-0000-000015000000}"/>
    <cellStyle name="rJ+mqDVk8kYGKoXN7LOaeNhOVjart22M/Nf6y9RS6+Y=-~eAlGQkXXVSAEkUB9Amvntg==" xfId="30" xr:uid="{00000000-0005-0000-0000-00001E000000}"/>
    <cellStyle name="RohisvDyKBJCvuQwRXIk1N9HixZhCatvg5SQ48ZPhFI=-~xOxH0KsffMDQDtaqk2wG3w==" xfId="16" xr:uid="{00000000-0005-0000-0000-000007000000}"/>
    <cellStyle name="rY1mhl/4CMY4bUfIJW5KsQvw6todT7LwjqFHUQkol+U=-~gfEsALBfeOLzbJo0ZREpHg==" xfId="18" xr:uid="{00000000-0005-0000-0000-000012000000}"/>
    <cellStyle name="RZcoVU0ywRC/a0kHqxdStRrZTe6iZxKUldlY7UZQxOM=-~C+sv+n8h7Q8Cs5DE9tXMOQ==" xfId="19" xr:uid="{00000000-0005-0000-0000-000013000000}"/>
    <cellStyle name="SYJG/q3CLbgEC1QuxP3B4ZgSSN8lggRrff9UYb2P9Uc=-~1H42ZqQqMv2o6A7GzBM8cw==" xfId="13" xr:uid="{00000000-0005-0000-0000-000007000000}"/>
    <cellStyle name="uvPAEGNsNHPqPq5P5DMo07bkJt4/Zqk1CokK6+R9C10=-~J8APldnLLWdZm7VdJO2iRA==" xfId="27" xr:uid="{00000000-0005-0000-0000-00001B000000}"/>
    <cellStyle name="XR0e1EisQ4zyi2lA9ix22JifuUDoq8kS8+cucSChjC4=-~smF+0M6G0zMx7Br+S33U7w==" xfId="12" xr:uid="{00000000-0005-0000-0000-000007000000}"/>
    <cellStyle name="YIengYP7mHSDoxPyQjcp+bzuyrfboQtI78IqEna4LwU=-~Ug1P061L1mWH+QFaBkpFkw==" xfId="20" xr:uid="{00000000-0005-0000-0000-000007000000}"/>
    <cellStyle name="ZoNYVQRgH7c30YXh3p5EyRxw2EsTFxRysEbEZoOIYb4=-~MPMI3lPs/yhxT4+s3FJabQ==" xfId="28" xr:uid="{00000000-0005-0000-0000-00001C000000}"/>
  </cellStyles>
  <dxfs count="8">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quot;$&quot;#,##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m/d/yy"/>
    </dxf>
    <dxf>
      <font>
        <b val="0"/>
        <i val="0"/>
        <strike val="0"/>
        <condense val="0"/>
        <extend val="0"/>
        <outline val="0"/>
        <shadow val="0"/>
        <u val="none"/>
        <vertAlign val="baseline"/>
        <sz val="11"/>
        <color theme="1"/>
        <name val="Calibri"/>
        <family val="2"/>
        <scheme val="minor"/>
      </font>
      <numFmt numFmtId="19" formatCode="m/d/yy"/>
    </dxf>
    <dxf>
      <numFmt numFmtId="34" formatCode="_(&quot;$&quot;* #,##0.00_);_(&quot;$&quot;* \(#,##0.00\);_(&quot;$&quot;*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[Worley_Exp19_Excel_AppCapstone_ComprehensiveAssessment_Manufacturing.xlsx]Sales!PivotTable3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Sales!$J$17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Sales!$I$18:$I$21</c:f>
              <c:strCache>
                <c:ptCount val="3"/>
                <c:pt idx="0">
                  <c:v>Cash</c:v>
                </c:pt>
                <c:pt idx="1">
                  <c:v>Credit</c:v>
                </c:pt>
                <c:pt idx="2">
                  <c:v>Financed</c:v>
                </c:pt>
              </c:strCache>
            </c:strRef>
          </c:cat>
          <c:val>
            <c:numRef>
              <c:f>Sales!$J$18:$J$21</c:f>
              <c:numCache>
                <c:formatCode>_("$"* #,##0.00_);_("$"* \(#,##0.00\);_("$"* "-"??_);_(@_)</c:formatCode>
                <c:ptCount val="3"/>
                <c:pt idx="0">
                  <c:v>13250</c:v>
                </c:pt>
                <c:pt idx="1">
                  <c:v>39600</c:v>
                </c:pt>
                <c:pt idx="2">
                  <c:v>29500</c:v>
                </c:pt>
              </c:numCache>
            </c:numRef>
          </c:val>
          <c:extLst>
            <c:ext xmlns:c16="http://schemas.microsoft.com/office/drawing/2014/chart" uri="{C3380CC4-5D6E-409C-BE32-E72D297353CC}">
              <c16:uniqueId val="{00000000-7E2F-40DA-89CC-1228D6345D8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594364</xdr:colOff>
      <xdr:row>21</xdr:row>
      <xdr:rowOff>0</xdr:rowOff>
    </xdr:from>
    <xdr:to>
      <xdr:col>14</xdr:col>
      <xdr:colOff>264164</xdr:colOff>
      <xdr:row>36</xdr:row>
      <xdr:rowOff>0</xdr:rowOff>
    </xdr:to>
    <xdr:graphicFrame macro="">
      <xdr:nvGraphicFramePr>
        <xdr:cNvPr id="2" name="Chart 1">
          <a:extLst>
            <a:ext uri="{FF2B5EF4-FFF2-40B4-BE49-F238E27FC236}">
              <a16:creationId xmlns:a16="http://schemas.microsoft.com/office/drawing/2014/main" id="{F98B4E4D-FD64-4785-B803-9CE96CBBF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10160</xdr:colOff>
      <xdr:row>7</xdr:row>
      <xdr:rowOff>2540</xdr:rowOff>
    </xdr:from>
    <xdr:to>
      <xdr:col>14</xdr:col>
      <xdr:colOff>10160</xdr:colOff>
      <xdr:row>20</xdr:row>
      <xdr:rowOff>92075</xdr:rowOff>
    </xdr:to>
    <mc:AlternateContent xmlns:mc="http://schemas.openxmlformats.org/markup-compatibility/2006">
      <mc:Choice xmlns:sle15="http://schemas.microsoft.com/office/drawing/2012/slicer" Requires="sle15">
        <xdr:graphicFrame macro="">
          <xdr:nvGraphicFramePr>
            <xdr:cNvPr id="4" name="Date">
              <a:extLst>
                <a:ext uri="{FF2B5EF4-FFF2-40B4-BE49-F238E27FC236}">
                  <a16:creationId xmlns:a16="http://schemas.microsoft.com/office/drawing/2014/main" id="{638F5273-0CB4-4036-947C-4978EF2DE07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425498" y="1631315"/>
              <a:ext cx="1900237" cy="24422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Wright" refreshedDate="44681.925545370374" createdVersion="7" refreshedVersion="7" minRefreshableVersion="3" recordCount="25" xr:uid="{0549627A-44BB-482D-927E-85111D209517}">
  <cacheSource type="worksheet">
    <worksheetSource ref="A7:G32" sheet="Sales"/>
  </cacheSource>
  <cacheFields count="7">
    <cacheField name="Date" numFmtId="14">
      <sharedItems containsSemiMixedTypes="0" containsNonDate="0" containsDate="1" containsString="0" minDate="2021-03-01T00:00:00" maxDate="2021-03-31T00:00:00" count="15">
        <d v="2021-03-01T00:00:00"/>
        <d v="2021-03-02T00:00:00"/>
        <d v="2021-03-03T00:00:00"/>
        <d v="2021-03-05T00:00:00"/>
        <d v="2021-03-07T00:00:00"/>
        <d v="2021-03-09T00:00:00"/>
        <d v="2021-03-10T00:00:00"/>
        <d v="2021-03-11T00:00:00"/>
        <d v="2021-03-12T00:00:00"/>
        <d v="2021-03-13T00:00:00"/>
        <d v="2021-03-14T00:00:00"/>
        <d v="2021-03-18T00:00:00"/>
        <d v="2021-03-24T00:00:00"/>
        <d v="2021-03-28T00:00:00"/>
        <d v="2021-03-30T00:00:00"/>
      </sharedItems>
    </cacheField>
    <cacheField name="Trans #" numFmtId="14">
      <sharedItems/>
    </cacheField>
    <cacheField name="Item" numFmtId="0">
      <sharedItems containsSemiMixedTypes="0" containsString="0" containsNumber="1" containsInteger="1" minValue="1001" maxValue="5005"/>
    </cacheField>
    <cacheField name="Quantity" numFmtId="0">
      <sharedItems containsSemiMixedTypes="0" containsString="0" containsNumber="1" containsInteger="1" minValue="1" maxValue="10"/>
    </cacheField>
    <cacheField name="Payment Type" numFmtId="0">
      <sharedItems count="3">
        <s v="Credit"/>
        <s v="Financed"/>
        <s v="Cash"/>
      </sharedItems>
    </cacheField>
    <cacheField name="Amount" numFmtId="166">
      <sharedItems containsSemiMixedTypes="0" containsString="0" containsNumber="1" containsInteger="1" minValue="500" maxValue="7000"/>
    </cacheField>
    <cacheField name="Status" numFmtId="0">
      <sharedItems/>
    </cacheField>
  </cacheFields>
  <extLst>
    <ext xmlns:x14="http://schemas.microsoft.com/office/spreadsheetml/2009/9/main" uri="{725AE2AE-9491-48be-B2B4-4EB974FC3084}">
      <x14:pivotCacheDefinition pivotCacheId="1718670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s v="30038C"/>
    <n v="3003"/>
    <n v="8"/>
    <x v="0"/>
    <n v="4800"/>
    <s v="Flag"/>
  </r>
  <r>
    <x v="1"/>
    <s v="50054F"/>
    <n v="5005"/>
    <n v="4"/>
    <x v="1"/>
    <n v="2800"/>
    <s v=""/>
  </r>
  <r>
    <x v="2"/>
    <s v="50051C"/>
    <n v="5005"/>
    <n v="1"/>
    <x v="0"/>
    <n v="700"/>
    <s v=""/>
  </r>
  <r>
    <x v="2"/>
    <s v="500510F"/>
    <n v="5005"/>
    <n v="10"/>
    <x v="1"/>
    <n v="7000"/>
    <s v=""/>
  </r>
  <r>
    <x v="3"/>
    <s v="10016C"/>
    <n v="1001"/>
    <n v="6"/>
    <x v="0"/>
    <n v="1500"/>
    <s v=""/>
  </r>
  <r>
    <x v="4"/>
    <s v="50055C"/>
    <n v="5005"/>
    <n v="5"/>
    <x v="0"/>
    <n v="3500"/>
    <s v=""/>
  </r>
  <r>
    <x v="5"/>
    <s v="10015C"/>
    <n v="1001"/>
    <n v="5"/>
    <x v="0"/>
    <n v="1250"/>
    <s v=""/>
  </r>
  <r>
    <x v="6"/>
    <s v="50053C"/>
    <n v="5005"/>
    <n v="3"/>
    <x v="0"/>
    <n v="2100"/>
    <s v=""/>
  </r>
  <r>
    <x v="6"/>
    <s v="20021F"/>
    <n v="2002"/>
    <n v="1"/>
    <x v="1"/>
    <n v="500"/>
    <s v=""/>
  </r>
  <r>
    <x v="6"/>
    <s v="40044F"/>
    <n v="4004"/>
    <n v="4"/>
    <x v="1"/>
    <n v="2600"/>
    <s v=""/>
  </r>
  <r>
    <x v="7"/>
    <s v="20029F"/>
    <n v="2002"/>
    <n v="9"/>
    <x v="1"/>
    <n v="4500"/>
    <s v=""/>
  </r>
  <r>
    <x v="7"/>
    <s v="30038C"/>
    <n v="3003"/>
    <n v="8"/>
    <x v="0"/>
    <n v="4800"/>
    <s v="Flag"/>
  </r>
  <r>
    <x v="8"/>
    <s v="10019F"/>
    <n v="1001"/>
    <n v="9"/>
    <x v="1"/>
    <n v="2250"/>
    <s v=""/>
  </r>
  <r>
    <x v="9"/>
    <s v="20028F"/>
    <n v="2002"/>
    <n v="8"/>
    <x v="1"/>
    <n v="4000"/>
    <s v=""/>
  </r>
  <r>
    <x v="9"/>
    <s v="20029C"/>
    <n v="2002"/>
    <n v="9"/>
    <x v="0"/>
    <n v="4500"/>
    <s v="Flag"/>
  </r>
  <r>
    <x v="10"/>
    <s v="30039C"/>
    <n v="3003"/>
    <n v="9"/>
    <x v="0"/>
    <n v="5400"/>
    <s v="Flag"/>
  </r>
  <r>
    <x v="11"/>
    <s v="30031C"/>
    <n v="3003"/>
    <n v="1"/>
    <x v="0"/>
    <n v="600"/>
    <s v=""/>
  </r>
  <r>
    <x v="12"/>
    <s v="40041C"/>
    <n v="4004"/>
    <n v="1"/>
    <x v="0"/>
    <n v="650"/>
    <s v=""/>
  </r>
  <r>
    <x v="12"/>
    <s v="40043F"/>
    <n v="4004"/>
    <n v="3"/>
    <x v="1"/>
    <n v="1950"/>
    <s v=""/>
  </r>
  <r>
    <x v="12"/>
    <s v="400410C"/>
    <n v="4004"/>
    <n v="10"/>
    <x v="2"/>
    <n v="6500"/>
    <s v=""/>
  </r>
  <r>
    <x v="13"/>
    <s v="200210C"/>
    <n v="2002"/>
    <n v="10"/>
    <x v="0"/>
    <n v="5000"/>
    <s v="Flag"/>
  </r>
  <r>
    <x v="13"/>
    <s v="10019C"/>
    <n v="1001"/>
    <n v="9"/>
    <x v="2"/>
    <n v="2250"/>
    <s v=""/>
  </r>
  <r>
    <x v="14"/>
    <s v="30038C"/>
    <n v="3003"/>
    <n v="8"/>
    <x v="0"/>
    <n v="4800"/>
    <s v="Flag"/>
  </r>
  <r>
    <x v="14"/>
    <s v="40046F"/>
    <n v="4004"/>
    <n v="6"/>
    <x v="1"/>
    <n v="3900"/>
    <s v=""/>
  </r>
  <r>
    <x v="14"/>
    <s v="20029C"/>
    <n v="2002"/>
    <n v="9"/>
    <x v="2"/>
    <n v="450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20505-0AE4-4DCB-9751-357BB0EC57F3}"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I17:J21" firstHeaderRow="1" firstDataRow="1" firstDataCol="1"/>
  <pivotFields count="7">
    <pivotField numFmtId="14" showAll="0">
      <items count="16">
        <item x="0"/>
        <item h="1" x="1"/>
        <item h="1" x="2"/>
        <item h="1" x="3"/>
        <item h="1" x="4"/>
        <item h="1" x="5"/>
        <item h="1" x="6"/>
        <item h="1" x="7"/>
        <item h="1" x="8"/>
        <item h="1" x="9"/>
        <item h="1" x="10"/>
        <item h="1" x="11"/>
        <item h="1" x="12"/>
        <item h="1" x="13"/>
        <item h="1" x="14"/>
        <item t="default"/>
      </items>
    </pivotField>
    <pivotField showAll="0"/>
    <pivotField showAll="0"/>
    <pivotField showAll="0"/>
    <pivotField axis="axisRow" showAll="0">
      <items count="4">
        <item x="2"/>
        <item x="0"/>
        <item x="1"/>
        <item t="default"/>
      </items>
    </pivotField>
    <pivotField dataField="1" numFmtId="166" showAll="0"/>
    <pivotField showAll="0"/>
  </pivotFields>
  <rowFields count="1">
    <field x="4"/>
  </rowFields>
  <rowItems count="4">
    <i>
      <x/>
    </i>
    <i>
      <x v="1"/>
    </i>
    <i>
      <x v="2"/>
    </i>
    <i t="grand">
      <x/>
    </i>
  </rowItems>
  <colItems count="1">
    <i/>
  </colItems>
  <dataFields count="1">
    <dataField name="Sum of Amount" fld="5" baseField="0" baseItem="0" numFmtId="44"/>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B05628F-C361-4352-86F7-CDD376B7F035}" autoFormatId="16" applyNumberFormats="0" applyBorderFormats="0" applyFontFormats="0" applyPatternFormats="0" applyAlignmentFormats="0" applyWidthHeightFormats="0">
  <queryTableRefresh nextId="5">
    <queryTableFields count="4">
      <queryTableField id="1" name="Item" tableColumnId="1"/>
      <queryTableField id="2" name="Quantity" tableColumnId="2"/>
      <queryTableField id="3" name="Total Value" tableColumnId="3"/>
      <queryTableField id="4" name="Warehous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3A9F3B8-1E03-496E-8F03-B9E73D37A19D}" sourceName="Dat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37FC4C9-64A9-43D7-8738-BB9BC64B236E}" cache="Slicer_Date" caption="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24BA7-8287-4D03-A2F4-812121443703}" name="Inventory" displayName="Inventory" ref="A1:D6" tableType="queryTable" totalsRowShown="0">
  <autoFilter ref="A1:D6" xr:uid="{02924BA7-8287-4D03-A2F4-812121443703}"/>
  <tableColumns count="4">
    <tableColumn id="1" xr3:uid="{98A8E73E-722D-4357-9022-D09B229502D3}" uniqueName="1" name="Item" queryTableFieldId="1"/>
    <tableColumn id="2" xr3:uid="{204C2841-64E2-4872-A487-63F14CBC5C38}" uniqueName="2" name="Quantity" queryTableFieldId="2"/>
    <tableColumn id="3" xr3:uid="{B35B7380-57F8-40A8-9FD5-803CD4A604E1}" uniqueName="3" name="Total Value" queryTableFieldId="3"/>
    <tableColumn id="4" xr3:uid="{CD70CD95-B2EE-4AF3-8B48-BDF2943A4D39}" uniqueName="4" name="Warehouse" queryTableFieldId="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9A96DA-62B1-479A-AE98-0C941A11FF82}" name="Table1" displayName="Table1" ref="A7:G32" totalsRowShown="0" headerRowDxfId="1">
  <autoFilter ref="A7:G32" xr:uid="{589A96DA-62B1-479A-AE98-0C941A11FF82}"/>
  <tableColumns count="7">
    <tableColumn id="1" xr3:uid="{672641B9-98CB-47FA-B22B-B191CFE468C0}" name="Date" dataDxfId="5" dataCellStyle="rJ+mqDVk8kYGKoXN7LOaeNhOVjart22M/Nf6y9RS6+Y=-~eAlGQkXXVSAEkUB9Amvntg=="/>
    <tableColumn id="2" xr3:uid="{2BBD0710-5805-40A1-8DE8-675B0326A2A9}" name="Trans #" dataDxfId="4" dataCellStyle="rJ+mqDVk8kYGKoXN7LOaeNhOVjart22M/Nf6y9RS6+Y=-~eAlGQkXXVSAEkUB9Amvntg==">
      <calculatedColumnFormula>C8&amp;D8&amp;LEFT(E8,1)</calculatedColumnFormula>
    </tableColumn>
    <tableColumn id="3" xr3:uid="{F2155137-5B92-43A8-BE75-5F8900A826C9}" name="Item"/>
    <tableColumn id="4" xr3:uid="{5AFA82C3-6313-46B6-8D6D-E2ACA2F1403C}" name="Quantity"/>
    <tableColumn id="5" xr3:uid="{F4B8B0C0-77C3-49EF-8248-20B91DB32CF2}" name="Payment Type" dataDxfId="3"/>
    <tableColumn id="6" xr3:uid="{D08C6ABC-5817-4006-9871-2805EDB165EE}" name="Amount" dataDxfId="2" dataCellStyle="Currency"/>
    <tableColumn id="7" xr3:uid="{4C716DCB-E6C3-4993-932A-9092E7BCAEED}" name="Status">
      <calculatedColumnFormula>IF(AND(E8="credit",F8&gt;=4000),"Flag","")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34"/>
  <sheetViews>
    <sheetView view="pageLayout" zoomScaleNormal="130" workbookViewId="0">
      <selection activeCell="A37" sqref="A37"/>
    </sheetView>
  </sheetViews>
  <sheetFormatPr defaultRowHeight="14.4" x14ac:dyDescent="0.3"/>
  <cols>
    <col min="1" max="1" width="12.109375" bestFit="1" customWidth="1"/>
    <col min="3" max="3" width="11.88671875" bestFit="1" customWidth="1"/>
    <col min="4" max="4" width="11.5546875" bestFit="1" customWidth="1"/>
    <col min="5" max="5" width="10.109375" bestFit="1" customWidth="1"/>
    <col min="6" max="6" width="11.6640625" bestFit="1" customWidth="1"/>
    <col min="8" max="8" width="23.5546875" bestFit="1" customWidth="1"/>
    <col min="9" max="9" width="11.33203125" bestFit="1" customWidth="1"/>
    <col min="10" max="10" width="11.88671875" bestFit="1" customWidth="1"/>
    <col min="12" max="12" width="10.109375" bestFit="1" customWidth="1"/>
    <col min="13" max="13" width="11.6640625" bestFit="1" customWidth="1"/>
  </cols>
  <sheetData>
    <row r="1" spans="1:9" ht="31.2" x14ac:dyDescent="0.6">
      <c r="A1" s="41" t="s">
        <v>44</v>
      </c>
      <c r="B1" s="42"/>
      <c r="C1" s="42"/>
      <c r="D1" s="42"/>
      <c r="E1" s="42"/>
      <c r="F1" s="43"/>
    </row>
    <row r="2" spans="1:9" x14ac:dyDescent="0.3">
      <c r="A2" s="44" t="s">
        <v>31</v>
      </c>
      <c r="B2" s="45"/>
      <c r="C2" s="45"/>
      <c r="D2" s="45"/>
      <c r="E2" s="45"/>
      <c r="F2" s="46"/>
    </row>
    <row r="4" spans="1:9" x14ac:dyDescent="0.3">
      <c r="A4" s="20" t="s">
        <v>28</v>
      </c>
      <c r="B4" s="20" t="s">
        <v>6</v>
      </c>
      <c r="C4" s="20" t="s">
        <v>25</v>
      </c>
      <c r="D4" s="20" t="s">
        <v>24</v>
      </c>
      <c r="E4" s="20" t="s">
        <v>27</v>
      </c>
      <c r="F4" s="1" t="s">
        <v>47</v>
      </c>
      <c r="H4" s="47" t="s">
        <v>33</v>
      </c>
      <c r="I4" s="40"/>
    </row>
    <row r="5" spans="1:9" x14ac:dyDescent="0.3">
      <c r="A5" s="5">
        <v>7276</v>
      </c>
      <c r="B5" s="5" t="s">
        <v>29</v>
      </c>
      <c r="C5" s="6">
        <v>4</v>
      </c>
      <c r="D5" s="19">
        <v>90212</v>
      </c>
      <c r="E5" s="56">
        <f>VLOOKUP(C5,H13:I17,2,TRUE)</f>
        <v>500</v>
      </c>
      <c r="F5" s="56">
        <f>IF(AND(B5="FT",C5&gt;0),0.07*(D5-E5),0.05*(D5-E5))</f>
        <v>6279.84</v>
      </c>
      <c r="H5" s="21" t="s">
        <v>32</v>
      </c>
      <c r="I5" s="34">
        <f>COUNTIF(B5:B34,I25)</f>
        <v>13</v>
      </c>
    </row>
    <row r="6" spans="1:9" hidden="1" x14ac:dyDescent="0.3">
      <c r="A6" s="5">
        <v>9858</v>
      </c>
      <c r="B6" s="5" t="s">
        <v>30</v>
      </c>
      <c r="C6" s="6">
        <v>2</v>
      </c>
      <c r="D6" s="19">
        <v>18984</v>
      </c>
      <c r="E6" s="56">
        <f>VLOOKUP(C6,H14:I18,2,TRUE)</f>
        <v>250</v>
      </c>
      <c r="F6" s="56">
        <f t="shared" ref="F6:F34" si="0">IF(AND(B6="FT",C6&gt;0),0.07*(D6-E6),0.05*(D6-E6))</f>
        <v>936.7</v>
      </c>
      <c r="H6" s="7" t="s">
        <v>26</v>
      </c>
      <c r="I6" s="37">
        <f>DAVERAGE(A4:E33,D4,I24:I25)</f>
        <v>67950.769230769234</v>
      </c>
    </row>
    <row r="7" spans="1:9" x14ac:dyDescent="0.3">
      <c r="A7" s="5">
        <v>8936</v>
      </c>
      <c r="B7" s="5" t="s">
        <v>29</v>
      </c>
      <c r="C7" s="6">
        <v>4</v>
      </c>
      <c r="D7" s="19">
        <v>42906</v>
      </c>
      <c r="E7" s="56">
        <f t="shared" ref="E7:E8" si="1">VLOOKUP(C7,H15:I19,2,TRUE)</f>
        <v>500</v>
      </c>
      <c r="F7" s="56">
        <f t="shared" si="0"/>
        <v>2968.42</v>
      </c>
      <c r="H7" s="22"/>
      <c r="I7" s="22"/>
    </row>
    <row r="8" spans="1:9" x14ac:dyDescent="0.3">
      <c r="A8" s="5">
        <v>6881</v>
      </c>
      <c r="B8" s="5" t="s">
        <v>29</v>
      </c>
      <c r="C8" s="6">
        <v>5</v>
      </c>
      <c r="D8" s="19">
        <v>37191</v>
      </c>
      <c r="E8" s="56">
        <f t="shared" si="1"/>
        <v>500</v>
      </c>
      <c r="F8" s="56">
        <f t="shared" si="0"/>
        <v>2568.3700000000003</v>
      </c>
      <c r="H8" s="38" t="s">
        <v>37</v>
      </c>
      <c r="I8" s="40"/>
    </row>
    <row r="9" spans="1:9" x14ac:dyDescent="0.3">
      <c r="A9" s="5">
        <v>3852</v>
      </c>
      <c r="B9" s="5" t="s">
        <v>29</v>
      </c>
      <c r="C9" s="6">
        <v>1</v>
      </c>
      <c r="D9" s="19">
        <v>52528</v>
      </c>
      <c r="E9" s="56">
        <f>VLOOKUP(C9,H13:I17,2,TRUE)</f>
        <v>125</v>
      </c>
      <c r="F9" s="56">
        <f t="shared" si="0"/>
        <v>3668.2100000000005</v>
      </c>
      <c r="H9" s="33" t="s">
        <v>49</v>
      </c>
      <c r="I9" s="28"/>
    </row>
    <row r="10" spans="1:9" hidden="1" x14ac:dyDescent="0.3">
      <c r="A10" s="5">
        <v>6580</v>
      </c>
      <c r="B10" s="5" t="s">
        <v>30</v>
      </c>
      <c r="C10" s="6">
        <v>5</v>
      </c>
      <c r="D10" s="19">
        <v>17126</v>
      </c>
      <c r="E10" s="56">
        <f>VLOOKUP(C10,H13:I17,2,TRUE)</f>
        <v>500</v>
      </c>
      <c r="F10" s="56">
        <f t="shared" si="0"/>
        <v>831.30000000000007</v>
      </c>
      <c r="H10" s="57">
        <f>AVERAGEIFS(D5:D34,B5:B34,"FT",C5:C34,"&gt;0")</f>
        <v>65771.583333333328</v>
      </c>
      <c r="I10" s="58"/>
    </row>
    <row r="11" spans="1:9" hidden="1" x14ac:dyDescent="0.3">
      <c r="A11" s="5">
        <v>4772</v>
      </c>
      <c r="B11" s="5" t="s">
        <v>29</v>
      </c>
      <c r="C11" s="6">
        <v>0</v>
      </c>
      <c r="D11" s="19">
        <v>94101</v>
      </c>
      <c r="E11" s="56">
        <f>VLOOKUP(C11,H13:I17,2,TRUE)</f>
        <v>50</v>
      </c>
      <c r="F11" s="56">
        <f t="shared" si="0"/>
        <v>4702.55</v>
      </c>
      <c r="H11" s="22"/>
      <c r="I11" s="22"/>
    </row>
    <row r="12" spans="1:9" hidden="1" x14ac:dyDescent="0.3">
      <c r="A12" s="5">
        <v>4296</v>
      </c>
      <c r="B12" s="5" t="s">
        <v>30</v>
      </c>
      <c r="C12" s="6">
        <v>3</v>
      </c>
      <c r="D12" s="19">
        <v>12471</v>
      </c>
      <c r="E12" s="56">
        <f>VLOOKUP(C12,H13:I17,2,TRUE)</f>
        <v>325</v>
      </c>
      <c r="F12" s="56">
        <f t="shared" si="0"/>
        <v>607.30000000000007</v>
      </c>
      <c r="H12" s="29" t="s">
        <v>25</v>
      </c>
      <c r="I12" s="30" t="s">
        <v>27</v>
      </c>
    </row>
    <row r="13" spans="1:9" x14ac:dyDescent="0.3">
      <c r="A13" s="5">
        <v>8884</v>
      </c>
      <c r="B13" s="5" t="s">
        <v>29</v>
      </c>
      <c r="C13" s="6">
        <v>4</v>
      </c>
      <c r="D13" s="19">
        <v>67132</v>
      </c>
      <c r="E13" s="56">
        <f>VLOOKUP(C13,H13:I17,2,TRUE)</f>
        <v>500</v>
      </c>
      <c r="F13" s="56">
        <f t="shared" si="0"/>
        <v>4664.2400000000007</v>
      </c>
      <c r="H13" s="24">
        <v>0</v>
      </c>
      <c r="I13" s="25">
        <v>50</v>
      </c>
    </row>
    <row r="14" spans="1:9" x14ac:dyDescent="0.3">
      <c r="A14" s="5">
        <v>9916</v>
      </c>
      <c r="B14" s="5" t="s">
        <v>29</v>
      </c>
      <c r="C14" s="6">
        <v>5</v>
      </c>
      <c r="D14" s="19">
        <v>88604</v>
      </c>
      <c r="E14" s="56">
        <f>VLOOKUP(C14,H13:I17,2,TRUE)</f>
        <v>500</v>
      </c>
      <c r="F14" s="56">
        <f t="shared" si="0"/>
        <v>6167.2800000000007</v>
      </c>
      <c r="H14" s="24">
        <v>1</v>
      </c>
      <c r="I14" s="25">
        <v>125</v>
      </c>
    </row>
    <row r="15" spans="1:9" x14ac:dyDescent="0.3">
      <c r="A15" s="5">
        <v>5803</v>
      </c>
      <c r="B15" s="5" t="s">
        <v>29</v>
      </c>
      <c r="C15" s="6">
        <v>4</v>
      </c>
      <c r="D15" s="19">
        <v>55680</v>
      </c>
      <c r="E15" s="56">
        <f>VLOOKUP(C15,H13:I17,2,TRUE)</f>
        <v>500</v>
      </c>
      <c r="F15" s="56">
        <f t="shared" si="0"/>
        <v>3862.6000000000004</v>
      </c>
      <c r="H15" s="24">
        <v>2</v>
      </c>
      <c r="I15" s="25">
        <v>250</v>
      </c>
    </row>
    <row r="16" spans="1:9" x14ac:dyDescent="0.3">
      <c r="A16" s="5">
        <v>8708</v>
      </c>
      <c r="B16" s="5" t="s">
        <v>29</v>
      </c>
      <c r="C16" s="6">
        <v>1</v>
      </c>
      <c r="D16" s="19">
        <v>98869</v>
      </c>
      <c r="E16" s="56">
        <f>VLOOKUP(C16,H13:I17,2,TRUE)</f>
        <v>125</v>
      </c>
      <c r="F16" s="56">
        <f t="shared" si="0"/>
        <v>6912.0800000000008</v>
      </c>
      <c r="H16" s="24">
        <v>3</v>
      </c>
      <c r="I16" s="25">
        <v>325</v>
      </c>
    </row>
    <row r="17" spans="1:13" hidden="1" x14ac:dyDescent="0.3">
      <c r="A17" s="5">
        <v>5565</v>
      </c>
      <c r="B17" s="5" t="s">
        <v>30</v>
      </c>
      <c r="C17" s="6">
        <v>1</v>
      </c>
      <c r="D17" s="19">
        <v>11994</v>
      </c>
      <c r="E17" s="56">
        <f>VLOOKUP(C17,H13:I17,2,TRUE)</f>
        <v>125</v>
      </c>
      <c r="F17" s="56">
        <f t="shared" si="0"/>
        <v>593.45000000000005</v>
      </c>
      <c r="H17" s="26">
        <v>4</v>
      </c>
      <c r="I17" s="27">
        <v>500</v>
      </c>
    </row>
    <row r="18" spans="1:13" hidden="1" x14ac:dyDescent="0.3">
      <c r="A18" s="5">
        <v>6142</v>
      </c>
      <c r="B18" s="5" t="s">
        <v>30</v>
      </c>
      <c r="C18" s="6">
        <v>0</v>
      </c>
      <c r="D18" s="19">
        <v>17957</v>
      </c>
      <c r="E18" s="56">
        <f>VLOOKUP(C18,H13:I17,2,TRUE)</f>
        <v>50</v>
      </c>
      <c r="F18" s="56">
        <f t="shared" si="0"/>
        <v>895.35</v>
      </c>
    </row>
    <row r="19" spans="1:13" x14ac:dyDescent="0.3">
      <c r="A19" s="5">
        <v>8164</v>
      </c>
      <c r="B19" s="5" t="s">
        <v>29</v>
      </c>
      <c r="C19" s="6">
        <v>2</v>
      </c>
      <c r="D19" s="19">
        <v>66693</v>
      </c>
      <c r="E19" s="56">
        <f>VLOOKUP(C19,H13:I17,2,TRUE)</f>
        <v>250</v>
      </c>
      <c r="F19" s="56">
        <f t="shared" si="0"/>
        <v>4651.01</v>
      </c>
      <c r="H19" s="38" t="s">
        <v>51</v>
      </c>
      <c r="I19" s="39"/>
    </row>
    <row r="20" spans="1:13" x14ac:dyDescent="0.3">
      <c r="A20" s="5">
        <v>4338</v>
      </c>
      <c r="B20" s="5" t="s">
        <v>29</v>
      </c>
      <c r="C20" s="6">
        <v>1</v>
      </c>
      <c r="D20" s="19">
        <v>84432</v>
      </c>
      <c r="E20" s="56">
        <f>VLOOKUP(C20,H13:I17,2,TRUE)</f>
        <v>125</v>
      </c>
      <c r="F20" s="56">
        <f t="shared" si="0"/>
        <v>5901.4900000000007</v>
      </c>
      <c r="H20" s="23" t="s">
        <v>35</v>
      </c>
      <c r="I20" s="31">
        <v>7.0000000000000007E-2</v>
      </c>
    </row>
    <row r="21" spans="1:13" hidden="1" x14ac:dyDescent="0.3">
      <c r="A21" s="5">
        <v>5833</v>
      </c>
      <c r="B21" s="5" t="s">
        <v>30</v>
      </c>
      <c r="C21" s="6">
        <v>5</v>
      </c>
      <c r="D21" s="19">
        <v>18994</v>
      </c>
      <c r="E21" s="56">
        <f>VLOOKUP(C21,H13:I17,2,TRUE)</f>
        <v>500</v>
      </c>
      <c r="F21" s="56">
        <f t="shared" si="0"/>
        <v>924.7</v>
      </c>
      <c r="H21" s="26" t="s">
        <v>36</v>
      </c>
      <c r="I21" s="32">
        <v>0.05</v>
      </c>
    </row>
    <row r="22" spans="1:13" x14ac:dyDescent="0.3">
      <c r="A22" s="5">
        <v>6060</v>
      </c>
      <c r="B22" s="5" t="s">
        <v>29</v>
      </c>
      <c r="C22" s="6">
        <v>4</v>
      </c>
      <c r="D22" s="19">
        <v>65648</v>
      </c>
      <c r="E22" s="56">
        <f>VLOOKUP(C22,H13:I17,2,TRUE)</f>
        <v>500</v>
      </c>
      <c r="F22" s="56">
        <f t="shared" si="0"/>
        <v>4560.3600000000006</v>
      </c>
    </row>
    <row r="23" spans="1:13" hidden="1" x14ac:dyDescent="0.3">
      <c r="A23" s="5">
        <v>2559</v>
      </c>
      <c r="B23" s="5" t="s">
        <v>30</v>
      </c>
      <c r="C23" s="6">
        <v>4</v>
      </c>
      <c r="D23" s="19">
        <v>18835</v>
      </c>
      <c r="E23" s="56">
        <f>VLOOKUP(C23,H13:I17,2,TRUE)</f>
        <v>500</v>
      </c>
      <c r="F23" s="56">
        <f t="shared" si="0"/>
        <v>916.75</v>
      </c>
    </row>
    <row r="24" spans="1:13" hidden="1" x14ac:dyDescent="0.3">
      <c r="A24" s="5">
        <v>5569</v>
      </c>
      <c r="B24" s="5" t="s">
        <v>30</v>
      </c>
      <c r="C24" s="6">
        <v>4</v>
      </c>
      <c r="D24" s="19">
        <v>15525</v>
      </c>
      <c r="E24" s="56">
        <f>VLOOKUP(C24,H13:I17,2,TRUE)</f>
        <v>500</v>
      </c>
      <c r="F24" s="56">
        <f t="shared" si="0"/>
        <v>751.25</v>
      </c>
      <c r="H24" s="20" t="s">
        <v>28</v>
      </c>
      <c r="I24" s="20" t="s">
        <v>6</v>
      </c>
      <c r="J24" s="20" t="s">
        <v>25</v>
      </c>
      <c r="K24" s="20" t="s">
        <v>24</v>
      </c>
      <c r="L24" s="20" t="s">
        <v>27</v>
      </c>
      <c r="M24" s="1" t="s">
        <v>34</v>
      </c>
    </row>
    <row r="25" spans="1:13" hidden="1" x14ac:dyDescent="0.3">
      <c r="A25" s="5">
        <v>3488</v>
      </c>
      <c r="B25" s="5" t="s">
        <v>30</v>
      </c>
      <c r="C25" s="6">
        <v>1</v>
      </c>
      <c r="D25" s="19">
        <v>15861</v>
      </c>
      <c r="E25" s="56">
        <f>VLOOKUP(C25,H13:I17,2,TRUE)</f>
        <v>125</v>
      </c>
      <c r="F25" s="56">
        <f t="shared" si="0"/>
        <v>786.80000000000007</v>
      </c>
      <c r="I25" s="5" t="s">
        <v>29</v>
      </c>
      <c r="J25" s="5" t="s">
        <v>48</v>
      </c>
    </row>
    <row r="26" spans="1:13" hidden="1" x14ac:dyDescent="0.3">
      <c r="A26" s="5">
        <v>7353</v>
      </c>
      <c r="B26" s="5" t="s">
        <v>30</v>
      </c>
      <c r="C26" s="6">
        <v>4</v>
      </c>
      <c r="D26" s="19">
        <v>16173</v>
      </c>
      <c r="E26" s="56">
        <f>VLOOKUP(C26,H13:I17,2,TRUE)</f>
        <v>500</v>
      </c>
      <c r="F26" s="56">
        <f t="shared" si="0"/>
        <v>783.65000000000009</v>
      </c>
    </row>
    <row r="27" spans="1:13" hidden="1" x14ac:dyDescent="0.3">
      <c r="A27" s="5">
        <v>4990</v>
      </c>
      <c r="B27" s="5" t="s">
        <v>30</v>
      </c>
      <c r="C27" s="6">
        <v>1</v>
      </c>
      <c r="D27" s="19">
        <v>9893</v>
      </c>
      <c r="E27" s="56">
        <f>VLOOKUP(C27,H13:I17,2,TRUE)</f>
        <v>125</v>
      </c>
      <c r="F27" s="56">
        <f t="shared" si="0"/>
        <v>488.40000000000003</v>
      </c>
    </row>
    <row r="28" spans="1:13" hidden="1" x14ac:dyDescent="0.3">
      <c r="A28" s="5">
        <v>4785</v>
      </c>
      <c r="B28" s="5" t="s">
        <v>30</v>
      </c>
      <c r="C28" s="6">
        <v>5</v>
      </c>
      <c r="D28" s="19">
        <v>17081</v>
      </c>
      <c r="E28" s="56">
        <f>VLOOKUP(C28,H13:I17,2,TRUE)</f>
        <v>500</v>
      </c>
      <c r="F28" s="56">
        <f t="shared" si="0"/>
        <v>829.05000000000007</v>
      </c>
    </row>
    <row r="29" spans="1:13" x14ac:dyDescent="0.3">
      <c r="A29" s="5">
        <v>3040</v>
      </c>
      <c r="B29" s="5" t="s">
        <v>29</v>
      </c>
      <c r="C29" s="6">
        <v>1</v>
      </c>
      <c r="D29" s="19">
        <v>39364</v>
      </c>
      <c r="E29" s="56">
        <f>VLOOKUP(C29,H13:I17,2,TRUE)</f>
        <v>125</v>
      </c>
      <c r="F29" s="56">
        <f t="shared" si="0"/>
        <v>2746.7300000000005</v>
      </c>
    </row>
    <row r="30" spans="1:13" hidden="1" x14ac:dyDescent="0.3">
      <c r="A30" s="5">
        <v>8087</v>
      </c>
      <c r="B30" s="5" t="s">
        <v>30</v>
      </c>
      <c r="C30" s="6">
        <v>4</v>
      </c>
      <c r="D30" s="19">
        <v>19306</v>
      </c>
      <c r="E30" s="56">
        <f>VLOOKUP(C30,H13:I17,2,TRUE)</f>
        <v>500</v>
      </c>
      <c r="F30" s="56">
        <f t="shared" si="0"/>
        <v>940.30000000000007</v>
      </c>
    </row>
    <row r="31" spans="1:13" hidden="1" x14ac:dyDescent="0.3">
      <c r="A31" s="5">
        <v>4474</v>
      </c>
      <c r="B31" s="5" t="s">
        <v>30</v>
      </c>
      <c r="C31" s="6">
        <v>0</v>
      </c>
      <c r="D31" s="19">
        <v>9933</v>
      </c>
      <c r="E31" s="56">
        <f>VLOOKUP(C31,H13:I17,2,TRUE)</f>
        <v>50</v>
      </c>
      <c r="F31" s="56">
        <f t="shared" si="0"/>
        <v>494.15000000000003</v>
      </c>
    </row>
    <row r="32" spans="1:13" hidden="1" x14ac:dyDescent="0.3">
      <c r="A32" s="5">
        <v>4251</v>
      </c>
      <c r="B32" s="5" t="s">
        <v>30</v>
      </c>
      <c r="C32" s="6">
        <v>4</v>
      </c>
      <c r="D32" s="19">
        <v>16707</v>
      </c>
      <c r="E32" s="56">
        <f>VLOOKUP(C32,H13:I17,2,TRUE)</f>
        <v>500</v>
      </c>
      <c r="F32" s="56">
        <f t="shared" si="0"/>
        <v>810.35</v>
      </c>
    </row>
    <row r="33" spans="1:6" hidden="1" x14ac:dyDescent="0.3">
      <c r="A33" s="5">
        <v>5324</v>
      </c>
      <c r="B33" s="5" t="s">
        <v>30</v>
      </c>
      <c r="C33" s="6">
        <v>5</v>
      </c>
      <c r="D33" s="19">
        <v>13665</v>
      </c>
      <c r="E33" s="56">
        <f>VLOOKUP(C33,H13:I17,2,TRUE)</f>
        <v>500</v>
      </c>
      <c r="F33" s="56">
        <f t="shared" si="0"/>
        <v>658.25</v>
      </c>
    </row>
    <row r="34" spans="1:6" hidden="1" x14ac:dyDescent="0.3">
      <c r="A34" s="5">
        <v>3123</v>
      </c>
      <c r="B34" s="5" t="s">
        <v>30</v>
      </c>
      <c r="C34" s="6">
        <v>0</v>
      </c>
      <c r="D34" s="19">
        <v>7688</v>
      </c>
      <c r="E34" s="56">
        <f>VLOOKUP(C34,H13:I17,2,TRUE)</f>
        <v>50</v>
      </c>
      <c r="F34" s="56">
        <f t="shared" si="0"/>
        <v>381.90000000000003</v>
      </c>
    </row>
  </sheetData>
  <sortState xmlns:xlrd2="http://schemas.microsoft.com/office/spreadsheetml/2017/richdata2" ref="A5:F34">
    <sortCondition ref="B4"/>
  </sortState>
  <mergeCells count="6">
    <mergeCell ref="H19:I19"/>
    <mergeCell ref="H8:I8"/>
    <mergeCell ref="H10:I10"/>
    <mergeCell ref="A1:F1"/>
    <mergeCell ref="A2:F2"/>
    <mergeCell ref="H4:I4"/>
  </mergeCells>
  <conditionalFormatting sqref="C5:C34">
    <cfRule type="cellIs" dxfId="7" priority="1" operator="greaterThan">
      <formula>3</formula>
    </cfRule>
  </conditionalFormatting>
  <pageMargins left="0.7" right="0.7" top="0.75" bottom="0.75" header="0.3" footer="0.3"/>
  <pageSetup orientation="portrait" r:id="rId1"/>
  <headerFooter>
    <oddFooter>&amp;LRachel Worley&amp;C&amp;A&amp;R&amp;F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33FD-D8B7-4324-82B1-38D70C264C2E}">
  <sheetPr>
    <outlinePr summaryBelow="0"/>
  </sheetPr>
  <dimension ref="B1:G13"/>
  <sheetViews>
    <sheetView showGridLines="0" view="pageLayout" topLeftCell="A47" zoomScaleNormal="100" workbookViewId="0">
      <selection activeCell="D17" sqref="D17"/>
    </sheetView>
  </sheetViews>
  <sheetFormatPr defaultRowHeight="14.4" outlineLevelRow="1" outlineLevelCol="1" x14ac:dyDescent="0.3"/>
  <cols>
    <col min="2" max="2" width="8.88671875" customWidth="1"/>
    <col min="3" max="3" width="14.21875" customWidth="1"/>
    <col min="4" max="7" width="13.109375" bestFit="1" customWidth="1" outlineLevel="1"/>
  </cols>
  <sheetData>
    <row r="1" spans="2:7" ht="15" thickBot="1" x14ac:dyDescent="0.35"/>
    <row r="2" spans="2:7" ht="15.6" x14ac:dyDescent="0.3">
      <c r="B2" s="65" t="s">
        <v>56</v>
      </c>
      <c r="C2" s="65"/>
      <c r="D2" s="70"/>
      <c r="E2" s="70"/>
      <c r="F2" s="70"/>
      <c r="G2" s="70"/>
    </row>
    <row r="3" spans="2:7" ht="15.6" collapsed="1" x14ac:dyDescent="0.3">
      <c r="B3" s="64"/>
      <c r="C3" s="64"/>
      <c r="D3" s="71" t="s">
        <v>58</v>
      </c>
      <c r="E3" s="71" t="s">
        <v>52</v>
      </c>
      <c r="F3" s="71" t="s">
        <v>54</v>
      </c>
      <c r="G3" s="71" t="s">
        <v>55</v>
      </c>
    </row>
    <row r="4" spans="2:7" ht="30.6" hidden="1" outlineLevel="1" x14ac:dyDescent="0.3">
      <c r="B4" s="67"/>
      <c r="C4" s="67"/>
      <c r="D4" s="59"/>
      <c r="E4" s="75" t="s">
        <v>53</v>
      </c>
      <c r="F4" s="75" t="s">
        <v>53</v>
      </c>
      <c r="G4" s="75" t="s">
        <v>53</v>
      </c>
    </row>
    <row r="5" spans="2:7" x14ac:dyDescent="0.3">
      <c r="B5" s="68" t="s">
        <v>57</v>
      </c>
      <c r="C5" s="68"/>
      <c r="D5" s="66"/>
      <c r="E5" s="66"/>
      <c r="F5" s="66"/>
      <c r="G5" s="66"/>
    </row>
    <row r="6" spans="2:7" outlineLevel="1" x14ac:dyDescent="0.3">
      <c r="B6" s="67"/>
      <c r="C6" s="67" t="s">
        <v>63</v>
      </c>
      <c r="D6" s="60">
        <v>5.7500000000000002E-2</v>
      </c>
      <c r="E6" s="72">
        <v>3.2500000000000001E-2</v>
      </c>
      <c r="F6" s="72">
        <v>5.7000000000000002E-2</v>
      </c>
      <c r="G6" s="72">
        <v>7.0000000000000007E-2</v>
      </c>
    </row>
    <row r="7" spans="2:7" outlineLevel="1" x14ac:dyDescent="0.3">
      <c r="B7" s="67"/>
      <c r="C7" s="67" t="s">
        <v>64</v>
      </c>
      <c r="D7" s="61">
        <v>5</v>
      </c>
      <c r="E7" s="73">
        <v>5</v>
      </c>
      <c r="F7" s="73">
        <v>5</v>
      </c>
      <c r="G7" s="73">
        <v>3</v>
      </c>
    </row>
    <row r="8" spans="2:7" outlineLevel="1" x14ac:dyDescent="0.3">
      <c r="B8" s="67"/>
      <c r="C8" s="67" t="s">
        <v>65</v>
      </c>
      <c r="D8" s="62">
        <v>312227.31804797403</v>
      </c>
      <c r="E8" s="74">
        <v>275000</v>
      </c>
      <c r="F8" s="74">
        <v>312227.32</v>
      </c>
      <c r="G8" s="74">
        <v>350000</v>
      </c>
    </row>
    <row r="9" spans="2:7" x14ac:dyDescent="0.3">
      <c r="B9" s="68" t="s">
        <v>59</v>
      </c>
      <c r="C9" s="68"/>
      <c r="D9" s="66"/>
      <c r="E9" s="66"/>
      <c r="F9" s="66"/>
      <c r="G9" s="66"/>
    </row>
    <row r="10" spans="2:7" ht="15" outlineLevel="1" thickBot="1" x14ac:dyDescent="0.35">
      <c r="B10" s="69"/>
      <c r="C10" s="69" t="s">
        <v>9</v>
      </c>
      <c r="D10" s="63"/>
      <c r="E10" s="63"/>
      <c r="F10" s="63"/>
      <c r="G10" s="63"/>
    </row>
    <row r="11" spans="2:7" x14ac:dyDescent="0.3">
      <c r="B11" t="s">
        <v>60</v>
      </c>
    </row>
    <row r="12" spans="2:7" x14ac:dyDescent="0.3">
      <c r="B12" t="s">
        <v>61</v>
      </c>
    </row>
    <row r="13" spans="2:7" x14ac:dyDescent="0.3">
      <c r="B13" t="s">
        <v>62</v>
      </c>
    </row>
  </sheetData>
  <pageMargins left="0.7" right="0.7" top="0.75" bottom="0.75" header="0.3" footer="0.3"/>
  <pageSetup orientation="portrait" r:id="rId1"/>
  <headerFooter>
    <oddFooter>&amp;LRachel Worley&amp;C&amp;A&amp;R&amp;F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3"/>
  <sheetViews>
    <sheetView view="pageLayout" topLeftCell="C1" zoomScale="160" zoomScaleNormal="160" zoomScalePageLayoutView="160" workbookViewId="0">
      <selection activeCell="F5" sqref="F5"/>
    </sheetView>
  </sheetViews>
  <sheetFormatPr defaultRowHeight="14.4" x14ac:dyDescent="0.3"/>
  <cols>
    <col min="1" max="1" width="13.33203125" bestFit="1" customWidth="1"/>
    <col min="2" max="2" width="14.33203125" bestFit="1" customWidth="1"/>
    <col min="3" max="3" width="10.5546875" bestFit="1" customWidth="1"/>
    <col min="4" max="4" width="13.5546875" bestFit="1" customWidth="1"/>
    <col min="5" max="5" width="11.88671875" bestFit="1" customWidth="1"/>
    <col min="6" max="6" width="15.33203125" customWidth="1"/>
    <col min="7" max="7" width="12" customWidth="1"/>
    <col min="8" max="8" width="14.33203125" customWidth="1"/>
  </cols>
  <sheetData>
    <row r="1" spans="1:8" ht="31.2" x14ac:dyDescent="0.6">
      <c r="A1" s="41" t="s">
        <v>44</v>
      </c>
      <c r="B1" s="42"/>
      <c r="C1" s="42"/>
      <c r="D1" s="42"/>
      <c r="E1" s="42"/>
      <c r="F1" s="43"/>
    </row>
    <row r="3" spans="1:8" ht="18" x14ac:dyDescent="0.35">
      <c r="A3" s="48" t="s">
        <v>38</v>
      </c>
      <c r="B3" s="48"/>
      <c r="C3" s="48"/>
      <c r="D3" s="48"/>
      <c r="E3" s="48"/>
      <c r="F3" s="48"/>
      <c r="G3" s="48"/>
      <c r="H3" s="48"/>
    </row>
    <row r="4" spans="1:8" x14ac:dyDescent="0.3">
      <c r="A4" s="11"/>
      <c r="B4" s="11"/>
      <c r="C4" s="11"/>
      <c r="D4" s="11"/>
      <c r="E4" s="11"/>
      <c r="F4" s="11"/>
      <c r="G4" s="11"/>
      <c r="H4" s="11"/>
    </row>
    <row r="5" spans="1:8" x14ac:dyDescent="0.3">
      <c r="A5" s="49" t="s">
        <v>7</v>
      </c>
      <c r="B5" s="49"/>
      <c r="C5" s="11"/>
      <c r="D5" s="49" t="s">
        <v>8</v>
      </c>
      <c r="E5" s="49"/>
      <c r="F5" s="4"/>
      <c r="G5" s="11"/>
      <c r="H5" s="11"/>
    </row>
    <row r="6" spans="1:8" x14ac:dyDescent="0.3">
      <c r="A6" s="11" t="s">
        <v>9</v>
      </c>
      <c r="B6" s="35">
        <f>PMT(E7,E8,-E6)</f>
        <v>6000.0000000000073</v>
      </c>
      <c r="C6" s="11"/>
      <c r="D6" s="11" t="s">
        <v>10</v>
      </c>
      <c r="E6" s="13">
        <v>312227.31804797403</v>
      </c>
      <c r="F6" s="13"/>
      <c r="G6" s="11"/>
      <c r="H6" s="11"/>
    </row>
    <row r="7" spans="1:8" x14ac:dyDescent="0.3">
      <c r="A7" s="11" t="s">
        <v>11</v>
      </c>
      <c r="B7" s="14">
        <v>5.7500000000000002E-2</v>
      </c>
      <c r="C7" s="11"/>
      <c r="D7" s="11" t="s">
        <v>12</v>
      </c>
      <c r="E7" s="15">
        <f>B7/B9</f>
        <v>4.7916666666666672E-3</v>
      </c>
      <c r="F7" s="15"/>
      <c r="G7" s="11"/>
      <c r="H7" s="11"/>
    </row>
    <row r="8" spans="1:8" x14ac:dyDescent="0.3">
      <c r="A8" s="11" t="s">
        <v>13</v>
      </c>
      <c r="B8" s="16">
        <v>5</v>
      </c>
      <c r="C8" s="11"/>
      <c r="D8" s="11" t="s">
        <v>14</v>
      </c>
      <c r="E8" s="17">
        <f>B8*B9</f>
        <v>60</v>
      </c>
      <c r="F8" s="17"/>
      <c r="G8" s="11"/>
      <c r="H8" s="11"/>
    </row>
    <row r="9" spans="1:8" x14ac:dyDescent="0.3">
      <c r="A9" s="11" t="s">
        <v>15</v>
      </c>
      <c r="B9" s="16">
        <v>12</v>
      </c>
      <c r="C9" s="11"/>
      <c r="D9" s="11"/>
      <c r="E9" s="11"/>
      <c r="F9" s="11"/>
      <c r="G9" s="11"/>
      <c r="H9" s="11"/>
    </row>
    <row r="10" spans="1:8" x14ac:dyDescent="0.3">
      <c r="A10" s="11"/>
      <c r="B10" s="11"/>
      <c r="C10" s="11"/>
      <c r="D10" s="11"/>
      <c r="E10" s="11"/>
      <c r="F10" s="11"/>
      <c r="G10" s="11"/>
      <c r="H10" s="11"/>
    </row>
    <row r="11" spans="1:8" ht="28.8" x14ac:dyDescent="0.3">
      <c r="A11" s="18" t="s">
        <v>16</v>
      </c>
      <c r="B11" s="18" t="s">
        <v>17</v>
      </c>
      <c r="C11" s="18" t="s">
        <v>18</v>
      </c>
      <c r="D11" s="18" t="s">
        <v>19</v>
      </c>
      <c r="E11" s="18" t="s">
        <v>20</v>
      </c>
      <c r="F11" s="18" t="s">
        <v>45</v>
      </c>
      <c r="G11" s="18" t="s">
        <v>21</v>
      </c>
      <c r="H11" s="18" t="s">
        <v>22</v>
      </c>
    </row>
    <row r="12" spans="1:8" x14ac:dyDescent="0.3">
      <c r="A12" s="6">
        <v>1</v>
      </c>
      <c r="B12" s="13">
        <f>$E$6</f>
        <v>312227.31804797403</v>
      </c>
      <c r="C12" s="13">
        <f>B6</f>
        <v>6000.0000000000073</v>
      </c>
      <c r="D12" s="76">
        <f>IPMT(-$E$7,$A$12,$E$8,$B$12,0,0)</f>
        <v>1496.0892323132091</v>
      </c>
      <c r="E12" s="13">
        <f>PPMT($E$7,A12,$E$8,-$E$6)</f>
        <v>4503.910767686798</v>
      </c>
      <c r="F12" s="13">
        <f>B12-E12</f>
        <v>307723.40728028724</v>
      </c>
      <c r="G12" s="12">
        <f>-CUMIPMT($E$7,$E$8,$B$12,$A$12,A12,0)</f>
        <v>1496.0892323132093</v>
      </c>
      <c r="H12" s="82">
        <f>CUMPRINC($E$7,$E$8,$B$12,$A$12,A12,0)</f>
        <v>-4503.910767686798</v>
      </c>
    </row>
    <row r="13" spans="1:8" x14ac:dyDescent="0.3">
      <c r="A13" s="6">
        <v>2</v>
      </c>
      <c r="B13" s="13">
        <f t="shared" ref="B13:B20" si="0">$E$6</f>
        <v>312227.31804797403</v>
      </c>
      <c r="C13" s="13">
        <f t="shared" ref="C13:C71" si="1">$B$6</f>
        <v>6000.0000000000073</v>
      </c>
      <c r="D13" s="76">
        <f t="shared" ref="D13:D71" si="2">IPMT(-$E$7,$A$12,$E$8,$B$12,0,0)</f>
        <v>1496.0892323132091</v>
      </c>
      <c r="E13" s="13">
        <f t="shared" ref="E13:E72" si="3">PPMT($E$7,A13,$E$8,-$E$6)</f>
        <v>4525.4920067819639</v>
      </c>
      <c r="F13" s="13">
        <f t="shared" ref="F13:F71" si="4">B13-E13</f>
        <v>307701.82604119205</v>
      </c>
      <c r="G13" s="12">
        <f>-CUMIPMT($E$7,$E$8,$B$12,$A$12,A13,0)</f>
        <v>2970.5972255312554</v>
      </c>
      <c r="H13" s="82">
        <f t="shared" ref="H13:H71" si="5">CUMPRINC($E$7,$E$8,$B$12,$A$12,A13,0)</f>
        <v>-9029.4027744687592</v>
      </c>
    </row>
    <row r="14" spans="1:8" x14ac:dyDescent="0.3">
      <c r="A14" s="6">
        <v>3</v>
      </c>
      <c r="B14" s="13">
        <f t="shared" si="0"/>
        <v>312227.31804797403</v>
      </c>
      <c r="C14" s="13">
        <f t="shared" si="1"/>
        <v>6000.0000000000073</v>
      </c>
      <c r="D14" s="76">
        <f t="shared" si="2"/>
        <v>1496.0892323132091</v>
      </c>
      <c r="E14" s="13">
        <f t="shared" si="3"/>
        <v>4547.1766559811276</v>
      </c>
      <c r="F14" s="13">
        <f t="shared" si="4"/>
        <v>307680.14139199292</v>
      </c>
      <c r="G14" s="12">
        <f t="shared" ref="G14:G71" si="6">-CUMIPMT($E$7,$E$8,$B$12,$A$12,A14,0)</f>
        <v>4423.4205695501314</v>
      </c>
      <c r="H14" s="82">
        <f t="shared" si="5"/>
        <v>-13576.57943044989</v>
      </c>
    </row>
    <row r="15" spans="1:8" x14ac:dyDescent="0.3">
      <c r="A15" s="6">
        <v>4</v>
      </c>
      <c r="B15" s="13">
        <f t="shared" si="0"/>
        <v>312227.31804797403</v>
      </c>
      <c r="C15" s="13">
        <f t="shared" si="1"/>
        <v>6000.0000000000073</v>
      </c>
      <c r="D15" s="76">
        <f t="shared" si="2"/>
        <v>1496.0892323132091</v>
      </c>
      <c r="E15" s="13">
        <f t="shared" si="3"/>
        <v>4568.965210791037</v>
      </c>
      <c r="F15" s="13">
        <f t="shared" si="4"/>
        <v>307658.35283718299</v>
      </c>
      <c r="G15" s="12">
        <f t="shared" si="6"/>
        <v>5854.4553587591035</v>
      </c>
      <c r="H15" s="82">
        <f t="shared" si="5"/>
        <v>-18145.544641240926</v>
      </c>
    </row>
    <row r="16" spans="1:8" x14ac:dyDescent="0.3">
      <c r="A16" s="6">
        <v>5</v>
      </c>
      <c r="B16" s="13">
        <f t="shared" si="0"/>
        <v>312227.31804797403</v>
      </c>
      <c r="C16" s="13">
        <f t="shared" si="1"/>
        <v>6000.0000000000073</v>
      </c>
      <c r="D16" s="76">
        <f t="shared" si="2"/>
        <v>1496.0892323132091</v>
      </c>
      <c r="E16" s="13">
        <f t="shared" si="3"/>
        <v>4590.858169092744</v>
      </c>
      <c r="F16" s="13">
        <f t="shared" si="4"/>
        <v>307636.45987888129</v>
      </c>
      <c r="G16" s="12">
        <f t="shared" si="6"/>
        <v>7263.597189666365</v>
      </c>
      <c r="H16" s="82">
        <f t="shared" si="5"/>
        <v>-22736.402810333671</v>
      </c>
    </row>
    <row r="17" spans="1:8" x14ac:dyDescent="0.3">
      <c r="A17" s="6">
        <v>6</v>
      </c>
      <c r="B17" s="13">
        <f t="shared" si="0"/>
        <v>312227.31804797403</v>
      </c>
      <c r="C17" s="13">
        <f t="shared" si="1"/>
        <v>6000.0000000000073</v>
      </c>
      <c r="D17" s="76">
        <f t="shared" si="2"/>
        <v>1496.0892323132091</v>
      </c>
      <c r="E17" s="13">
        <f t="shared" si="3"/>
        <v>4612.85603115298</v>
      </c>
      <c r="F17" s="13">
        <f t="shared" si="4"/>
        <v>307614.46201682102</v>
      </c>
      <c r="G17" s="12">
        <f t="shared" si="6"/>
        <v>8650.7411585133887</v>
      </c>
      <c r="H17" s="82">
        <f t="shared" si="5"/>
        <v>-27349.258841486655</v>
      </c>
    </row>
    <row r="18" spans="1:8" x14ac:dyDescent="0.3">
      <c r="A18" s="6">
        <v>7</v>
      </c>
      <c r="B18" s="13">
        <f t="shared" si="0"/>
        <v>312227.31804797403</v>
      </c>
      <c r="C18" s="13">
        <f t="shared" si="1"/>
        <v>6000.0000000000073</v>
      </c>
      <c r="D18" s="76">
        <f t="shared" si="2"/>
        <v>1496.0892323132091</v>
      </c>
      <c r="E18" s="13">
        <f t="shared" si="3"/>
        <v>4634.9592996355877</v>
      </c>
      <c r="F18" s="13">
        <f t="shared" si="4"/>
        <v>307592.35874833842</v>
      </c>
      <c r="G18" s="12">
        <f t="shared" si="6"/>
        <v>10015.78185887781</v>
      </c>
      <c r="H18" s="82">
        <f t="shared" si="5"/>
        <v>-31984.218141122241</v>
      </c>
    </row>
    <row r="19" spans="1:8" x14ac:dyDescent="0.3">
      <c r="A19" s="6">
        <v>8</v>
      </c>
      <c r="B19" s="13">
        <f t="shared" si="0"/>
        <v>312227.31804797403</v>
      </c>
      <c r="C19" s="13">
        <f t="shared" si="1"/>
        <v>6000.0000000000073</v>
      </c>
      <c r="D19" s="76">
        <f t="shared" si="2"/>
        <v>1496.0892323132091</v>
      </c>
      <c r="E19" s="13">
        <f t="shared" si="3"/>
        <v>4657.1684796130085</v>
      </c>
      <c r="F19" s="13">
        <f t="shared" si="4"/>
        <v>307570.149568361</v>
      </c>
      <c r="G19" s="12">
        <f t="shared" si="6"/>
        <v>11358.613379264811</v>
      </c>
      <c r="H19" s="82">
        <f t="shared" si="5"/>
        <v>-36641.386620735248</v>
      </c>
    </row>
    <row r="20" spans="1:8" x14ac:dyDescent="0.3">
      <c r="A20" s="6">
        <v>9</v>
      </c>
      <c r="B20" s="13">
        <f t="shared" si="0"/>
        <v>312227.31804797403</v>
      </c>
      <c r="C20" s="13">
        <f t="shared" si="1"/>
        <v>6000.0000000000073</v>
      </c>
      <c r="D20" s="76">
        <f t="shared" si="2"/>
        <v>1496.0892323132091</v>
      </c>
      <c r="E20" s="13">
        <f t="shared" si="3"/>
        <v>4679.4840785778206</v>
      </c>
      <c r="F20" s="13">
        <f t="shared" si="4"/>
        <v>307547.83396939619</v>
      </c>
      <c r="G20" s="12">
        <f t="shared" si="6"/>
        <v>12679.129300686989</v>
      </c>
      <c r="H20" s="82">
        <f t="shared" si="5"/>
        <v>-41320.870699313076</v>
      </c>
    </row>
    <row r="21" spans="1:8" x14ac:dyDescent="0.3">
      <c r="A21" s="6">
        <v>10</v>
      </c>
      <c r="B21" s="77">
        <f t="shared" ref="B14:B71" si="7">F20</f>
        <v>307547.83396939619</v>
      </c>
      <c r="C21" s="13">
        <f t="shared" si="1"/>
        <v>6000.0000000000073</v>
      </c>
      <c r="D21" s="76">
        <f t="shared" si="2"/>
        <v>1496.0892323132091</v>
      </c>
      <c r="E21" s="13">
        <f t="shared" si="3"/>
        <v>4701.9066064543395</v>
      </c>
      <c r="F21" s="13">
        <f t="shared" si="4"/>
        <v>302845.92736294185</v>
      </c>
      <c r="G21" s="12">
        <f t="shared" si="6"/>
        <v>13977.22269423266</v>
      </c>
      <c r="H21" s="82">
        <f t="shared" si="5"/>
        <v>-46022.777305767413</v>
      </c>
    </row>
    <row r="22" spans="1:8" x14ac:dyDescent="0.3">
      <c r="A22" s="6">
        <v>11</v>
      </c>
      <c r="B22" s="77">
        <f t="shared" si="7"/>
        <v>302845.92736294185</v>
      </c>
      <c r="C22" s="13">
        <f t="shared" si="1"/>
        <v>6000.0000000000073</v>
      </c>
      <c r="D22" s="76">
        <f t="shared" si="2"/>
        <v>1496.0892323132091</v>
      </c>
      <c r="E22" s="13">
        <f t="shared" si="3"/>
        <v>4724.436575610267</v>
      </c>
      <c r="F22" s="13">
        <f t="shared" si="4"/>
        <v>298121.4907873316</v>
      </c>
      <c r="G22" s="12">
        <f t="shared" si="6"/>
        <v>15252.786118622404</v>
      </c>
      <c r="H22" s="82">
        <f t="shared" si="5"/>
        <v>-50747.213881377684</v>
      </c>
    </row>
    <row r="23" spans="1:8" x14ac:dyDescent="0.3">
      <c r="A23" s="6">
        <v>12</v>
      </c>
      <c r="B23" s="77">
        <f t="shared" si="7"/>
        <v>298121.4907873316</v>
      </c>
      <c r="C23" s="13">
        <f t="shared" si="1"/>
        <v>6000.0000000000073</v>
      </c>
      <c r="D23" s="76">
        <f t="shared" si="2"/>
        <v>1496.0892323132091</v>
      </c>
      <c r="E23" s="13">
        <f t="shared" si="3"/>
        <v>4747.0745008683998</v>
      </c>
      <c r="F23" s="13">
        <f t="shared" si="4"/>
        <v>293374.41628646321</v>
      </c>
      <c r="G23" s="12">
        <f t="shared" si="6"/>
        <v>16505.711617754001</v>
      </c>
      <c r="H23" s="82">
        <f t="shared" si="5"/>
        <v>-55494.288382246086</v>
      </c>
    </row>
    <row r="24" spans="1:8" x14ac:dyDescent="0.3">
      <c r="A24" s="6">
        <v>13</v>
      </c>
      <c r="B24" s="77">
        <f t="shared" si="7"/>
        <v>293374.41628646321</v>
      </c>
      <c r="C24" s="13">
        <f t="shared" si="1"/>
        <v>6000.0000000000073</v>
      </c>
      <c r="D24" s="76">
        <f t="shared" si="2"/>
        <v>1496.0892323132091</v>
      </c>
      <c r="E24" s="13">
        <f t="shared" si="3"/>
        <v>4769.8208995183941</v>
      </c>
      <c r="F24" s="13">
        <f t="shared" si="4"/>
        <v>288604.59538694483</v>
      </c>
      <c r="G24" s="12">
        <f t="shared" si="6"/>
        <v>17735.89071823562</v>
      </c>
      <c r="H24" s="82">
        <f t="shared" si="5"/>
        <v>-60264.109281764468</v>
      </c>
    </row>
    <row r="25" spans="1:8" x14ac:dyDescent="0.3">
      <c r="A25" s="6">
        <v>14</v>
      </c>
      <c r="B25" s="77">
        <f t="shared" si="7"/>
        <v>288604.59538694483</v>
      </c>
      <c r="C25" s="13">
        <f t="shared" si="1"/>
        <v>6000.0000000000073</v>
      </c>
      <c r="D25" s="76">
        <f t="shared" si="2"/>
        <v>1496.0892323132091</v>
      </c>
      <c r="E25" s="13">
        <f t="shared" si="3"/>
        <v>4792.6762913285856</v>
      </c>
      <c r="F25" s="13">
        <f t="shared" si="4"/>
        <v>283811.91909561626</v>
      </c>
      <c r="G25" s="12">
        <f t="shared" si="6"/>
        <v>18943.214426907056</v>
      </c>
      <c r="H25" s="82">
        <f t="shared" si="5"/>
        <v>-65056.785573093046</v>
      </c>
    </row>
    <row r="26" spans="1:8" x14ac:dyDescent="0.3">
      <c r="A26" s="6">
        <v>15</v>
      </c>
      <c r="B26" s="77">
        <f t="shared" si="7"/>
        <v>283811.91909561626</v>
      </c>
      <c r="C26" s="13">
        <f t="shared" si="1"/>
        <v>6000.0000000000073</v>
      </c>
      <c r="D26" s="76">
        <f t="shared" si="2"/>
        <v>1496.0892323132091</v>
      </c>
      <c r="E26" s="13">
        <f t="shared" si="3"/>
        <v>4815.6411985578688</v>
      </c>
      <c r="F26" s="13">
        <f t="shared" si="4"/>
        <v>278996.2778970584</v>
      </c>
      <c r="G26" s="12">
        <f t="shared" si="6"/>
        <v>20127.573228349196</v>
      </c>
      <c r="H26" s="82">
        <f t="shared" si="5"/>
        <v>-69872.42677165092</v>
      </c>
    </row>
    <row r="27" spans="1:8" x14ac:dyDescent="0.3">
      <c r="A27" s="6">
        <v>16</v>
      </c>
      <c r="B27" s="77">
        <f t="shared" si="7"/>
        <v>278996.2778970584</v>
      </c>
      <c r="C27" s="13">
        <f t="shared" si="1"/>
        <v>6000.0000000000073</v>
      </c>
      <c r="D27" s="76">
        <f t="shared" si="2"/>
        <v>1496.0892323132091</v>
      </c>
      <c r="E27" s="13">
        <f t="shared" si="3"/>
        <v>4838.7161459676254</v>
      </c>
      <c r="F27" s="13">
        <f t="shared" si="4"/>
        <v>274157.56175109081</v>
      </c>
      <c r="G27" s="12">
        <f t="shared" si="6"/>
        <v>21288.857082381583</v>
      </c>
      <c r="H27" s="82">
        <f t="shared" si="5"/>
        <v>-74711.142917618534</v>
      </c>
    </row>
    <row r="28" spans="1:8" x14ac:dyDescent="0.3">
      <c r="A28" s="6">
        <v>17</v>
      </c>
      <c r="B28" s="77">
        <f t="shared" si="7"/>
        <v>274157.56175109081</v>
      </c>
      <c r="C28" s="13">
        <f t="shared" si="1"/>
        <v>6000.0000000000073</v>
      </c>
      <c r="D28" s="76">
        <f t="shared" si="2"/>
        <v>1496.0892323132091</v>
      </c>
      <c r="E28" s="13">
        <f t="shared" si="3"/>
        <v>4861.9016608337197</v>
      </c>
      <c r="F28" s="13">
        <f t="shared" si="4"/>
        <v>269295.66009025706</v>
      </c>
      <c r="G28" s="12">
        <f t="shared" si="6"/>
        <v>22426.955421547827</v>
      </c>
      <c r="H28" s="82">
        <f t="shared" si="5"/>
        <v>-79573.044578452289</v>
      </c>
    </row>
    <row r="29" spans="1:8" x14ac:dyDescent="0.3">
      <c r="A29" s="6">
        <v>18</v>
      </c>
      <c r="B29" s="77">
        <f t="shared" si="7"/>
        <v>269295.66009025706</v>
      </c>
      <c r="C29" s="13">
        <f t="shared" si="1"/>
        <v>6000.0000000000073</v>
      </c>
      <c r="D29" s="76">
        <f t="shared" si="2"/>
        <v>1496.0892323132091</v>
      </c>
      <c r="E29" s="13">
        <f t="shared" si="3"/>
        <v>4885.1982729585479</v>
      </c>
      <c r="F29" s="13">
        <f t="shared" si="4"/>
        <v>264410.46181729849</v>
      </c>
      <c r="G29" s="12">
        <f t="shared" si="6"/>
        <v>23541.757148589299</v>
      </c>
      <c r="H29" s="82">
        <f t="shared" si="5"/>
        <v>-84458.242851410832</v>
      </c>
    </row>
    <row r="30" spans="1:8" x14ac:dyDescent="0.3">
      <c r="A30" s="6">
        <v>19</v>
      </c>
      <c r="B30" s="77">
        <f t="shared" si="7"/>
        <v>264410.46181729849</v>
      </c>
      <c r="C30" s="13">
        <f t="shared" si="1"/>
        <v>6000.0000000000073</v>
      </c>
      <c r="D30" s="76">
        <f t="shared" si="2"/>
        <v>1496.0892323132091</v>
      </c>
      <c r="E30" s="13">
        <f t="shared" si="3"/>
        <v>4908.6065146831406</v>
      </c>
      <c r="F30" s="13">
        <f t="shared" si="4"/>
        <v>259501.85530261535</v>
      </c>
      <c r="G30" s="12">
        <f t="shared" si="6"/>
        <v>24633.150633906189</v>
      </c>
      <c r="H30" s="82">
        <f t="shared" si="5"/>
        <v>-89366.849366093957</v>
      </c>
    </row>
    <row r="31" spans="1:8" x14ac:dyDescent="0.3">
      <c r="A31" s="6">
        <v>20</v>
      </c>
      <c r="B31" s="77">
        <f t="shared" si="7"/>
        <v>259501.85530261535</v>
      </c>
      <c r="C31" s="13">
        <f t="shared" si="1"/>
        <v>6000.0000000000073</v>
      </c>
      <c r="D31" s="76">
        <f t="shared" si="2"/>
        <v>1496.0892323132091</v>
      </c>
      <c r="E31" s="13">
        <f t="shared" si="3"/>
        <v>4932.1269208993317</v>
      </c>
      <c r="F31" s="13">
        <f t="shared" si="4"/>
        <v>254569.72838171604</v>
      </c>
      <c r="G31" s="12">
        <f t="shared" si="6"/>
        <v>25701.023713006856</v>
      </c>
      <c r="H31" s="82">
        <f t="shared" si="5"/>
        <v>-94298.976286993289</v>
      </c>
    </row>
    <row r="32" spans="1:8" x14ac:dyDescent="0.3">
      <c r="A32" s="6">
        <v>21</v>
      </c>
      <c r="B32" s="77">
        <f t="shared" si="7"/>
        <v>254569.72838171604</v>
      </c>
      <c r="C32" s="13">
        <f t="shared" si="1"/>
        <v>6000.0000000000073</v>
      </c>
      <c r="D32" s="76">
        <f t="shared" si="2"/>
        <v>1496.0892323132091</v>
      </c>
      <c r="E32" s="13">
        <f t="shared" si="3"/>
        <v>4955.7600290619739</v>
      </c>
      <c r="F32" s="13">
        <f t="shared" si="4"/>
        <v>249613.96835265408</v>
      </c>
      <c r="G32" s="12">
        <f t="shared" si="6"/>
        <v>26745.263683944868</v>
      </c>
      <c r="H32" s="82">
        <f t="shared" si="5"/>
        <v>-99254.736316055278</v>
      </c>
    </row>
    <row r="33" spans="1:8" x14ac:dyDescent="0.3">
      <c r="A33" s="6">
        <v>22</v>
      </c>
      <c r="B33" s="77">
        <f t="shared" si="7"/>
        <v>249613.96835265408</v>
      </c>
      <c r="C33" s="13">
        <f t="shared" si="1"/>
        <v>6000.0000000000073</v>
      </c>
      <c r="D33" s="76">
        <f t="shared" si="2"/>
        <v>1496.0892323132091</v>
      </c>
      <c r="E33" s="13">
        <f t="shared" si="3"/>
        <v>4979.5063792012297</v>
      </c>
      <c r="F33" s="13">
        <f t="shared" si="4"/>
        <v>244634.46197345285</v>
      </c>
      <c r="G33" s="12">
        <f t="shared" si="6"/>
        <v>27765.757304743674</v>
      </c>
      <c r="H33" s="82">
        <f t="shared" si="5"/>
        <v>-104234.2426952565</v>
      </c>
    </row>
    <row r="34" spans="1:8" x14ac:dyDescent="0.3">
      <c r="A34" s="6">
        <v>23</v>
      </c>
      <c r="B34" s="77">
        <f t="shared" si="7"/>
        <v>244634.46197345285</v>
      </c>
      <c r="C34" s="13">
        <f t="shared" si="1"/>
        <v>6000.0000000000073</v>
      </c>
      <c r="D34" s="76">
        <f t="shared" si="2"/>
        <v>1496.0892323132091</v>
      </c>
      <c r="E34" s="13">
        <f t="shared" si="3"/>
        <v>5003.3665139349014</v>
      </c>
      <c r="F34" s="13">
        <f t="shared" si="4"/>
        <v>239631.09545951796</v>
      </c>
      <c r="G34" s="12">
        <f t="shared" si="6"/>
        <v>28762.390790808771</v>
      </c>
      <c r="H34" s="82">
        <f t="shared" si="5"/>
        <v>-109237.6092091914</v>
      </c>
    </row>
    <row r="35" spans="1:8" x14ac:dyDescent="0.3">
      <c r="A35" s="6">
        <v>24</v>
      </c>
      <c r="B35" s="77">
        <f t="shared" si="7"/>
        <v>239631.09545951796</v>
      </c>
      <c r="C35" s="13">
        <f t="shared" si="1"/>
        <v>6000.0000000000073</v>
      </c>
      <c r="D35" s="76">
        <f t="shared" si="2"/>
        <v>1496.0892323132091</v>
      </c>
      <c r="E35" s="13">
        <f t="shared" si="3"/>
        <v>5027.34097848084</v>
      </c>
      <c r="F35" s="13">
        <f t="shared" si="4"/>
        <v>234603.75448103712</v>
      </c>
      <c r="G35" s="12">
        <f t="shared" si="6"/>
        <v>29735.049812327939</v>
      </c>
      <c r="H35" s="82">
        <f t="shared" si="5"/>
        <v>-114264.95018767224</v>
      </c>
    </row>
    <row r="36" spans="1:8" x14ac:dyDescent="0.3">
      <c r="A36" s="6">
        <v>25</v>
      </c>
      <c r="B36" s="77">
        <f t="shared" si="7"/>
        <v>234603.75448103712</v>
      </c>
      <c r="C36" s="13">
        <f t="shared" si="1"/>
        <v>6000.0000000000073</v>
      </c>
      <c r="D36" s="76">
        <f t="shared" si="2"/>
        <v>1496.0892323132091</v>
      </c>
      <c r="E36" s="13">
        <f t="shared" si="3"/>
        <v>5051.430320669394</v>
      </c>
      <c r="F36" s="13">
        <f t="shared" si="4"/>
        <v>229552.32416036772</v>
      </c>
      <c r="G36" s="12">
        <f t="shared" si="6"/>
        <v>30683.619491658552</v>
      </c>
      <c r="H36" s="82">
        <f t="shared" si="5"/>
        <v>-119316.38050834162</v>
      </c>
    </row>
    <row r="37" spans="1:8" x14ac:dyDescent="0.3">
      <c r="A37" s="6">
        <v>26</v>
      </c>
      <c r="B37" s="77">
        <f t="shared" si="7"/>
        <v>229552.32416036772</v>
      </c>
      <c r="C37" s="13">
        <f t="shared" si="1"/>
        <v>6000.0000000000073</v>
      </c>
      <c r="D37" s="76">
        <f t="shared" si="2"/>
        <v>1496.0892323132091</v>
      </c>
      <c r="E37" s="13">
        <f t="shared" si="3"/>
        <v>5075.6350909559351</v>
      </c>
      <c r="F37" s="13">
        <f t="shared" si="4"/>
        <v>224476.68906941178</v>
      </c>
      <c r="G37" s="12">
        <f t="shared" si="6"/>
        <v>31607.984400702597</v>
      </c>
      <c r="H37" s="82">
        <f t="shared" si="5"/>
        <v>-124392.01559929758</v>
      </c>
    </row>
    <row r="38" spans="1:8" x14ac:dyDescent="0.3">
      <c r="A38" s="6">
        <v>27</v>
      </c>
      <c r="B38" s="77">
        <f t="shared" si="7"/>
        <v>224476.68906941178</v>
      </c>
      <c r="C38" s="13">
        <f t="shared" si="1"/>
        <v>6000.0000000000073</v>
      </c>
      <c r="D38" s="76">
        <f t="shared" si="2"/>
        <v>1496.0892323132091</v>
      </c>
      <c r="E38" s="13">
        <f t="shared" si="3"/>
        <v>5099.9558424334327</v>
      </c>
      <c r="F38" s="13">
        <f t="shared" si="4"/>
        <v>219376.73322697834</v>
      </c>
      <c r="G38" s="12">
        <f t="shared" si="6"/>
        <v>32508.028558269216</v>
      </c>
      <c r="H38" s="82">
        <f t="shared" si="5"/>
        <v>-129491.97144173099</v>
      </c>
    </row>
    <row r="39" spans="1:8" x14ac:dyDescent="0.3">
      <c r="A39" s="6">
        <v>28</v>
      </c>
      <c r="B39" s="77">
        <f t="shared" si="7"/>
        <v>219376.73322697834</v>
      </c>
      <c r="C39" s="13">
        <f t="shared" si="1"/>
        <v>6000.0000000000073</v>
      </c>
      <c r="D39" s="76">
        <f t="shared" si="2"/>
        <v>1496.0892323132091</v>
      </c>
      <c r="E39" s="13">
        <f t="shared" si="3"/>
        <v>5124.3931308450919</v>
      </c>
      <c r="F39" s="13">
        <f t="shared" si="4"/>
        <v>214252.34009613324</v>
      </c>
      <c r="G39" s="12">
        <f t="shared" si="6"/>
        <v>33383.635427424102</v>
      </c>
      <c r="H39" s="82">
        <f t="shared" si="5"/>
        <v>-134616.3645725761</v>
      </c>
    </row>
    <row r="40" spans="1:8" x14ac:dyDescent="0.3">
      <c r="A40" s="6">
        <v>29</v>
      </c>
      <c r="B40" s="77">
        <f t="shared" si="7"/>
        <v>214252.34009613324</v>
      </c>
      <c r="C40" s="13">
        <f t="shared" si="1"/>
        <v>6000.0000000000073</v>
      </c>
      <c r="D40" s="76">
        <f t="shared" si="2"/>
        <v>1496.0892323132091</v>
      </c>
      <c r="E40" s="13">
        <f t="shared" si="3"/>
        <v>5148.9475145970582</v>
      </c>
      <c r="F40" s="13">
        <f t="shared" si="4"/>
        <v>209103.39258153617</v>
      </c>
      <c r="G40" s="12">
        <f t="shared" si="6"/>
        <v>34234.687912827067</v>
      </c>
      <c r="H40" s="82">
        <f t="shared" si="5"/>
        <v>-139765.31208717314</v>
      </c>
    </row>
    <row r="41" spans="1:8" x14ac:dyDescent="0.3">
      <c r="A41" s="6">
        <v>30</v>
      </c>
      <c r="B41" s="77">
        <f t="shared" si="7"/>
        <v>209103.39258153617</v>
      </c>
      <c r="C41" s="13">
        <f t="shared" si="1"/>
        <v>6000.0000000000073</v>
      </c>
      <c r="D41" s="76">
        <f t="shared" si="2"/>
        <v>1496.0892323132091</v>
      </c>
      <c r="E41" s="13">
        <f t="shared" si="3"/>
        <v>5173.6195547711695</v>
      </c>
      <c r="F41" s="13">
        <f t="shared" si="4"/>
        <v>203929.773026765</v>
      </c>
      <c r="G41" s="12">
        <f t="shared" si="6"/>
        <v>35061.068358055927</v>
      </c>
      <c r="H41" s="82">
        <f t="shared" si="5"/>
        <v>-144938.93164194431</v>
      </c>
    </row>
    <row r="42" spans="1:8" x14ac:dyDescent="0.3">
      <c r="A42" s="6">
        <v>31</v>
      </c>
      <c r="B42" s="77">
        <f t="shared" si="7"/>
        <v>203929.773026765</v>
      </c>
      <c r="C42" s="13">
        <f t="shared" si="1"/>
        <v>6000.0000000000073</v>
      </c>
      <c r="D42" s="76">
        <f t="shared" si="2"/>
        <v>1496.0892323132091</v>
      </c>
      <c r="E42" s="13">
        <f t="shared" si="3"/>
        <v>5198.4098151377812</v>
      </c>
      <c r="F42" s="13">
        <f t="shared" si="4"/>
        <v>198731.36321162723</v>
      </c>
      <c r="G42" s="12">
        <f t="shared" si="6"/>
        <v>35862.658542918129</v>
      </c>
      <c r="H42" s="82">
        <f t="shared" si="5"/>
        <v>-150137.3414570821</v>
      </c>
    </row>
    <row r="43" spans="1:8" x14ac:dyDescent="0.3">
      <c r="A43" s="6">
        <v>32</v>
      </c>
      <c r="B43" s="77">
        <f t="shared" si="7"/>
        <v>198731.36321162723</v>
      </c>
      <c r="C43" s="13">
        <f t="shared" si="1"/>
        <v>6000.0000000000073</v>
      </c>
      <c r="D43" s="76">
        <f t="shared" si="2"/>
        <v>1496.0892323132091</v>
      </c>
      <c r="E43" s="13">
        <f t="shared" si="3"/>
        <v>5223.3188621686495</v>
      </c>
      <c r="F43" s="13">
        <f t="shared" si="4"/>
        <v>193508.04434945859</v>
      </c>
      <c r="G43" s="12">
        <f t="shared" si="6"/>
        <v>36639.339680749486</v>
      </c>
      <c r="H43" s="82">
        <f t="shared" si="5"/>
        <v>-155360.66031925075</v>
      </c>
    </row>
    <row r="44" spans="1:8" x14ac:dyDescent="0.3">
      <c r="A44" s="6">
        <v>33</v>
      </c>
      <c r="B44" s="77">
        <f t="shared" si="7"/>
        <v>193508.04434945859</v>
      </c>
      <c r="C44" s="13">
        <f t="shared" si="1"/>
        <v>6000.0000000000073</v>
      </c>
      <c r="D44" s="76">
        <f t="shared" si="2"/>
        <v>1496.0892323132091</v>
      </c>
      <c r="E44" s="13">
        <f t="shared" si="3"/>
        <v>5248.3472650498752</v>
      </c>
      <c r="F44" s="13">
        <f t="shared" si="4"/>
        <v>188259.69708440872</v>
      </c>
      <c r="G44" s="12">
        <f t="shared" si="6"/>
        <v>37390.992415699642</v>
      </c>
      <c r="H44" s="82">
        <f t="shared" si="5"/>
        <v>-160609.00758430059</v>
      </c>
    </row>
    <row r="45" spans="1:8" x14ac:dyDescent="0.3">
      <c r="A45" s="6">
        <v>34</v>
      </c>
      <c r="B45" s="77">
        <f t="shared" si="7"/>
        <v>188259.69708440872</v>
      </c>
      <c r="C45" s="13">
        <f t="shared" si="1"/>
        <v>6000.0000000000073</v>
      </c>
      <c r="D45" s="76">
        <f t="shared" si="2"/>
        <v>1496.0892323132091</v>
      </c>
      <c r="E45" s="13">
        <f t="shared" si="3"/>
        <v>5273.4955956949052</v>
      </c>
      <c r="F45" s="13">
        <f t="shared" si="4"/>
        <v>182986.20148871382</v>
      </c>
      <c r="G45" s="12">
        <f t="shared" si="6"/>
        <v>38117.496820004686</v>
      </c>
      <c r="H45" s="82">
        <f t="shared" si="5"/>
        <v>-165882.50317999555</v>
      </c>
    </row>
    <row r="46" spans="1:8" x14ac:dyDescent="0.3">
      <c r="A46" s="6">
        <v>35</v>
      </c>
      <c r="B46" s="77">
        <f t="shared" si="7"/>
        <v>182986.20148871382</v>
      </c>
      <c r="C46" s="13">
        <f t="shared" si="1"/>
        <v>6000.0000000000073</v>
      </c>
      <c r="D46" s="76">
        <f t="shared" si="2"/>
        <v>1496.0892323132091</v>
      </c>
      <c r="E46" s="13">
        <f t="shared" si="3"/>
        <v>5298.7644287576104</v>
      </c>
      <c r="F46" s="13">
        <f t="shared" si="4"/>
        <v>177687.43705995622</v>
      </c>
      <c r="G46" s="12">
        <f t="shared" si="6"/>
        <v>38818.732391247089</v>
      </c>
      <c r="H46" s="82">
        <f t="shared" si="5"/>
        <v>-171181.26760875317</v>
      </c>
    </row>
    <row r="47" spans="1:8" x14ac:dyDescent="0.3">
      <c r="A47" s="6">
        <v>36</v>
      </c>
      <c r="B47" s="77">
        <f t="shared" si="7"/>
        <v>177687.43705995622</v>
      </c>
      <c r="C47" s="13">
        <f t="shared" si="1"/>
        <v>6000.0000000000073</v>
      </c>
      <c r="D47" s="76">
        <f t="shared" si="2"/>
        <v>1496.0892323132091</v>
      </c>
      <c r="E47" s="13">
        <f t="shared" si="3"/>
        <v>5324.1543416454069</v>
      </c>
      <c r="F47" s="13">
        <f t="shared" si="4"/>
        <v>172363.28271831083</v>
      </c>
      <c r="G47" s="12">
        <f t="shared" si="6"/>
        <v>39494.578049601696</v>
      </c>
      <c r="H47" s="82">
        <f t="shared" si="5"/>
        <v>-176505.42195039857</v>
      </c>
    </row>
    <row r="48" spans="1:8" x14ac:dyDescent="0.3">
      <c r="A48" s="6">
        <v>37</v>
      </c>
      <c r="B48" s="77">
        <f t="shared" si="7"/>
        <v>172363.28271831083</v>
      </c>
      <c r="C48" s="13">
        <f t="shared" si="1"/>
        <v>6000.0000000000073</v>
      </c>
      <c r="D48" s="76">
        <f t="shared" si="2"/>
        <v>1496.0892323132091</v>
      </c>
      <c r="E48" s="13">
        <f t="shared" si="3"/>
        <v>5349.6659145324575</v>
      </c>
      <c r="F48" s="13">
        <f t="shared" si="4"/>
        <v>167013.61680377836</v>
      </c>
      <c r="G48" s="12">
        <f t="shared" si="6"/>
        <v>40144.912135069229</v>
      </c>
      <c r="H48" s="82">
        <f t="shared" si="5"/>
        <v>-181855.08786493103</v>
      </c>
    </row>
    <row r="49" spans="1:8" x14ac:dyDescent="0.3">
      <c r="A49" s="6">
        <v>38</v>
      </c>
      <c r="B49" s="77">
        <f t="shared" si="7"/>
        <v>167013.61680377836</v>
      </c>
      <c r="C49" s="13">
        <f t="shared" si="1"/>
        <v>6000.0000000000073</v>
      </c>
      <c r="D49" s="76">
        <f t="shared" si="2"/>
        <v>1496.0892323132091</v>
      </c>
      <c r="E49" s="13">
        <f t="shared" si="3"/>
        <v>5375.2997303729262</v>
      </c>
      <c r="F49" s="13">
        <f t="shared" si="4"/>
        <v>161638.31707340543</v>
      </c>
      <c r="G49" s="12">
        <f t="shared" si="6"/>
        <v>40769.612404696352</v>
      </c>
      <c r="H49" s="82">
        <f t="shared" si="5"/>
        <v>-187230.38759530394</v>
      </c>
    </row>
    <row r="50" spans="1:8" x14ac:dyDescent="0.3">
      <c r="A50" s="6">
        <v>39</v>
      </c>
      <c r="B50" s="77">
        <f t="shared" si="7"/>
        <v>161638.31707340543</v>
      </c>
      <c r="C50" s="13">
        <f t="shared" si="1"/>
        <v>6000.0000000000073</v>
      </c>
      <c r="D50" s="76">
        <f t="shared" si="2"/>
        <v>1496.0892323132091</v>
      </c>
      <c r="E50" s="13">
        <f t="shared" si="3"/>
        <v>5401.0563749142957</v>
      </c>
      <c r="F50" s="13">
        <f t="shared" si="4"/>
        <v>156237.26069849113</v>
      </c>
      <c r="G50" s="12">
        <f t="shared" si="6"/>
        <v>41368.556029782078</v>
      </c>
      <c r="H50" s="82">
        <f t="shared" si="5"/>
        <v>-192631.44397021821</v>
      </c>
    </row>
    <row r="51" spans="1:8" x14ac:dyDescent="0.3">
      <c r="A51" s="6">
        <v>40</v>
      </c>
      <c r="B51" s="77">
        <f t="shared" si="7"/>
        <v>156237.26069849113</v>
      </c>
      <c r="C51" s="13">
        <f t="shared" si="1"/>
        <v>6000.0000000000073</v>
      </c>
      <c r="D51" s="76">
        <f t="shared" si="2"/>
        <v>1496.0892323132091</v>
      </c>
      <c r="E51" s="13">
        <f t="shared" si="3"/>
        <v>5426.9364367107601</v>
      </c>
      <c r="F51" s="13">
        <f t="shared" si="4"/>
        <v>150810.32426178036</v>
      </c>
      <c r="G51" s="12">
        <f t="shared" si="6"/>
        <v>41941.619593071286</v>
      </c>
      <c r="H51" s="82">
        <f t="shared" si="5"/>
        <v>-198058.38040692901</v>
      </c>
    </row>
    <row r="52" spans="1:8" x14ac:dyDescent="0.3">
      <c r="A52" s="6">
        <v>41</v>
      </c>
      <c r="B52" s="77">
        <f t="shared" si="7"/>
        <v>150810.32426178036</v>
      </c>
      <c r="C52" s="13">
        <f t="shared" si="1"/>
        <v>6000.0000000000073</v>
      </c>
      <c r="D52" s="76">
        <f t="shared" si="2"/>
        <v>1496.0892323132091</v>
      </c>
      <c r="E52" s="13">
        <f t="shared" si="3"/>
        <v>5452.9405071366664</v>
      </c>
      <c r="F52" s="13">
        <f t="shared" si="4"/>
        <v>145357.3837546437</v>
      </c>
      <c r="G52" s="12">
        <f t="shared" si="6"/>
        <v>42488.679085934622</v>
      </c>
      <c r="H52" s="82">
        <f t="shared" si="5"/>
        <v>-203511.32091406567</v>
      </c>
    </row>
    <row r="53" spans="1:8" x14ac:dyDescent="0.3">
      <c r="A53" s="6">
        <v>42</v>
      </c>
      <c r="B53" s="77">
        <f t="shared" si="7"/>
        <v>145357.3837546437</v>
      </c>
      <c r="C53" s="13">
        <f t="shared" si="1"/>
        <v>6000.0000000000073</v>
      </c>
      <c r="D53" s="76">
        <f t="shared" si="2"/>
        <v>1496.0892323132091</v>
      </c>
      <c r="E53" s="13">
        <f t="shared" si="3"/>
        <v>5479.0691804000298</v>
      </c>
      <c r="F53" s="13">
        <f t="shared" si="4"/>
        <v>139878.31457424368</v>
      </c>
      <c r="G53" s="12">
        <f t="shared" si="6"/>
        <v>43009.609905534599</v>
      </c>
      <c r="H53" s="82">
        <f t="shared" si="5"/>
        <v>-208990.39009446569</v>
      </c>
    </row>
    <row r="54" spans="1:8" x14ac:dyDescent="0.3">
      <c r="A54" s="6">
        <v>43</v>
      </c>
      <c r="B54" s="77">
        <f t="shared" si="7"/>
        <v>139878.31457424368</v>
      </c>
      <c r="C54" s="13">
        <f t="shared" si="1"/>
        <v>6000.0000000000073</v>
      </c>
      <c r="D54" s="76">
        <f t="shared" si="2"/>
        <v>1496.0892323132091</v>
      </c>
      <c r="E54" s="13">
        <f t="shared" si="3"/>
        <v>5505.3230535561124</v>
      </c>
      <c r="F54" s="13">
        <f t="shared" si="4"/>
        <v>134372.99152068756</v>
      </c>
      <c r="G54" s="12">
        <f t="shared" si="6"/>
        <v>43504.286851978541</v>
      </c>
      <c r="H54" s="82">
        <f t="shared" si="5"/>
        <v>-214495.71314802178</v>
      </c>
    </row>
    <row r="55" spans="1:8" x14ac:dyDescent="0.3">
      <c r="A55" s="6">
        <v>44</v>
      </c>
      <c r="B55" s="77">
        <f t="shared" si="7"/>
        <v>134372.99152068756</v>
      </c>
      <c r="C55" s="13">
        <f t="shared" si="1"/>
        <v>6000.0000000000073</v>
      </c>
      <c r="D55" s="76">
        <f t="shared" si="2"/>
        <v>1496.0892323132091</v>
      </c>
      <c r="E55" s="13">
        <f t="shared" si="3"/>
        <v>5531.70272652107</v>
      </c>
      <c r="F55" s="13">
        <f t="shared" si="4"/>
        <v>128841.2887941665</v>
      </c>
      <c r="G55" s="12">
        <f t="shared" si="6"/>
        <v>43972.584125457477</v>
      </c>
      <c r="H55" s="82">
        <f t="shared" si="5"/>
        <v>-220027.41587454287</v>
      </c>
    </row>
    <row r="56" spans="1:8" x14ac:dyDescent="0.3">
      <c r="A56" s="6">
        <v>45</v>
      </c>
      <c r="B56" s="77">
        <f t="shared" si="7"/>
        <v>128841.2887941665</v>
      </c>
      <c r="C56" s="13">
        <f t="shared" si="1"/>
        <v>6000.0000000000073</v>
      </c>
      <c r="D56" s="76">
        <f t="shared" si="2"/>
        <v>1496.0892323132091</v>
      </c>
      <c r="E56" s="13">
        <f t="shared" si="3"/>
        <v>5558.208802085649</v>
      </c>
      <c r="F56" s="13">
        <f t="shared" si="4"/>
        <v>123283.07999208085</v>
      </c>
      <c r="G56" s="12">
        <f t="shared" si="6"/>
        <v>44414.375323371845</v>
      </c>
      <c r="H56" s="82">
        <f t="shared" si="5"/>
        <v>-225585.6246766285</v>
      </c>
    </row>
    <row r="57" spans="1:8" x14ac:dyDescent="0.3">
      <c r="A57" s="6">
        <v>46</v>
      </c>
      <c r="B57" s="77">
        <f t="shared" si="7"/>
        <v>123283.07999208085</v>
      </c>
      <c r="C57" s="13">
        <f t="shared" si="1"/>
        <v>6000.0000000000073</v>
      </c>
      <c r="D57" s="76">
        <f t="shared" si="2"/>
        <v>1496.0892323132091</v>
      </c>
      <c r="E57" s="13">
        <f t="shared" si="3"/>
        <v>5584.8418859289768</v>
      </c>
      <c r="F57" s="13">
        <f t="shared" si="4"/>
        <v>117698.23810615187</v>
      </c>
      <c r="G57" s="12">
        <f t="shared" si="6"/>
        <v>44829.533437442791</v>
      </c>
      <c r="H57" s="82">
        <f t="shared" si="5"/>
        <v>-231170.46656255756</v>
      </c>
    </row>
    <row r="58" spans="1:8" x14ac:dyDescent="0.3">
      <c r="A58" s="6">
        <v>47</v>
      </c>
      <c r="B58" s="77">
        <f t="shared" si="7"/>
        <v>117698.23810615187</v>
      </c>
      <c r="C58" s="13">
        <f t="shared" si="1"/>
        <v>6000.0000000000073</v>
      </c>
      <c r="D58" s="76">
        <f t="shared" si="2"/>
        <v>1496.0892323132091</v>
      </c>
      <c r="E58" s="13">
        <f t="shared" si="3"/>
        <v>5611.6025866323862</v>
      </c>
      <c r="F58" s="13">
        <f t="shared" si="4"/>
        <v>112086.63551951948</v>
      </c>
      <c r="G58" s="12">
        <f t="shared" si="6"/>
        <v>45217.930850810459</v>
      </c>
      <c r="H58" s="82">
        <f t="shared" si="5"/>
        <v>-236782.06914918989</v>
      </c>
    </row>
    <row r="59" spans="1:8" x14ac:dyDescent="0.3">
      <c r="A59" s="6">
        <v>48</v>
      </c>
      <c r="B59" s="77">
        <f t="shared" si="7"/>
        <v>112086.63551951948</v>
      </c>
      <c r="C59" s="13">
        <f t="shared" si="1"/>
        <v>6000.0000000000073</v>
      </c>
      <c r="D59" s="76">
        <f t="shared" si="2"/>
        <v>1496.0892323132091</v>
      </c>
      <c r="E59" s="13">
        <f t="shared" si="3"/>
        <v>5638.491515693333</v>
      </c>
      <c r="F59" s="13">
        <f t="shared" si="4"/>
        <v>106448.14400382615</v>
      </c>
      <c r="G59" s="12">
        <f t="shared" si="6"/>
        <v>45579.439335117146</v>
      </c>
      <c r="H59" s="82">
        <f t="shared" si="5"/>
        <v>-242420.5606648832</v>
      </c>
    </row>
    <row r="60" spans="1:8" x14ac:dyDescent="0.3">
      <c r="A60" s="6">
        <v>49</v>
      </c>
      <c r="B60" s="77">
        <f t="shared" si="7"/>
        <v>106448.14400382615</v>
      </c>
      <c r="C60" s="13">
        <f t="shared" si="1"/>
        <v>6000.0000000000073</v>
      </c>
      <c r="D60" s="76">
        <f t="shared" si="2"/>
        <v>1496.0892323132091</v>
      </c>
      <c r="E60" s="13">
        <f t="shared" si="3"/>
        <v>5665.509287539363</v>
      </c>
      <c r="F60" s="13">
        <f t="shared" si="4"/>
        <v>100782.63471628679</v>
      </c>
      <c r="G60" s="12">
        <f t="shared" si="6"/>
        <v>45913.9300475778</v>
      </c>
      <c r="H60" s="82">
        <f t="shared" si="5"/>
        <v>-248086.06995242255</v>
      </c>
    </row>
    <row r="61" spans="1:8" x14ac:dyDescent="0.3">
      <c r="A61" s="6">
        <v>50</v>
      </c>
      <c r="B61" s="77">
        <f t="shared" si="7"/>
        <v>100782.63471628679</v>
      </c>
      <c r="C61" s="13">
        <f t="shared" si="1"/>
        <v>6000.0000000000073</v>
      </c>
      <c r="D61" s="76">
        <f t="shared" si="2"/>
        <v>1496.0892323132091</v>
      </c>
      <c r="E61" s="13">
        <f t="shared" si="3"/>
        <v>5692.6565195421563</v>
      </c>
      <c r="F61" s="13">
        <f t="shared" si="4"/>
        <v>95089.978196744632</v>
      </c>
      <c r="G61" s="12">
        <f t="shared" si="6"/>
        <v>46221.273528035643</v>
      </c>
      <c r="H61" s="82">
        <f t="shared" si="5"/>
        <v>-253778.72647196471</v>
      </c>
    </row>
    <row r="62" spans="1:8" x14ac:dyDescent="0.3">
      <c r="A62" s="6">
        <v>51</v>
      </c>
      <c r="B62" s="77">
        <f t="shared" si="7"/>
        <v>95089.978196744632</v>
      </c>
      <c r="C62" s="13">
        <f t="shared" si="1"/>
        <v>6000.0000000000073</v>
      </c>
      <c r="D62" s="76">
        <f t="shared" si="2"/>
        <v>1496.0892323132091</v>
      </c>
      <c r="E62" s="13">
        <f t="shared" si="3"/>
        <v>5719.9338320316292</v>
      </c>
      <c r="F62" s="13">
        <f t="shared" si="4"/>
        <v>89370.044364713001</v>
      </c>
      <c r="G62" s="12">
        <f t="shared" si="6"/>
        <v>46501.339696003939</v>
      </c>
      <c r="H62" s="82">
        <f t="shared" si="5"/>
        <v>-259498.66030399641</v>
      </c>
    </row>
    <row r="63" spans="1:8" x14ac:dyDescent="0.3">
      <c r="A63" s="6">
        <v>52</v>
      </c>
      <c r="B63" s="77">
        <f t="shared" si="7"/>
        <v>89370.044364713001</v>
      </c>
      <c r="C63" s="13">
        <f t="shared" si="1"/>
        <v>6000.0000000000073</v>
      </c>
      <c r="D63" s="76">
        <f t="shared" si="2"/>
        <v>1496.0892323132091</v>
      </c>
      <c r="E63" s="13">
        <f t="shared" si="3"/>
        <v>5747.341848310115</v>
      </c>
      <c r="F63" s="13">
        <f t="shared" si="4"/>
        <v>83622.702516402889</v>
      </c>
      <c r="G63" s="12">
        <f t="shared" si="6"/>
        <v>46753.997847693856</v>
      </c>
      <c r="H63" s="82">
        <f t="shared" si="5"/>
        <v>-265246.00215230649</v>
      </c>
    </row>
    <row r="64" spans="1:8" x14ac:dyDescent="0.3">
      <c r="A64" s="6">
        <v>53</v>
      </c>
      <c r="B64" s="77">
        <f t="shared" si="7"/>
        <v>83622.702516402889</v>
      </c>
      <c r="C64" s="13">
        <f t="shared" si="1"/>
        <v>6000.0000000000073</v>
      </c>
      <c r="D64" s="76">
        <f t="shared" si="2"/>
        <v>1496.0892323132091</v>
      </c>
      <c r="E64" s="13">
        <f t="shared" si="3"/>
        <v>5774.8811946666001</v>
      </c>
      <c r="F64" s="13">
        <f t="shared" si="4"/>
        <v>77847.821321736294</v>
      </c>
      <c r="G64" s="12">
        <f t="shared" si="6"/>
        <v>46979.116653027304</v>
      </c>
      <c r="H64" s="82">
        <f t="shared" si="5"/>
        <v>-271020.8833469731</v>
      </c>
    </row>
    <row r="65" spans="1:8" x14ac:dyDescent="0.3">
      <c r="A65" s="6">
        <v>54</v>
      </c>
      <c r="B65" s="77">
        <f t="shared" si="7"/>
        <v>77847.821321736294</v>
      </c>
      <c r="C65" s="13">
        <f t="shared" si="1"/>
        <v>6000.0000000000073</v>
      </c>
      <c r="D65" s="76">
        <f t="shared" si="2"/>
        <v>1496.0892323132091</v>
      </c>
      <c r="E65" s="13">
        <f t="shared" si="3"/>
        <v>5802.5525003910443</v>
      </c>
      <c r="F65" s="13">
        <f t="shared" si="4"/>
        <v>72045.268821345249</v>
      </c>
      <c r="G65" s="12">
        <f t="shared" si="6"/>
        <v>47176.564152636274</v>
      </c>
      <c r="H65" s="82">
        <f t="shared" si="5"/>
        <v>-276823.43584736413</v>
      </c>
    </row>
    <row r="66" spans="1:8" x14ac:dyDescent="0.3">
      <c r="A66" s="6">
        <v>55</v>
      </c>
      <c r="B66" s="77">
        <f t="shared" si="7"/>
        <v>72045.268821345249</v>
      </c>
      <c r="C66" s="13">
        <f t="shared" si="1"/>
        <v>6000.0000000000073</v>
      </c>
      <c r="D66" s="76">
        <f t="shared" si="2"/>
        <v>1496.0892323132091</v>
      </c>
      <c r="E66" s="13">
        <f t="shared" si="3"/>
        <v>5830.3563977887507</v>
      </c>
      <c r="F66" s="13">
        <f t="shared" si="4"/>
        <v>66214.912423556496</v>
      </c>
      <c r="G66" s="12">
        <f t="shared" si="6"/>
        <v>47346.207754847535</v>
      </c>
      <c r="H66" s="82">
        <f t="shared" si="5"/>
        <v>-282653.79224515287</v>
      </c>
    </row>
    <row r="67" spans="1:8" x14ac:dyDescent="0.3">
      <c r="A67" s="6">
        <v>56</v>
      </c>
      <c r="B67" s="77">
        <f t="shared" si="7"/>
        <v>66214.912423556496</v>
      </c>
      <c r="C67" s="13">
        <f t="shared" si="1"/>
        <v>6000.0000000000073</v>
      </c>
      <c r="D67" s="76">
        <f t="shared" si="2"/>
        <v>1496.0892323132091</v>
      </c>
      <c r="E67" s="13">
        <f t="shared" si="3"/>
        <v>5858.2935221948228</v>
      </c>
      <c r="F67" s="13">
        <f t="shared" si="4"/>
        <v>60356.618901361675</v>
      </c>
      <c r="G67" s="12">
        <f t="shared" si="6"/>
        <v>47487.914232652751</v>
      </c>
      <c r="H67" s="82">
        <f t="shared" si="5"/>
        <v>-288512.08576734766</v>
      </c>
    </row>
    <row r="68" spans="1:8" x14ac:dyDescent="0.3">
      <c r="A68" s="6">
        <v>57</v>
      </c>
      <c r="B68" s="77">
        <f t="shared" si="7"/>
        <v>60356.618901361675</v>
      </c>
      <c r="C68" s="13">
        <f t="shared" si="1"/>
        <v>6000.0000000000073</v>
      </c>
      <c r="D68" s="76">
        <f t="shared" si="2"/>
        <v>1496.0892323132091</v>
      </c>
      <c r="E68" s="13">
        <f t="shared" si="3"/>
        <v>5886.3645119886723</v>
      </c>
      <c r="F68" s="13">
        <f t="shared" si="4"/>
        <v>54470.254389373004</v>
      </c>
      <c r="G68" s="12">
        <f t="shared" si="6"/>
        <v>47601.549720663985</v>
      </c>
      <c r="H68" s="82">
        <f t="shared" si="5"/>
        <v>-294398.45027933642</v>
      </c>
    </row>
    <row r="69" spans="1:8" x14ac:dyDescent="0.3">
      <c r="A69" s="6">
        <v>58</v>
      </c>
      <c r="B69" s="77">
        <f t="shared" si="7"/>
        <v>54470.254389373004</v>
      </c>
      <c r="C69" s="13">
        <f t="shared" si="1"/>
        <v>6000.0000000000073</v>
      </c>
      <c r="D69" s="76">
        <f t="shared" si="2"/>
        <v>1496.0892323132091</v>
      </c>
      <c r="E69" s="13">
        <f t="shared" si="3"/>
        <v>5914.570008608619</v>
      </c>
      <c r="F69" s="13">
        <f t="shared" si="4"/>
        <v>48555.684380764382</v>
      </c>
      <c r="G69" s="12">
        <f t="shared" si="6"/>
        <v>47686.979712055414</v>
      </c>
      <c r="H69" s="82">
        <f t="shared" si="5"/>
        <v>-300313.02028794499</v>
      </c>
    </row>
    <row r="70" spans="1:8" x14ac:dyDescent="0.3">
      <c r="A70" s="6">
        <v>59</v>
      </c>
      <c r="B70" s="77">
        <f t="shared" si="7"/>
        <v>48555.684380764382</v>
      </c>
      <c r="C70" s="13">
        <f t="shared" si="1"/>
        <v>6000.0000000000073</v>
      </c>
      <c r="D70" s="76">
        <f t="shared" si="2"/>
        <v>1496.0892323132091</v>
      </c>
      <c r="E70" s="13">
        <f t="shared" si="3"/>
        <v>5942.9106565665343</v>
      </c>
      <c r="F70" s="13">
        <f t="shared" si="4"/>
        <v>42612.773724197847</v>
      </c>
      <c r="G70" s="12">
        <f t="shared" si="6"/>
        <v>47744.069055488857</v>
      </c>
      <c r="H70" s="82">
        <f t="shared" si="5"/>
        <v>-306255.93094451155</v>
      </c>
    </row>
    <row r="71" spans="1:8" x14ac:dyDescent="0.3">
      <c r="A71" s="6">
        <v>60</v>
      </c>
      <c r="B71" s="77">
        <f t="shared" si="7"/>
        <v>42612.773724197847</v>
      </c>
      <c r="C71" s="13">
        <f t="shared" si="1"/>
        <v>6000.0000000000073</v>
      </c>
      <c r="D71" s="76">
        <f t="shared" si="2"/>
        <v>1496.0892323132091</v>
      </c>
      <c r="E71" s="13">
        <f t="shared" si="3"/>
        <v>5971.3871034625827</v>
      </c>
      <c r="F71" s="13">
        <f t="shared" si="4"/>
        <v>36641.386620735262</v>
      </c>
      <c r="G71" s="12">
        <f t="shared" si="6"/>
        <v>47772.68195202644</v>
      </c>
      <c r="H71" s="82">
        <f t="shared" si="5"/>
        <v>-312227.31804797403</v>
      </c>
    </row>
    <row r="72" spans="1:8" ht="15" thickBot="1" x14ac:dyDescent="0.35">
      <c r="A72" s="6" t="s">
        <v>23</v>
      </c>
      <c r="D72" s="81">
        <f>SUM(D12:D71)</f>
        <v>89765.353938792585</v>
      </c>
      <c r="E72" s="13">
        <f>SUM(E12:E71)</f>
        <v>312227.31804797414</v>
      </c>
      <c r="F72" s="81">
        <f>SUM(F12:F71)</f>
        <v>11690401.119712111</v>
      </c>
    </row>
    <row r="73" spans="1:8" ht="15" thickTop="1" x14ac:dyDescent="0.3">
      <c r="A73" s="6"/>
    </row>
    <row r="74" spans="1:8" x14ac:dyDescent="0.3">
      <c r="A74" s="6"/>
    </row>
    <row r="75" spans="1:8" x14ac:dyDescent="0.3">
      <c r="A75" s="6"/>
    </row>
    <row r="76" spans="1:8" x14ac:dyDescent="0.3">
      <c r="A76" s="6"/>
    </row>
    <row r="77" spans="1:8" x14ac:dyDescent="0.3">
      <c r="A77" s="6"/>
    </row>
    <row r="78" spans="1:8" x14ac:dyDescent="0.3">
      <c r="A78" s="6"/>
    </row>
    <row r="79" spans="1:8" x14ac:dyDescent="0.3">
      <c r="A79" s="6"/>
    </row>
    <row r="80" spans="1:8"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sheetData>
  <scenarios current="0" show="0" sqref="C6">
    <scenario name="Good" locked="1" count="3" user="Margaret Wright" comment="Created by Margaret Wright on 4/30/2022">
      <inputCells r="B7" val="0.0325" numFmtId="10"/>
      <inputCells r="B8" val="5" numFmtId="165"/>
      <inputCells r="E6" val="275000" numFmtId="8"/>
    </scenario>
    <scenario name="Most Likely" locked="1" count="3" user="Margaret Wright" comment="Created by Margaret Wright on 4/30/2022">
      <inputCells r="B7" val="0.057" numFmtId="10"/>
      <inputCells r="B8" val="5" numFmtId="165"/>
      <inputCells r="E6" val="312227.32" numFmtId="8"/>
    </scenario>
    <scenario name="Bad" locked="1" count="3" user="Margaret Wright" comment="Created by Margaret Wright on 4/30/2022">
      <inputCells r="B7" val="0.07" numFmtId="10"/>
      <inputCells r="B8" val="3" numFmtId="165"/>
      <inputCells r="E6" val="350000" numFmtId="8"/>
    </scenario>
  </scenarios>
  <mergeCells count="4">
    <mergeCell ref="A3:H3"/>
    <mergeCell ref="A5:B5"/>
    <mergeCell ref="D5:E5"/>
    <mergeCell ref="A1:F1"/>
  </mergeCells>
  <pageMargins left="0.7" right="0.7" top="0.75" bottom="0.75" header="0.3" footer="0.3"/>
  <pageSetup orientation="portrait" r:id="rId1"/>
  <headerFooter>
    <oddFooter>&amp;LRachel Worley&amp;C&amp;A&amp;R&amp;F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7E6F-1825-4246-86F1-E7C2A30963FF}">
  <dimension ref="A1:D6"/>
  <sheetViews>
    <sheetView view="pageLayout" topLeftCell="A47" zoomScaleNormal="100" workbookViewId="0"/>
  </sheetViews>
  <sheetFormatPr defaultRowHeight="14.4" x14ac:dyDescent="0.3"/>
  <cols>
    <col min="1" max="1" width="7.109375" bestFit="1" customWidth="1"/>
    <col min="2" max="2" width="10.5546875" bestFit="1" customWidth="1"/>
    <col min="3" max="3" width="12.6640625" bestFit="1" customWidth="1"/>
    <col min="4" max="4" width="12.77734375" bestFit="1" customWidth="1"/>
  </cols>
  <sheetData>
    <row r="1" spans="1:4" x14ac:dyDescent="0.3">
      <c r="A1" t="s">
        <v>3</v>
      </c>
      <c r="B1" t="s">
        <v>42</v>
      </c>
      <c r="C1" t="s">
        <v>70</v>
      </c>
      <c r="D1" t="s">
        <v>71</v>
      </c>
    </row>
    <row r="2" spans="1:4" x14ac:dyDescent="0.3">
      <c r="A2" s="5">
        <v>1001</v>
      </c>
      <c r="B2" s="5">
        <v>5000</v>
      </c>
      <c r="C2" s="5">
        <v>40000</v>
      </c>
      <c r="D2" s="80" t="s">
        <v>72</v>
      </c>
    </row>
    <row r="3" spans="1:4" x14ac:dyDescent="0.3">
      <c r="A3" s="5">
        <v>2002</v>
      </c>
      <c r="B3" s="5">
        <v>3500</v>
      </c>
      <c r="C3" s="5">
        <v>35000</v>
      </c>
      <c r="D3" s="80" t="s">
        <v>72</v>
      </c>
    </row>
    <row r="4" spans="1:4" x14ac:dyDescent="0.3">
      <c r="A4" s="5">
        <v>3003</v>
      </c>
      <c r="B4" s="5">
        <v>2500</v>
      </c>
      <c r="C4" s="5">
        <v>30000</v>
      </c>
      <c r="D4" s="80" t="s">
        <v>73</v>
      </c>
    </row>
    <row r="5" spans="1:4" x14ac:dyDescent="0.3">
      <c r="A5" s="5">
        <v>4004</v>
      </c>
      <c r="B5" s="5">
        <v>4000</v>
      </c>
      <c r="C5" s="5">
        <v>22000</v>
      </c>
      <c r="D5" s="80" t="s">
        <v>74</v>
      </c>
    </row>
    <row r="6" spans="1:4" x14ac:dyDescent="0.3">
      <c r="A6" s="5">
        <v>5005</v>
      </c>
      <c r="B6" s="5">
        <v>1000</v>
      </c>
      <c r="C6" s="5">
        <v>18000</v>
      </c>
      <c r="D6" s="80" t="s">
        <v>75</v>
      </c>
    </row>
  </sheetData>
  <pageMargins left="0.7" right="0.7" top="0.75" bottom="0.75" header="0.3" footer="0.3"/>
  <pageSetup orientation="portrait" r:id="rId1"/>
  <headerFooter>
    <oddFooter>&amp;LRachel Worley&amp;C&amp;A&amp;R&amp;F</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tabSelected="1" view="pageLayout" topLeftCell="E1" zoomScale="160" zoomScaleNormal="150" zoomScalePageLayoutView="160" workbookViewId="0">
      <selection activeCell="F6" sqref="F6"/>
    </sheetView>
  </sheetViews>
  <sheetFormatPr defaultRowHeight="14.4" x14ac:dyDescent="0.3"/>
  <cols>
    <col min="1" max="1" width="9.6640625" bestFit="1" customWidth="1"/>
    <col min="2" max="2" width="10.109375" bestFit="1" customWidth="1"/>
    <col min="4" max="4" width="9.5546875" customWidth="1"/>
    <col min="5" max="5" width="14.21875" customWidth="1"/>
    <col min="6" max="6" width="12.5546875" bestFit="1" customWidth="1"/>
    <col min="9" max="9" width="12.5546875" bestFit="1" customWidth="1"/>
    <col min="10" max="10" width="14.44140625" bestFit="1" customWidth="1"/>
  </cols>
  <sheetData>
    <row r="1" spans="1:7" ht="31.2" x14ac:dyDescent="0.6">
      <c r="A1" s="41" t="s">
        <v>44</v>
      </c>
      <c r="B1" s="42"/>
      <c r="C1" s="42"/>
      <c r="D1" s="42"/>
      <c r="E1" s="42"/>
      <c r="F1" s="43"/>
    </row>
    <row r="2" spans="1:7" ht="25.8" x14ac:dyDescent="0.5">
      <c r="A2" s="54" t="s">
        <v>0</v>
      </c>
      <c r="B2" s="55"/>
      <c r="C2" s="55"/>
      <c r="D2" s="55"/>
      <c r="E2" s="55"/>
      <c r="F2" s="55"/>
    </row>
    <row r="4" spans="1:7" x14ac:dyDescent="0.3">
      <c r="A4" s="50" t="s">
        <v>1</v>
      </c>
      <c r="B4" s="51"/>
      <c r="C4" s="52"/>
      <c r="D4" s="52"/>
      <c r="E4" s="52"/>
      <c r="F4" s="52"/>
      <c r="G4" s="53"/>
    </row>
    <row r="5" spans="1:7" x14ac:dyDescent="0.3">
      <c r="A5" s="8" t="s">
        <v>43</v>
      </c>
      <c r="B5" s="8" t="s">
        <v>66</v>
      </c>
      <c r="C5" s="8" t="s">
        <v>46</v>
      </c>
      <c r="D5" s="8" t="s">
        <v>42</v>
      </c>
      <c r="E5" s="8" t="s">
        <v>50</v>
      </c>
      <c r="F5" s="3">
        <f>INDEX(A8:F32,MATCH(B5,B8:B32,0),MATCH(D5,A7:F7,0))</f>
        <v>8</v>
      </c>
      <c r="G5" s="9"/>
    </row>
    <row r="7" spans="1:7" x14ac:dyDescent="0.3">
      <c r="A7" s="10" t="s">
        <v>2</v>
      </c>
      <c r="B7" s="10" t="s">
        <v>43</v>
      </c>
      <c r="C7" s="10" t="s">
        <v>3</v>
      </c>
      <c r="D7" s="10" t="s">
        <v>42</v>
      </c>
      <c r="E7" s="10" t="s">
        <v>4</v>
      </c>
      <c r="F7" s="10" t="s">
        <v>5</v>
      </c>
      <c r="G7" s="10" t="s">
        <v>6</v>
      </c>
    </row>
    <row r="8" spans="1:7" x14ac:dyDescent="0.3">
      <c r="A8" s="36">
        <v>44256</v>
      </c>
      <c r="B8" s="36" t="str">
        <f>C8&amp;D8&amp;LEFT(E8,1)</f>
        <v>30038C</v>
      </c>
      <c r="C8" s="5">
        <v>3003</v>
      </c>
      <c r="D8" s="5">
        <v>8</v>
      </c>
      <c r="E8" s="6" t="s">
        <v>40</v>
      </c>
      <c r="F8" s="2">
        <v>4800</v>
      </c>
      <c r="G8" t="str">
        <f>IF(AND(E8="credit",F8&gt;=4000),"Flag","")</f>
        <v>Flag</v>
      </c>
    </row>
    <row r="9" spans="1:7" x14ac:dyDescent="0.3">
      <c r="A9" s="36">
        <v>44257</v>
      </c>
      <c r="B9" s="36" t="str">
        <f t="shared" ref="B9:B32" si="0">C9&amp;D9&amp;LEFT(E9,1)</f>
        <v>50054F</v>
      </c>
      <c r="C9" s="5">
        <v>5005</v>
      </c>
      <c r="D9" s="5">
        <v>4</v>
      </c>
      <c r="E9" s="6" t="s">
        <v>41</v>
      </c>
      <c r="F9" s="2">
        <v>2800</v>
      </c>
      <c r="G9" s="5" t="str">
        <f t="shared" ref="G9:G32" si="1">IF(AND(E9="credit",F9&gt;=4000),"Flag","")</f>
        <v/>
      </c>
    </row>
    <row r="10" spans="1:7" x14ac:dyDescent="0.3">
      <c r="A10" s="36">
        <v>44258</v>
      </c>
      <c r="B10" s="36" t="str">
        <f t="shared" si="0"/>
        <v>50051C</v>
      </c>
      <c r="C10" s="5">
        <v>5005</v>
      </c>
      <c r="D10" s="5">
        <v>1</v>
      </c>
      <c r="E10" s="6" t="s">
        <v>40</v>
      </c>
      <c r="F10" s="2">
        <v>700</v>
      </c>
      <c r="G10" s="5" t="str">
        <f t="shared" si="1"/>
        <v/>
      </c>
    </row>
    <row r="11" spans="1:7" x14ac:dyDescent="0.3">
      <c r="A11" s="36">
        <v>44258</v>
      </c>
      <c r="B11" s="36" t="str">
        <f t="shared" si="0"/>
        <v>500510F</v>
      </c>
      <c r="C11" s="5">
        <v>5005</v>
      </c>
      <c r="D11" s="5">
        <v>10</v>
      </c>
      <c r="E11" s="6" t="s">
        <v>41</v>
      </c>
      <c r="F11" s="2">
        <v>7000</v>
      </c>
      <c r="G11" s="5" t="str">
        <f t="shared" si="1"/>
        <v/>
      </c>
    </row>
    <row r="12" spans="1:7" x14ac:dyDescent="0.3">
      <c r="A12" s="36">
        <v>44260</v>
      </c>
      <c r="B12" s="36" t="str">
        <f t="shared" si="0"/>
        <v>10016C</v>
      </c>
      <c r="C12" s="5">
        <v>1001</v>
      </c>
      <c r="D12" s="5">
        <v>6</v>
      </c>
      <c r="E12" s="6" t="s">
        <v>40</v>
      </c>
      <c r="F12" s="2">
        <v>1500</v>
      </c>
      <c r="G12" s="5" t="str">
        <f>IF(AND(E12="credit",F12&gt;=4000),"Flag","")</f>
        <v/>
      </c>
    </row>
    <row r="13" spans="1:7" x14ac:dyDescent="0.3">
      <c r="A13" s="36">
        <v>44262</v>
      </c>
      <c r="B13" s="36" t="str">
        <f t="shared" si="0"/>
        <v>50055C</v>
      </c>
      <c r="C13" s="5">
        <v>5005</v>
      </c>
      <c r="D13" s="5">
        <v>5</v>
      </c>
      <c r="E13" s="6" t="s">
        <v>40</v>
      </c>
      <c r="F13" s="2">
        <v>3500</v>
      </c>
      <c r="G13" s="5" t="str">
        <f t="shared" si="1"/>
        <v/>
      </c>
    </row>
    <row r="14" spans="1:7" x14ac:dyDescent="0.3">
      <c r="A14" s="36">
        <v>44264</v>
      </c>
      <c r="B14" s="36" t="str">
        <f t="shared" si="0"/>
        <v>10015C</v>
      </c>
      <c r="C14" s="5">
        <v>1001</v>
      </c>
      <c r="D14" s="5">
        <v>5</v>
      </c>
      <c r="E14" s="6" t="s">
        <v>40</v>
      </c>
      <c r="F14" s="2">
        <v>1250</v>
      </c>
      <c r="G14" s="5" t="str">
        <f t="shared" si="1"/>
        <v/>
      </c>
    </row>
    <row r="15" spans="1:7" x14ac:dyDescent="0.3">
      <c r="A15" s="36">
        <v>44265</v>
      </c>
      <c r="B15" s="36" t="str">
        <f t="shared" si="0"/>
        <v>50053C</v>
      </c>
      <c r="C15" s="5">
        <v>5005</v>
      </c>
      <c r="D15" s="5">
        <v>3</v>
      </c>
      <c r="E15" s="6" t="s">
        <v>40</v>
      </c>
      <c r="F15" s="2">
        <v>2100</v>
      </c>
      <c r="G15" s="5" t="str">
        <f t="shared" si="1"/>
        <v/>
      </c>
    </row>
    <row r="16" spans="1:7" x14ac:dyDescent="0.3">
      <c r="A16" s="36">
        <v>44265</v>
      </c>
      <c r="B16" s="36" t="str">
        <f t="shared" si="0"/>
        <v>20021F</v>
      </c>
      <c r="C16" s="5">
        <v>2002</v>
      </c>
      <c r="D16" s="5">
        <v>1</v>
      </c>
      <c r="E16" s="6" t="s">
        <v>41</v>
      </c>
      <c r="F16" s="2">
        <v>500</v>
      </c>
      <c r="G16" s="5" t="str">
        <f t="shared" si="1"/>
        <v/>
      </c>
    </row>
    <row r="17" spans="1:10" x14ac:dyDescent="0.3">
      <c r="A17" s="36">
        <v>44265</v>
      </c>
      <c r="B17" s="36" t="str">
        <f t="shared" si="0"/>
        <v>40044F</v>
      </c>
      <c r="C17" s="5">
        <v>4004</v>
      </c>
      <c r="D17" s="5">
        <v>4</v>
      </c>
      <c r="E17" s="6" t="s">
        <v>41</v>
      </c>
      <c r="F17" s="2">
        <v>2600</v>
      </c>
      <c r="G17" s="5" t="str">
        <f t="shared" si="1"/>
        <v/>
      </c>
      <c r="I17" s="78" t="s">
        <v>67</v>
      </c>
      <c r="J17" t="s">
        <v>69</v>
      </c>
    </row>
    <row r="18" spans="1:10" x14ac:dyDescent="0.3">
      <c r="A18" s="36">
        <v>44266</v>
      </c>
      <c r="B18" s="36" t="str">
        <f t="shared" si="0"/>
        <v>20029F</v>
      </c>
      <c r="C18" s="5">
        <v>2002</v>
      </c>
      <c r="D18" s="5">
        <v>9</v>
      </c>
      <c r="E18" s="6" t="s">
        <v>41</v>
      </c>
      <c r="F18" s="2">
        <v>4500</v>
      </c>
      <c r="G18" s="5" t="str">
        <f t="shared" si="1"/>
        <v/>
      </c>
      <c r="I18" s="79" t="s">
        <v>39</v>
      </c>
      <c r="J18" s="56">
        <v>13250</v>
      </c>
    </row>
    <row r="19" spans="1:10" x14ac:dyDescent="0.3">
      <c r="A19" s="36">
        <v>44266</v>
      </c>
      <c r="B19" s="36" t="str">
        <f t="shared" si="0"/>
        <v>30038C</v>
      </c>
      <c r="C19" s="5">
        <v>3003</v>
      </c>
      <c r="D19" s="5">
        <v>8</v>
      </c>
      <c r="E19" s="6" t="s">
        <v>40</v>
      </c>
      <c r="F19" s="2">
        <v>4800</v>
      </c>
      <c r="G19" s="5" t="str">
        <f t="shared" si="1"/>
        <v>Flag</v>
      </c>
      <c r="I19" s="79" t="s">
        <v>40</v>
      </c>
      <c r="J19" s="56">
        <v>39600</v>
      </c>
    </row>
    <row r="20" spans="1:10" x14ac:dyDescent="0.3">
      <c r="A20" s="36">
        <v>44267</v>
      </c>
      <c r="B20" s="36" t="str">
        <f t="shared" si="0"/>
        <v>10019F</v>
      </c>
      <c r="C20" s="5">
        <v>1001</v>
      </c>
      <c r="D20" s="5">
        <v>9</v>
      </c>
      <c r="E20" s="6" t="s">
        <v>41</v>
      </c>
      <c r="F20" s="2">
        <v>2250</v>
      </c>
      <c r="G20" s="5" t="str">
        <f t="shared" si="1"/>
        <v/>
      </c>
      <c r="I20" s="79" t="s">
        <v>41</v>
      </c>
      <c r="J20" s="56">
        <v>29500</v>
      </c>
    </row>
    <row r="21" spans="1:10" x14ac:dyDescent="0.3">
      <c r="A21" s="36">
        <v>44268</v>
      </c>
      <c r="B21" s="36" t="str">
        <f t="shared" si="0"/>
        <v>20028F</v>
      </c>
      <c r="C21" s="5">
        <v>2002</v>
      </c>
      <c r="D21" s="5">
        <v>8</v>
      </c>
      <c r="E21" s="6" t="s">
        <v>41</v>
      </c>
      <c r="F21" s="2">
        <v>4000</v>
      </c>
      <c r="G21" s="5" t="str">
        <f t="shared" si="1"/>
        <v/>
      </c>
      <c r="I21" s="79" t="s">
        <v>68</v>
      </c>
      <c r="J21" s="56">
        <v>82350</v>
      </c>
    </row>
    <row r="22" spans="1:10" x14ac:dyDescent="0.3">
      <c r="A22" s="36">
        <v>44268</v>
      </c>
      <c r="B22" s="36" t="str">
        <f t="shared" si="0"/>
        <v>20029C</v>
      </c>
      <c r="C22" s="5">
        <v>2002</v>
      </c>
      <c r="D22" s="5">
        <v>9</v>
      </c>
      <c r="E22" s="6" t="s">
        <v>40</v>
      </c>
      <c r="F22" s="2">
        <v>4500</v>
      </c>
      <c r="G22" s="5" t="str">
        <f t="shared" si="1"/>
        <v>Flag</v>
      </c>
    </row>
    <row r="23" spans="1:10" x14ac:dyDescent="0.3">
      <c r="A23" s="36">
        <v>44269</v>
      </c>
      <c r="B23" s="36" t="str">
        <f t="shared" si="0"/>
        <v>30039C</v>
      </c>
      <c r="C23" s="5">
        <v>3003</v>
      </c>
      <c r="D23" s="5">
        <v>9</v>
      </c>
      <c r="E23" s="6" t="s">
        <v>40</v>
      </c>
      <c r="F23" s="2">
        <v>5400</v>
      </c>
      <c r="G23" s="5" t="str">
        <f t="shared" si="1"/>
        <v>Flag</v>
      </c>
    </row>
    <row r="24" spans="1:10" x14ac:dyDescent="0.3">
      <c r="A24" s="36">
        <v>44273</v>
      </c>
      <c r="B24" s="36" t="str">
        <f t="shared" si="0"/>
        <v>30031C</v>
      </c>
      <c r="C24" s="5">
        <v>3003</v>
      </c>
      <c r="D24" s="5">
        <v>1</v>
      </c>
      <c r="E24" s="6" t="s">
        <v>40</v>
      </c>
      <c r="F24" s="2">
        <v>600</v>
      </c>
      <c r="G24" s="5" t="str">
        <f t="shared" si="1"/>
        <v/>
      </c>
    </row>
    <row r="25" spans="1:10" x14ac:dyDescent="0.3">
      <c r="A25" s="36">
        <v>44279</v>
      </c>
      <c r="B25" s="36" t="str">
        <f t="shared" si="0"/>
        <v>40041C</v>
      </c>
      <c r="C25" s="5">
        <v>4004</v>
      </c>
      <c r="D25" s="5">
        <v>1</v>
      </c>
      <c r="E25" s="6" t="s">
        <v>40</v>
      </c>
      <c r="F25" s="2">
        <v>650</v>
      </c>
      <c r="G25" s="5" t="str">
        <f t="shared" si="1"/>
        <v/>
      </c>
    </row>
    <row r="26" spans="1:10" x14ac:dyDescent="0.3">
      <c r="A26" s="36">
        <v>44279</v>
      </c>
      <c r="B26" s="36" t="str">
        <f t="shared" si="0"/>
        <v>40043F</v>
      </c>
      <c r="C26" s="5">
        <v>4004</v>
      </c>
      <c r="D26" s="5">
        <v>3</v>
      </c>
      <c r="E26" s="6" t="s">
        <v>41</v>
      </c>
      <c r="F26" s="2">
        <v>1950</v>
      </c>
      <c r="G26" s="5" t="str">
        <f t="shared" si="1"/>
        <v/>
      </c>
    </row>
    <row r="27" spans="1:10" x14ac:dyDescent="0.3">
      <c r="A27" s="36">
        <v>44279</v>
      </c>
      <c r="B27" s="36" t="str">
        <f t="shared" si="0"/>
        <v>400410C</v>
      </c>
      <c r="C27" s="5">
        <v>4004</v>
      </c>
      <c r="D27" s="5">
        <v>10</v>
      </c>
      <c r="E27" s="6" t="s">
        <v>39</v>
      </c>
      <c r="F27" s="2">
        <v>6500</v>
      </c>
      <c r="G27" s="5" t="str">
        <f t="shared" si="1"/>
        <v/>
      </c>
    </row>
    <row r="28" spans="1:10" x14ac:dyDescent="0.3">
      <c r="A28" s="36">
        <v>44283</v>
      </c>
      <c r="B28" s="36" t="str">
        <f t="shared" si="0"/>
        <v>200210C</v>
      </c>
      <c r="C28" s="5">
        <v>2002</v>
      </c>
      <c r="D28" s="5">
        <v>10</v>
      </c>
      <c r="E28" s="6" t="s">
        <v>40</v>
      </c>
      <c r="F28" s="2">
        <v>5000</v>
      </c>
      <c r="G28" s="5" t="str">
        <f t="shared" si="1"/>
        <v>Flag</v>
      </c>
    </row>
    <row r="29" spans="1:10" x14ac:dyDescent="0.3">
      <c r="A29" s="36">
        <v>44283</v>
      </c>
      <c r="B29" s="36" t="str">
        <f t="shared" si="0"/>
        <v>10019C</v>
      </c>
      <c r="C29" s="5">
        <v>1001</v>
      </c>
      <c r="D29" s="5">
        <v>9</v>
      </c>
      <c r="E29" s="6" t="s">
        <v>39</v>
      </c>
      <c r="F29" s="2">
        <v>2250</v>
      </c>
      <c r="G29" s="5" t="str">
        <f t="shared" si="1"/>
        <v/>
      </c>
    </row>
    <row r="30" spans="1:10" x14ac:dyDescent="0.3">
      <c r="A30" s="36">
        <v>44285</v>
      </c>
      <c r="B30" s="36" t="str">
        <f t="shared" si="0"/>
        <v>30038C</v>
      </c>
      <c r="C30" s="5">
        <v>3003</v>
      </c>
      <c r="D30" s="5">
        <v>8</v>
      </c>
      <c r="E30" s="6" t="s">
        <v>40</v>
      </c>
      <c r="F30" s="2">
        <v>4800</v>
      </c>
      <c r="G30" s="5" t="str">
        <f t="shared" si="1"/>
        <v>Flag</v>
      </c>
    </row>
    <row r="31" spans="1:10" x14ac:dyDescent="0.3">
      <c r="A31" s="36">
        <v>44285</v>
      </c>
      <c r="B31" s="36" t="str">
        <f t="shared" si="0"/>
        <v>40046F</v>
      </c>
      <c r="C31" s="5">
        <v>4004</v>
      </c>
      <c r="D31" s="5">
        <v>6</v>
      </c>
      <c r="E31" s="6" t="s">
        <v>41</v>
      </c>
      <c r="F31" s="2">
        <v>3900</v>
      </c>
      <c r="G31" s="5" t="str">
        <f t="shared" si="1"/>
        <v/>
      </c>
    </row>
    <row r="32" spans="1:10" x14ac:dyDescent="0.3">
      <c r="A32" s="36">
        <v>44285</v>
      </c>
      <c r="B32" s="36" t="str">
        <f t="shared" si="0"/>
        <v>20029C</v>
      </c>
      <c r="C32" s="5">
        <v>2002</v>
      </c>
      <c r="D32" s="5">
        <v>9</v>
      </c>
      <c r="E32" s="6" t="s">
        <v>39</v>
      </c>
      <c r="F32" s="2">
        <v>4500</v>
      </c>
      <c r="G32" s="5" t="str">
        <f t="shared" si="1"/>
        <v/>
      </c>
    </row>
    <row r="33" spans="1:2" x14ac:dyDescent="0.3">
      <c r="A33" s="36"/>
      <c r="B33" s="36"/>
    </row>
  </sheetData>
  <sortState xmlns:xlrd2="http://schemas.microsoft.com/office/spreadsheetml/2017/richdata2" ref="A8:F32">
    <sortCondition ref="A8"/>
  </sortState>
  <mergeCells count="3">
    <mergeCell ref="A4:G4"/>
    <mergeCell ref="A2:F2"/>
    <mergeCell ref="A1:F1"/>
  </mergeCells>
  <dataValidations count="1">
    <dataValidation type="list" allowBlank="1" showInputMessage="1" showErrorMessage="1" sqref="D5" xr:uid="{D1D85B12-E1F4-4241-8C8F-4BE37F166665}">
      <formula1>"Quantity, Payment Type, Amount"</formula1>
    </dataValidation>
  </dataValidations>
  <pageMargins left="0.7" right="0.7" top="0.75" bottom="0.75" header="0.3" footer="0.3"/>
  <pageSetup orientation="portrait" horizontalDpi="1200" verticalDpi="1200" r:id="rId2"/>
  <headerFooter>
    <oddFooter>&amp;LRachel Worley&amp;C&amp;A&amp;R&amp;F</oddFooter>
  </headerFooter>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roject>
  <id>PgZOLPyAYM4T07gSbUmgbkQZwXLVpTBV7O4ncxhe6Zc=-~rX+smngYKnrbDTAXUvuHaQ==</id>
</project>
</file>

<file path=customXml/item2.xml>��< ? x m l   v e r s i o n = " 1 . 0 "   e n c o d i n g = " u t f - 1 6 " ? > < D a t a M a s h u p   x m l n s = " h t t p : / / s c h e m a s . m i c r o s o f t . c o m / D a t a M a s h u p " > A A A A A N o D A A B Q S w M E F A A C A A g A w r K e V H 4 r y N O j A A A A 9 w A A A B I A H A B D b 2 5 m a W c v U G F j a 2 F n Z S 5 4 b W w g o h g A K K A U A A A A A A A A A A A A A A A A A A A A A A A A A A A A h Y + 9 D o I w G E V f h X S n f y y E f N T B V R I T o n F t S o V G K I Y W y 7 s 5 + E i + g h h F 3 R z v u W e 4 9 3 6 9 w W r q 2 u i i B 2 d 6 m y O G K Y q 0 V X 1 l b J 2 j 0 R / j F K 0 E b K U 6 y V p H s 2 x d N r k q R 4 3 3 5 4 y Q E A I O C e 6 H m n B K G T k U m 1 I 1 u p P o I 5 v / c m y s 8 9 I q j Q T s X 2 M E x 4 w m m L G U Y w p k o V A Y + z X 4 P P j Z / k B Y j 6 0 f B y 2 0 j X c l k C U C e Z 8 Q D 1 B L A w Q U A A I A C A D C s p 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r K e V B 8 c H 6 3 V A A A A I g E A A B M A H A B G b 3 J t d W x h c y 9 T Z W N 0 a W 9 u M S 5 t I K I Y A C i g F A A A A A A A A A A A A A A A A A A A A A A A A A A A A F 2 P w W r D M B B E 7 w b / g 9 A p A W P I M Q 0 + B C e F X E r A 7 c k 2 Y i M P s c C W h F Z x U 0 r / v Q 6 G U L q X h W F m 5 y 1 D R + O s q J a 9 2 a V J m n B P A Z 0 4 2 Q k 2 u v A l C j E g p o m Y p 3 K 3 o D E r e 6 3 B n B 8 o 0 o U Y q 1 c z I C + d j X O G V 7 J 8 a T 4 Y g Z v 3 Y L g 3 1 B z c p x 0 c d d w c 7 3 6 z V c e 7 x q D 2 3 p f k O T o L V b r R B / S w b C a o Z 3 t O W n c X u c 5 E X Q Z Q x B t N 5 k o P 3 H N w H i E a c B H D D e 0 6 W y D V X / S F + L u u d I + R C i m z U 8 R Y y K d H t j / 1 4 4 0 2 T Y z 9 f 2 D 3 C 1 B L A Q I t A B Q A A g A I A M K y n l R + K 8 j T o w A A A P c A A A A S A A A A A A A A A A A A A A A A A A A A A A B D b 2 5 m a W c v U G F j a 2 F n Z S 5 4 b W x Q S w E C L Q A U A A I A C A D C s p 5 U D 8 r p q 6 Q A A A D p A A A A E w A A A A A A A A A A A A A A A A D v A A A A W 0 N v b n R l b n R f V H l w Z X N d L n h t b F B L A Q I t A B Q A A g A I A M K y n l Q f H B + t 1 Q A A A C I B A A A T A A A A A A A A A A A A A A A A A O A B A A B G b 3 J t d W x h c y 9 T Z W N 0 a W 9 u M S 5 t U E s F B g A A A A A D A A M A w g A A A A 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J A A A A A A A A n g 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d m V u 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u d m V u d G 9 y e 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y L T A 1 L T A x V D A y O j I y O j A 0 L j E 1 N T M 4 M j d a I i A v P j x F b n R y e S B U e X B l P S J G a W x s Q 2 9 s d W 1 u V H l w Z X M i I F Z h b H V l P S J z Q l F V R k J n P T 0 i I C 8 + P E V u d H J 5 I F R 5 c G U 9 I k Z p b G x D b 2 x 1 b W 5 O Y W 1 l c y I g V m F s d W U 9 I n N b J n F 1 b 3 Q 7 S X R l b S Z x d W 9 0 O y w m c X V v d D t R d W F u d G l 0 e S Z x d W 9 0 O y w m c X V v d D t U b 3 R h b C B W Y W x 1 Z S Z x d W 9 0 O y w m c X V v d D t X Y X J l a G 9 1 c 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n Z l b n R v c n k v Q X V 0 b 1 J l b W 9 2 Z W R D b 2 x 1 b W 5 z M S 5 7 S X R l b S w w f S Z x d W 9 0 O y w m c X V v d D t T Z W N 0 a W 9 u M S 9 J b n Z l b n R v c n k v Q X V 0 b 1 J l b W 9 2 Z W R D b 2 x 1 b W 5 z M S 5 7 U X V h b n R p d H k s M X 0 m c X V v d D s s J n F 1 b 3 Q 7 U 2 V j d G l v b j E v S W 5 2 Z W 5 0 b 3 J 5 L 0 F 1 d G 9 S Z W 1 v d m V k Q 2 9 s d W 1 u c z E u e 1 R v d G F s I F Z h b H V l L D J 9 J n F 1 b 3 Q 7 L C Z x d W 9 0 O 1 N l Y 3 R p b 2 4 x L 0 l u d m V u d G 9 y e S 9 B d X R v U m V t b 3 Z l Z E N v b H V t b n M x L n t X Y X J l a G 9 1 c 2 U s M 3 0 m c X V v d D t d L C Z x d W 9 0 O 0 N v b H V t b k N v d W 5 0 J n F 1 b 3 Q 7 O j Q s J n F 1 b 3 Q 7 S 2 V 5 Q 2 9 s d W 1 u T m F t Z X M m c X V v d D s 6 W 1 0 s J n F 1 b 3 Q 7 Q 2 9 s d W 1 u S W R l b n R p d G l l c y Z x d W 9 0 O z p b J n F 1 b 3 Q 7 U 2 V j d G l v b j E v S W 5 2 Z W 5 0 b 3 J 5 L 0 F 1 d G 9 S Z W 1 v d m V k Q 2 9 s d W 1 u c z E u e 0 l 0 Z W 0 s M H 0 m c X V v d D s s J n F 1 b 3 Q 7 U 2 V j d G l v b j E v S W 5 2 Z W 5 0 b 3 J 5 L 0 F 1 d G 9 S Z W 1 v d m V k Q 2 9 s d W 1 u c z E u e 1 F 1 Y W 5 0 a X R 5 L D F 9 J n F 1 b 3 Q 7 L C Z x d W 9 0 O 1 N l Y 3 R p b 2 4 x L 0 l u d m V u d G 9 y e S 9 B d X R v U m V t b 3 Z l Z E N v b H V t b n M x L n t U b 3 R h b C B W Y W x 1 Z S w y f S Z x d W 9 0 O y w m c X V v d D t T Z W N 0 a W 9 u M S 9 J b n Z l b n R v c n k v Q X V 0 b 1 J l b W 9 2 Z W R D b 2 x 1 b W 5 z M S 5 7 V 2 F y Z W h v d X N l L D N 9 J n F 1 b 3 Q 7 X S w m c X V v d D t S Z W x h d G l v b n N o a X B J b m Z v J n F 1 b 3 Q 7 O l t d f S I g L z 4 8 L 1 N 0 Y W J s Z U V u d H J p Z X M + P C 9 J d G V t P j x J d G V t P j x J d G V t T G 9 j Y X R p b 2 4 + P E l 0 Z W 1 U e X B l P k Z v c m 1 1 b G E 8 L 0 l 0 Z W 1 U e X B l P j x J d G V t U G F 0 a D 5 T Z W N 0 a W 9 u M S 9 J b n Z l b n R v c n k v U 2 9 1 c m N l P C 9 J d G V t U G F 0 a D 4 8 L 0 l 0 Z W 1 M b 2 N h d G l v b j 4 8 U 3 R h Y m x l R W 5 0 c m l l c y A v P j w v S X R l b T 4 8 S X R l b T 4 8 S X R l b U x v Y 2 F 0 a W 9 u P j x J d G V t V H l w Z T 5 G b 3 J t d W x h P C 9 J d G V t V H l w Z T 4 8 S X R l b V B h d G g + U 2 V j d G l v b j E v S W 5 2 Z W 5 0 b 3 J 5 L 1 9 J b n Z l b n R v c n k 8 L 0 l 0 Z W 1 Q Y X R o P j w v S X R l b U x v Y 2 F 0 a W 9 u P j x T d G F i b G V F b n R y a W V z I C 8 + P C 9 J d G V t P j w v S X R l b X M + P C 9 M b 2 N h b F B h Y 2 t h Z 2 V N Z X R h Z G F 0 Y U Z p b G U + F g A A A F B L B Q Y A A A A A A A A A A A A A A A A A A A A A A A A m A Q A A A Q A A A N C M n d 8 B F d E R j H o A w E / C l + s B A A A A w D N N u H 4 t a k m z m H z R q C v x 9 g A A A A A C A A A A A A A Q Z g A A A A E A A C A A A A B 1 T 3 C x H A 9 g 3 l 1 X D 0 V v d g A j A w C v V A z v Y 9 A e 7 l h 6 g H Z r f w A A A A A O g A A A A A I A A C A A A A C f V / T 0 4 q d 3 2 r 0 Y 4 7 p x Z O t C B D l R t i K p z l d 6 5 E y A 3 J a T y 1 A A A A A B I U V j i 4 K H X h J l 8 m S V 5 5 p T U e v E N 5 P z x d m s + 2 V T i c S O v v a J t v 4 / + p Z h A V u q P m C H Z a s Z s a J x S d q x n 4 d t D W m c D y y r 0 H K Z 4 v 4 6 I m z t y g i m p x t s t E A A A A A b 9 F d 9 7 Z 6 k H y + n o a H s s F 9 P g N N D w i J c C K F T z R G 0 K G T K T H s 9 9 2 I j l + 8 V o S w / l 6 l i 2 g A 6 V w m R O j 3 8 Q N 2 t h a 7 d 1 f D y < / D a t a M a s h u p > 
</file>

<file path=customXml/itemProps1.xml><?xml version="1.0" encoding="utf-8"?>
<ds:datastoreItem xmlns:ds="http://schemas.openxmlformats.org/officeDocument/2006/customXml" ds:itemID="{231DF128-181A-41D7-A501-6ED63AA97BB5}">
  <ds:schemaRefs/>
</ds:datastoreItem>
</file>

<file path=customXml/itemProps2.xml><?xml version="1.0" encoding="utf-8"?>
<ds:datastoreItem xmlns:ds="http://schemas.openxmlformats.org/officeDocument/2006/customXml" ds:itemID="{7DB68A55-F996-4813-AD9D-9A907AAA5F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Insurance</vt:lpstr>
      <vt:lpstr>Scenario Summary</vt:lpstr>
      <vt:lpstr>Facilities</vt:lpstr>
      <vt:lpstr>Inventory</vt:lpstr>
      <vt:lpstr>Sales</vt:lpstr>
      <vt:lpstr>Insurance!Criteria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Margaret Wright</cp:lastModifiedBy>
  <dcterms:created xsi:type="dcterms:W3CDTF">2015-09-01T14:15:28Z</dcterms:created>
  <dcterms:modified xsi:type="dcterms:W3CDTF">2022-05-01T02:34:05Z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