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inancial Information" sheetId="1" r:id="rId4"/>
    <sheet state="visible" name="Market Data" sheetId="2" r:id="rId5"/>
    <sheet state="visible" name="Chart" sheetId="3" r:id="rId6"/>
  </sheets>
  <definedNames/>
  <calcPr/>
</workbook>
</file>

<file path=xl/sharedStrings.xml><?xml version="1.0" encoding="utf-8"?>
<sst xmlns="http://schemas.openxmlformats.org/spreadsheetml/2006/main" count="65" uniqueCount="59">
  <si>
    <t>FINANCIAL INFORMATION</t>
  </si>
  <si>
    <t>INCOME</t>
  </si>
  <si>
    <t>Q1</t>
  </si>
  <si>
    <t>Q2</t>
  </si>
  <si>
    <t>Q3</t>
  </si>
  <si>
    <t>Q4</t>
  </si>
  <si>
    <t>Total</t>
  </si>
  <si>
    <t>Fixed Costs</t>
  </si>
  <si>
    <t>Operating Income</t>
  </si>
  <si>
    <t>Monthly Rent</t>
  </si>
  <si>
    <t>Sales</t>
  </si>
  <si>
    <t>Internet</t>
  </si>
  <si>
    <t>Other</t>
  </si>
  <si>
    <t>Depreciation</t>
  </si>
  <si>
    <t>Total Operating Income</t>
  </si>
  <si>
    <t>Telephone</t>
  </si>
  <si>
    <t>Licenses</t>
  </si>
  <si>
    <t>Non-Operating Income</t>
  </si>
  <si>
    <t>Insurance</t>
  </si>
  <si>
    <t>Interest Income</t>
  </si>
  <si>
    <t>Total Non-Operating Income</t>
  </si>
  <si>
    <t>Total INCOME</t>
  </si>
  <si>
    <t>EXPENSES</t>
  </si>
  <si>
    <t>Accounting and Legal</t>
  </si>
  <si>
    <t>Advertising</t>
  </si>
  <si>
    <t>Interest Expense</t>
  </si>
  <si>
    <t>Office Supplies</t>
  </si>
  <si>
    <t>Postage</t>
  </si>
  <si>
    <t>Rent</t>
  </si>
  <si>
    <t>Research and Development</t>
  </si>
  <si>
    <t>Salaries and Wages</t>
  </si>
  <si>
    <t>Taxes and Licenses</t>
  </si>
  <si>
    <t>Utilities</t>
  </si>
  <si>
    <t>Total Operating Expenses</t>
  </si>
  <si>
    <t>Total EXPENSES</t>
  </si>
  <si>
    <t>Net Income Before Taxes</t>
  </si>
  <si>
    <t>Income Tax Expense</t>
  </si>
  <si>
    <t>NET INCOME</t>
  </si>
  <si>
    <t>MARKET DATA</t>
  </si>
  <si>
    <t>North Carolina Healthcare Industry Outputs and Estimated IT Budgets</t>
  </si>
  <si>
    <t>Sector</t>
  </si>
  <si>
    <t>Revenue</t>
  </si>
  <si>
    <t>IT Budget %</t>
  </si>
  <si>
    <t>IT Budget $</t>
  </si>
  <si>
    <t>IT Consultant %</t>
  </si>
  <si>
    <t>IT Consultant $</t>
  </si>
  <si>
    <t>Physicians Offices</t>
  </si>
  <si>
    <t>Hospitals</t>
  </si>
  <si>
    <t>Dentists Offices</t>
  </si>
  <si>
    <t>Community Care Facilities</t>
  </si>
  <si>
    <t>Other Health Offices</t>
  </si>
  <si>
    <t>Outpatient Care Centers</t>
  </si>
  <si>
    <t>Medical and Diagnostic Labs</t>
  </si>
  <si>
    <t>Home Health Services</t>
  </si>
  <si>
    <t>Ambulatory Health Services</t>
  </si>
  <si>
    <t>TOTAL</t>
  </si>
  <si>
    <t>Average</t>
  </si>
  <si>
    <t>Min</t>
  </si>
  <si>
    <t>Max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</si>
</sst>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&quot;$&quot;* #,##0_);_(&quot;$&quot;* \(#,##0\);_(&quot;$&quot;* &quot;-&quot;??_);_(@_)"/>
    <numFmt numFmtId="165" formatCode="&quot;$&quot;#,##0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FFFFFF"/>
      <name val="Arial"/>
      <scheme val="minor"/>
    </font>
    <font>
      <i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F792F"/>
        <bgColor rgb="FFEF792F"/>
      </patternFill>
    </fill>
    <fill>
      <patternFill patternType="solid">
        <fgColor rgb="FFF6B26B"/>
        <bgColor rgb="FFF6B26B"/>
      </patternFill>
    </fill>
  </fills>
  <borders count="4">
    <border/>
    <border>
      <top style="thin">
        <color rgb="FF000000"/>
      </top>
    </border>
    <border>
      <bottom style="thin">
        <color rgb="FF000000"/>
      </bottom>
    </border>
    <border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165" xfId="0" applyAlignment="1" applyFont="1" applyNumberFormat="1">
      <alignment readingOrder="0"/>
    </xf>
    <xf borderId="1" fillId="0" fontId="2" numFmtId="0" xfId="0" applyAlignment="1" applyBorder="1" applyFont="1">
      <alignment horizontal="right" readingOrder="0"/>
    </xf>
    <xf borderId="1" fillId="0" fontId="2" numFmtId="164" xfId="0" applyBorder="1" applyFont="1" applyNumberFormat="1"/>
    <xf borderId="0" fillId="3" fontId="2" numFmtId="0" xfId="0" applyAlignment="1" applyFill="1" applyFont="1">
      <alignment readingOrder="0"/>
    </xf>
    <xf borderId="0" fillId="3" fontId="2" numFmtId="164" xfId="0" applyFont="1" applyNumberFormat="1"/>
    <xf borderId="0" fillId="2" fontId="1" numFmtId="164" xfId="0" applyFont="1" applyNumberFormat="1"/>
    <xf borderId="0" fillId="2" fontId="2" numFmtId="0" xfId="0" applyFont="1"/>
    <xf borderId="0" fillId="2" fontId="3" numFmtId="0" xfId="0" applyAlignment="1" applyFont="1">
      <alignment horizontal="center" readingOrder="0"/>
    </xf>
    <xf borderId="0" fillId="2" fontId="3" numFmtId="0" xfId="0" applyAlignment="1" applyFont="1">
      <alignment horizontal="left" readingOrder="0"/>
    </xf>
    <xf borderId="2" fillId="0" fontId="1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  <xf borderId="0" fillId="0" fontId="2" numFmtId="9" xfId="0" applyAlignment="1" applyFont="1" applyNumberFormat="1">
      <alignment readingOrder="0"/>
    </xf>
    <xf borderId="3" fillId="0" fontId="2" numFmtId="0" xfId="0" applyAlignment="1" applyBorder="1" applyFont="1">
      <alignment readingOrder="0"/>
    </xf>
    <xf borderId="3" fillId="0" fontId="2" numFmtId="164" xfId="0" applyBorder="1" applyFont="1" applyNumberFormat="1"/>
    <xf borderId="3" fillId="0" fontId="2" numFmtId="9" xfId="0" applyBorder="1" applyFont="1" applyNumberFormat="1"/>
    <xf borderId="0" fillId="0" fontId="4" numFmtId="0" xfId="0" applyAlignment="1" applyFont="1">
      <alignment readingOrder="0"/>
    </xf>
    <xf borderId="0" fillId="0" fontId="4" numFmtId="164" xfId="0" applyFont="1" applyNumberFormat="1"/>
    <xf borderId="0" fillId="0" fontId="4" numFmtId="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North Carolina Healthcare IT Consultant Budgets by Sector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'Market Data'!$F$2:$F$3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'Market Data'!$A$4:$A$12</c:f>
            </c:strRef>
          </c:cat>
          <c:val>
            <c:numRef>
              <c:f>'Market Data'!$F$4:$F$12</c:f>
              <c:numCache/>
            </c:numRef>
          </c:val>
        </c:ser>
        <c:axId val="2139076382"/>
        <c:axId val="1017288138"/>
      </c:barChart>
      <c:catAx>
        <c:axId val="2139076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17288138"/>
      </c:catAx>
      <c:valAx>
        <c:axId val="10172881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076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76581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13"/>
    <col customWidth="1" min="8" max="8" width="16.5"/>
  </cols>
  <sheetData>
    <row r="1">
      <c r="A1" s="1" t="s">
        <v>0</v>
      </c>
    </row>
    <row r="3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H3" s="1" t="s">
        <v>7</v>
      </c>
    </row>
    <row r="4">
      <c r="A4" s="3" t="s">
        <v>8</v>
      </c>
      <c r="B4" s="4">
        <v>11179.0</v>
      </c>
      <c r="C4" s="4">
        <v>11252.0</v>
      </c>
      <c r="D4" s="4">
        <v>11497.0</v>
      </c>
      <c r="E4" s="4">
        <v>11745.0</v>
      </c>
      <c r="F4" s="5">
        <f t="shared" ref="F4:F6" si="1">SUM(B4:E4)</f>
        <v>45673</v>
      </c>
      <c r="H4" s="3" t="s">
        <v>9</v>
      </c>
      <c r="I4" s="6">
        <v>2000.0</v>
      </c>
    </row>
    <row r="5">
      <c r="A5" s="3" t="s">
        <v>10</v>
      </c>
      <c r="B5" s="4">
        <v>56480.0</v>
      </c>
      <c r="C5" s="4">
        <v>58620.0</v>
      </c>
      <c r="D5" s="4">
        <v>59130.0</v>
      </c>
      <c r="E5" s="4">
        <v>61770.0</v>
      </c>
      <c r="F5" s="5">
        <f t="shared" si="1"/>
        <v>236000</v>
      </c>
      <c r="H5" s="3" t="s">
        <v>11</v>
      </c>
      <c r="I5" s="6">
        <v>80.0</v>
      </c>
    </row>
    <row r="6">
      <c r="A6" s="3" t="s">
        <v>12</v>
      </c>
      <c r="B6" s="4">
        <v>560.0</v>
      </c>
      <c r="C6" s="4">
        <v>680.0</v>
      </c>
      <c r="D6" s="4">
        <v>740.0</v>
      </c>
      <c r="E6" s="4">
        <v>990.0</v>
      </c>
      <c r="F6" s="5">
        <f t="shared" si="1"/>
        <v>2970</v>
      </c>
      <c r="H6" s="3" t="s">
        <v>13</v>
      </c>
      <c r="I6" s="6">
        <v>200.0</v>
      </c>
    </row>
    <row r="7">
      <c r="A7" s="7" t="s">
        <v>14</v>
      </c>
      <c r="B7" s="8">
        <f t="shared" ref="B7:F7" si="2">SUM(B4:B6)</f>
        <v>68219</v>
      </c>
      <c r="C7" s="8">
        <f t="shared" si="2"/>
        <v>70552</v>
      </c>
      <c r="D7" s="8">
        <f t="shared" si="2"/>
        <v>71367</v>
      </c>
      <c r="E7" s="8">
        <f t="shared" si="2"/>
        <v>74505</v>
      </c>
      <c r="F7" s="8">
        <f t="shared" si="2"/>
        <v>284643</v>
      </c>
      <c r="H7" s="3" t="s">
        <v>15</v>
      </c>
      <c r="I7" s="6">
        <v>100.0</v>
      </c>
    </row>
    <row r="8">
      <c r="B8" s="5"/>
      <c r="C8" s="5"/>
      <c r="D8" s="5"/>
      <c r="E8" s="5"/>
      <c r="F8" s="5"/>
      <c r="H8" s="3" t="s">
        <v>16</v>
      </c>
      <c r="I8" s="6">
        <v>120.0</v>
      </c>
    </row>
    <row r="9">
      <c r="A9" s="3" t="s">
        <v>17</v>
      </c>
      <c r="B9" s="4">
        <v>758.0</v>
      </c>
      <c r="C9" s="4">
        <v>799.0</v>
      </c>
      <c r="D9" s="4">
        <v>801.0</v>
      </c>
      <c r="E9" s="4">
        <v>946.0</v>
      </c>
      <c r="F9" s="5">
        <f t="shared" ref="F9:F11" si="3">SUM(B9:E9)</f>
        <v>3304</v>
      </c>
      <c r="H9" s="3" t="s">
        <v>18</v>
      </c>
      <c r="I9" s="6">
        <v>350.0</v>
      </c>
    </row>
    <row r="10">
      <c r="A10" s="3" t="s">
        <v>19</v>
      </c>
      <c r="B10" s="4">
        <v>149.0</v>
      </c>
      <c r="C10" s="4">
        <v>178.0</v>
      </c>
      <c r="D10" s="4">
        <v>197.0</v>
      </c>
      <c r="E10" s="4">
        <v>203.0</v>
      </c>
      <c r="F10" s="5">
        <f t="shared" si="3"/>
        <v>727</v>
      </c>
    </row>
    <row r="11">
      <c r="A11" s="3" t="s">
        <v>12</v>
      </c>
      <c r="B11" s="4">
        <v>60.0</v>
      </c>
      <c r="C11" s="4">
        <v>65.0</v>
      </c>
      <c r="D11" s="4">
        <v>77.0</v>
      </c>
      <c r="E11" s="4">
        <v>82.0</v>
      </c>
      <c r="F11" s="5">
        <f t="shared" si="3"/>
        <v>284</v>
      </c>
    </row>
    <row r="12">
      <c r="A12" s="7" t="s">
        <v>20</v>
      </c>
      <c r="B12" s="8">
        <f t="shared" ref="B12:F12" si="4">SUM(B9:B11)</f>
        <v>967</v>
      </c>
      <c r="C12" s="8">
        <f t="shared" si="4"/>
        <v>1042</v>
      </c>
      <c r="D12" s="8">
        <f t="shared" si="4"/>
        <v>1075</v>
      </c>
      <c r="E12" s="8">
        <f t="shared" si="4"/>
        <v>1231</v>
      </c>
      <c r="F12" s="8">
        <f t="shared" si="4"/>
        <v>4315</v>
      </c>
    </row>
    <row r="13">
      <c r="B13" s="5"/>
      <c r="C13" s="5"/>
      <c r="D13" s="5"/>
      <c r="E13" s="5"/>
      <c r="F13" s="5"/>
    </row>
    <row r="14">
      <c r="A14" s="9" t="s">
        <v>21</v>
      </c>
      <c r="B14" s="10">
        <f t="shared" ref="B14:C14" si="5">SUM(B12,B7)</f>
        <v>69186</v>
      </c>
      <c r="C14" s="10">
        <f t="shared" si="5"/>
        <v>71594</v>
      </c>
      <c r="D14" s="10">
        <f t="shared" ref="D14:F14" si="6">SUM(D7,D12)</f>
        <v>72442</v>
      </c>
      <c r="E14" s="10">
        <f t="shared" si="6"/>
        <v>75736</v>
      </c>
      <c r="F14" s="10">
        <f t="shared" si="6"/>
        <v>288958</v>
      </c>
    </row>
    <row r="15">
      <c r="B15" s="5"/>
      <c r="C15" s="5"/>
      <c r="D15" s="5"/>
      <c r="E15" s="5"/>
      <c r="F15" s="5"/>
    </row>
    <row r="16">
      <c r="A16" s="2" t="s">
        <v>22</v>
      </c>
      <c r="B16" s="11"/>
      <c r="C16" s="11"/>
      <c r="D16" s="11"/>
      <c r="E16" s="11"/>
      <c r="F16" s="11"/>
    </row>
    <row r="17">
      <c r="A17" s="3" t="s">
        <v>23</v>
      </c>
      <c r="B17" s="4">
        <v>866.0</v>
      </c>
      <c r="C17" s="4">
        <v>847.0</v>
      </c>
      <c r="D17" s="4">
        <v>921.0</v>
      </c>
      <c r="E17" s="4">
        <v>789.0</v>
      </c>
      <c r="F17" s="5">
        <f t="shared" ref="F17:F31" si="7">SUM(B17:E17)</f>
        <v>3423</v>
      </c>
    </row>
    <row r="18">
      <c r="A18" s="3" t="s">
        <v>24</v>
      </c>
      <c r="B18" s="4">
        <v>100.0</v>
      </c>
      <c r="C18" s="4">
        <v>100.0</v>
      </c>
      <c r="D18" s="4">
        <v>100.0</v>
      </c>
      <c r="E18" s="4">
        <v>100.0</v>
      </c>
      <c r="F18" s="5">
        <f t="shared" si="7"/>
        <v>400</v>
      </c>
    </row>
    <row r="19">
      <c r="A19" s="3" t="s">
        <v>13</v>
      </c>
      <c r="B19" s="4">
        <f t="shared" ref="B19:E19" si="8">$I$6*3</f>
        <v>600</v>
      </c>
      <c r="C19" s="4">
        <f t="shared" si="8"/>
        <v>600</v>
      </c>
      <c r="D19" s="4">
        <f t="shared" si="8"/>
        <v>600</v>
      </c>
      <c r="E19" s="4">
        <f t="shared" si="8"/>
        <v>600</v>
      </c>
      <c r="F19" s="5">
        <f t="shared" si="7"/>
        <v>2400</v>
      </c>
    </row>
    <row r="20">
      <c r="A20" s="3" t="s">
        <v>18</v>
      </c>
      <c r="B20" s="4">
        <f t="shared" ref="B20:E20" si="9">$I$9*3</f>
        <v>1050</v>
      </c>
      <c r="C20" s="4">
        <f t="shared" si="9"/>
        <v>1050</v>
      </c>
      <c r="D20" s="4">
        <f t="shared" si="9"/>
        <v>1050</v>
      </c>
      <c r="E20" s="4">
        <f t="shared" si="9"/>
        <v>1050</v>
      </c>
      <c r="F20" s="5">
        <f t="shared" si="7"/>
        <v>4200</v>
      </c>
    </row>
    <row r="21">
      <c r="A21" s="3" t="s">
        <v>25</v>
      </c>
      <c r="B21" s="4">
        <v>149.0</v>
      </c>
      <c r="C21" s="4">
        <v>146.0</v>
      </c>
      <c r="D21" s="4">
        <v>142.0</v>
      </c>
      <c r="E21" s="4">
        <v>138.0</v>
      </c>
      <c r="F21" s="5">
        <f t="shared" si="7"/>
        <v>575</v>
      </c>
    </row>
    <row r="22">
      <c r="A22" s="3" t="s">
        <v>11</v>
      </c>
      <c r="B22" s="4">
        <f t="shared" ref="B22:E22" si="10">VLOOKUP($A$22,$H$3:$I$9,2,false)*3</f>
        <v>240</v>
      </c>
      <c r="C22" s="4">
        <f t="shared" si="10"/>
        <v>240</v>
      </c>
      <c r="D22" s="4">
        <f t="shared" si="10"/>
        <v>240</v>
      </c>
      <c r="E22" s="4">
        <f t="shared" si="10"/>
        <v>240</v>
      </c>
      <c r="F22" s="5">
        <f t="shared" si="7"/>
        <v>960</v>
      </c>
    </row>
    <row r="23">
      <c r="A23" s="3" t="s">
        <v>26</v>
      </c>
      <c r="B23" s="4">
        <v>88.0</v>
      </c>
      <c r="C23" s="4">
        <v>92.0</v>
      </c>
      <c r="D23" s="4">
        <v>95.0</v>
      </c>
      <c r="E23" s="4">
        <v>100.0</v>
      </c>
      <c r="F23" s="5">
        <f t="shared" si="7"/>
        <v>375</v>
      </c>
    </row>
    <row r="24">
      <c r="A24" s="3" t="s">
        <v>27</v>
      </c>
      <c r="B24" s="4">
        <v>54.0</v>
      </c>
      <c r="C24" s="4">
        <v>54.0</v>
      </c>
      <c r="D24" s="4">
        <v>54.0</v>
      </c>
      <c r="E24" s="4">
        <v>54.0</v>
      </c>
      <c r="F24" s="5">
        <f t="shared" si="7"/>
        <v>216</v>
      </c>
    </row>
    <row r="25">
      <c r="A25" s="3" t="s">
        <v>28</v>
      </c>
      <c r="B25" s="4">
        <f t="shared" ref="B25:E25" si="11">$I$4*3</f>
        <v>6000</v>
      </c>
      <c r="C25" s="4">
        <f t="shared" si="11"/>
        <v>6000</v>
      </c>
      <c r="D25" s="4">
        <f t="shared" si="11"/>
        <v>6000</v>
      </c>
      <c r="E25" s="4">
        <f t="shared" si="11"/>
        <v>6000</v>
      </c>
      <c r="F25" s="5">
        <f t="shared" si="7"/>
        <v>24000</v>
      </c>
    </row>
    <row r="26">
      <c r="A26" s="3" t="s">
        <v>29</v>
      </c>
      <c r="B26" s="4">
        <v>73.0</v>
      </c>
      <c r="C26" s="4">
        <v>77.0</v>
      </c>
      <c r="D26" s="4">
        <v>87.0</v>
      </c>
      <c r="E26" s="4">
        <v>91.0</v>
      </c>
      <c r="F26" s="5">
        <f t="shared" si="7"/>
        <v>328</v>
      </c>
    </row>
    <row r="27">
      <c r="A27" s="3" t="s">
        <v>30</v>
      </c>
      <c r="B27" s="4">
        <v>39780.0</v>
      </c>
      <c r="C27" s="4">
        <v>40800.0</v>
      </c>
      <c r="D27" s="4">
        <v>41820.0</v>
      </c>
      <c r="E27" s="4">
        <v>42840.0</v>
      </c>
      <c r="F27" s="5">
        <f t="shared" si="7"/>
        <v>165240</v>
      </c>
    </row>
    <row r="28">
      <c r="A28" s="3" t="s">
        <v>31</v>
      </c>
      <c r="B28" s="4">
        <f t="shared" ref="B28:E28" si="12">$I$8*3</f>
        <v>360</v>
      </c>
      <c r="C28" s="4">
        <f t="shared" si="12"/>
        <v>360</v>
      </c>
      <c r="D28" s="4">
        <f t="shared" si="12"/>
        <v>360</v>
      </c>
      <c r="E28" s="4">
        <f t="shared" si="12"/>
        <v>360</v>
      </c>
      <c r="F28" s="5">
        <f t="shared" si="7"/>
        <v>1440</v>
      </c>
    </row>
    <row r="29">
      <c r="A29" s="3" t="s">
        <v>15</v>
      </c>
      <c r="B29" s="4">
        <f t="shared" ref="B29:E29" si="13">$I$7*3</f>
        <v>300</v>
      </c>
      <c r="C29" s="4">
        <f t="shared" si="13"/>
        <v>300</v>
      </c>
      <c r="D29" s="4">
        <f t="shared" si="13"/>
        <v>300</v>
      </c>
      <c r="E29" s="4">
        <f t="shared" si="13"/>
        <v>300</v>
      </c>
      <c r="F29" s="5">
        <f t="shared" si="7"/>
        <v>1200</v>
      </c>
    </row>
    <row r="30">
      <c r="A30" s="3" t="s">
        <v>32</v>
      </c>
      <c r="B30" s="4">
        <v>637.0</v>
      </c>
      <c r="C30" s="4">
        <v>645.0</v>
      </c>
      <c r="D30" s="4">
        <v>677.0</v>
      </c>
      <c r="E30" s="4">
        <v>711.0</v>
      </c>
      <c r="F30" s="5">
        <f t="shared" si="7"/>
        <v>2670</v>
      </c>
    </row>
    <row r="31">
      <c r="A31" s="3" t="s">
        <v>12</v>
      </c>
      <c r="B31" s="4">
        <v>15.0</v>
      </c>
      <c r="C31" s="4">
        <v>24.0</v>
      </c>
      <c r="D31" s="4">
        <v>16.0</v>
      </c>
      <c r="E31" s="4">
        <v>37.0</v>
      </c>
      <c r="F31" s="5">
        <f t="shared" si="7"/>
        <v>92</v>
      </c>
    </row>
    <row r="32">
      <c r="A32" s="7" t="s">
        <v>33</v>
      </c>
      <c r="B32" s="8">
        <f t="shared" ref="B32:F32" si="14">SUM(B17:B31)</f>
        <v>50312</v>
      </c>
      <c r="C32" s="8">
        <f t="shared" si="14"/>
        <v>51335</v>
      </c>
      <c r="D32" s="8">
        <f t="shared" si="14"/>
        <v>52462</v>
      </c>
      <c r="E32" s="8">
        <f t="shared" si="14"/>
        <v>53410</v>
      </c>
      <c r="F32" s="8">
        <f t="shared" si="14"/>
        <v>207519</v>
      </c>
    </row>
    <row r="33">
      <c r="B33" s="5"/>
      <c r="C33" s="5"/>
      <c r="D33" s="5"/>
      <c r="E33" s="5"/>
      <c r="F33" s="5"/>
    </row>
    <row r="34">
      <c r="A34" s="9" t="s">
        <v>34</v>
      </c>
      <c r="B34" s="10">
        <f t="shared" ref="B34:F34" si="15">B32</f>
        <v>50312</v>
      </c>
      <c r="C34" s="10">
        <f t="shared" si="15"/>
        <v>51335</v>
      </c>
      <c r="D34" s="10">
        <f t="shared" si="15"/>
        <v>52462</v>
      </c>
      <c r="E34" s="10">
        <f t="shared" si="15"/>
        <v>53410</v>
      </c>
      <c r="F34" s="10">
        <f t="shared" si="15"/>
        <v>207519</v>
      </c>
    </row>
    <row r="35">
      <c r="B35" s="5"/>
      <c r="C35" s="5"/>
      <c r="D35" s="5"/>
      <c r="E35" s="5"/>
      <c r="F35" s="5"/>
    </row>
    <row r="36">
      <c r="A36" s="3" t="s">
        <v>35</v>
      </c>
      <c r="B36" s="5">
        <f t="shared" ref="B36:F36" si="16">B14-B34</f>
        <v>18874</v>
      </c>
      <c r="C36" s="5">
        <f t="shared" si="16"/>
        <v>20259</v>
      </c>
      <c r="D36" s="5">
        <f t="shared" si="16"/>
        <v>19980</v>
      </c>
      <c r="E36" s="5">
        <f t="shared" si="16"/>
        <v>22326</v>
      </c>
      <c r="F36" s="5">
        <f t="shared" si="16"/>
        <v>81439</v>
      </c>
    </row>
    <row r="37">
      <c r="A37" s="3" t="s">
        <v>36</v>
      </c>
      <c r="B37" s="5">
        <f t="shared" ref="B37:F37" si="17">B36*0.21</f>
        <v>3963.54</v>
      </c>
      <c r="C37" s="5">
        <f t="shared" si="17"/>
        <v>4254.39</v>
      </c>
      <c r="D37" s="5">
        <f t="shared" si="17"/>
        <v>4195.8</v>
      </c>
      <c r="E37" s="5">
        <f t="shared" si="17"/>
        <v>4688.46</v>
      </c>
      <c r="F37" s="5">
        <f t="shared" si="17"/>
        <v>17102.19</v>
      </c>
    </row>
    <row r="38">
      <c r="B38" s="5"/>
      <c r="C38" s="5"/>
      <c r="D38" s="5"/>
      <c r="E38" s="5"/>
      <c r="F38" s="5"/>
    </row>
    <row r="39">
      <c r="A39" s="9" t="s">
        <v>37</v>
      </c>
      <c r="B39" s="10">
        <f t="shared" ref="B39:F39" si="18">B36-B37</f>
        <v>14910.46</v>
      </c>
      <c r="C39" s="10">
        <f t="shared" si="18"/>
        <v>16004.61</v>
      </c>
      <c r="D39" s="10">
        <f t="shared" si="18"/>
        <v>15784.2</v>
      </c>
      <c r="E39" s="10">
        <f t="shared" si="18"/>
        <v>17637.54</v>
      </c>
      <c r="F39" s="10">
        <f t="shared" si="18"/>
        <v>64336.81</v>
      </c>
    </row>
  </sheetData>
  <mergeCells count="2">
    <mergeCell ref="A1:F1"/>
    <mergeCell ref="H3:I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2.25"/>
    <col customWidth="1" min="2" max="2" width="17.0"/>
    <col customWidth="1" min="4" max="4" width="18.25"/>
    <col customWidth="1" min="5" max="5" width="13.63"/>
    <col customWidth="1" min="6" max="6" width="14.63"/>
  </cols>
  <sheetData>
    <row r="1">
      <c r="A1" s="12"/>
      <c r="B1" s="13" t="s">
        <v>38</v>
      </c>
    </row>
    <row r="2">
      <c r="A2" s="12"/>
      <c r="B2" s="14" t="s">
        <v>39</v>
      </c>
    </row>
    <row r="3">
      <c r="A3" s="15" t="s">
        <v>40</v>
      </c>
      <c r="B3" s="15" t="s">
        <v>41</v>
      </c>
      <c r="C3" s="15" t="s">
        <v>42</v>
      </c>
      <c r="D3" s="15" t="s">
        <v>43</v>
      </c>
      <c r="E3" s="15" t="s">
        <v>44</v>
      </c>
      <c r="F3" s="15" t="s">
        <v>45</v>
      </c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3" t="s">
        <v>46</v>
      </c>
      <c r="B4" s="4">
        <v>1.2522604241E10</v>
      </c>
      <c r="C4" s="17">
        <v>0.25</v>
      </c>
      <c r="D4" s="5">
        <f t="shared" ref="D4:D12" si="1">B4*C4</f>
        <v>3130651060</v>
      </c>
      <c r="E4" s="17">
        <v>0.6</v>
      </c>
      <c r="F4" s="5">
        <f t="shared" ref="F4:F12" si="2">D4*E4</f>
        <v>1878390636</v>
      </c>
    </row>
    <row r="5">
      <c r="A5" s="3" t="s">
        <v>47</v>
      </c>
      <c r="B5" s="4">
        <v>1.8671048364E10</v>
      </c>
      <c r="C5" s="17">
        <v>0.25</v>
      </c>
      <c r="D5" s="5">
        <f t="shared" si="1"/>
        <v>4667762091</v>
      </c>
      <c r="E5" s="17">
        <v>0.1</v>
      </c>
      <c r="F5" s="5">
        <f t="shared" si="2"/>
        <v>466776209.1</v>
      </c>
    </row>
    <row r="6">
      <c r="A6" s="3" t="s">
        <v>48</v>
      </c>
      <c r="B6" s="4">
        <v>4.513948251E9</v>
      </c>
      <c r="C6" s="17">
        <v>0.1</v>
      </c>
      <c r="D6" s="5">
        <f t="shared" si="1"/>
        <v>451394825.1</v>
      </c>
      <c r="E6" s="17">
        <v>0.8</v>
      </c>
      <c r="F6" s="5">
        <f t="shared" si="2"/>
        <v>361115860.1</v>
      </c>
    </row>
    <row r="7">
      <c r="A7" s="3" t="s">
        <v>49</v>
      </c>
      <c r="B7" s="4">
        <v>5.37066897E9</v>
      </c>
      <c r="C7" s="17">
        <v>0.15</v>
      </c>
      <c r="D7" s="5">
        <f t="shared" si="1"/>
        <v>805600345.5</v>
      </c>
      <c r="E7" s="17">
        <v>0.3</v>
      </c>
      <c r="F7" s="5">
        <f t="shared" si="2"/>
        <v>241680103.7</v>
      </c>
    </row>
    <row r="8">
      <c r="A8" s="3" t="s">
        <v>50</v>
      </c>
      <c r="B8" s="4">
        <v>3.139599111E9</v>
      </c>
      <c r="C8" s="17">
        <v>0.1</v>
      </c>
      <c r="D8" s="5">
        <f t="shared" si="1"/>
        <v>313959911.1</v>
      </c>
      <c r="E8" s="17">
        <v>0.5</v>
      </c>
      <c r="F8" s="5">
        <f t="shared" si="2"/>
        <v>156979955.6</v>
      </c>
    </row>
    <row r="9">
      <c r="A9" s="3" t="s">
        <v>51</v>
      </c>
      <c r="B9" s="4">
        <v>2.479420657E9</v>
      </c>
      <c r="C9" s="17">
        <v>0.2</v>
      </c>
      <c r="D9" s="5">
        <f t="shared" si="1"/>
        <v>495884131.4</v>
      </c>
      <c r="E9" s="17">
        <v>0.3</v>
      </c>
      <c r="F9" s="5">
        <f t="shared" si="2"/>
        <v>148765239.4</v>
      </c>
    </row>
    <row r="10">
      <c r="A10" s="3" t="s">
        <v>52</v>
      </c>
      <c r="B10" s="4">
        <v>1.687670065E9</v>
      </c>
      <c r="C10" s="17">
        <v>0.3</v>
      </c>
      <c r="D10" s="5">
        <f t="shared" si="1"/>
        <v>506301019.5</v>
      </c>
      <c r="E10" s="17">
        <v>0.25</v>
      </c>
      <c r="F10" s="5">
        <f t="shared" si="2"/>
        <v>126575254.9</v>
      </c>
    </row>
    <row r="11">
      <c r="A11" s="3" t="s">
        <v>53</v>
      </c>
      <c r="B11" s="4">
        <v>2.630137632E9</v>
      </c>
      <c r="C11" s="17">
        <v>0.05</v>
      </c>
      <c r="D11" s="5">
        <f t="shared" si="1"/>
        <v>131506881.6</v>
      </c>
      <c r="E11" s="17">
        <v>0.75</v>
      </c>
      <c r="F11" s="5">
        <f t="shared" si="2"/>
        <v>98630161.2</v>
      </c>
    </row>
    <row r="12">
      <c r="A12" s="3" t="s">
        <v>54</v>
      </c>
      <c r="B12" s="4">
        <v>8.7350241E8</v>
      </c>
      <c r="C12" s="17">
        <v>0.05</v>
      </c>
      <c r="D12" s="5">
        <f t="shared" si="1"/>
        <v>43675120.5</v>
      </c>
      <c r="E12" s="17">
        <v>0.25</v>
      </c>
      <c r="F12" s="5">
        <f t="shared" si="2"/>
        <v>10918780.13</v>
      </c>
    </row>
    <row r="13">
      <c r="A13" s="18" t="s">
        <v>55</v>
      </c>
      <c r="B13" s="19">
        <f>SUM(B4:B12)</f>
        <v>51888599701</v>
      </c>
      <c r="C13" s="20">
        <f>D13/B13</f>
        <v>0.2032572751</v>
      </c>
      <c r="D13" s="19">
        <f>SUM(D4:D12)</f>
        <v>10546735386</v>
      </c>
      <c r="E13" s="20">
        <f>F13/D13</f>
        <v>0.330892174</v>
      </c>
      <c r="F13" s="19">
        <f>SUM(F4:F12)</f>
        <v>3489832200</v>
      </c>
    </row>
    <row r="14">
      <c r="A14" s="21" t="s">
        <v>56</v>
      </c>
      <c r="B14" s="22">
        <f t="shared" ref="B14:F14" si="3">AVERAGE(B4:B12)</f>
        <v>5765399967</v>
      </c>
      <c r="C14" s="23">
        <f t="shared" si="3"/>
        <v>0.1611111111</v>
      </c>
      <c r="D14" s="22">
        <f t="shared" si="3"/>
        <v>1171859487</v>
      </c>
      <c r="E14" s="23">
        <f t="shared" si="3"/>
        <v>0.4277777778</v>
      </c>
      <c r="F14" s="22">
        <f t="shared" si="3"/>
        <v>387759133.4</v>
      </c>
    </row>
    <row r="15">
      <c r="A15" s="21" t="s">
        <v>57</v>
      </c>
      <c r="B15" s="22">
        <f>MIN(B4:B12)</f>
        <v>873502410</v>
      </c>
      <c r="C15" s="23">
        <f t="shared" ref="C15:F15" si="4">MIN(C3:C12)</f>
        <v>0.05</v>
      </c>
      <c r="D15" s="22">
        <f t="shared" si="4"/>
        <v>43675120.5</v>
      </c>
      <c r="E15" s="23">
        <f t="shared" si="4"/>
        <v>0.1</v>
      </c>
      <c r="F15" s="22">
        <f t="shared" si="4"/>
        <v>10918780.13</v>
      </c>
    </row>
    <row r="16">
      <c r="A16" s="21" t="s">
        <v>58</v>
      </c>
      <c r="B16" s="22">
        <f t="shared" ref="B16:F16" si="5">MAX(B4:B12)</f>
        <v>18671048364</v>
      </c>
      <c r="C16" s="23">
        <f t="shared" si="5"/>
        <v>0.3</v>
      </c>
      <c r="D16" s="22">
        <f t="shared" si="5"/>
        <v>4667762091</v>
      </c>
      <c r="E16" s="23">
        <f t="shared" si="5"/>
        <v>0.8</v>
      </c>
      <c r="F16" s="22">
        <f t="shared" si="5"/>
        <v>1878390636</v>
      </c>
    </row>
  </sheetData>
  <mergeCells count="2">
    <mergeCell ref="B1:F1"/>
    <mergeCell ref="B2:F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