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derivatives-pricing\credit\cds\"/>
    </mc:Choice>
  </mc:AlternateContent>
  <xr:revisionPtr revIDLastSave="0" documentId="13_ncr:1_{04675218-444B-437B-A701-90977F2BAC22}" xr6:coauthVersionLast="47" xr6:coauthVersionMax="47" xr10:uidLastSave="{00000000-0000-0000-0000-000000000000}"/>
  <bookViews>
    <workbookView xWindow="-28920" yWindow="-120" windowWidth="29040" windowHeight="15720" xr2:uid="{19F9D32B-8FDC-4217-9EBB-8EC70ED89566}"/>
  </bookViews>
  <sheets>
    <sheet name="Bond" sheetId="1" r:id="rId1"/>
    <sheet name="C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L15" i="2"/>
  <c r="K15" i="2"/>
  <c r="F16" i="2"/>
  <c r="F17" i="2"/>
  <c r="F18" i="2"/>
  <c r="F19" i="2"/>
  <c r="F20" i="2"/>
  <c r="F15" i="2"/>
  <c r="H16" i="2"/>
  <c r="H17" i="2"/>
  <c r="H18" i="2"/>
  <c r="H19" i="2"/>
  <c r="H20" i="2"/>
  <c r="H15" i="2"/>
  <c r="D12" i="2"/>
  <c r="C16" i="2"/>
  <c r="C17" i="2" s="1"/>
  <c r="C18" i="2" s="1"/>
  <c r="C19" i="2" s="1"/>
  <c r="C20" i="2" s="1"/>
  <c r="B15" i="2"/>
  <c r="G15" i="2" s="1"/>
  <c r="D20" i="1"/>
  <c r="D16" i="1"/>
  <c r="D17" i="1"/>
  <c r="D18" i="1"/>
  <c r="D19" i="1"/>
  <c r="D15" i="1"/>
  <c r="J15" i="1"/>
  <c r="G15" i="1"/>
  <c r="J16" i="1"/>
  <c r="J17" i="1"/>
  <c r="J18" i="1"/>
  <c r="J19" i="1"/>
  <c r="J20" i="1"/>
  <c r="I16" i="1"/>
  <c r="I17" i="1"/>
  <c r="I18" i="1"/>
  <c r="I19" i="1"/>
  <c r="I20" i="1"/>
  <c r="I15" i="1"/>
  <c r="H15" i="1"/>
  <c r="B15" i="1"/>
  <c r="F15" i="1" s="1"/>
  <c r="C16" i="1"/>
  <c r="C17" i="1" s="1"/>
  <c r="C18" i="1" s="1"/>
  <c r="C19" i="1" s="1"/>
  <c r="C20" i="1" s="1"/>
  <c r="B16" i="2" l="1"/>
  <c r="D16" i="2" s="1"/>
  <c r="D15" i="2"/>
  <c r="I15" i="2" s="1"/>
  <c r="E15" i="2"/>
  <c r="B17" i="2"/>
  <c r="E15" i="1"/>
  <c r="B16" i="1"/>
  <c r="F16" i="1" s="1"/>
  <c r="E16" i="2" l="1"/>
  <c r="B18" i="2"/>
  <c r="E17" i="2"/>
  <c r="D17" i="2"/>
  <c r="G17" i="2"/>
  <c r="H16" i="1"/>
  <c r="B17" i="1"/>
  <c r="E16" i="1"/>
  <c r="G16" i="1" s="1"/>
  <c r="G16" i="2" l="1"/>
  <c r="I16" i="2" s="1"/>
  <c r="I17" i="2"/>
  <c r="E18" i="2"/>
  <c r="D18" i="2"/>
  <c r="B19" i="2"/>
  <c r="F17" i="1"/>
  <c r="B18" i="1"/>
  <c r="E17" i="1"/>
  <c r="G17" i="1" s="1"/>
  <c r="B20" i="2" l="1"/>
  <c r="E19" i="2"/>
  <c r="D19" i="2"/>
  <c r="G19" i="2"/>
  <c r="G18" i="2"/>
  <c r="I18" i="2" s="1"/>
  <c r="H17" i="1"/>
  <c r="F18" i="1"/>
  <c r="B19" i="1"/>
  <c r="E18" i="1"/>
  <c r="I19" i="2" l="1"/>
  <c r="D20" i="2"/>
  <c r="E20" i="2"/>
  <c r="G18" i="1"/>
  <c r="H18" i="1"/>
  <c r="F19" i="1"/>
  <c r="B20" i="1"/>
  <c r="E19" i="1"/>
  <c r="G19" i="1" s="1"/>
  <c r="G20" i="2" l="1"/>
  <c r="I20" i="2" s="1"/>
  <c r="H19" i="1"/>
  <c r="F20" i="1"/>
  <c r="H20" i="1" s="1"/>
  <c r="E20" i="1"/>
  <c r="G20" i="1" l="1"/>
  <c r="K15" i="1" s="1"/>
</calcChain>
</file>

<file path=xl/sharedStrings.xml><?xml version="1.0" encoding="utf-8"?>
<sst xmlns="http://schemas.openxmlformats.org/spreadsheetml/2006/main" count="37" uniqueCount="25">
  <si>
    <t>Face value</t>
  </si>
  <si>
    <t>Frequency</t>
  </si>
  <si>
    <t>monthly</t>
  </si>
  <si>
    <t>Maturity</t>
  </si>
  <si>
    <t>Discount Rate</t>
  </si>
  <si>
    <t>Date</t>
  </si>
  <si>
    <t>Cashflow</t>
  </si>
  <si>
    <t>PV Factor</t>
  </si>
  <si>
    <t>Price</t>
  </si>
  <si>
    <t>Hazard Rate</t>
  </si>
  <si>
    <t>Time</t>
  </si>
  <si>
    <t>Surviving Prob</t>
  </si>
  <si>
    <t>PV (no default)</t>
  </si>
  <si>
    <t>Default Prob</t>
  </si>
  <si>
    <t>Recovery</t>
  </si>
  <si>
    <t>PV (Default)</t>
  </si>
  <si>
    <t>Coupon Rate Annual</t>
  </si>
  <si>
    <t>Notional</t>
  </si>
  <si>
    <t>Premium Leg</t>
  </si>
  <si>
    <t>Delta</t>
  </si>
  <si>
    <t>LGD</t>
  </si>
  <si>
    <t>Protection Leg</t>
  </si>
  <si>
    <t>Num</t>
  </si>
  <si>
    <t>Denom</t>
  </si>
  <si>
    <t>Pricing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</si>
</sst>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8" formatCode="0.000000"/>
    <numFmt numFmtId="172" formatCode="0.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NumberFormat="1"/>
    <xf numFmtId="168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B284-ACEB-401A-BD77-C818B016BCD3}">
  <dimension ref="B6:L22"/>
  <sheetViews>
    <sheetView tabSelected="1" workbookViewId="0">
      <selection activeCell="M19" sqref="M19"/>
    </sheetView>
  </sheetViews>
  <sheetFormatPr defaultRowHeight="15" x14ac:dyDescent="0.25"/>
  <cols>
    <col min="3" max="3" width="19.140625" bestFit="1" customWidth="1"/>
    <col min="5" max="5" width="9.28515625" bestFit="1" customWidth="1"/>
    <col min="6" max="6" width="13.5703125" bestFit="1" customWidth="1"/>
    <col min="7" max="7" width="14.140625" bestFit="1" customWidth="1"/>
    <col min="8" max="10" width="14.140625" customWidth="1"/>
    <col min="11" max="11" width="11.5703125" bestFit="1" customWidth="1"/>
  </cols>
  <sheetData>
    <row r="6" spans="2:12" x14ac:dyDescent="0.25">
      <c r="C6" t="s">
        <v>0</v>
      </c>
      <c r="D6">
        <v>100</v>
      </c>
    </row>
    <row r="7" spans="2:12" x14ac:dyDescent="0.25">
      <c r="C7" t="s">
        <v>16</v>
      </c>
      <c r="D7" s="2">
        <v>0.12</v>
      </c>
    </row>
    <row r="8" spans="2:12" x14ac:dyDescent="0.25">
      <c r="C8" t="s">
        <v>1</v>
      </c>
      <c r="D8" t="s">
        <v>2</v>
      </c>
    </row>
    <row r="9" spans="2:12" x14ac:dyDescent="0.25">
      <c r="C9" t="s">
        <v>3</v>
      </c>
      <c r="D9">
        <v>0.5</v>
      </c>
    </row>
    <row r="10" spans="2:12" x14ac:dyDescent="0.25">
      <c r="C10" t="s">
        <v>4</v>
      </c>
      <c r="D10">
        <v>0.04</v>
      </c>
    </row>
    <row r="11" spans="2:12" x14ac:dyDescent="0.25">
      <c r="C11" t="s">
        <v>9</v>
      </c>
      <c r="D11">
        <v>0.02</v>
      </c>
    </row>
    <row r="12" spans="2:12" x14ac:dyDescent="0.25">
      <c r="C12" t="s">
        <v>14</v>
      </c>
      <c r="D12">
        <v>0.6</v>
      </c>
    </row>
    <row r="14" spans="2:12" x14ac:dyDescent="0.25">
      <c r="B14" t="s">
        <v>10</v>
      </c>
      <c r="C14" t="s">
        <v>5</v>
      </c>
      <c r="D14" t="s">
        <v>6</v>
      </c>
      <c r="E14" t="s">
        <v>7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8</v>
      </c>
    </row>
    <row r="15" spans="2:12" x14ac:dyDescent="0.25">
      <c r="B15" s="4">
        <f>1/12</f>
        <v>8.3333333333333329E-2</v>
      </c>
      <c r="C15" s="1">
        <v>45688</v>
      </c>
      <c r="D15">
        <f>$D$6*$D$7/12</f>
        <v>1</v>
      </c>
      <c r="E15" s="3">
        <f>1/(1+$D$10)^(B15)</f>
        <v>0.99673694261856227</v>
      </c>
      <c r="F15" s="3">
        <f>EXP(-$D$11*B15)</f>
        <v>0.99833472145093871</v>
      </c>
      <c r="G15">
        <f>E15*D15*F15</f>
        <v>0.9950770979689626</v>
      </c>
      <c r="H15" s="6">
        <f>EXP(0)-EXP(-D11*B15)</f>
        <v>1.6652785490612887E-3</v>
      </c>
      <c r="I15" s="6">
        <f>$D$12*$D$6</f>
        <v>60</v>
      </c>
      <c r="J15" s="6">
        <f>I15*H15*E15</f>
        <v>9.9590678975977467E-2</v>
      </c>
      <c r="K15" s="6">
        <f>SUM(G15:G20)+SUM(J15:J20)</f>
        <v>103.57007465241173</v>
      </c>
      <c r="L15" s="5"/>
    </row>
    <row r="16" spans="2:12" x14ac:dyDescent="0.25">
      <c r="B16">
        <f>B15+1/12</f>
        <v>0.16666666666666666</v>
      </c>
      <c r="C16" s="1">
        <f>EOMONTH(EDATE(C15,1),0)</f>
        <v>45716</v>
      </c>
      <c r="D16">
        <f t="shared" ref="D16:D19" si="0">$D$6*$D$7/12</f>
        <v>1</v>
      </c>
      <c r="E16" s="3">
        <f t="shared" ref="E16:E20" si="1">1/(1+$D$10)^(B16)</f>
        <v>0.99348453278059923</v>
      </c>
      <c r="F16" s="3">
        <f>EXP(-$D$11*B16)</f>
        <v>0.99667221605452327</v>
      </c>
      <c r="G16">
        <f t="shared" ref="G16:G20" si="2">E16*D16*F16</f>
        <v>0.99017843090233248</v>
      </c>
      <c r="H16" s="6">
        <f>F15-F16</f>
        <v>1.6625053964154368E-3</v>
      </c>
      <c r="I16" s="6">
        <f t="shared" ref="I16:I20" si="3">$D$12*$D$6</f>
        <v>60</v>
      </c>
      <c r="J16" s="6">
        <f t="shared" ref="J16:J20" si="4">I16*H16*E16</f>
        <v>9.9100403820180913E-2</v>
      </c>
    </row>
    <row r="17" spans="2:10" x14ac:dyDescent="0.25">
      <c r="B17">
        <f t="shared" ref="B17:B20" si="5">B16+1/12</f>
        <v>0.25</v>
      </c>
      <c r="C17" s="1">
        <f t="shared" ref="C17:C20" si="6">EOMONTH(EDATE(C16,1),0)</f>
        <v>45747</v>
      </c>
      <c r="D17">
        <f t="shared" si="0"/>
        <v>1</v>
      </c>
      <c r="E17" s="3">
        <f t="shared" si="1"/>
        <v>0.99024273574256538</v>
      </c>
      <c r="F17" s="3">
        <f t="shared" ref="F17:F20" si="7">EXP(-$D$11*B17)</f>
        <v>0.99501247919268232</v>
      </c>
      <c r="G17">
        <f t="shared" si="2"/>
        <v>0.9853038794937542</v>
      </c>
      <c r="H17" s="6">
        <f t="shared" ref="H17:H20" si="8">F16-F17</f>
        <v>1.6597368618409547E-3</v>
      </c>
      <c r="I17" s="6">
        <f t="shared" si="3"/>
        <v>60</v>
      </c>
      <c r="J17" s="6">
        <f t="shared" si="4"/>
        <v>9.8612542240930037E-2</v>
      </c>
    </row>
    <row r="18" spans="2:10" x14ac:dyDescent="0.25">
      <c r="B18">
        <f t="shared" si="5"/>
        <v>0.33333333333333331</v>
      </c>
      <c r="C18" s="1">
        <f t="shared" si="6"/>
        <v>45777</v>
      </c>
      <c r="D18">
        <f t="shared" si="0"/>
        <v>1</v>
      </c>
      <c r="E18" s="3">
        <f t="shared" si="1"/>
        <v>0.98701151687428557</v>
      </c>
      <c r="F18" s="3">
        <f t="shared" si="7"/>
        <v>0.99335550625503444</v>
      </c>
      <c r="G18">
        <f t="shared" si="2"/>
        <v>0.98045332502420546</v>
      </c>
      <c r="H18" s="6">
        <f t="shared" si="8"/>
        <v>1.6569729376478826E-3</v>
      </c>
      <c r="I18" s="6">
        <f t="shared" si="3"/>
        <v>60</v>
      </c>
      <c r="J18" s="6">
        <f t="shared" si="4"/>
        <v>9.8127082356448653E-2</v>
      </c>
    </row>
    <row r="19" spans="2:10" x14ac:dyDescent="0.25">
      <c r="B19">
        <f t="shared" si="5"/>
        <v>0.41666666666666663</v>
      </c>
      <c r="C19" s="1">
        <f t="shared" si="6"/>
        <v>45808</v>
      </c>
      <c r="D19">
        <f t="shared" si="0"/>
        <v>1</v>
      </c>
      <c r="E19" s="3">
        <f t="shared" si="1"/>
        <v>0.98379084165858499</v>
      </c>
      <c r="F19" s="3">
        <f t="shared" si="7"/>
        <v>0.99170129263887596</v>
      </c>
      <c r="G19">
        <f t="shared" si="2"/>
        <v>0.97562664935910648</v>
      </c>
      <c r="H19" s="6">
        <f t="shared" si="8"/>
        <v>1.6542136161584731E-3</v>
      </c>
      <c r="I19" s="6">
        <f t="shared" si="3"/>
        <v>60</v>
      </c>
      <c r="J19" s="6">
        <f t="shared" si="4"/>
        <v>9.7644012343418143E-2</v>
      </c>
    </row>
    <row r="20" spans="2:10" x14ac:dyDescent="0.25">
      <c r="B20">
        <f t="shared" si="5"/>
        <v>0.49999999999999994</v>
      </c>
      <c r="C20" s="1">
        <f t="shared" si="6"/>
        <v>45838</v>
      </c>
      <c r="D20">
        <f>$D$6*$D$7/12+D6</f>
        <v>101</v>
      </c>
      <c r="E20" s="3">
        <f t="shared" si="1"/>
        <v>0.98058067569092011</v>
      </c>
      <c r="F20" s="3">
        <f t="shared" si="7"/>
        <v>0.99004983374916811</v>
      </c>
      <c r="G20">
        <f t="shared" si="2"/>
        <v>98.053197229489683</v>
      </c>
      <c r="H20" s="6">
        <f t="shared" si="8"/>
        <v>1.6514588897078575E-3</v>
      </c>
      <c r="I20" s="6">
        <f t="shared" si="3"/>
        <v>60</v>
      </c>
      <c r="J20" s="6">
        <f t="shared" si="4"/>
        <v>9.7163320436730455E-2</v>
      </c>
    </row>
    <row r="21" spans="2:10" x14ac:dyDescent="0.25">
      <c r="C21" s="1"/>
    </row>
    <row r="22" spans="2:10" x14ac:dyDescent="0.25">
      <c r="C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68C9-9AB2-4095-B8B8-3F074E78B3A4}">
  <dimension ref="B6:L22"/>
  <sheetViews>
    <sheetView workbookViewId="0">
      <selection activeCell="F11" sqref="F11"/>
    </sheetView>
  </sheetViews>
  <sheetFormatPr defaultRowHeight="15" x14ac:dyDescent="0.25"/>
  <cols>
    <col min="2" max="2" width="12" bestFit="1" customWidth="1"/>
    <col min="3" max="3" width="19.140625" bestFit="1" customWidth="1"/>
    <col min="5" max="6" width="13.5703125" bestFit="1" customWidth="1"/>
    <col min="7" max="7" width="14.140625" bestFit="1" customWidth="1"/>
    <col min="8" max="8" width="11.85546875" bestFit="1" customWidth="1"/>
    <col min="9" max="9" width="13.42578125" bestFit="1" customWidth="1"/>
    <col min="10" max="10" width="13.85546875" bestFit="1" customWidth="1"/>
    <col min="11" max="11" width="11.5703125" bestFit="1" customWidth="1"/>
  </cols>
  <sheetData>
    <row r="6" spans="2:12" x14ac:dyDescent="0.25">
      <c r="C6" t="s">
        <v>17</v>
      </c>
      <c r="D6">
        <v>100</v>
      </c>
    </row>
    <row r="7" spans="2:12" x14ac:dyDescent="0.25">
      <c r="C7" t="s">
        <v>1</v>
      </c>
      <c r="D7" t="s">
        <v>2</v>
      </c>
    </row>
    <row r="8" spans="2:12" x14ac:dyDescent="0.25">
      <c r="C8" t="s">
        <v>3</v>
      </c>
      <c r="D8">
        <v>0.5</v>
      </c>
    </row>
    <row r="9" spans="2:12" x14ac:dyDescent="0.25">
      <c r="C9" t="s">
        <v>4</v>
      </c>
      <c r="D9">
        <v>0.04</v>
      </c>
    </row>
    <row r="10" spans="2:12" x14ac:dyDescent="0.25">
      <c r="C10" t="s">
        <v>9</v>
      </c>
      <c r="D10">
        <v>0.02</v>
      </c>
    </row>
    <row r="11" spans="2:12" x14ac:dyDescent="0.25">
      <c r="C11" t="s">
        <v>14</v>
      </c>
      <c r="D11">
        <v>0.4</v>
      </c>
    </row>
    <row r="12" spans="2:12" x14ac:dyDescent="0.25">
      <c r="C12" t="s">
        <v>19</v>
      </c>
      <c r="D12">
        <f>1/12</f>
        <v>8.3333333333333329E-2</v>
      </c>
    </row>
    <row r="14" spans="2:12" x14ac:dyDescent="0.25">
      <c r="B14" t="s">
        <v>10</v>
      </c>
      <c r="C14" t="s">
        <v>5</v>
      </c>
      <c r="D14" t="s">
        <v>7</v>
      </c>
      <c r="E14" t="s">
        <v>11</v>
      </c>
      <c r="F14" t="s">
        <v>18</v>
      </c>
      <c r="G14" t="s">
        <v>13</v>
      </c>
      <c r="H14" t="s">
        <v>20</v>
      </c>
      <c r="I14" t="s">
        <v>21</v>
      </c>
      <c r="J14" t="s">
        <v>24</v>
      </c>
      <c r="K14" t="s">
        <v>22</v>
      </c>
      <c r="L14" t="s">
        <v>23</v>
      </c>
    </row>
    <row r="15" spans="2:12" x14ac:dyDescent="0.25">
      <c r="B15" s="4">
        <f>1/12</f>
        <v>8.3333333333333329E-2</v>
      </c>
      <c r="C15" s="1">
        <v>45688</v>
      </c>
      <c r="D15" s="3">
        <f>1/(1+$D$9)^(B15)</f>
        <v>0.99673694261856227</v>
      </c>
      <c r="E15" s="3">
        <f>EXP(-$D$10*B15)</f>
        <v>0.99833472145093871</v>
      </c>
      <c r="F15">
        <f>1*$D$12*E15*D15*$D$6</f>
        <v>8.2923091497413566</v>
      </c>
      <c r="G15" s="6">
        <f>EXP(0)-EXP(-D10*B15)</f>
        <v>1.6652785490612887E-3</v>
      </c>
      <c r="H15" s="6">
        <f>(1-$D$11)*$D$6</f>
        <v>60</v>
      </c>
      <c r="I15" s="6">
        <f>H15*G15*D15</f>
        <v>9.9590678975977467E-2</v>
      </c>
      <c r="J15" s="6">
        <f>K15/L15</f>
        <v>1.2010005557871078E-2</v>
      </c>
      <c r="K15" s="6">
        <f>SUM(I15:I20)</f>
        <v>0.59023804017368564</v>
      </c>
      <c r="L15">
        <f>SUM(F15:F20)</f>
        <v>49.145525980781699</v>
      </c>
    </row>
    <row r="16" spans="2:12" x14ac:dyDescent="0.25">
      <c r="B16">
        <f>B15+1/12</f>
        <v>0.16666666666666666</v>
      </c>
      <c r="C16" s="1">
        <f>EOMONTH(EDATE(C15,1),0)</f>
        <v>45716</v>
      </c>
      <c r="D16" s="3">
        <f>1/(1+$D$9)^(B16)</f>
        <v>0.99348453278059923</v>
      </c>
      <c r="E16" s="3">
        <f>EXP(-$D$10*B16)</f>
        <v>0.99667221605452327</v>
      </c>
      <c r="F16">
        <f t="shared" ref="F16:F20" si="0">1*$D$12*E16*D16*$D$6</f>
        <v>8.2514869241861035</v>
      </c>
      <c r="G16" s="6">
        <f>E15-E16</f>
        <v>1.6625053964154368E-3</v>
      </c>
      <c r="H16" s="6">
        <f t="shared" ref="H16:H20" si="1">(1-$D$11)*$D$6</f>
        <v>60</v>
      </c>
      <c r="I16" s="6">
        <f t="shared" ref="I16:I20" si="2">H16*G16*D16</f>
        <v>9.9100403820180913E-2</v>
      </c>
    </row>
    <row r="17" spans="2:9" x14ac:dyDescent="0.25">
      <c r="B17">
        <f t="shared" ref="B17:B20" si="3">B16+1/12</f>
        <v>0.25</v>
      </c>
      <c r="C17" s="1">
        <f t="shared" ref="C17:C20" si="4">EOMONTH(EDATE(C16,1),0)</f>
        <v>45747</v>
      </c>
      <c r="D17" s="3">
        <f>1/(1+$D$9)^(B17)</f>
        <v>0.99024273574256538</v>
      </c>
      <c r="E17" s="3">
        <f>EXP(-$D$10*B17)</f>
        <v>0.99501247919268232</v>
      </c>
      <c r="F17">
        <f t="shared" si="0"/>
        <v>8.210865662447949</v>
      </c>
      <c r="G17" s="6">
        <f t="shared" ref="G17:G20" si="5">E16-E17</f>
        <v>1.6597368618409547E-3</v>
      </c>
      <c r="H17" s="6">
        <f t="shared" si="1"/>
        <v>60</v>
      </c>
      <c r="I17" s="6">
        <f t="shared" si="2"/>
        <v>9.8612542240930037E-2</v>
      </c>
    </row>
    <row r="18" spans="2:9" x14ac:dyDescent="0.25">
      <c r="B18">
        <f t="shared" si="3"/>
        <v>0.33333333333333331</v>
      </c>
      <c r="C18" s="1">
        <f t="shared" si="4"/>
        <v>45777</v>
      </c>
      <c r="D18" s="3">
        <f>1/(1+$D$9)^(B18)</f>
        <v>0.98701151687428557</v>
      </c>
      <c r="E18" s="3">
        <f>EXP(-$D$10*B18)</f>
        <v>0.99335550625503444</v>
      </c>
      <c r="F18">
        <f t="shared" si="0"/>
        <v>8.1704443752017113</v>
      </c>
      <c r="G18" s="6">
        <f t="shared" si="5"/>
        <v>1.6569729376478826E-3</v>
      </c>
      <c r="H18" s="6">
        <f t="shared" si="1"/>
        <v>60</v>
      </c>
      <c r="I18" s="6">
        <f t="shared" si="2"/>
        <v>9.8127082356448653E-2</v>
      </c>
    </row>
    <row r="19" spans="2:9" x14ac:dyDescent="0.25">
      <c r="B19">
        <f t="shared" si="3"/>
        <v>0.41666666666666663</v>
      </c>
      <c r="C19" s="1">
        <f t="shared" si="4"/>
        <v>45808</v>
      </c>
      <c r="D19" s="3">
        <f>1/(1+$D$9)^(B19)</f>
        <v>0.98379084165858499</v>
      </c>
      <c r="E19" s="3">
        <f>EXP(-$D$10*B19)</f>
        <v>0.99170129263887596</v>
      </c>
      <c r="F19">
        <f t="shared" si="0"/>
        <v>8.1302220779925527</v>
      </c>
      <c r="G19" s="6">
        <f t="shared" si="5"/>
        <v>1.6542136161584731E-3</v>
      </c>
      <c r="H19" s="6">
        <f t="shared" si="1"/>
        <v>60</v>
      </c>
      <c r="I19" s="6">
        <f t="shared" si="2"/>
        <v>9.7644012343418143E-2</v>
      </c>
    </row>
    <row r="20" spans="2:9" x14ac:dyDescent="0.25">
      <c r="B20">
        <f t="shared" si="3"/>
        <v>0.49999999999999994</v>
      </c>
      <c r="C20" s="1">
        <f t="shared" si="4"/>
        <v>45838</v>
      </c>
      <c r="D20" s="3">
        <f>1/(1+$D$9)^(B20)</f>
        <v>0.98058067569092011</v>
      </c>
      <c r="E20" s="3">
        <f>EXP(-$D$10*B20)</f>
        <v>0.99004983374916811</v>
      </c>
      <c r="F20">
        <f t="shared" si="0"/>
        <v>8.0901977912120202</v>
      </c>
      <c r="G20" s="6">
        <f t="shared" si="5"/>
        <v>1.6514588897078575E-3</v>
      </c>
      <c r="H20" s="6">
        <f t="shared" si="1"/>
        <v>60</v>
      </c>
      <c r="I20" s="6">
        <f t="shared" si="2"/>
        <v>9.7163320436730455E-2</v>
      </c>
    </row>
    <row r="21" spans="2:9" x14ac:dyDescent="0.25">
      <c r="C21" s="1"/>
    </row>
    <row r="22" spans="2:9" x14ac:dyDescent="0.25">
      <c r="C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</vt:lpstr>
      <vt:lpstr>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Van Dyk</dc:creator>
  <cp:lastModifiedBy>Anton Van Dyk</cp:lastModifiedBy>
  <dcterms:created xsi:type="dcterms:W3CDTF">2025-06-20T08:41:22Z</dcterms:created>
  <dcterms:modified xsi:type="dcterms:W3CDTF">2025-06-20T11:17:02Z</dcterms:modified>
</cp:coreProperties>
</file>