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32940/Dropbox/5.Rachel-projects/Metagenomic_Analysis/revision/Metagenomics_tools/4.tables/"/>
    </mc:Choice>
  </mc:AlternateContent>
  <xr:revisionPtr revIDLastSave="0" documentId="13_ncr:1_{74C30659-51BD-DB40-8FEF-720E9268BBDB}" xr6:coauthVersionLast="47" xr6:coauthVersionMax="47" xr10:uidLastSave="{00000000-0000-0000-0000-000000000000}"/>
  <bookViews>
    <workbookView xWindow="-38400" yWindow="-2260" windowWidth="38400" windowHeight="21600" activeTab="1" xr2:uid="{E7EC6222-0252-EF43-85A9-7DC1DDFB3CCE}"/>
  </bookViews>
  <sheets>
    <sheet name="Sheet1" sheetId="1" r:id="rId1"/>
    <sheet name="Sheet2" sheetId="2" r:id="rId2"/>
  </sheets>
  <definedNames>
    <definedName name="OLE_LINK210" localSheetId="1">Sheet2!$F$3</definedName>
    <definedName name="OLE_LINK212" localSheetId="1">Sheet2!$F$4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12" i="1"/>
  <c r="G12" i="1" s="1"/>
  <c r="F3" i="1"/>
  <c r="G3" i="1" s="1"/>
  <c r="F2" i="1"/>
  <c r="G2" i="1" s="1"/>
  <c r="F7" i="1"/>
  <c r="G7" i="1" s="1"/>
  <c r="F6" i="1"/>
  <c r="G6" i="1" s="1"/>
  <c r="F10" i="1"/>
  <c r="G10" i="1" s="1"/>
  <c r="F8" i="1"/>
  <c r="G8" i="1" s="1"/>
  <c r="F13" i="1"/>
  <c r="G13" i="1" s="1"/>
  <c r="F11" i="1"/>
  <c r="G11" i="1" s="1"/>
  <c r="F5" i="1"/>
  <c r="G5" i="1" s="1"/>
  <c r="F4" i="1"/>
  <c r="G4" i="1" s="1"/>
</calcChain>
</file>

<file path=xl/sharedStrings.xml><?xml version="1.0" encoding="utf-8"?>
<sst xmlns="http://schemas.openxmlformats.org/spreadsheetml/2006/main" count="200" uniqueCount="97">
  <si>
    <t>Software</t>
  </si>
  <si>
    <t>Kraken2</t>
  </si>
  <si>
    <t>version</t>
  </si>
  <si>
    <t>databases</t>
  </si>
  <si>
    <t>custom</t>
  </si>
  <si>
    <t>Bracken</t>
  </si>
  <si>
    <t>CLARK</t>
  </si>
  <si>
    <t>CLARK-s</t>
  </si>
  <si>
    <t>Centrifuge</t>
  </si>
  <si>
    <t>DNA</t>
  </si>
  <si>
    <t>marker</t>
  </si>
  <si>
    <t>citations (12/22/2021)</t>
  </si>
  <si>
    <t>PublicationYear</t>
  </si>
  <si>
    <t>Type</t>
  </si>
  <si>
    <t>Protein</t>
  </si>
  <si>
    <t>Kaiju</t>
  </si>
  <si>
    <t>v. 1.0.4</t>
  </si>
  <si>
    <t> v.1.2.6.1</t>
  </si>
  <si>
    <t>v.1.8.2</t>
  </si>
  <si>
    <t>v. 3.0.13</t>
  </si>
  <si>
    <t>Metaphlan</t>
  </si>
  <si>
    <t>v. 2.1.2</t>
  </si>
  <si>
    <t>v 2.6.1</t>
  </si>
  <si>
    <t xml:space="preserve">downloaded </t>
  </si>
  <si>
    <t>database Information</t>
  </si>
  <si>
    <t>12 threads, 115.75GB, 316m30.369s</t>
  </si>
  <si>
    <t>Average runtime/sample</t>
  </si>
  <si>
    <t>runtime resources (highmem_p)</t>
  </si>
  <si>
    <t>12 threads, 140.23 GB</t>
  </si>
  <si>
    <t>1 thread, 0 MB</t>
  </si>
  <si>
    <t>12 threads, 136.83 GB</t>
  </si>
  <si>
    <t>12 threads, 30.62 GB</t>
  </si>
  <si>
    <t>12 threads, 3.10 GB</t>
  </si>
  <si>
    <t>12 threads, 60.27 GB</t>
  </si>
  <si>
    <t>12 thread, 50.54 GB</t>
  </si>
  <si>
    <t xml:space="preserve">pre-built </t>
  </si>
  <si>
    <t>miniKrakenV2 (8 GB)</t>
  </si>
  <si>
    <t>standard (53 GB)</t>
  </si>
  <si>
    <t>maxikraken2 (150GB)</t>
  </si>
  <si>
    <t>standard (2.7 GB)</t>
  </si>
  <si>
    <t xml:space="preserve">12 threads, 404.48 GB, 2568m4.146s </t>
  </si>
  <si>
    <t>bacteria (archaea) viruses human (168 GB)</t>
  </si>
  <si>
    <t>h+p+v+c (33 GB)</t>
  </si>
  <si>
    <t>mpa_v30_CHOCOPhlAn_201901_marker_info.txt.bz2 (2.8 GB)</t>
  </si>
  <si>
    <t>refseq (234 GB)</t>
  </si>
  <si>
    <t>Blastn</t>
  </si>
  <si>
    <t>nr (2022/01/07)</t>
  </si>
  <si>
    <t>Diamond/ MEGAN</t>
  </si>
  <si>
    <t>v. 2.0.13/ v 6.21.7</t>
  </si>
  <si>
    <t> v.1.2.6.2</t>
  </si>
  <si>
    <t>12 threads, 1.75 GB</t>
  </si>
  <si>
    <t>12 thread, 7.46 GB</t>
  </si>
  <si>
    <t>bacteria (archaea) + viruses</t>
  </si>
  <si>
    <t>12 threads, (261.15 + 30.59) GB, (2230m57.500s + 10m51.775s)</t>
  </si>
  <si>
    <t xml:space="preserve">12 threads, (289.81 + 72.03) GB </t>
  </si>
  <si>
    <t xml:space="preserve">12 threads, 60.28 GB, 931m38.804s </t>
  </si>
  <si>
    <t>12 threads, 59.36 GB</t>
  </si>
  <si>
    <t>12 threads, 7.98 GB, 145m9.630s</t>
  </si>
  <si>
    <t>v 2.12.0</t>
  </si>
  <si>
    <t>nt (1/12/2022)</t>
  </si>
  <si>
    <t>12 threads, 9 GB</t>
  </si>
  <si>
    <t>hours</t>
  </si>
  <si>
    <t>nt (1/12/2022) (172 GB)</t>
  </si>
  <si>
    <t xml:space="preserve">ls -sh </t>
  </si>
  <si>
    <t>Version</t>
  </si>
  <si>
    <t>Databases</t>
  </si>
  <si>
    <t>Database Building Resources</t>
  </si>
  <si>
    <t>Average Runtime/Sample</t>
  </si>
  <si>
    <t xml:space="preserve">Runtime Resources </t>
  </si>
  <si>
    <t>Publication Year</t>
  </si>
  <si>
    <t>nt (172 GB)</t>
  </si>
  <si>
    <t xml:space="preserve">Pre-built* </t>
  </si>
  <si>
    <t>~2 hr</t>
  </si>
  <si>
    <t>&gt;1 min</t>
  </si>
  <si>
    <t xml:space="preserve">Downloaded** </t>
  </si>
  <si>
    <t>~1 min</t>
  </si>
  <si>
    <t>~3 min</t>
  </si>
  <si>
    <t>custom (60 GB)</t>
  </si>
  <si>
    <t>12 threads, 60.28 GB, ~26 hrs</t>
  </si>
  <si>
    <t>12 thread, 0 MB</t>
  </si>
  <si>
    <t xml:space="preserve">12 threads, 404.48 GB, ~43 hr </t>
  </si>
  <si>
    <t>12 threads, (261.15 + 30.59) GB, ~37 hr</t>
  </si>
  <si>
    <t xml:space="preserve">pre-built* </t>
  </si>
  <si>
    <t>Marker</t>
  </si>
  <si>
    <t>mpa_v30_CHOCOPhlAn_201901_marker (2.8 GB)</t>
  </si>
  <si>
    <t>~2 min</t>
  </si>
  <si>
    <t>Diamond</t>
  </si>
  <si>
    <t>v. 2.0.13</t>
  </si>
  <si>
    <t>nr (218 GB)</t>
  </si>
  <si>
    <t>12 threads, 7.98 GB, ~2  hr</t>
  </si>
  <si>
    <t>~5 hr</t>
  </si>
  <si>
    <t>12 threads,9 GB</t>
  </si>
  <si>
    <t>Refseq (234 GB)</t>
  </si>
  <si>
    <t>12 threads, 115.75GB, ~5 hr</t>
  </si>
  <si>
    <r>
      <t xml:space="preserve"> </t>
    </r>
    <r>
      <rPr>
        <b/>
        <sz val="10"/>
        <color rgb="FF000000"/>
        <rFont val="Times New Roman"/>
        <family val="1"/>
      </rPr>
      <t>*Pre-built:</t>
    </r>
    <r>
      <rPr>
        <sz val="10"/>
        <color rgb="FF000000"/>
        <rFont val="Times New Roman"/>
        <family val="1"/>
      </rPr>
      <t xml:space="preserve"> the database was pre-built by the developer of the software and was distributed with the software release.</t>
    </r>
  </si>
  <si>
    <r>
      <t xml:space="preserve">  **Downloaded:</t>
    </r>
    <r>
      <rPr>
        <sz val="10"/>
        <color rgb="FF000000"/>
        <rFont val="Times New Roman"/>
        <family val="1"/>
      </rPr>
      <t xml:space="preserve"> the database was built previously with the contribution of the science community and distributed online.</t>
    </r>
  </si>
  <si>
    <t>Citations 
(12/22/2021)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</si>
</sst>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u/>
      <sz val="10"/>
      <color rgb="FF00808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F5B4-30DF-C540-87B4-CE4111E62B23}">
  <dimension ref="A1:O29"/>
  <sheetViews>
    <sheetView zoomScale="76" zoomScaleNormal="76" workbookViewId="0">
      <selection activeCell="D12" sqref="D12"/>
    </sheetView>
  </sheetViews>
  <sheetFormatPr baseColWidth="10" defaultColWidth="11.1640625" defaultRowHeight="16" x14ac:dyDescent="0.2"/>
  <cols>
    <col min="1" max="3" width="18" customWidth="1"/>
    <col min="4" max="4" width="64.5" customWidth="1"/>
    <col min="5" max="5" width="66.33203125" customWidth="1"/>
    <col min="6" max="7" width="22.33203125" customWidth="1"/>
    <col min="8" max="8" width="33.83203125" customWidth="1"/>
    <col min="9" max="9" width="20.83203125" customWidth="1"/>
    <col min="10" max="10" width="18" customWidth="1"/>
    <col min="11" max="15" width="11.1640625" style="11"/>
  </cols>
  <sheetData>
    <row r="1" spans="1:12" x14ac:dyDescent="0.2">
      <c r="A1" s="24" t="s">
        <v>13</v>
      </c>
      <c r="B1" s="24" t="s">
        <v>0</v>
      </c>
      <c r="C1" s="1" t="s">
        <v>2</v>
      </c>
      <c r="D1" s="1" t="s">
        <v>3</v>
      </c>
      <c r="E1" s="6" t="s">
        <v>24</v>
      </c>
      <c r="F1" s="6" t="s">
        <v>26</v>
      </c>
      <c r="G1" s="8" t="s">
        <v>61</v>
      </c>
      <c r="H1" s="6" t="s">
        <v>27</v>
      </c>
      <c r="I1" s="1" t="s">
        <v>11</v>
      </c>
      <c r="J1" s="9" t="s">
        <v>12</v>
      </c>
    </row>
    <row r="2" spans="1:12" x14ac:dyDescent="0.2">
      <c r="A2" s="37" t="s">
        <v>9</v>
      </c>
      <c r="B2" s="24" t="s">
        <v>45</v>
      </c>
      <c r="C2" s="7" t="s">
        <v>58</v>
      </c>
      <c r="D2" s="7" t="s">
        <v>62</v>
      </c>
      <c r="E2" s="7" t="s">
        <v>35</v>
      </c>
      <c r="F2" s="7">
        <f>(ROUND((21*60 + 47),2) + ROUND((366*60 + 34),2) + ROUND((48*60 + 47),2) + ROUND((17*60 + 47),2) + ROUND((187*60 + 23),2) + ROUND((13*60 + 47),2) + ROUND((28*60 + 47),2) + ROUND((21*60 + 47),2) + ROUND((453*60 +51),2) + ROUND((35*60 + 31),2) + ROUND((21*60 + 47),2) + ROUND((115*60 + 25),2) + ROUND((21*60 + 47),2) + ROUND((30*60 + 47),2) + ROUND((26*60 + 23),2) + ROUND((21*60 + 47),2))/12</f>
        <v>7169.75</v>
      </c>
      <c r="G2" s="8">
        <f>ROUND(F2/3600,5)</f>
        <v>1.9916</v>
      </c>
      <c r="H2" s="7" t="s">
        <v>50</v>
      </c>
      <c r="I2" s="7">
        <v>10705</v>
      </c>
      <c r="J2" s="9">
        <v>2009</v>
      </c>
      <c r="K2" s="12"/>
    </row>
    <row r="3" spans="1:12" x14ac:dyDescent="0.2">
      <c r="A3" s="38"/>
      <c r="B3" s="41" t="s">
        <v>1</v>
      </c>
      <c r="C3" s="42" t="s">
        <v>21</v>
      </c>
      <c r="D3" s="1" t="s">
        <v>36</v>
      </c>
      <c r="E3" s="6" t="s">
        <v>35</v>
      </c>
      <c r="F3" s="6">
        <f xml:space="preserve"> ROUND((8.303 + 15.582 + 3.188 + 1.877 + 5.566 + 1.765 + 2.164 + 12.835 + 2.223 + 4.331 + 2.459 + 2.367)/12,2)</f>
        <v>5.22</v>
      </c>
      <c r="G3" s="8">
        <f t="shared" ref="G3:G13" si="0">ROUND(F3/3600,5)</f>
        <v>1.4499999999999999E-3</v>
      </c>
      <c r="H3" s="6" t="s">
        <v>51</v>
      </c>
      <c r="I3" s="42">
        <v>893</v>
      </c>
      <c r="J3" s="40">
        <v>2019</v>
      </c>
      <c r="K3" s="12"/>
      <c r="L3" s="12"/>
    </row>
    <row r="4" spans="1:12" x14ac:dyDescent="0.2">
      <c r="A4" s="38"/>
      <c r="B4" s="41"/>
      <c r="C4" s="42"/>
      <c r="D4" s="1" t="s">
        <v>37</v>
      </c>
      <c r="E4" s="6" t="s">
        <v>23</v>
      </c>
      <c r="F4" s="6">
        <f xml:space="preserve"> ((9*60 + 7.773)+34.423 + 14.188 + 12.035 + 18.211 + 11.905 + 12.429 + 29.776 + 12.477 + 15.399 + 12.837 + 12.863)/12</f>
        <v>61.192999999999984</v>
      </c>
      <c r="G4" s="8">
        <f t="shared" si="0"/>
        <v>1.7000000000000001E-2</v>
      </c>
      <c r="H4" s="6" t="s">
        <v>34</v>
      </c>
      <c r="I4" s="42"/>
      <c r="J4" s="40"/>
      <c r="K4" s="12"/>
      <c r="L4" s="12"/>
    </row>
    <row r="5" spans="1:12" x14ac:dyDescent="0.2">
      <c r="A5" s="38"/>
      <c r="B5" s="41"/>
      <c r="C5" s="42"/>
      <c r="D5" s="1" t="s">
        <v>38</v>
      </c>
      <c r="E5" s="6" t="s">
        <v>23</v>
      </c>
      <c r="F5" s="6">
        <f>ROUND(((2*60 + 49.804) + (3*60 + 10.994) + (2*60 + 34.345) + (2*60 +40.261) + (2*60 + 48.36) + (2*60 + 48.812) + (2*60 + 54.819) +(2*60 + 49.27) + (2*60 +42.157) + (3*60 + 4.389) + (6*60 + 7.271) + (3*60 + 48.487))/12,2)</f>
        <v>191.58</v>
      </c>
      <c r="G5" s="8">
        <f t="shared" si="0"/>
        <v>5.3220000000000003E-2</v>
      </c>
      <c r="H5" s="6" t="s">
        <v>28</v>
      </c>
      <c r="I5" s="42"/>
      <c r="J5" s="40"/>
      <c r="K5" s="12"/>
      <c r="L5" s="12"/>
    </row>
    <row r="6" spans="1:12" x14ac:dyDescent="0.2">
      <c r="A6" s="38"/>
      <c r="B6" s="41"/>
      <c r="C6" s="42"/>
      <c r="D6" s="1" t="s">
        <v>4</v>
      </c>
      <c r="E6" s="6" t="s">
        <v>55</v>
      </c>
      <c r="F6" s="6">
        <f xml:space="preserve"> ROUND((9*60 + 40.369 + 12.894 + 17.12 + 16.6 + 13.866 + 13.279 + 14.445 + 15.4 + 14.514 + 15.01 + 14.775 + 13.412)/12,2)</f>
        <v>61.81</v>
      </c>
      <c r="G6" s="8">
        <f t="shared" si="0"/>
        <v>1.7170000000000001E-2</v>
      </c>
      <c r="H6" s="6" t="s">
        <v>56</v>
      </c>
      <c r="I6" s="42"/>
      <c r="J6" s="40"/>
      <c r="K6" s="12"/>
      <c r="L6" s="12"/>
    </row>
    <row r="7" spans="1:12" x14ac:dyDescent="0.2">
      <c r="A7" s="38"/>
      <c r="B7" s="24" t="s">
        <v>5</v>
      </c>
      <c r="C7" s="1" t="s">
        <v>22</v>
      </c>
      <c r="D7" s="1" t="s">
        <v>39</v>
      </c>
      <c r="E7" s="6" t="s">
        <v>23</v>
      </c>
      <c r="F7" s="2">
        <f>ROUND((0.508 + 0.31 + 0.259 + 0.22 + 0.262 + 0.22 + 0.238 + 0.279 + 0.219 + 0.242 + 0.285 + 0.213 )/12,2)</f>
        <v>0.27</v>
      </c>
      <c r="G7" s="8">
        <f t="shared" si="0"/>
        <v>8.0000000000000007E-5</v>
      </c>
      <c r="H7" s="2" t="s">
        <v>29</v>
      </c>
      <c r="I7" s="2">
        <v>384</v>
      </c>
      <c r="J7" s="9">
        <v>2017</v>
      </c>
      <c r="K7" s="12"/>
      <c r="L7" s="12"/>
    </row>
    <row r="8" spans="1:12" x14ac:dyDescent="0.2">
      <c r="A8" s="38"/>
      <c r="B8" s="24" t="s">
        <v>6</v>
      </c>
      <c r="C8" s="5" t="s">
        <v>17</v>
      </c>
      <c r="D8" s="4" t="s">
        <v>41</v>
      </c>
      <c r="E8" s="6" t="s">
        <v>40</v>
      </c>
      <c r="F8" s="2">
        <f>(42*60 + 52.665)/12</f>
        <v>214.38874999999999</v>
      </c>
      <c r="G8" s="8">
        <f t="shared" si="0"/>
        <v>5.9549999999999999E-2</v>
      </c>
      <c r="H8" s="2" t="s">
        <v>30</v>
      </c>
      <c r="I8" s="2">
        <v>457</v>
      </c>
      <c r="J8" s="9">
        <v>2015</v>
      </c>
      <c r="K8" s="12"/>
      <c r="L8" s="12"/>
    </row>
    <row r="9" spans="1:12" x14ac:dyDescent="0.2">
      <c r="A9" s="38"/>
      <c r="B9" s="24" t="s">
        <v>7</v>
      </c>
      <c r="C9" s="5" t="s">
        <v>49</v>
      </c>
      <c r="D9" s="4" t="s">
        <v>52</v>
      </c>
      <c r="E9" s="6" t="s">
        <v>53</v>
      </c>
      <c r="F9" s="2">
        <v>234</v>
      </c>
      <c r="G9" s="8">
        <f t="shared" si="0"/>
        <v>6.5000000000000002E-2</v>
      </c>
      <c r="H9" s="2" t="s">
        <v>54</v>
      </c>
      <c r="I9" s="2">
        <v>76</v>
      </c>
      <c r="J9" s="9">
        <v>2016</v>
      </c>
      <c r="K9" s="12"/>
    </row>
    <row r="10" spans="1:12" x14ac:dyDescent="0.2">
      <c r="A10" s="39"/>
      <c r="B10" s="24" t="s">
        <v>8</v>
      </c>
      <c r="C10" s="1" t="s">
        <v>16</v>
      </c>
      <c r="D10" s="1" t="s">
        <v>42</v>
      </c>
      <c r="E10" s="6" t="s">
        <v>35</v>
      </c>
      <c r="F10" s="2">
        <f>ROUND(((7*60 + 1.42) + (2*60 + 44.338) + (2 * 60 + 24.872) + (2*60 + 39.328)+ (2* 60 + 31.489) + (2*60 + 38.28) + (2*60 + 19.824) + (2*60 + 39.037) + (3* 60 + 21.215) + (2* 60 + 24.898) + (2*60 + 29.517) + (2*60 + 44.476))/12,2)</f>
        <v>179.89</v>
      </c>
      <c r="G10" s="8">
        <f t="shared" si="0"/>
        <v>4.9970000000000001E-2</v>
      </c>
      <c r="H10" s="2" t="s">
        <v>31</v>
      </c>
      <c r="I10" s="2">
        <v>659</v>
      </c>
      <c r="J10" s="9">
        <v>2016</v>
      </c>
      <c r="K10" s="12"/>
      <c r="L10" s="13"/>
    </row>
    <row r="11" spans="1:12" x14ac:dyDescent="0.2">
      <c r="A11" s="24" t="s">
        <v>10</v>
      </c>
      <c r="B11" s="24" t="s">
        <v>20</v>
      </c>
      <c r="C11" s="1" t="s">
        <v>19</v>
      </c>
      <c r="D11" s="1" t="s">
        <v>43</v>
      </c>
      <c r="E11" s="6" t="s">
        <v>35</v>
      </c>
      <c r="F11" s="2">
        <f>ROUND((21*60 + 25.601 + 40.479 + 19.554 + 18.342 + 23.761 + 18.344 + 19.037 + 33.857 + 18.743 + 21.832 + 19.03 + 21.346)/12,2)</f>
        <v>128.33000000000001</v>
      </c>
      <c r="G11" s="8">
        <f t="shared" si="0"/>
        <v>3.5650000000000001E-2</v>
      </c>
      <c r="H11" s="2" t="s">
        <v>32</v>
      </c>
      <c r="I11" s="2">
        <v>1292</v>
      </c>
      <c r="J11" s="9">
        <v>2015</v>
      </c>
      <c r="K11" s="12"/>
      <c r="L11" s="13"/>
    </row>
    <row r="12" spans="1:12" x14ac:dyDescent="0.2">
      <c r="A12" s="37" t="s">
        <v>14</v>
      </c>
      <c r="B12" s="24" t="s">
        <v>47</v>
      </c>
      <c r="C12" s="7" t="s">
        <v>48</v>
      </c>
      <c r="D12" s="7" t="s">
        <v>63</v>
      </c>
      <c r="E12" s="7" t="s">
        <v>57</v>
      </c>
      <c r="F12" s="2">
        <f>ROUND((((129*60 + 9)) + ((416*60 + 43)) + ((136*60 + 54)) + ((38*60 + 31)) +((321*60 + 1)) +((416*60 + 43)) +((28*60 + 59)) +((155*60 + 27)) +((513*60 + 26))  +((416*60 + 43)) +((124*60 + 17))  +((416*60 + 43)) +((146*60 + 14)) +((154*60 + 11))  +((91*60 + 55)) )/12,2)</f>
        <v>17534.669999999998</v>
      </c>
      <c r="G12" s="8">
        <f t="shared" si="0"/>
        <v>4.8707399999999996</v>
      </c>
      <c r="H12" s="2" t="s">
        <v>60</v>
      </c>
      <c r="I12" s="2"/>
      <c r="J12" s="9"/>
      <c r="K12" s="12"/>
      <c r="L12" s="13"/>
    </row>
    <row r="13" spans="1:12" x14ac:dyDescent="0.2">
      <c r="A13" s="39"/>
      <c r="B13" s="25" t="s">
        <v>15</v>
      </c>
      <c r="C13" s="1" t="s">
        <v>18</v>
      </c>
      <c r="D13" s="1" t="s">
        <v>44</v>
      </c>
      <c r="E13" s="4" t="s">
        <v>25</v>
      </c>
      <c r="F13" s="3">
        <f>ROUND((10 * 60 + 48.627 + 7.515 + 35.593 + 31.726 + 58.551 + 41.73 + 33.226 + 46.101 + 33.134 + 36.471 + 37.029 + 34.404)/12,2)</f>
        <v>87.01</v>
      </c>
      <c r="G13" s="8">
        <f t="shared" si="0"/>
        <v>2.4170000000000001E-2</v>
      </c>
      <c r="H13" s="3" t="s">
        <v>33</v>
      </c>
      <c r="I13" s="3">
        <v>839</v>
      </c>
      <c r="J13" s="10">
        <v>2016</v>
      </c>
      <c r="K13" s="12"/>
      <c r="L13" s="13"/>
    </row>
    <row r="15" spans="1:12" ht="15" customHeight="1" x14ac:dyDescent="0.2"/>
    <row r="16" spans="1:12" x14ac:dyDescent="0.2">
      <c r="A16" s="14" t="s">
        <v>13</v>
      </c>
      <c r="B16" s="15" t="s">
        <v>0</v>
      </c>
      <c r="C16" s="15" t="s">
        <v>2</v>
      </c>
      <c r="D16" s="19" t="s">
        <v>3</v>
      </c>
      <c r="E16" s="21" t="s">
        <v>61</v>
      </c>
      <c r="F16" s="21" t="s">
        <v>27</v>
      </c>
      <c r="G16" s="21" t="s">
        <v>11</v>
      </c>
      <c r="H16" s="21" t="s">
        <v>12</v>
      </c>
    </row>
    <row r="17" spans="1:8" x14ac:dyDescent="0.2">
      <c r="A17" s="35" t="s">
        <v>9</v>
      </c>
      <c r="B17" s="16" t="s">
        <v>45</v>
      </c>
      <c r="C17" s="16" t="s">
        <v>58</v>
      </c>
      <c r="D17" s="20" t="s">
        <v>59</v>
      </c>
      <c r="E17" s="21">
        <v>1.9916</v>
      </c>
      <c r="F17" s="21" t="s">
        <v>50</v>
      </c>
      <c r="G17" s="21">
        <v>10705</v>
      </c>
      <c r="H17" s="21">
        <v>2009</v>
      </c>
    </row>
    <row r="18" spans="1:8" x14ac:dyDescent="0.2">
      <c r="A18" s="43"/>
      <c r="B18" s="35" t="s">
        <v>1</v>
      </c>
      <c r="C18" s="35" t="s">
        <v>21</v>
      </c>
      <c r="D18" s="20" t="s">
        <v>36</v>
      </c>
      <c r="E18" s="21">
        <v>1.4499999999999999E-3</v>
      </c>
      <c r="F18" s="21" t="s">
        <v>51</v>
      </c>
      <c r="G18" s="21">
        <v>893</v>
      </c>
      <c r="H18" s="21">
        <v>2019</v>
      </c>
    </row>
    <row r="19" spans="1:8" x14ac:dyDescent="0.2">
      <c r="A19" s="43"/>
      <c r="B19" s="43"/>
      <c r="C19" s="43"/>
      <c r="D19" s="20" t="s">
        <v>37</v>
      </c>
      <c r="E19" s="21">
        <v>1.7000000000000001E-2</v>
      </c>
      <c r="F19" s="21" t="s">
        <v>34</v>
      </c>
      <c r="G19" s="21"/>
      <c r="H19" s="21"/>
    </row>
    <row r="20" spans="1:8" x14ac:dyDescent="0.2">
      <c r="A20" s="43"/>
      <c r="B20" s="43"/>
      <c r="C20" s="43"/>
      <c r="D20" s="20" t="s">
        <v>38</v>
      </c>
      <c r="E20" s="21">
        <v>5.3220000000000003E-2</v>
      </c>
      <c r="F20" s="21" t="s">
        <v>28</v>
      </c>
      <c r="G20" s="21"/>
      <c r="H20" s="21"/>
    </row>
    <row r="21" spans="1:8" x14ac:dyDescent="0.2">
      <c r="A21" s="43"/>
      <c r="B21" s="44"/>
      <c r="C21" s="44"/>
      <c r="D21" s="20" t="s">
        <v>4</v>
      </c>
      <c r="E21" s="21">
        <v>1.7170000000000001E-2</v>
      </c>
      <c r="F21" s="21" t="s">
        <v>56</v>
      </c>
      <c r="G21" s="21"/>
      <c r="H21" s="21"/>
    </row>
    <row r="22" spans="1:8" x14ac:dyDescent="0.2">
      <c r="A22" s="43"/>
      <c r="B22" s="16" t="s">
        <v>5</v>
      </c>
      <c r="C22" s="16" t="s">
        <v>22</v>
      </c>
      <c r="D22" s="20" t="s">
        <v>39</v>
      </c>
      <c r="E22" s="21">
        <v>8.0000000000000007E-5</v>
      </c>
      <c r="F22" s="21" t="s">
        <v>29</v>
      </c>
      <c r="G22" s="21">
        <v>384</v>
      </c>
      <c r="H22" s="21">
        <v>2017</v>
      </c>
    </row>
    <row r="23" spans="1:8" x14ac:dyDescent="0.2">
      <c r="A23" s="43"/>
      <c r="B23" s="16" t="s">
        <v>6</v>
      </c>
      <c r="C23" s="17" t="s">
        <v>17</v>
      </c>
      <c r="D23" s="20" t="s">
        <v>41</v>
      </c>
      <c r="E23" s="21">
        <v>5.9549999999999999E-2</v>
      </c>
      <c r="F23" s="21" t="s">
        <v>30</v>
      </c>
      <c r="G23" s="21">
        <v>457</v>
      </c>
      <c r="H23" s="21">
        <v>2015</v>
      </c>
    </row>
    <row r="24" spans="1:8" x14ac:dyDescent="0.2">
      <c r="A24" s="43"/>
      <c r="B24" s="16" t="s">
        <v>7</v>
      </c>
      <c r="C24" s="17" t="s">
        <v>49</v>
      </c>
      <c r="D24" s="20" t="s">
        <v>52</v>
      </c>
      <c r="E24" s="21">
        <v>6.5000000000000002E-2</v>
      </c>
      <c r="F24" s="21" t="s">
        <v>54</v>
      </c>
      <c r="G24" s="21">
        <v>76</v>
      </c>
      <c r="H24" s="21">
        <v>2016</v>
      </c>
    </row>
    <row r="25" spans="1:8" x14ac:dyDescent="0.2">
      <c r="A25" s="36"/>
      <c r="B25" s="16" t="s">
        <v>8</v>
      </c>
      <c r="C25" s="16" t="s">
        <v>16</v>
      </c>
      <c r="D25" s="20" t="s">
        <v>42</v>
      </c>
      <c r="E25" s="21">
        <v>4.9970000000000001E-2</v>
      </c>
      <c r="F25" s="21" t="s">
        <v>31</v>
      </c>
      <c r="G25" s="21">
        <v>659</v>
      </c>
      <c r="H25" s="21">
        <v>2016</v>
      </c>
    </row>
    <row r="26" spans="1:8" x14ac:dyDescent="0.2">
      <c r="A26" s="18" t="s">
        <v>10</v>
      </c>
      <c r="B26" s="16" t="s">
        <v>20</v>
      </c>
      <c r="C26" s="16" t="s">
        <v>19</v>
      </c>
      <c r="D26" s="20" t="s">
        <v>43</v>
      </c>
      <c r="E26" s="21">
        <v>3.5650000000000001E-2</v>
      </c>
      <c r="F26" s="21" t="s">
        <v>32</v>
      </c>
      <c r="G26" s="21">
        <v>1292</v>
      </c>
      <c r="H26" s="21">
        <v>2015</v>
      </c>
    </row>
    <row r="27" spans="1:8" x14ac:dyDescent="0.2">
      <c r="A27" s="35" t="s">
        <v>14</v>
      </c>
      <c r="B27" s="16" t="s">
        <v>47</v>
      </c>
      <c r="C27" s="16" t="s">
        <v>48</v>
      </c>
      <c r="D27" s="20" t="s">
        <v>46</v>
      </c>
      <c r="E27" s="21">
        <v>4.8707399999999996</v>
      </c>
      <c r="F27" s="21" t="s">
        <v>60</v>
      </c>
      <c r="G27" s="21">
        <v>4781</v>
      </c>
      <c r="H27" s="21">
        <v>2015</v>
      </c>
    </row>
    <row r="28" spans="1:8" x14ac:dyDescent="0.2">
      <c r="A28" s="36"/>
      <c r="B28" s="16" t="s">
        <v>15</v>
      </c>
      <c r="C28" s="16" t="s">
        <v>18</v>
      </c>
      <c r="D28" s="20" t="s">
        <v>44</v>
      </c>
      <c r="E28" s="22">
        <v>2.4170000000000001E-2</v>
      </c>
      <c r="F28" s="22" t="s">
        <v>33</v>
      </c>
      <c r="G28" s="22">
        <v>839</v>
      </c>
      <c r="H28" s="22">
        <v>2016</v>
      </c>
    </row>
    <row r="29" spans="1:8" x14ac:dyDescent="0.2">
      <c r="E29" s="23"/>
      <c r="F29" s="23"/>
      <c r="G29" s="23"/>
      <c r="H29" s="23"/>
    </row>
  </sheetData>
  <mergeCells count="10">
    <mergeCell ref="A27:A28"/>
    <mergeCell ref="A2:A10"/>
    <mergeCell ref="A12:A13"/>
    <mergeCell ref="J3:J6"/>
    <mergeCell ref="B3:B6"/>
    <mergeCell ref="C3:C6"/>
    <mergeCell ref="I3:I6"/>
    <mergeCell ref="A17:A25"/>
    <mergeCell ref="B18:B21"/>
    <mergeCell ref="C18:C21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D877-8C2C-2A4F-AA38-3680CDFC0073}">
  <dimension ref="A1:I15"/>
  <sheetViews>
    <sheetView tabSelected="1" workbookViewId="0">
      <selection activeCell="I15" sqref="I15"/>
    </sheetView>
  </sheetViews>
  <sheetFormatPr baseColWidth="10" defaultColWidth="11.1640625" defaultRowHeight="16" x14ac:dyDescent="0.2"/>
  <cols>
    <col min="1" max="1" width="6.1640625" customWidth="1"/>
    <col min="2" max="2" width="8.1640625" customWidth="1"/>
    <col min="4" max="5" width="11.1640625" style="34"/>
    <col min="7" max="7" width="11.1640625" style="34"/>
    <col min="8" max="8" width="12.83203125" customWidth="1"/>
  </cols>
  <sheetData>
    <row r="1" spans="1:9" ht="43" thickBot="1" x14ac:dyDescent="0.25">
      <c r="A1" s="26" t="s">
        <v>13</v>
      </c>
      <c r="B1" s="26" t="s">
        <v>0</v>
      </c>
      <c r="C1" s="26" t="s">
        <v>64</v>
      </c>
      <c r="D1" s="31" t="s">
        <v>65</v>
      </c>
      <c r="E1" s="31" t="s">
        <v>66</v>
      </c>
      <c r="F1" s="31" t="s">
        <v>67</v>
      </c>
      <c r="G1" s="31" t="s">
        <v>68</v>
      </c>
      <c r="H1" s="31" t="s">
        <v>96</v>
      </c>
      <c r="I1" s="32" t="s">
        <v>69</v>
      </c>
    </row>
    <row r="2" spans="1:9" ht="29" thickBot="1" x14ac:dyDescent="0.25">
      <c r="A2" s="45" t="s">
        <v>9</v>
      </c>
      <c r="B2" s="27" t="s">
        <v>45</v>
      </c>
      <c r="C2" s="27" t="s">
        <v>58</v>
      </c>
      <c r="D2" s="33" t="s">
        <v>70</v>
      </c>
      <c r="E2" s="33" t="s">
        <v>71</v>
      </c>
      <c r="F2" s="27" t="s">
        <v>72</v>
      </c>
      <c r="G2" s="33" t="s">
        <v>50</v>
      </c>
      <c r="H2" s="27">
        <v>10705</v>
      </c>
      <c r="I2" s="28">
        <v>2009</v>
      </c>
    </row>
    <row r="3" spans="1:9" ht="29" thickBot="1" x14ac:dyDescent="0.25">
      <c r="A3" s="47"/>
      <c r="B3" s="48" t="s">
        <v>1</v>
      </c>
      <c r="C3" s="48" t="s">
        <v>21</v>
      </c>
      <c r="D3" s="33" t="s">
        <v>36</v>
      </c>
      <c r="E3" s="33" t="s">
        <v>71</v>
      </c>
      <c r="F3" s="27" t="s">
        <v>73</v>
      </c>
      <c r="G3" s="33" t="s">
        <v>51</v>
      </c>
      <c r="H3" s="48">
        <v>893</v>
      </c>
      <c r="I3" s="51">
        <v>2019</v>
      </c>
    </row>
    <row r="4" spans="1:9" ht="29" thickBot="1" x14ac:dyDescent="0.25">
      <c r="A4" s="47"/>
      <c r="B4" s="49"/>
      <c r="C4" s="49"/>
      <c r="D4" s="33" t="s">
        <v>37</v>
      </c>
      <c r="E4" s="33" t="s">
        <v>74</v>
      </c>
      <c r="F4" s="27" t="s">
        <v>75</v>
      </c>
      <c r="G4" s="33" t="s">
        <v>34</v>
      </c>
      <c r="H4" s="49"/>
      <c r="I4" s="52"/>
    </row>
    <row r="5" spans="1:9" ht="29" thickBot="1" x14ac:dyDescent="0.25">
      <c r="A5" s="47"/>
      <c r="B5" s="49"/>
      <c r="C5" s="49"/>
      <c r="D5" s="33" t="s">
        <v>38</v>
      </c>
      <c r="E5" s="33" t="s">
        <v>74</v>
      </c>
      <c r="F5" s="27" t="s">
        <v>76</v>
      </c>
      <c r="G5" s="33" t="s">
        <v>28</v>
      </c>
      <c r="H5" s="49"/>
      <c r="I5" s="52"/>
    </row>
    <row r="6" spans="1:9" ht="43" thickBot="1" x14ac:dyDescent="0.25">
      <c r="A6" s="47"/>
      <c r="B6" s="50"/>
      <c r="C6" s="50"/>
      <c r="D6" s="33" t="s">
        <v>77</v>
      </c>
      <c r="E6" s="33" t="s">
        <v>78</v>
      </c>
      <c r="F6" s="27" t="s">
        <v>75</v>
      </c>
      <c r="G6" s="33" t="s">
        <v>56</v>
      </c>
      <c r="H6" s="50"/>
      <c r="I6" s="53"/>
    </row>
    <row r="7" spans="1:9" ht="29" thickBot="1" x14ac:dyDescent="0.25">
      <c r="A7" s="47"/>
      <c r="B7" s="27" t="s">
        <v>5</v>
      </c>
      <c r="C7" s="27" t="s">
        <v>22</v>
      </c>
      <c r="D7" s="33" t="s">
        <v>39</v>
      </c>
      <c r="E7" s="33" t="s">
        <v>74</v>
      </c>
      <c r="F7" s="27" t="s">
        <v>73</v>
      </c>
      <c r="G7" s="33" t="s">
        <v>79</v>
      </c>
      <c r="H7" s="27">
        <v>384</v>
      </c>
      <c r="I7" s="28">
        <v>2017</v>
      </c>
    </row>
    <row r="8" spans="1:9" ht="57" thickBot="1" x14ac:dyDescent="0.25">
      <c r="A8" s="47"/>
      <c r="B8" s="27" t="s">
        <v>6</v>
      </c>
      <c r="C8" s="27" t="s">
        <v>17</v>
      </c>
      <c r="D8" s="33" t="s">
        <v>41</v>
      </c>
      <c r="E8" s="33" t="s">
        <v>80</v>
      </c>
      <c r="F8" s="27" t="s">
        <v>76</v>
      </c>
      <c r="G8" s="33" t="s">
        <v>30</v>
      </c>
      <c r="H8" s="27">
        <v>457</v>
      </c>
      <c r="I8" s="28">
        <v>2015</v>
      </c>
    </row>
    <row r="9" spans="1:9" ht="57" thickBot="1" x14ac:dyDescent="0.25">
      <c r="A9" s="47"/>
      <c r="B9" s="27" t="s">
        <v>7</v>
      </c>
      <c r="C9" s="27" t="s">
        <v>49</v>
      </c>
      <c r="D9" s="33" t="s">
        <v>52</v>
      </c>
      <c r="E9" s="33" t="s">
        <v>81</v>
      </c>
      <c r="F9" s="27" t="s">
        <v>76</v>
      </c>
      <c r="G9" s="33" t="s">
        <v>54</v>
      </c>
      <c r="H9" s="27">
        <v>76</v>
      </c>
      <c r="I9" s="28">
        <v>2016</v>
      </c>
    </row>
    <row r="10" spans="1:9" ht="29" thickBot="1" x14ac:dyDescent="0.25">
      <c r="A10" s="46"/>
      <c r="B10" s="27" t="s">
        <v>8</v>
      </c>
      <c r="C10" s="27" t="s">
        <v>16</v>
      </c>
      <c r="D10" s="33" t="s">
        <v>42</v>
      </c>
      <c r="E10" s="33" t="s">
        <v>82</v>
      </c>
      <c r="F10" s="27" t="s">
        <v>76</v>
      </c>
      <c r="G10" s="33" t="s">
        <v>31</v>
      </c>
      <c r="H10" s="27">
        <v>659</v>
      </c>
      <c r="I10" s="28">
        <v>2016</v>
      </c>
    </row>
    <row r="11" spans="1:9" ht="57" thickBot="1" x14ac:dyDescent="0.25">
      <c r="A11" s="27" t="s">
        <v>83</v>
      </c>
      <c r="B11" s="27" t="s">
        <v>20</v>
      </c>
      <c r="C11" s="27" t="s">
        <v>19</v>
      </c>
      <c r="D11" s="33" t="s">
        <v>84</v>
      </c>
      <c r="E11" s="33" t="s">
        <v>82</v>
      </c>
      <c r="F11" s="27" t="s">
        <v>85</v>
      </c>
      <c r="G11" s="33" t="s">
        <v>32</v>
      </c>
      <c r="H11" s="27">
        <v>1292</v>
      </c>
      <c r="I11" s="28">
        <v>2015</v>
      </c>
    </row>
    <row r="12" spans="1:9" ht="43" thickBot="1" x14ac:dyDescent="0.25">
      <c r="A12" s="45" t="s">
        <v>14</v>
      </c>
      <c r="B12" s="27" t="s">
        <v>86</v>
      </c>
      <c r="C12" s="27" t="s">
        <v>87</v>
      </c>
      <c r="D12" s="33" t="s">
        <v>88</v>
      </c>
      <c r="E12" s="33" t="s">
        <v>89</v>
      </c>
      <c r="F12" s="27" t="s">
        <v>90</v>
      </c>
      <c r="G12" s="33" t="s">
        <v>91</v>
      </c>
      <c r="H12" s="27">
        <v>4825</v>
      </c>
      <c r="I12" s="28">
        <v>2015</v>
      </c>
    </row>
    <row r="13" spans="1:9" ht="43" thickBot="1" x14ac:dyDescent="0.25">
      <c r="A13" s="46"/>
      <c r="B13" s="27" t="s">
        <v>15</v>
      </c>
      <c r="C13" s="27" t="s">
        <v>18</v>
      </c>
      <c r="D13" s="33" t="s">
        <v>92</v>
      </c>
      <c r="E13" s="33" t="s">
        <v>93</v>
      </c>
      <c r="F13" s="27" t="s">
        <v>75</v>
      </c>
      <c r="G13" s="33" t="s">
        <v>33</v>
      </c>
      <c r="H13" s="27">
        <v>839</v>
      </c>
      <c r="I13" s="28">
        <v>2016</v>
      </c>
    </row>
    <row r="14" spans="1:9" x14ac:dyDescent="0.2">
      <c r="I14" s="29" t="s">
        <v>94</v>
      </c>
    </row>
    <row r="15" spans="1:9" x14ac:dyDescent="0.2">
      <c r="I15" s="30" t="s">
        <v>95</v>
      </c>
    </row>
  </sheetData>
  <mergeCells count="6">
    <mergeCell ref="I3:I6"/>
    <mergeCell ref="A12:A13"/>
    <mergeCell ref="A2:A10"/>
    <mergeCell ref="B3:B6"/>
    <mergeCell ref="C3:C6"/>
    <mergeCell ref="H3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Sheet2!OLE_LINK210</vt:lpstr>
      <vt:lpstr>Sheet2!OLE_LINK212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2021-12-22T17:45:49Z</dcterms:created>
  <dcterms:modified xsi:type="dcterms:W3CDTF">2022-02-27T19:15:23Z</dcterms:modified>
</cp:coreProperties>
</file>