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er\Downloads\"/>
    </mc:Choice>
  </mc:AlternateContent>
  <xr:revisionPtr revIDLastSave="0" documentId="8_{56284B9A-3A68-4E2C-8E1F-21019FE1E60A}" xr6:coauthVersionLast="47" xr6:coauthVersionMax="47" xr10:uidLastSave="{00000000-0000-0000-0000-000000000000}"/>
  <bookViews>
    <workbookView xWindow="-108" yWindow="-108" windowWidth="23256" windowHeight="12456" activeTab="1" xr2:uid="{70FF2BF0-8703-4A91-84B5-F5C71CC6ECA4}"/>
  </bookViews>
  <sheets>
    <sheet name="1. School Shopping" sheetId="1" r:id="rId1"/>
    <sheet name="2. Cat or Dog" sheetId="2" r:id="rId2"/>
    <sheet name="3. Three Vacations" sheetId="3" r:id="rId3"/>
    <sheet name="4. Printer Confusion" sheetId="4" r:id="rId4"/>
    <sheet name="5. Cell phone bill" sheetId="5" r:id="rId5"/>
    <sheet name="6. Car Choice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6" i="6" l="1"/>
  <c r="I26" i="6"/>
  <c r="G26" i="6"/>
  <c r="H7" i="6"/>
  <c r="I7" i="6"/>
  <c r="G7" i="6"/>
  <c r="I24" i="6"/>
  <c r="H24" i="6"/>
  <c r="G24" i="6"/>
  <c r="H18" i="6"/>
  <c r="H11" i="6" s="1"/>
  <c r="H20" i="6" s="1"/>
  <c r="I17" i="6"/>
  <c r="I18" i="6" s="1"/>
  <c r="I11" i="6" s="1"/>
  <c r="I20" i="6" s="1"/>
  <c r="H17" i="6"/>
  <c r="G17" i="6"/>
  <c r="G18" i="6" s="1"/>
  <c r="G11" i="6" s="1"/>
  <c r="G20" i="6" s="1"/>
  <c r="G25" i="6" s="1"/>
  <c r="B20" i="6"/>
  <c r="B25" i="6" s="1"/>
  <c r="B26" i="6" s="1"/>
  <c r="C24" i="6"/>
  <c r="D24" i="6"/>
  <c r="B24" i="6"/>
  <c r="B17" i="6"/>
  <c r="B18" i="6" s="1"/>
  <c r="B11" i="6" s="1"/>
  <c r="D18" i="6"/>
  <c r="D11" i="6" s="1"/>
  <c r="D20" i="6" s="1"/>
  <c r="D25" i="6" s="1"/>
  <c r="D26" i="6" s="1"/>
  <c r="C17" i="6"/>
  <c r="C18" i="6" s="1"/>
  <c r="C11" i="6" s="1"/>
  <c r="C20" i="6" s="1"/>
  <c r="C25" i="6" s="1"/>
  <c r="C26" i="6" s="1"/>
  <c r="D17" i="6"/>
  <c r="C10" i="4"/>
  <c r="C11" i="4"/>
  <c r="C14" i="4" s="1"/>
  <c r="D10" i="4"/>
  <c r="G33" i="5"/>
  <c r="F33" i="5"/>
  <c r="E33" i="5"/>
  <c r="G30" i="5"/>
  <c r="F30" i="5"/>
  <c r="E30" i="5"/>
  <c r="E37" i="5" s="1"/>
  <c r="F18" i="5"/>
  <c r="G18" i="5"/>
  <c r="E18" i="5"/>
  <c r="F15" i="5"/>
  <c r="G15" i="5"/>
  <c r="E15" i="5"/>
  <c r="F9" i="5"/>
  <c r="F10" i="5" s="1"/>
  <c r="F12" i="5" s="1"/>
  <c r="F22" i="5" s="1"/>
  <c r="G9" i="5"/>
  <c r="G10" i="5" s="1"/>
  <c r="G12" i="5" s="1"/>
  <c r="E9" i="5"/>
  <c r="E10" i="5" s="1"/>
  <c r="E12" i="5" s="1"/>
  <c r="F4" i="5"/>
  <c r="F37" i="5" s="1"/>
  <c r="G4" i="5"/>
  <c r="G37" i="5" s="1"/>
  <c r="E4" i="5"/>
  <c r="D19" i="4"/>
  <c r="E19" i="4"/>
  <c r="D20" i="4"/>
  <c r="E20" i="4"/>
  <c r="C19" i="4"/>
  <c r="D18" i="4"/>
  <c r="E18" i="4"/>
  <c r="C18" i="4"/>
  <c r="D17" i="4"/>
  <c r="E17" i="4"/>
  <c r="C17" i="4"/>
  <c r="H18" i="4"/>
  <c r="H20" i="4" s="1"/>
  <c r="H21" i="4" s="1"/>
  <c r="H13" i="4"/>
  <c r="H12" i="4"/>
  <c r="C20" i="4"/>
  <c r="E14" i="4"/>
  <c r="D12" i="4"/>
  <c r="E12" i="4"/>
  <c r="C12" i="4"/>
  <c r="H10" i="4"/>
  <c r="D11" i="4"/>
  <c r="D14" i="4" s="1"/>
  <c r="E11" i="4"/>
  <c r="E10" i="4"/>
  <c r="E9" i="4"/>
  <c r="D9" i="4"/>
  <c r="C9" i="4"/>
  <c r="I32" i="3"/>
  <c r="H32" i="3"/>
  <c r="G32" i="3"/>
  <c r="I27" i="3"/>
  <c r="H27" i="3"/>
  <c r="G27" i="3"/>
  <c r="I23" i="3"/>
  <c r="H23" i="3"/>
  <c r="G23" i="3"/>
  <c r="I19" i="3"/>
  <c r="H19" i="3"/>
  <c r="G19" i="3"/>
  <c r="I14" i="3"/>
  <c r="H14" i="3"/>
  <c r="G14" i="3"/>
  <c r="C14" i="3"/>
  <c r="D14" i="3"/>
  <c r="B14" i="3"/>
  <c r="C27" i="3"/>
  <c r="D27" i="3"/>
  <c r="B27" i="3"/>
  <c r="C32" i="3"/>
  <c r="D32" i="3"/>
  <c r="B32" i="3"/>
  <c r="C23" i="3"/>
  <c r="D23" i="3"/>
  <c r="B23" i="3"/>
  <c r="C19" i="3"/>
  <c r="D19" i="3"/>
  <c r="B19" i="3"/>
  <c r="C19" i="2"/>
  <c r="B19" i="2"/>
  <c r="C9" i="2"/>
  <c r="B9" i="2"/>
  <c r="C17" i="2"/>
  <c r="B17" i="2"/>
  <c r="C16" i="2"/>
  <c r="B16" i="2"/>
  <c r="P3" i="1"/>
  <c r="Q3" i="1"/>
  <c r="P4" i="1"/>
  <c r="Q4" i="1"/>
  <c r="P5" i="1"/>
  <c r="Q5" i="1"/>
  <c r="P6" i="1"/>
  <c r="Q6" i="1"/>
  <c r="P7" i="1"/>
  <c r="Q7" i="1"/>
  <c r="P8" i="1"/>
  <c r="Q8" i="1"/>
  <c r="P9" i="1"/>
  <c r="Q9" i="1"/>
  <c r="P10" i="1"/>
  <c r="Q10" i="1"/>
  <c r="P11" i="1"/>
  <c r="Q11" i="1"/>
  <c r="P12" i="1"/>
  <c r="Q12" i="1"/>
  <c r="P13" i="1"/>
  <c r="Q13" i="1"/>
  <c r="P14" i="1"/>
  <c r="P19" i="1" s="1"/>
  <c r="Q14" i="1"/>
  <c r="Q19" i="1" s="1"/>
  <c r="P15" i="1"/>
  <c r="Q15" i="1"/>
  <c r="P16" i="1"/>
  <c r="Q16" i="1"/>
  <c r="P17" i="1"/>
  <c r="Q17" i="1"/>
  <c r="O4" i="1"/>
  <c r="O5" i="1"/>
  <c r="O6" i="1"/>
  <c r="O7" i="1"/>
  <c r="O8" i="1"/>
  <c r="O9" i="1"/>
  <c r="O10" i="1"/>
  <c r="O11" i="1"/>
  <c r="O12" i="1"/>
  <c r="O13" i="1"/>
  <c r="O14" i="1"/>
  <c r="O19" i="1" s="1"/>
  <c r="O15" i="1"/>
  <c r="O16" i="1"/>
  <c r="O17" i="1"/>
  <c r="O3" i="1"/>
  <c r="J19" i="1"/>
  <c r="K19" i="1"/>
  <c r="I19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3" i="1"/>
  <c r="E22" i="5" l="1"/>
  <c r="G22" i="5"/>
  <c r="I25" i="6"/>
  <c r="H25" i="6"/>
  <c r="E22" i="4"/>
  <c r="C22" i="4"/>
  <c r="D22" i="4"/>
  <c r="B34" i="3"/>
  <c r="C34" i="3"/>
  <c r="D34" i="3"/>
  <c r="H34" i="3"/>
  <c r="I34" i="3"/>
  <c r="G34" i="3"/>
</calcChain>
</file>

<file path=xl/sharedStrings.xml><?xml version="1.0" encoding="utf-8"?>
<sst xmlns="http://schemas.openxmlformats.org/spreadsheetml/2006/main" count="253" uniqueCount="153">
  <si>
    <t>Ball Point Pen</t>
  </si>
  <si>
    <t>TI-35 Calculator</t>
  </si>
  <si>
    <t>100 page notebook</t>
  </si>
  <si>
    <t>8 oz Glue</t>
  </si>
  <si>
    <t>Clear tape</t>
  </si>
  <si>
    <t>Eraser</t>
  </si>
  <si>
    <t>10 No. 2 Pencils</t>
  </si>
  <si>
    <t>2 inch binder</t>
  </si>
  <si>
    <t>USB Stick 5gb</t>
  </si>
  <si>
    <t>8 Color Markers</t>
  </si>
  <si>
    <t>Stapler</t>
  </si>
  <si>
    <t>Planner Book</t>
  </si>
  <si>
    <t>Protractor</t>
  </si>
  <si>
    <t>Compass</t>
  </si>
  <si>
    <t>Liquid Paper</t>
  </si>
  <si>
    <t>Walt-Mart</t>
  </si>
  <si>
    <t>Dollar Trap</t>
  </si>
  <si>
    <t>Office Repo</t>
  </si>
  <si>
    <t>Suzan's Shopping list</t>
  </si>
  <si>
    <t>Ball Point Pens</t>
  </si>
  <si>
    <t>Quantity</t>
  </si>
  <si>
    <t>Product</t>
  </si>
  <si>
    <t>Cost at Walt-Mart</t>
  </si>
  <si>
    <t>Cost at Dollar Trap</t>
  </si>
  <si>
    <t>Cost at Office Repo</t>
  </si>
  <si>
    <t>100 page notebooks</t>
  </si>
  <si>
    <t>bottle of 8 oz Glue</t>
  </si>
  <si>
    <t>rolls of clear tape</t>
  </si>
  <si>
    <t>Erasers</t>
  </si>
  <si>
    <t>No. 2 Pencils</t>
  </si>
  <si>
    <t>2 inch binders</t>
  </si>
  <si>
    <t>box of 8 Color Markers</t>
  </si>
  <si>
    <t>Bottle Liquid Paper</t>
  </si>
  <si>
    <t>Total cost:</t>
  </si>
  <si>
    <t>Tim's Shopping list</t>
  </si>
  <si>
    <t>Purchase cost</t>
  </si>
  <si>
    <t xml:space="preserve">One time expenses </t>
  </si>
  <si>
    <t>Collar</t>
  </si>
  <si>
    <t>Food and water bowl</t>
  </si>
  <si>
    <t>Supplies (costs per month)</t>
  </si>
  <si>
    <t>Box of cat food</t>
  </si>
  <si>
    <t>Kitty Litter</t>
  </si>
  <si>
    <t>Leash</t>
  </si>
  <si>
    <t>Bag of dog food</t>
  </si>
  <si>
    <t>Dog treats</t>
  </si>
  <si>
    <t>Cat</t>
  </si>
  <si>
    <t>Dog</t>
  </si>
  <si>
    <t>-</t>
  </si>
  <si>
    <t>ID tag</t>
  </si>
  <si>
    <t>Cost per month</t>
  </si>
  <si>
    <t>Cost of supplies for a year</t>
  </si>
  <si>
    <t>Total one time expenses</t>
  </si>
  <si>
    <t>Total cost for a year:</t>
  </si>
  <si>
    <t>Caribbean Cruise</t>
  </si>
  <si>
    <t>Chicago museum Tour</t>
  </si>
  <si>
    <t>Orlando Theme Parks</t>
  </si>
  <si>
    <t>One time expenses</t>
  </si>
  <si>
    <t>Natural History</t>
  </si>
  <si>
    <t>Chicago Museum of Art</t>
  </si>
  <si>
    <t>Science Museum</t>
  </si>
  <si>
    <t>Museum of Broadcast History</t>
  </si>
  <si>
    <t>Disneyland</t>
  </si>
  <si>
    <t>Universal Studios</t>
  </si>
  <si>
    <t>Sea World</t>
  </si>
  <si>
    <t>Busch Gardens</t>
  </si>
  <si>
    <t>Air Fare Rates</t>
  </si>
  <si>
    <t>TOTAL COST FOR VACATION</t>
  </si>
  <si>
    <t>Vacation for Suzan</t>
  </si>
  <si>
    <t>Vacation for Tim</t>
  </si>
  <si>
    <t>Number of persons</t>
  </si>
  <si>
    <t>Total air ticket costs</t>
  </si>
  <si>
    <t>Car rental cost</t>
  </si>
  <si>
    <t>Number of days</t>
  </si>
  <si>
    <t>Total car rental cost</t>
  </si>
  <si>
    <t>Food cost per day</t>
  </si>
  <si>
    <t>Number of people</t>
  </si>
  <si>
    <t>Total food costs</t>
  </si>
  <si>
    <t>Hotel Cost per night</t>
  </si>
  <si>
    <t>Number of nights</t>
  </si>
  <si>
    <t>Total Hotel costs</t>
  </si>
  <si>
    <t>Total ticket cost</t>
  </si>
  <si>
    <t>All included</t>
  </si>
  <si>
    <t>Ticket costs</t>
  </si>
  <si>
    <t>Printer</t>
  </si>
  <si>
    <t>Epsilon</t>
  </si>
  <si>
    <t>Heavy Package</t>
  </si>
  <si>
    <t>Zero</t>
  </si>
  <si>
    <t>Purchase Price</t>
  </si>
  <si>
    <t>Purchase Cost</t>
  </si>
  <si>
    <t xml:space="preserve">Cartidge Cost </t>
  </si>
  <si>
    <t>Color pages printed per cartridge</t>
  </si>
  <si>
    <t>Suzan's expenses for 2 years</t>
  </si>
  <si>
    <t>Pages per day</t>
  </si>
  <si>
    <t>Pages per week</t>
  </si>
  <si>
    <t>Pages per year</t>
  </si>
  <si>
    <t>Pages for 2 years</t>
  </si>
  <si>
    <t xml:space="preserve">Number of colored pages needed </t>
  </si>
  <si>
    <t>Number of cartridges needed</t>
  </si>
  <si>
    <t xml:space="preserve">Cost for cartridges </t>
  </si>
  <si>
    <t>Purchase costs</t>
  </si>
  <si>
    <t>Suzans printing of colored papers</t>
  </si>
  <si>
    <t>TOTAL COST FOR 2 YEARS</t>
  </si>
  <si>
    <t>Tim's expenses for 2 years</t>
  </si>
  <si>
    <t>Working weeks per year</t>
  </si>
  <si>
    <t>Tims printing of colored papers</t>
  </si>
  <si>
    <t>Suzan's wanted use of GB:</t>
  </si>
  <si>
    <t>X-Mobile</t>
  </si>
  <si>
    <t>Veritium</t>
  </si>
  <si>
    <t>ABC</t>
  </si>
  <si>
    <t>Price per month</t>
  </si>
  <si>
    <t>Price for 2 years</t>
  </si>
  <si>
    <t>Number of GB needed per month</t>
  </si>
  <si>
    <t>Number of GB provided by the contract</t>
  </si>
  <si>
    <t>Number of extra GB needed per month</t>
  </si>
  <si>
    <t>Total number of extra GB neeeded for 2 years</t>
  </si>
  <si>
    <t>Cost per extra GB</t>
  </si>
  <si>
    <t>Total cost of extra GB</t>
  </si>
  <si>
    <t>Taxes and fees per month</t>
  </si>
  <si>
    <t>Taxes and fees for 2 years</t>
  </si>
  <si>
    <t>Cell phone rental per month</t>
  </si>
  <si>
    <t>Rental for 2 years</t>
  </si>
  <si>
    <t>Initial phone purchase</t>
  </si>
  <si>
    <t>TOTAL COST FOR SUZAN</t>
  </si>
  <si>
    <t xml:space="preserve">Number of GB needed per month </t>
  </si>
  <si>
    <t>TOTAL COST FOR TIM</t>
  </si>
  <si>
    <t>Chevy Spark</t>
  </si>
  <si>
    <t>Ford Mustang</t>
  </si>
  <si>
    <t>Cadillac Escalade</t>
  </si>
  <si>
    <t>Suzan</t>
  </si>
  <si>
    <t>Initial Costs</t>
  </si>
  <si>
    <t>Taxes</t>
  </si>
  <si>
    <t>Yearly Costs</t>
  </si>
  <si>
    <t>Insurance</t>
  </si>
  <si>
    <t>License</t>
  </si>
  <si>
    <t>Gas</t>
  </si>
  <si>
    <t>Gas Cost Calculation</t>
  </si>
  <si>
    <t>Miles per year driven</t>
  </si>
  <si>
    <t>MPG</t>
  </si>
  <si>
    <t>Price per gal of gas</t>
  </si>
  <si>
    <t>Galons per year needed</t>
  </si>
  <si>
    <t>Total Annual Gas costs</t>
  </si>
  <si>
    <t>Total Annual costs per car</t>
  </si>
  <si>
    <t>Miles to drive each year</t>
  </si>
  <si>
    <t>Suzans goal for max miles</t>
  </si>
  <si>
    <t>Total life of the car</t>
  </si>
  <si>
    <t xml:space="preserve">Total yearly costs </t>
  </si>
  <si>
    <t>TOTAL COST</t>
  </si>
  <si>
    <t>Tim</t>
  </si>
  <si>
    <t>Tim's goal for max miles</t>
  </si>
  <si>
    <t>Interest</t>
  </si>
  <si>
    <t>Total Initial costs</t>
  </si>
  <si>
    <t>SUZAN</t>
  </si>
  <si>
    <t>TIM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</si>
</sst>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1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99CC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4">
    <xf numFmtId="0" fontId="0" fillId="0" borderId="0" xfId="0"/>
    <xf numFmtId="44" fontId="0" fillId="2" borderId="0" xfId="1" applyFont="1" applyFill="1"/>
    <xf numFmtId="0" fontId="0" fillId="3" borderId="0" xfId="0" applyFill="1"/>
    <xf numFmtId="44" fontId="0" fillId="3" borderId="0" xfId="1" applyFont="1" applyFill="1"/>
    <xf numFmtId="44" fontId="0" fillId="4" borderId="0" xfId="1" applyFont="1" applyFill="1"/>
    <xf numFmtId="0" fontId="0" fillId="5" borderId="0" xfId="0" applyFill="1"/>
    <xf numFmtId="0" fontId="0" fillId="3" borderId="1" xfId="0" applyFill="1" applyBorder="1"/>
    <xf numFmtId="0" fontId="0" fillId="2" borderId="1" xfId="0" applyFill="1" applyBorder="1"/>
    <xf numFmtId="0" fontId="0" fillId="4" borderId="3" xfId="0" applyFill="1" applyBorder="1"/>
    <xf numFmtId="0" fontId="0" fillId="5" borderId="1" xfId="0" applyFill="1" applyBorder="1"/>
    <xf numFmtId="44" fontId="0" fillId="0" borderId="0" xfId="0" applyNumberFormat="1"/>
    <xf numFmtId="44" fontId="0" fillId="3" borderId="0" xfId="0" applyNumberFormat="1" applyFill="1"/>
    <xf numFmtId="44" fontId="0" fillId="5" borderId="0" xfId="0" applyNumberFormat="1" applyFill="1"/>
    <xf numFmtId="44" fontId="2" fillId="0" borderId="0" xfId="0" applyNumberFormat="1" applyFont="1"/>
    <xf numFmtId="0" fontId="0" fillId="6" borderId="4" xfId="0" applyFill="1" applyBorder="1"/>
    <xf numFmtId="0" fontId="0" fillId="6" borderId="2" xfId="0" applyFill="1" applyBorder="1"/>
    <xf numFmtId="0" fontId="0" fillId="6" borderId="5" xfId="0" applyFill="1" applyBorder="1"/>
    <xf numFmtId="0" fontId="0" fillId="6" borderId="6" xfId="0" applyFill="1" applyBorder="1"/>
    <xf numFmtId="44" fontId="0" fillId="6" borderId="0" xfId="1" applyFont="1" applyFill="1" applyBorder="1"/>
    <xf numFmtId="0" fontId="0" fillId="6" borderId="7" xfId="0" applyFill="1" applyBorder="1"/>
    <xf numFmtId="0" fontId="0" fillId="3" borderId="6" xfId="0" applyFill="1" applyBorder="1"/>
    <xf numFmtId="44" fontId="0" fillId="3" borderId="0" xfId="1" applyFont="1" applyFill="1" applyBorder="1"/>
    <xf numFmtId="0" fontId="0" fillId="3" borderId="7" xfId="0" applyFill="1" applyBorder="1"/>
    <xf numFmtId="0" fontId="0" fillId="3" borderId="0" xfId="0" applyFill="1" applyBorder="1"/>
    <xf numFmtId="44" fontId="0" fillId="3" borderId="0" xfId="0" applyNumberFormat="1" applyFill="1" applyBorder="1"/>
    <xf numFmtId="0" fontId="0" fillId="3" borderId="8" xfId="0" applyFill="1" applyBorder="1"/>
    <xf numFmtId="44" fontId="0" fillId="3" borderId="9" xfId="0" applyNumberFormat="1" applyFill="1" applyBorder="1"/>
    <xf numFmtId="0" fontId="0" fillId="3" borderId="10" xfId="0" applyFill="1" applyBorder="1"/>
    <xf numFmtId="0" fontId="0" fillId="6" borderId="8" xfId="0" applyFill="1" applyBorder="1"/>
    <xf numFmtId="44" fontId="0" fillId="6" borderId="9" xfId="1" applyFont="1" applyFill="1" applyBorder="1"/>
    <xf numFmtId="0" fontId="0" fillId="6" borderId="10" xfId="0" applyFill="1" applyBorder="1"/>
    <xf numFmtId="0" fontId="0" fillId="0" borderId="0" xfId="0" applyFill="1" applyBorder="1"/>
    <xf numFmtId="44" fontId="0" fillId="0" borderId="0" xfId="1" applyFont="1"/>
    <xf numFmtId="0" fontId="0" fillId="7" borderId="0" xfId="0" applyFill="1"/>
    <xf numFmtId="44" fontId="0" fillId="7" borderId="0" xfId="1" applyFont="1" applyFill="1"/>
    <xf numFmtId="0" fontId="0" fillId="7" borderId="0" xfId="0" applyNumberFormat="1" applyFill="1"/>
    <xf numFmtId="0" fontId="0" fillId="8" borderId="0" xfId="0" applyFill="1"/>
    <xf numFmtId="44" fontId="0" fillId="8" borderId="0" xfId="1" applyFont="1" applyFill="1"/>
    <xf numFmtId="0" fontId="0" fillId="8" borderId="0" xfId="1" applyNumberFormat="1" applyFont="1" applyFill="1"/>
    <xf numFmtId="0" fontId="0" fillId="9" borderId="0" xfId="0" applyFill="1"/>
    <xf numFmtId="44" fontId="0" fillId="9" borderId="0" xfId="1" applyFont="1" applyFill="1"/>
    <xf numFmtId="0" fontId="0" fillId="9" borderId="0" xfId="1" applyNumberFormat="1" applyFont="1" applyFill="1"/>
    <xf numFmtId="0" fontId="0" fillId="10" borderId="0" xfId="0" applyFill="1"/>
    <xf numFmtId="44" fontId="0" fillId="10" borderId="0" xfId="1" applyFont="1" applyFill="1"/>
    <xf numFmtId="0" fontId="0" fillId="11" borderId="0" xfId="0" applyFill="1"/>
    <xf numFmtId="44" fontId="0" fillId="11" borderId="0" xfId="1" applyFont="1" applyFill="1"/>
    <xf numFmtId="0" fontId="2" fillId="10" borderId="8" xfId="0" applyFont="1" applyFill="1" applyBorder="1"/>
    <xf numFmtId="44" fontId="2" fillId="10" borderId="9" xfId="1" applyFont="1" applyFill="1" applyBorder="1"/>
    <xf numFmtId="44" fontId="2" fillId="10" borderId="10" xfId="1" applyFont="1" applyFill="1" applyBorder="1"/>
    <xf numFmtId="0" fontId="2" fillId="9" borderId="8" xfId="0" applyFont="1" applyFill="1" applyBorder="1"/>
    <xf numFmtId="44" fontId="2" fillId="9" borderId="9" xfId="1" applyFont="1" applyFill="1" applyBorder="1"/>
    <xf numFmtId="44" fontId="2" fillId="9" borderId="10" xfId="1" applyFont="1" applyFill="1" applyBorder="1"/>
    <xf numFmtId="0" fontId="2" fillId="8" borderId="8" xfId="0" applyFont="1" applyFill="1" applyBorder="1"/>
    <xf numFmtId="44" fontId="2" fillId="8" borderId="9" xfId="1" applyFont="1" applyFill="1" applyBorder="1"/>
    <xf numFmtId="44" fontId="2" fillId="8" borderId="10" xfId="1" applyFont="1" applyFill="1" applyBorder="1"/>
    <xf numFmtId="0" fontId="2" fillId="7" borderId="8" xfId="0" applyFont="1" applyFill="1" applyBorder="1"/>
    <xf numFmtId="44" fontId="2" fillId="7" borderId="9" xfId="1" applyFont="1" applyFill="1" applyBorder="1"/>
    <xf numFmtId="44" fontId="2" fillId="7" borderId="10" xfId="1" applyFont="1" applyFill="1" applyBorder="1"/>
    <xf numFmtId="0" fontId="2" fillId="11" borderId="8" xfId="0" applyFont="1" applyFill="1" applyBorder="1"/>
    <xf numFmtId="44" fontId="2" fillId="11" borderId="9" xfId="1" applyFont="1" applyFill="1" applyBorder="1"/>
    <xf numFmtId="44" fontId="2" fillId="11" borderId="10" xfId="1" applyFont="1" applyFill="1" applyBorder="1"/>
    <xf numFmtId="0" fontId="2" fillId="0" borderId="8" xfId="0" applyFont="1" applyBorder="1"/>
    <xf numFmtId="44" fontId="2" fillId="0" borderId="9" xfId="0" applyNumberFormat="1" applyFont="1" applyBorder="1"/>
    <xf numFmtId="44" fontId="2" fillId="0" borderId="10" xfId="0" applyNumberFormat="1" applyFont="1" applyBorder="1"/>
    <xf numFmtId="44" fontId="0" fillId="7" borderId="0" xfId="0" applyNumberFormat="1" applyFill="1"/>
    <xf numFmtId="44" fontId="0" fillId="11" borderId="0" xfId="0" applyNumberFormat="1" applyFill="1"/>
    <xf numFmtId="44" fontId="0" fillId="5" borderId="0" xfId="1" applyFont="1" applyFill="1"/>
    <xf numFmtId="9" fontId="0" fillId="3" borderId="0" xfId="1" applyNumberFormat="1" applyFont="1" applyFill="1"/>
    <xf numFmtId="0" fontId="0" fillId="12" borderId="0" xfId="0" applyFill="1"/>
    <xf numFmtId="44" fontId="0" fillId="12" borderId="0" xfId="0" applyNumberFormat="1" applyFill="1"/>
    <xf numFmtId="0" fontId="0" fillId="13" borderId="0" xfId="0" applyFill="1"/>
    <xf numFmtId="44" fontId="0" fillId="13" borderId="0" xfId="0" applyNumberFormat="1" applyFill="1"/>
    <xf numFmtId="0" fontId="0" fillId="14" borderId="0" xfId="0" applyFill="1"/>
    <xf numFmtId="44" fontId="0" fillId="14" borderId="0" xfId="0" applyNumberFormat="1" applyFill="1"/>
    <xf numFmtId="44" fontId="0" fillId="14" borderId="0" xfId="1" applyFont="1" applyFill="1"/>
    <xf numFmtId="0" fontId="0" fillId="0" borderId="0" xfId="0" applyFill="1"/>
    <xf numFmtId="44" fontId="0" fillId="0" borderId="0" xfId="1" applyFont="1" applyFill="1"/>
    <xf numFmtId="0" fontId="0" fillId="4" borderId="0" xfId="0" applyFill="1"/>
    <xf numFmtId="44" fontId="0" fillId="4" borderId="0" xfId="0" applyNumberFormat="1" applyFill="1"/>
    <xf numFmtId="44" fontId="0" fillId="3" borderId="2" xfId="1" applyFont="1" applyFill="1" applyBorder="1"/>
    <xf numFmtId="0" fontId="0" fillId="3" borderId="11" xfId="0" applyFill="1" applyBorder="1"/>
    <xf numFmtId="0" fontId="0" fillId="4" borderId="11" xfId="0" applyFill="1" applyBorder="1"/>
    <xf numFmtId="44" fontId="0" fillId="4" borderId="2" xfId="1" applyFont="1" applyFill="1" applyBorder="1"/>
    <xf numFmtId="44" fontId="0" fillId="14" borderId="2" xfId="1" applyFont="1" applyFill="1" applyBorder="1"/>
  </cellXfs>
  <cellStyles count="2">
    <cellStyle name="Currency" xfId="1" builtinId="4"/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Suzan's</a:t>
            </a:r>
            <a:r>
              <a:rPr lang="en-US" baseline="0"/>
              <a:t> potential cost of shopping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'1. School Shopping'!$C$2:$E$2</c:f>
              <c:strCache>
                <c:ptCount val="3"/>
                <c:pt idx="0">
                  <c:v>Walt-Mart</c:v>
                </c:pt>
                <c:pt idx="1">
                  <c:v>Dollar Trap</c:v>
                </c:pt>
                <c:pt idx="2">
                  <c:v>Office Repo</c:v>
                </c:pt>
              </c:strCache>
            </c:strRef>
          </c:cat>
          <c:val>
            <c:numRef>
              <c:f>'1. School Shopping'!$I$19:$K$19</c:f>
              <c:numCache>
                <c:formatCode>_("$"* #,##0.00_);_("$"* \(#,##0.00\);_("$"* "-"??_);_(@_)</c:formatCode>
                <c:ptCount val="3"/>
                <c:pt idx="0">
                  <c:v>91.7</c:v>
                </c:pt>
                <c:pt idx="1">
                  <c:v>92.85</c:v>
                </c:pt>
                <c:pt idx="2">
                  <c:v>126.6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E7-45A2-811A-1998835CCC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8987471"/>
        <c:axId val="2128987887"/>
      </c:barChart>
      <c:catAx>
        <c:axId val="2128987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8987887"/>
        <c:crosses val="autoZero"/>
        <c:auto val="1"/>
        <c:lblAlgn val="ctr"/>
        <c:lblOffset val="100"/>
        <c:noMultiLvlLbl val="0"/>
      </c:catAx>
      <c:valAx>
        <c:axId val="2128987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8987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Suzan's</a:t>
            </a:r>
            <a:r>
              <a:rPr lang="en-US" baseline="0"/>
              <a:t> lifetime cost of each car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'6. Car Choice'!$B$2:$D$2</c:f>
              <c:strCache>
                <c:ptCount val="3"/>
                <c:pt idx="0">
                  <c:v>Chevy Spark</c:v>
                </c:pt>
                <c:pt idx="1">
                  <c:v>Ford Mustang</c:v>
                </c:pt>
                <c:pt idx="2">
                  <c:v>Cadillac Escalade</c:v>
                </c:pt>
              </c:strCache>
            </c:strRef>
          </c:cat>
          <c:val>
            <c:numRef>
              <c:f>'6. Car Choice'!$B$26:$D$26</c:f>
              <c:numCache>
                <c:formatCode>_("$"* #,##0.00_);_("$"* \(#,##0.00\);_("$"* "-"??_);_(@_)</c:formatCode>
                <c:ptCount val="3"/>
                <c:pt idx="0">
                  <c:v>63000.2</c:v>
                </c:pt>
                <c:pt idx="1">
                  <c:v>117565.09999999999</c:v>
                </c:pt>
                <c:pt idx="2">
                  <c:v>176278.5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16-478C-9701-7A6AC26C04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128927151"/>
        <c:axId val="2128952527"/>
      </c:barChart>
      <c:catAx>
        <c:axId val="212892715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8952527"/>
        <c:crosses val="autoZero"/>
        <c:auto val="1"/>
        <c:lblAlgn val="ctr"/>
        <c:lblOffset val="100"/>
        <c:noMultiLvlLbl val="0"/>
      </c:catAx>
      <c:valAx>
        <c:axId val="2128952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8927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Tim's</a:t>
            </a:r>
            <a:r>
              <a:rPr lang="en-US" baseline="0"/>
              <a:t> lifetime cost of each car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'6. Car Choice'!$G$2:$I$2</c:f>
              <c:strCache>
                <c:ptCount val="3"/>
                <c:pt idx="0">
                  <c:v>Chevy Spark</c:v>
                </c:pt>
                <c:pt idx="1">
                  <c:v>Ford Mustang</c:v>
                </c:pt>
                <c:pt idx="2">
                  <c:v>Cadillac Escalade</c:v>
                </c:pt>
              </c:strCache>
            </c:strRef>
          </c:cat>
          <c:val>
            <c:numRef>
              <c:f>'6. Car Choice'!$G$26:$I$26</c:f>
              <c:numCache>
                <c:formatCode>_("$"* #,##0.00_);_("$"* \(#,##0.00\);_("$"* "-"??_);_(@_)</c:formatCode>
                <c:ptCount val="3"/>
                <c:pt idx="0">
                  <c:v>69380.2</c:v>
                </c:pt>
                <c:pt idx="1">
                  <c:v>131205.09999999998</c:v>
                </c:pt>
                <c:pt idx="2">
                  <c:v>207958.5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E1-4B9D-9E0D-82C9FC7352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128983727"/>
        <c:axId val="2039691935"/>
      </c:barChart>
      <c:catAx>
        <c:axId val="21289837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9691935"/>
        <c:crosses val="autoZero"/>
        <c:auto val="1"/>
        <c:lblAlgn val="ctr"/>
        <c:lblOffset val="100"/>
        <c:noMultiLvlLbl val="0"/>
      </c:catAx>
      <c:valAx>
        <c:axId val="2039691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89837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Tim's potential</a:t>
            </a:r>
            <a:r>
              <a:rPr lang="en-US" baseline="0"/>
              <a:t> cost of shopping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'1. School Shopping'!$C$2:$E$2</c:f>
              <c:strCache>
                <c:ptCount val="3"/>
                <c:pt idx="0">
                  <c:v>Walt-Mart</c:v>
                </c:pt>
                <c:pt idx="1">
                  <c:v>Dollar Trap</c:v>
                </c:pt>
                <c:pt idx="2">
                  <c:v>Office Repo</c:v>
                </c:pt>
              </c:strCache>
            </c:strRef>
          </c:cat>
          <c:val>
            <c:numRef>
              <c:f>'1. School Shopping'!$O$19:$Q$19</c:f>
              <c:numCache>
                <c:formatCode>_("$"* #,##0.00_);_("$"* \(#,##0.00\);_("$"* "-"??_);_(@_)</c:formatCode>
                <c:ptCount val="3"/>
                <c:pt idx="0">
                  <c:v>75.899999999999991</c:v>
                </c:pt>
                <c:pt idx="1">
                  <c:v>71.499999999999986</c:v>
                </c:pt>
                <c:pt idx="2">
                  <c:v>108.45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89-41B8-8998-B2B64E60FF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6193295"/>
        <c:axId val="2126202031"/>
      </c:barChart>
      <c:catAx>
        <c:axId val="2126193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6202031"/>
        <c:crosses val="autoZero"/>
        <c:auto val="1"/>
        <c:lblAlgn val="ctr"/>
        <c:lblOffset val="100"/>
        <c:noMultiLvlLbl val="0"/>
      </c:catAx>
      <c:valAx>
        <c:axId val="2126202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61932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Cost</a:t>
            </a:r>
            <a:r>
              <a:rPr lang="en-US" baseline="0"/>
              <a:t> of owning a pet for a year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'2. Cat or Dog'!$B$2:$C$2</c:f>
              <c:strCache>
                <c:ptCount val="2"/>
                <c:pt idx="0">
                  <c:v>Cat</c:v>
                </c:pt>
                <c:pt idx="1">
                  <c:v>Dog</c:v>
                </c:pt>
              </c:strCache>
            </c:strRef>
          </c:cat>
          <c:val>
            <c:numRef>
              <c:f>'2. Cat or Dog'!$B$19:$C$19</c:f>
              <c:numCache>
                <c:formatCode>_("$"* #,##0.00_);_("$"* \(#,##0.00\);_("$"* "-"??_);_(@_)</c:formatCode>
                <c:ptCount val="2"/>
                <c:pt idx="0">
                  <c:v>559.5</c:v>
                </c:pt>
                <c:pt idx="1">
                  <c:v>644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1D-4974-BC18-BFC7898E11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8987055"/>
        <c:axId val="2128984975"/>
      </c:barChart>
      <c:catAx>
        <c:axId val="2128987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8984975"/>
        <c:crosses val="autoZero"/>
        <c:auto val="1"/>
        <c:lblAlgn val="ctr"/>
        <c:lblOffset val="100"/>
        <c:noMultiLvlLbl val="0"/>
      </c:catAx>
      <c:valAx>
        <c:axId val="2128984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89870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Suzan</a:t>
            </a:r>
            <a:r>
              <a:rPr lang="en-US" baseline="0"/>
              <a:t>'s Vacation Costs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'3. Three Vacations'!$B$2:$D$2</c:f>
              <c:strCache>
                <c:ptCount val="3"/>
                <c:pt idx="0">
                  <c:v>Caribbean Cruise</c:v>
                </c:pt>
                <c:pt idx="1">
                  <c:v>Chicago museum Tour</c:v>
                </c:pt>
                <c:pt idx="2">
                  <c:v>Orlando Theme Parks</c:v>
                </c:pt>
              </c:strCache>
            </c:strRef>
          </c:cat>
          <c:val>
            <c:numRef>
              <c:f>'3. Three Vacations'!$B$34:$D$34</c:f>
              <c:numCache>
                <c:formatCode>_("$"* #,##0.00_);_("$"* \(#,##0.00\);_("$"* "-"??_);_(@_)</c:formatCode>
                <c:ptCount val="3"/>
                <c:pt idx="0">
                  <c:v>1810</c:v>
                </c:pt>
                <c:pt idx="1">
                  <c:v>1854</c:v>
                </c:pt>
                <c:pt idx="2">
                  <c:v>1853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35-47BC-9F42-6609B06D47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8934639"/>
        <c:axId val="2128939215"/>
      </c:barChart>
      <c:catAx>
        <c:axId val="2128934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8939215"/>
        <c:crosses val="autoZero"/>
        <c:auto val="1"/>
        <c:lblAlgn val="ctr"/>
        <c:lblOffset val="100"/>
        <c:noMultiLvlLbl val="0"/>
      </c:catAx>
      <c:valAx>
        <c:axId val="2128939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8934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Tim's</a:t>
            </a:r>
            <a:r>
              <a:rPr lang="en-US" baseline="0"/>
              <a:t> Vacation Costs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'3. Three Vacations'!$G$2:$I$2</c:f>
              <c:strCache>
                <c:ptCount val="3"/>
                <c:pt idx="0">
                  <c:v>Caribbean Cruise</c:v>
                </c:pt>
                <c:pt idx="1">
                  <c:v>Chicago museum Tour</c:v>
                </c:pt>
                <c:pt idx="2">
                  <c:v>Orlando Theme Parks</c:v>
                </c:pt>
              </c:strCache>
            </c:strRef>
          </c:cat>
          <c:val>
            <c:numRef>
              <c:f>'3. Three Vacations'!$G$34:$I$34</c:f>
              <c:numCache>
                <c:formatCode>_("$"* #,##0.00_);_("$"* \(#,##0.00\);_("$"* "-"??_);_(@_)</c:formatCode>
                <c:ptCount val="3"/>
                <c:pt idx="0">
                  <c:v>3620</c:v>
                </c:pt>
                <c:pt idx="1">
                  <c:v>2948</c:v>
                </c:pt>
                <c:pt idx="2">
                  <c:v>3181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5D-4126-AE18-923F71A99B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8991215"/>
        <c:axId val="2128989135"/>
      </c:barChart>
      <c:catAx>
        <c:axId val="2128991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8989135"/>
        <c:crosses val="autoZero"/>
        <c:auto val="1"/>
        <c:lblAlgn val="ctr"/>
        <c:lblOffset val="100"/>
        <c:noMultiLvlLbl val="0"/>
      </c:catAx>
      <c:valAx>
        <c:axId val="2128989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8991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Tim's</a:t>
            </a:r>
            <a:r>
              <a:rPr lang="en-US" baseline="0"/>
              <a:t> printer costs for two years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'4. Printer Confusion'!$C$3:$E$3</c:f>
              <c:strCache>
                <c:ptCount val="3"/>
                <c:pt idx="0">
                  <c:v>Epsilon</c:v>
                </c:pt>
                <c:pt idx="1">
                  <c:v>Heavy Package</c:v>
                </c:pt>
                <c:pt idx="2">
                  <c:v>Zero</c:v>
                </c:pt>
              </c:strCache>
            </c:strRef>
          </c:cat>
          <c:val>
            <c:numRef>
              <c:f>'4. Printer Confusion'!$C$22:$E$22</c:f>
              <c:numCache>
                <c:formatCode>_("$"* #,##0.00_);_("$"* \(#,##0.00\);_("$"* "-"??_);_(@_)</c:formatCode>
                <c:ptCount val="3"/>
                <c:pt idx="0">
                  <c:v>50029</c:v>
                </c:pt>
                <c:pt idx="1">
                  <c:v>22649</c:v>
                </c:pt>
                <c:pt idx="2">
                  <c:v>9059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98-4DD4-8B7A-735BA98DB3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5267039"/>
        <c:axId val="105254559"/>
      </c:barChart>
      <c:catAx>
        <c:axId val="1052670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54559"/>
        <c:crosses val="autoZero"/>
        <c:auto val="1"/>
        <c:lblAlgn val="ctr"/>
        <c:lblOffset val="100"/>
        <c:noMultiLvlLbl val="0"/>
      </c:catAx>
      <c:valAx>
        <c:axId val="105254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67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Suzan's</a:t>
            </a:r>
            <a:r>
              <a:rPr lang="en-US" baseline="0"/>
              <a:t> printer costs for two years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'4. Printer Confusion'!$C$3:$E$3</c:f>
              <c:strCache>
                <c:ptCount val="3"/>
                <c:pt idx="0">
                  <c:v>Epsilon</c:v>
                </c:pt>
                <c:pt idx="1">
                  <c:v>Heavy Package</c:v>
                </c:pt>
                <c:pt idx="2">
                  <c:v>Zero</c:v>
                </c:pt>
              </c:strCache>
            </c:strRef>
          </c:cat>
          <c:val>
            <c:numRef>
              <c:f>'4. Printer Confusion'!$C$14:$E$14</c:f>
              <c:numCache>
                <c:formatCode>_("$"* #,##0.00_);_("$"* \(#,##0.00\);_("$"* "-"??_);_(@_)</c:formatCode>
                <c:ptCount val="3"/>
                <c:pt idx="0">
                  <c:v>1589</c:v>
                </c:pt>
                <c:pt idx="1">
                  <c:v>869</c:v>
                </c:pt>
                <c:pt idx="2">
                  <c:v>919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37-41A2-9629-81221ED655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5241663"/>
        <c:axId val="105221279"/>
      </c:barChart>
      <c:catAx>
        <c:axId val="1052416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21279"/>
        <c:crosses val="autoZero"/>
        <c:auto val="1"/>
        <c:lblAlgn val="ctr"/>
        <c:lblOffset val="100"/>
        <c:noMultiLvlLbl val="0"/>
      </c:catAx>
      <c:valAx>
        <c:axId val="105221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416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Cell</a:t>
            </a:r>
            <a:r>
              <a:rPr lang="en-US" baseline="0"/>
              <a:t> phone company costs for 2 years (Tim)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'5. Cell phone bill'!$E$2:$G$2</c:f>
              <c:strCache>
                <c:ptCount val="3"/>
                <c:pt idx="0">
                  <c:v>X-Mobile</c:v>
                </c:pt>
                <c:pt idx="1">
                  <c:v>Veritium</c:v>
                </c:pt>
                <c:pt idx="2">
                  <c:v>ABC</c:v>
                </c:pt>
              </c:strCache>
            </c:strRef>
          </c:cat>
          <c:val>
            <c:numRef>
              <c:f>'5. Cell phone bill'!$E$37:$G$37</c:f>
              <c:numCache>
                <c:formatCode>_("$"* #,##0.00_);_("$"* \(#,##0.00\);_("$"* "-"??_);_(@_)</c:formatCode>
                <c:ptCount val="3"/>
                <c:pt idx="0">
                  <c:v>1404</c:v>
                </c:pt>
                <c:pt idx="1">
                  <c:v>1340</c:v>
                </c:pt>
                <c:pt idx="2">
                  <c:v>1320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D1-49D8-BCE6-04E0DFEFB8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128948783"/>
        <c:axId val="2126194127"/>
      </c:barChart>
      <c:catAx>
        <c:axId val="21289487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6194127"/>
        <c:crosses val="autoZero"/>
        <c:auto val="1"/>
        <c:lblAlgn val="ctr"/>
        <c:lblOffset val="100"/>
        <c:noMultiLvlLbl val="0"/>
      </c:catAx>
      <c:valAx>
        <c:axId val="2126194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89487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Cell</a:t>
            </a:r>
            <a:r>
              <a:rPr lang="en-US" baseline="0"/>
              <a:t> phone company costs for 2 years (Suzan)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'5. Cell phone bill'!$E$2:$G$2</c:f>
              <c:strCache>
                <c:ptCount val="3"/>
                <c:pt idx="0">
                  <c:v>X-Mobile</c:v>
                </c:pt>
                <c:pt idx="1">
                  <c:v>Veritium</c:v>
                </c:pt>
                <c:pt idx="2">
                  <c:v>ABC</c:v>
                </c:pt>
              </c:strCache>
            </c:strRef>
          </c:cat>
          <c:val>
            <c:numRef>
              <c:f>'5. Cell phone bill'!$E$22:$G$22</c:f>
              <c:numCache>
                <c:formatCode>_("$"* #,##0.00_);_("$"* \(#,##0.00\);_("$"* "-"??_);_(@_)</c:formatCode>
                <c:ptCount val="3"/>
                <c:pt idx="0">
                  <c:v>2364</c:v>
                </c:pt>
                <c:pt idx="1">
                  <c:v>2060</c:v>
                </c:pt>
                <c:pt idx="2">
                  <c:v>1560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29-456F-8A49-B106F5F8FB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39695263"/>
        <c:axId val="2039695679"/>
      </c:barChart>
      <c:catAx>
        <c:axId val="20396952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9695679"/>
        <c:crosses val="autoZero"/>
        <c:auto val="1"/>
        <c:lblAlgn val="ctr"/>
        <c:lblOffset val="100"/>
        <c:noMultiLvlLbl val="0"/>
      </c:catAx>
      <c:valAx>
        <c:axId val="2039695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96952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419100</xdr:colOff>
      <xdr:row>20</xdr:row>
      <xdr:rowOff>7620</xdr:rowOff>
    </xdr:from>
    <xdr:to>
      <xdr:col>10</xdr:col>
      <xdr:colOff>807720</xdr:colOff>
      <xdr:row>35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B0F77A-D779-AB24-CA07-73587185E7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441960</xdr:colOff>
      <xdr:row>19</xdr:row>
      <xdr:rowOff>175260</xdr:rowOff>
    </xdr:from>
    <xdr:to>
      <xdr:col>16</xdr:col>
      <xdr:colOff>830580</xdr:colOff>
      <xdr:row>34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663A42-F644-A82A-17F3-6876BD4A63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167640</xdr:colOff>
      <xdr:row>2</xdr:row>
      <xdr:rowOff>7620</xdr:rowOff>
    </xdr:from>
    <xdr:to>
      <xdr:col>12</xdr:col>
      <xdr:colOff>472440</xdr:colOff>
      <xdr:row>16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FF2682-9413-CB5D-2FFF-F3F5B1CD7B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388620</xdr:colOff>
      <xdr:row>34</xdr:row>
      <xdr:rowOff>175260</xdr:rowOff>
    </xdr:from>
    <xdr:to>
      <xdr:col>3</xdr:col>
      <xdr:colOff>876300</xdr:colOff>
      <xdr:row>49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47517F-27D2-5BFC-C152-CDB40A8AD7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441960</xdr:colOff>
      <xdr:row>35</xdr:row>
      <xdr:rowOff>7620</xdr:rowOff>
    </xdr:from>
    <xdr:to>
      <xdr:col>8</xdr:col>
      <xdr:colOff>845820</xdr:colOff>
      <xdr:row>50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C98FBAB-CEC3-F537-4F51-630F32AF80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312420</xdr:colOff>
      <xdr:row>16</xdr:row>
      <xdr:rowOff>22860</xdr:rowOff>
    </xdr:from>
    <xdr:to>
      <xdr:col>16</xdr:col>
      <xdr:colOff>7620</xdr:colOff>
      <xdr:row>31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61B6DE-BB4D-6DFB-E31A-9FAAF80E07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297180</xdr:colOff>
      <xdr:row>0</xdr:row>
      <xdr:rowOff>83820</xdr:rowOff>
    </xdr:from>
    <xdr:to>
      <xdr:col>15</xdr:col>
      <xdr:colOff>601980</xdr:colOff>
      <xdr:row>15</xdr:row>
      <xdr:rowOff>83820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A643DA2-9E0E-A94E-A9F0-24014F6DAC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</xdr:colOff>
      <xdr:row>22</xdr:row>
      <xdr:rowOff>30480</xdr:rowOff>
    </xdr:from>
    <xdr:to>
      <xdr:col>15</xdr:col>
      <xdr:colOff>342900</xdr:colOff>
      <xdr:row>37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F198E7-8F15-D163-EF83-0705267300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53340</xdr:colOff>
      <xdr:row>2</xdr:row>
      <xdr:rowOff>152400</xdr:rowOff>
    </xdr:from>
    <xdr:to>
      <xdr:col>15</xdr:col>
      <xdr:colOff>358140</xdr:colOff>
      <xdr:row>18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17615E8-CEA7-ABCD-740D-76E878A4C3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129540</xdr:colOff>
      <xdr:row>26</xdr:row>
      <xdr:rowOff>167640</xdr:rowOff>
    </xdr:from>
    <xdr:to>
      <xdr:col>4</xdr:col>
      <xdr:colOff>449580</xdr:colOff>
      <xdr:row>41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86C970-A87D-BFE0-4626-A9088D01A2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121920</xdr:colOff>
      <xdr:row>26</xdr:row>
      <xdr:rowOff>160020</xdr:rowOff>
    </xdr:from>
    <xdr:to>
      <xdr:col>9</xdr:col>
      <xdr:colOff>541020</xdr:colOff>
      <xdr:row>41</xdr:row>
      <xdr:rowOff>160020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42B64F1-6D52-5A69-02CF-863B7D8011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ED401-2C82-4BD3-91DB-703A63C2CE63}">
  <dimension ref="B1:Q19"/>
  <sheetViews>
    <sheetView workbookViewId="0">
      <selection activeCell="A2" sqref="A2"/>
    </sheetView>
  </sheetViews>
  <sheetFormatPr defaultRowHeight="14.4" x14ac:dyDescent="0.3"/>
  <cols>
    <col min="2" max="2" width="16.77734375" bestFit="1" customWidth="1"/>
    <col min="3" max="3" width="9.5546875" bestFit="1" customWidth="1"/>
    <col min="4" max="4" width="10" bestFit="1" customWidth="1"/>
    <col min="5" max="5" width="10.6640625" bestFit="1" customWidth="1"/>
    <col min="7" max="7" width="8.88671875" customWidth="1"/>
    <col min="8" max="8" width="19.88671875" bestFit="1" customWidth="1"/>
    <col min="9" max="9" width="15.88671875" bestFit="1" customWidth="1"/>
    <col min="10" max="10" width="16.33203125" bestFit="1" customWidth="1"/>
    <col min="11" max="11" width="17" bestFit="1" customWidth="1"/>
    <col min="14" max="14" width="19.88671875" bestFit="1" customWidth="1"/>
    <col min="15" max="15" width="15.88671875" bestFit="1" customWidth="1"/>
    <col min="16" max="16" width="16.33203125" bestFit="1" customWidth="1"/>
    <col min="17" max="17" width="17" bestFit="1" customWidth="1"/>
  </cols>
  <sheetData>
    <row r="1" spans="2:17" x14ac:dyDescent="0.3">
      <c r="I1" t="s">
        <v>18</v>
      </c>
      <c r="O1" t="s">
        <v>34</v>
      </c>
    </row>
    <row r="2" spans="2:17" x14ac:dyDescent="0.3">
      <c r="B2" s="9"/>
      <c r="C2" s="8" t="s">
        <v>15</v>
      </c>
      <c r="D2" s="6" t="s">
        <v>16</v>
      </c>
      <c r="E2" s="7" t="s">
        <v>17</v>
      </c>
      <c r="G2" s="2" t="s">
        <v>20</v>
      </c>
      <c r="H2" s="2" t="s">
        <v>21</v>
      </c>
      <c r="I2" s="2" t="s">
        <v>22</v>
      </c>
      <c r="J2" s="2" t="s">
        <v>23</v>
      </c>
      <c r="K2" s="2" t="s">
        <v>24</v>
      </c>
      <c r="M2" s="5" t="s">
        <v>20</v>
      </c>
      <c r="N2" s="5" t="s">
        <v>21</v>
      </c>
      <c r="O2" s="5" t="s">
        <v>22</v>
      </c>
      <c r="P2" s="5" t="s">
        <v>23</v>
      </c>
      <c r="Q2" s="5" t="s">
        <v>24</v>
      </c>
    </row>
    <row r="3" spans="2:17" x14ac:dyDescent="0.3">
      <c r="B3" s="9" t="s">
        <v>0</v>
      </c>
      <c r="C3" s="4">
        <v>0.5</v>
      </c>
      <c r="D3" s="3">
        <v>0.4</v>
      </c>
      <c r="E3" s="1">
        <v>1.4</v>
      </c>
      <c r="G3" s="2">
        <v>3</v>
      </c>
      <c r="H3" s="2" t="s">
        <v>19</v>
      </c>
      <c r="I3" s="11">
        <f>G3*C3</f>
        <v>1.5</v>
      </c>
      <c r="J3" s="11">
        <f>G3*D3</f>
        <v>1.2000000000000002</v>
      </c>
      <c r="K3" s="11">
        <f>G3*E3</f>
        <v>4.1999999999999993</v>
      </c>
      <c r="M3" s="5">
        <v>5</v>
      </c>
      <c r="N3" s="5" t="s">
        <v>19</v>
      </c>
      <c r="O3" s="12">
        <f>$M3*C3</f>
        <v>2.5</v>
      </c>
      <c r="P3" s="12">
        <f t="shared" ref="P3:Q17" si="0">$M3*D3</f>
        <v>2</v>
      </c>
      <c r="Q3" s="12">
        <f t="shared" si="0"/>
        <v>7</v>
      </c>
    </row>
    <row r="4" spans="2:17" x14ac:dyDescent="0.3">
      <c r="B4" s="9" t="s">
        <v>1</v>
      </c>
      <c r="C4" s="4">
        <v>28</v>
      </c>
      <c r="D4" s="3">
        <v>33</v>
      </c>
      <c r="E4" s="1">
        <v>31</v>
      </c>
      <c r="G4" s="2">
        <v>1</v>
      </c>
      <c r="H4" s="2" t="s">
        <v>1</v>
      </c>
      <c r="I4" s="11">
        <f t="shared" ref="I4:I17" si="1">G4*C4</f>
        <v>28</v>
      </c>
      <c r="J4" s="11">
        <f t="shared" ref="J4:J17" si="2">G4*D4</f>
        <v>33</v>
      </c>
      <c r="K4" s="11">
        <f t="shared" ref="K4:K17" si="3">G4*E4</f>
        <v>31</v>
      </c>
      <c r="M4" s="5">
        <v>1</v>
      </c>
      <c r="N4" s="5" t="s">
        <v>1</v>
      </c>
      <c r="O4" s="12">
        <f t="shared" ref="O4:O17" si="4">$M4*C4</f>
        <v>28</v>
      </c>
      <c r="P4" s="12">
        <f t="shared" si="0"/>
        <v>33</v>
      </c>
      <c r="Q4" s="12">
        <f t="shared" si="0"/>
        <v>31</v>
      </c>
    </row>
    <row r="5" spans="2:17" x14ac:dyDescent="0.3">
      <c r="B5" s="9" t="s">
        <v>2</v>
      </c>
      <c r="C5" s="4">
        <v>1.8</v>
      </c>
      <c r="D5" s="3">
        <v>1</v>
      </c>
      <c r="E5" s="1">
        <v>2</v>
      </c>
      <c r="G5" s="2">
        <v>7</v>
      </c>
      <c r="H5" s="2" t="s">
        <v>25</v>
      </c>
      <c r="I5" s="11">
        <f t="shared" si="1"/>
        <v>12.6</v>
      </c>
      <c r="J5" s="11">
        <f t="shared" si="2"/>
        <v>7</v>
      </c>
      <c r="K5" s="11">
        <f t="shared" si="3"/>
        <v>14</v>
      </c>
      <c r="M5" s="5">
        <v>4</v>
      </c>
      <c r="N5" s="5" t="s">
        <v>25</v>
      </c>
      <c r="O5" s="12">
        <f t="shared" si="4"/>
        <v>7.2</v>
      </c>
      <c r="P5" s="12">
        <f t="shared" si="0"/>
        <v>4</v>
      </c>
      <c r="Q5" s="12">
        <f t="shared" si="0"/>
        <v>8</v>
      </c>
    </row>
    <row r="6" spans="2:17" x14ac:dyDescent="0.3">
      <c r="B6" s="9" t="s">
        <v>3</v>
      </c>
      <c r="C6" s="4">
        <v>1.2</v>
      </c>
      <c r="D6" s="3">
        <v>0.8</v>
      </c>
      <c r="E6" s="1">
        <v>1.5</v>
      </c>
      <c r="G6" s="2">
        <v>1</v>
      </c>
      <c r="H6" s="2" t="s">
        <v>26</v>
      </c>
      <c r="I6" s="11">
        <f t="shared" si="1"/>
        <v>1.2</v>
      </c>
      <c r="J6" s="11">
        <f t="shared" si="2"/>
        <v>0.8</v>
      </c>
      <c r="K6" s="11">
        <f t="shared" si="3"/>
        <v>1.5</v>
      </c>
      <c r="M6" s="5">
        <v>2</v>
      </c>
      <c r="N6" s="5" t="s">
        <v>26</v>
      </c>
      <c r="O6" s="12">
        <f t="shared" si="4"/>
        <v>2.4</v>
      </c>
      <c r="P6" s="12">
        <f t="shared" si="0"/>
        <v>1.6</v>
      </c>
      <c r="Q6" s="12">
        <f t="shared" si="0"/>
        <v>3</v>
      </c>
    </row>
    <row r="7" spans="2:17" x14ac:dyDescent="0.3">
      <c r="B7" s="9" t="s">
        <v>4</v>
      </c>
      <c r="C7" s="4">
        <v>2.4</v>
      </c>
      <c r="D7" s="3">
        <v>1.4</v>
      </c>
      <c r="E7" s="1">
        <v>2.4</v>
      </c>
      <c r="G7" s="2">
        <v>2</v>
      </c>
      <c r="H7" s="2" t="s">
        <v>27</v>
      </c>
      <c r="I7" s="11">
        <f t="shared" si="1"/>
        <v>4.8</v>
      </c>
      <c r="J7" s="11">
        <f t="shared" si="2"/>
        <v>2.8</v>
      </c>
      <c r="K7" s="11">
        <f t="shared" si="3"/>
        <v>4.8</v>
      </c>
      <c r="M7" s="5">
        <v>2</v>
      </c>
      <c r="N7" s="5" t="s">
        <v>27</v>
      </c>
      <c r="O7" s="12">
        <f t="shared" si="4"/>
        <v>4.8</v>
      </c>
      <c r="P7" s="12">
        <f t="shared" si="0"/>
        <v>2.8</v>
      </c>
      <c r="Q7" s="12">
        <f t="shared" si="0"/>
        <v>4.8</v>
      </c>
    </row>
    <row r="8" spans="2:17" x14ac:dyDescent="0.3">
      <c r="B8" s="9" t="s">
        <v>5</v>
      </c>
      <c r="C8" s="4">
        <v>0.9</v>
      </c>
      <c r="D8" s="3">
        <v>0.2</v>
      </c>
      <c r="E8" s="1">
        <v>0.8</v>
      </c>
      <c r="G8" s="2">
        <v>2</v>
      </c>
      <c r="H8" s="2" t="s">
        <v>28</v>
      </c>
      <c r="I8" s="11">
        <f t="shared" si="1"/>
        <v>1.8</v>
      </c>
      <c r="J8" s="11">
        <f t="shared" si="2"/>
        <v>0.4</v>
      </c>
      <c r="K8" s="11">
        <f t="shared" si="3"/>
        <v>1.6</v>
      </c>
      <c r="M8" s="5">
        <v>2</v>
      </c>
      <c r="N8" s="5" t="s">
        <v>28</v>
      </c>
      <c r="O8" s="12">
        <f t="shared" si="4"/>
        <v>1.8</v>
      </c>
      <c r="P8" s="12">
        <f t="shared" si="0"/>
        <v>0.4</v>
      </c>
      <c r="Q8" s="12">
        <f t="shared" si="0"/>
        <v>1.6</v>
      </c>
    </row>
    <row r="9" spans="2:17" x14ac:dyDescent="0.3">
      <c r="B9" s="9" t="s">
        <v>6</v>
      </c>
      <c r="C9" s="4">
        <v>0.99</v>
      </c>
      <c r="D9" s="3">
        <v>0.59</v>
      </c>
      <c r="E9" s="1">
        <v>2.59</v>
      </c>
      <c r="G9" s="2">
        <v>10</v>
      </c>
      <c r="H9" s="2" t="s">
        <v>29</v>
      </c>
      <c r="I9" s="11">
        <f t="shared" si="1"/>
        <v>9.9</v>
      </c>
      <c r="J9" s="11">
        <f t="shared" si="2"/>
        <v>5.8999999999999995</v>
      </c>
      <c r="K9" s="11">
        <f t="shared" si="3"/>
        <v>25.9</v>
      </c>
      <c r="M9" s="5">
        <v>10</v>
      </c>
      <c r="N9" s="5" t="s">
        <v>29</v>
      </c>
      <c r="O9" s="12">
        <f t="shared" si="4"/>
        <v>9.9</v>
      </c>
      <c r="P9" s="12">
        <f t="shared" si="0"/>
        <v>5.8999999999999995</v>
      </c>
      <c r="Q9" s="12">
        <f t="shared" si="0"/>
        <v>25.9</v>
      </c>
    </row>
    <row r="10" spans="2:17" x14ac:dyDescent="0.3">
      <c r="B10" s="9" t="s">
        <v>7</v>
      </c>
      <c r="C10" s="4">
        <v>1.25</v>
      </c>
      <c r="D10" s="3">
        <v>3.25</v>
      </c>
      <c r="E10" s="1">
        <v>2.15</v>
      </c>
      <c r="G10" s="2">
        <v>4</v>
      </c>
      <c r="H10" s="2" t="s">
        <v>30</v>
      </c>
      <c r="I10" s="11">
        <f t="shared" si="1"/>
        <v>5</v>
      </c>
      <c r="J10" s="11">
        <f t="shared" si="2"/>
        <v>13</v>
      </c>
      <c r="K10" s="11">
        <f t="shared" si="3"/>
        <v>8.6</v>
      </c>
      <c r="M10" s="5">
        <v>1</v>
      </c>
      <c r="N10" s="5" t="s">
        <v>30</v>
      </c>
      <c r="O10" s="12">
        <f t="shared" si="4"/>
        <v>1.25</v>
      </c>
      <c r="P10" s="12">
        <f t="shared" si="0"/>
        <v>3.25</v>
      </c>
      <c r="Q10" s="12">
        <f t="shared" si="0"/>
        <v>2.15</v>
      </c>
    </row>
    <row r="11" spans="2:17" x14ac:dyDescent="0.3">
      <c r="B11" s="9" t="s">
        <v>8</v>
      </c>
      <c r="C11" s="4">
        <v>9.5</v>
      </c>
      <c r="D11" s="3">
        <v>14</v>
      </c>
      <c r="E11" s="1">
        <v>13</v>
      </c>
      <c r="G11" s="2">
        <v>1</v>
      </c>
      <c r="H11" s="2" t="s">
        <v>8</v>
      </c>
      <c r="I11" s="11">
        <f t="shared" si="1"/>
        <v>9.5</v>
      </c>
      <c r="J11" s="11">
        <f t="shared" si="2"/>
        <v>14</v>
      </c>
      <c r="K11" s="11">
        <f t="shared" si="3"/>
        <v>13</v>
      </c>
      <c r="M11" s="5">
        <v>1</v>
      </c>
      <c r="N11" s="5" t="s">
        <v>8</v>
      </c>
      <c r="O11" s="12">
        <f t="shared" si="4"/>
        <v>9.5</v>
      </c>
      <c r="P11" s="12">
        <f t="shared" si="0"/>
        <v>14</v>
      </c>
      <c r="Q11" s="12">
        <f t="shared" si="0"/>
        <v>13</v>
      </c>
    </row>
    <row r="12" spans="2:17" x14ac:dyDescent="0.3">
      <c r="B12" s="9" t="s">
        <v>9</v>
      </c>
      <c r="C12" s="4">
        <v>4.55</v>
      </c>
      <c r="D12" s="3">
        <v>2.5499999999999998</v>
      </c>
      <c r="E12" s="1">
        <v>6</v>
      </c>
      <c r="G12" s="2">
        <v>1</v>
      </c>
      <c r="H12" s="2" t="s">
        <v>31</v>
      </c>
      <c r="I12" s="11">
        <f t="shared" si="1"/>
        <v>4.55</v>
      </c>
      <c r="J12" s="11">
        <f t="shared" si="2"/>
        <v>2.5499999999999998</v>
      </c>
      <c r="K12" s="11">
        <f t="shared" si="3"/>
        <v>6</v>
      </c>
      <c r="M12" s="5">
        <v>1</v>
      </c>
      <c r="N12" s="5" t="s">
        <v>31</v>
      </c>
      <c r="O12" s="12">
        <f t="shared" si="4"/>
        <v>4.55</v>
      </c>
      <c r="P12" s="12">
        <f t="shared" si="0"/>
        <v>2.5499999999999998</v>
      </c>
      <c r="Q12" s="12">
        <f t="shared" si="0"/>
        <v>6</v>
      </c>
    </row>
    <row r="13" spans="2:17" x14ac:dyDescent="0.3">
      <c r="B13" s="9" t="s">
        <v>10</v>
      </c>
      <c r="C13" s="4">
        <v>4.2</v>
      </c>
      <c r="D13" s="3">
        <v>2.2000000000000002</v>
      </c>
      <c r="E13" s="1">
        <v>3</v>
      </c>
      <c r="G13" s="2">
        <v>1</v>
      </c>
      <c r="H13" s="2" t="s">
        <v>10</v>
      </c>
      <c r="I13" s="11">
        <f t="shared" si="1"/>
        <v>4.2</v>
      </c>
      <c r="J13" s="11">
        <f t="shared" si="2"/>
        <v>2.2000000000000002</v>
      </c>
      <c r="K13" s="11">
        <f t="shared" si="3"/>
        <v>3</v>
      </c>
      <c r="M13" s="5">
        <v>0</v>
      </c>
      <c r="N13" s="5" t="s">
        <v>10</v>
      </c>
      <c r="O13" s="12">
        <f t="shared" si="4"/>
        <v>0</v>
      </c>
      <c r="P13" s="12">
        <f t="shared" si="0"/>
        <v>0</v>
      </c>
      <c r="Q13" s="12">
        <f t="shared" si="0"/>
        <v>0</v>
      </c>
    </row>
    <row r="14" spans="2:17" x14ac:dyDescent="0.3">
      <c r="B14" s="9" t="s">
        <v>11</v>
      </c>
      <c r="C14" s="4">
        <v>3.9</v>
      </c>
      <c r="D14" s="3">
        <v>5</v>
      </c>
      <c r="E14" s="1">
        <v>8</v>
      </c>
      <c r="G14" s="2">
        <v>1</v>
      </c>
      <c r="H14" s="2" t="s">
        <v>11</v>
      </c>
      <c r="I14" s="11">
        <f t="shared" si="1"/>
        <v>3.9</v>
      </c>
      <c r="J14" s="11">
        <f t="shared" si="2"/>
        <v>5</v>
      </c>
      <c r="K14" s="11">
        <f t="shared" si="3"/>
        <v>8</v>
      </c>
      <c r="M14" s="5">
        <v>0</v>
      </c>
      <c r="N14" s="5" t="s">
        <v>11</v>
      </c>
      <c r="O14" s="12">
        <f t="shared" si="4"/>
        <v>0</v>
      </c>
      <c r="P14" s="12">
        <f t="shared" si="0"/>
        <v>0</v>
      </c>
      <c r="Q14" s="12">
        <f t="shared" si="0"/>
        <v>0</v>
      </c>
    </row>
    <row r="15" spans="2:17" x14ac:dyDescent="0.3">
      <c r="B15" s="9" t="s">
        <v>12</v>
      </c>
      <c r="C15" s="4">
        <v>1</v>
      </c>
      <c r="D15" s="3">
        <v>2</v>
      </c>
      <c r="E15" s="1">
        <v>1</v>
      </c>
      <c r="G15" s="2">
        <v>1</v>
      </c>
      <c r="H15" s="2" t="s">
        <v>12</v>
      </c>
      <c r="I15" s="11">
        <f t="shared" si="1"/>
        <v>1</v>
      </c>
      <c r="J15" s="11">
        <f t="shared" si="2"/>
        <v>2</v>
      </c>
      <c r="K15" s="11">
        <f t="shared" si="3"/>
        <v>1</v>
      </c>
      <c r="M15" s="5">
        <v>0</v>
      </c>
      <c r="N15" s="5" t="s">
        <v>12</v>
      </c>
      <c r="O15" s="12">
        <f t="shared" si="4"/>
        <v>0</v>
      </c>
      <c r="P15" s="12">
        <f t="shared" si="0"/>
        <v>0</v>
      </c>
      <c r="Q15" s="12">
        <f t="shared" si="0"/>
        <v>0</v>
      </c>
    </row>
    <row r="16" spans="2:17" x14ac:dyDescent="0.3">
      <c r="B16" s="9" t="s">
        <v>13</v>
      </c>
      <c r="C16" s="4">
        <v>1.75</v>
      </c>
      <c r="D16" s="3">
        <v>2</v>
      </c>
      <c r="E16" s="1">
        <v>1</v>
      </c>
      <c r="G16" s="2">
        <v>1</v>
      </c>
      <c r="H16" s="2" t="s">
        <v>13</v>
      </c>
      <c r="I16" s="11">
        <f t="shared" si="1"/>
        <v>1.75</v>
      </c>
      <c r="J16" s="11">
        <f t="shared" si="2"/>
        <v>2</v>
      </c>
      <c r="K16" s="11">
        <f t="shared" si="3"/>
        <v>1</v>
      </c>
      <c r="M16" s="5">
        <v>0</v>
      </c>
      <c r="N16" s="5" t="s">
        <v>13</v>
      </c>
      <c r="O16" s="12">
        <f t="shared" si="4"/>
        <v>0</v>
      </c>
      <c r="P16" s="12">
        <f t="shared" si="0"/>
        <v>0</v>
      </c>
      <c r="Q16" s="12">
        <f t="shared" si="0"/>
        <v>0</v>
      </c>
    </row>
    <row r="17" spans="2:17" x14ac:dyDescent="0.3">
      <c r="B17" s="9" t="s">
        <v>14</v>
      </c>
      <c r="C17" s="4">
        <v>2</v>
      </c>
      <c r="D17" s="3">
        <v>1</v>
      </c>
      <c r="E17" s="1">
        <v>3</v>
      </c>
      <c r="G17" s="2">
        <v>1</v>
      </c>
      <c r="H17" s="2" t="s">
        <v>32</v>
      </c>
      <c r="I17" s="11">
        <f t="shared" si="1"/>
        <v>2</v>
      </c>
      <c r="J17" s="11">
        <f t="shared" si="2"/>
        <v>1</v>
      </c>
      <c r="K17" s="11">
        <f t="shared" si="3"/>
        <v>3</v>
      </c>
      <c r="M17" s="5">
        <v>2</v>
      </c>
      <c r="N17" s="5" t="s">
        <v>32</v>
      </c>
      <c r="O17" s="12">
        <f t="shared" si="4"/>
        <v>4</v>
      </c>
      <c r="P17" s="12">
        <f t="shared" si="0"/>
        <v>2</v>
      </c>
      <c r="Q17" s="12">
        <f t="shared" si="0"/>
        <v>6</v>
      </c>
    </row>
    <row r="19" spans="2:17" x14ac:dyDescent="0.3">
      <c r="H19" t="s">
        <v>33</v>
      </c>
      <c r="I19" s="13">
        <f>SUM(I3:I17)</f>
        <v>91.7</v>
      </c>
      <c r="J19" s="10">
        <f t="shared" ref="J19:K19" si="5">SUM(J3:J17)</f>
        <v>92.85</v>
      </c>
      <c r="K19" s="10">
        <f t="shared" si="5"/>
        <v>126.6</v>
      </c>
      <c r="N19" t="s">
        <v>33</v>
      </c>
      <c r="O19" s="10">
        <f>SUM(O3:O17)</f>
        <v>75.899999999999991</v>
      </c>
      <c r="P19" s="13">
        <f t="shared" ref="P19:Q19" si="6">SUM(P3:P17)</f>
        <v>71.499999999999986</v>
      </c>
      <c r="Q19" s="10">
        <f t="shared" si="6"/>
        <v>108.45</v>
      </c>
    </row>
  </sheetData>
  <conditionalFormatting sqref="I19:K19">
    <cfRule type="top10" dxfId="8" priority="2" percent="1" bottom="1" rank="10"/>
  </conditionalFormatting>
  <conditionalFormatting sqref="O19:Q19">
    <cfRule type="top10" dxfId="7" priority="1" percent="1" bottom="1" rank="10"/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4BF7F-4BD8-43DE-ADE1-CE3A7B3A9BCC}">
  <dimension ref="A2:D19"/>
  <sheetViews>
    <sheetView tabSelected="1" workbookViewId="0">
      <selection activeCell="C18" sqref="C18"/>
    </sheetView>
  </sheetViews>
  <sheetFormatPr defaultRowHeight="14.4" x14ac:dyDescent="0.3"/>
  <cols>
    <col min="1" max="1" width="22.5546875" bestFit="1" customWidth="1"/>
  </cols>
  <sheetData>
    <row r="2" spans="1:4" x14ac:dyDescent="0.3">
      <c r="B2" t="s">
        <v>45</v>
      </c>
      <c r="C2" t="s">
        <v>46</v>
      </c>
    </row>
    <row r="3" spans="1:4" x14ac:dyDescent="0.3">
      <c r="A3" s="14" t="s">
        <v>36</v>
      </c>
      <c r="B3" s="15"/>
      <c r="C3" s="15"/>
      <c r="D3" s="16"/>
    </row>
    <row r="4" spans="1:4" x14ac:dyDescent="0.3">
      <c r="A4" s="17" t="s">
        <v>35</v>
      </c>
      <c r="B4" s="18">
        <v>90</v>
      </c>
      <c r="C4" s="18">
        <v>50</v>
      </c>
      <c r="D4" s="19"/>
    </row>
    <row r="5" spans="1:4" x14ac:dyDescent="0.3">
      <c r="A5" s="17" t="s">
        <v>37</v>
      </c>
      <c r="B5" s="18">
        <v>2</v>
      </c>
      <c r="C5" s="18">
        <v>2.5</v>
      </c>
      <c r="D5" s="19"/>
    </row>
    <row r="6" spans="1:4" x14ac:dyDescent="0.3">
      <c r="A6" s="17" t="s">
        <v>48</v>
      </c>
      <c r="B6" s="18">
        <v>4.5</v>
      </c>
      <c r="C6" s="18">
        <v>5.5</v>
      </c>
      <c r="D6" s="19"/>
    </row>
    <row r="7" spans="1:4" x14ac:dyDescent="0.3">
      <c r="A7" s="17" t="s">
        <v>38</v>
      </c>
      <c r="B7" s="18">
        <v>7</v>
      </c>
      <c r="C7" s="18">
        <v>7</v>
      </c>
      <c r="D7" s="19"/>
    </row>
    <row r="8" spans="1:4" ht="15" thickBot="1" x14ac:dyDescent="0.35">
      <c r="A8" s="17" t="s">
        <v>42</v>
      </c>
      <c r="B8" s="18" t="s">
        <v>47</v>
      </c>
      <c r="C8" s="18">
        <v>3</v>
      </c>
      <c r="D8" s="19"/>
    </row>
    <row r="9" spans="1:4" ht="15" thickBot="1" x14ac:dyDescent="0.35">
      <c r="A9" s="28" t="s">
        <v>51</v>
      </c>
      <c r="B9" s="29">
        <f>SUM(B4:B8)</f>
        <v>103.5</v>
      </c>
      <c r="C9" s="29">
        <f>SUM(C4:C8)</f>
        <v>68</v>
      </c>
      <c r="D9" s="30"/>
    </row>
    <row r="10" spans="1:4" x14ac:dyDescent="0.3">
      <c r="A10" s="20" t="s">
        <v>39</v>
      </c>
      <c r="B10" s="21"/>
      <c r="C10" s="21"/>
      <c r="D10" s="22" t="s">
        <v>20</v>
      </c>
    </row>
    <row r="11" spans="1:4" x14ac:dyDescent="0.3">
      <c r="A11" s="20" t="s">
        <v>40</v>
      </c>
      <c r="B11" s="21">
        <v>11</v>
      </c>
      <c r="C11" s="21" t="s">
        <v>47</v>
      </c>
      <c r="D11" s="22">
        <v>2</v>
      </c>
    </row>
    <row r="12" spans="1:4" x14ac:dyDescent="0.3">
      <c r="A12" s="20" t="s">
        <v>41</v>
      </c>
      <c r="B12" s="21">
        <v>8</v>
      </c>
      <c r="C12" s="21" t="s">
        <v>47</v>
      </c>
      <c r="D12" s="22">
        <v>2</v>
      </c>
    </row>
    <row r="13" spans="1:4" x14ac:dyDescent="0.3">
      <c r="A13" s="20" t="s">
        <v>43</v>
      </c>
      <c r="B13" s="21" t="s">
        <v>47</v>
      </c>
      <c r="C13" s="21">
        <v>21</v>
      </c>
      <c r="D13" s="22">
        <v>2</v>
      </c>
    </row>
    <row r="14" spans="1:4" x14ac:dyDescent="0.3">
      <c r="A14" s="20" t="s">
        <v>44</v>
      </c>
      <c r="B14" s="21" t="s">
        <v>47</v>
      </c>
      <c r="C14" s="21">
        <v>3</v>
      </c>
      <c r="D14" s="22">
        <v>2</v>
      </c>
    </row>
    <row r="15" spans="1:4" x14ac:dyDescent="0.3">
      <c r="A15" s="23"/>
      <c r="B15" s="23"/>
      <c r="C15" s="23"/>
      <c r="D15" s="23"/>
    </row>
    <row r="16" spans="1:4" ht="15" thickBot="1" x14ac:dyDescent="0.35">
      <c r="A16" s="20" t="s">
        <v>49</v>
      </c>
      <c r="B16" s="24">
        <f>B11*D11+B12*D12</f>
        <v>38</v>
      </c>
      <c r="C16" s="24">
        <f>C13*D13+C14*D14</f>
        <v>48</v>
      </c>
      <c r="D16" s="22"/>
    </row>
    <row r="17" spans="1:4" ht="15" thickBot="1" x14ac:dyDescent="0.35">
      <c r="A17" s="25" t="s">
        <v>50</v>
      </c>
      <c r="B17" s="26">
        <f>B16*12</f>
        <v>456</v>
      </c>
      <c r="C17" s="26">
        <f>C16*12</f>
        <v>576</v>
      </c>
      <c r="D17" s="27"/>
    </row>
    <row r="19" spans="1:4" x14ac:dyDescent="0.3">
      <c r="A19" s="31" t="s">
        <v>52</v>
      </c>
      <c r="B19" s="10">
        <f>B17+B9</f>
        <v>559.5</v>
      </c>
      <c r="C19" s="10">
        <f>C17+C9</f>
        <v>644</v>
      </c>
    </row>
  </sheetData>
  <conditionalFormatting sqref="B19:C19">
    <cfRule type="top10" dxfId="6" priority="1" percent="1" bottom="1" rank="10"/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5A26B2-9D04-43B5-B0F7-064C16A74259}">
  <dimension ref="A2:I34"/>
  <sheetViews>
    <sheetView topLeftCell="A27" workbookViewId="0">
      <selection activeCell="F53" sqref="F53"/>
    </sheetView>
  </sheetViews>
  <sheetFormatPr defaultRowHeight="14.4" x14ac:dyDescent="0.3"/>
  <cols>
    <col min="1" max="1" width="25.5546875" bestFit="1" customWidth="1"/>
    <col min="2" max="2" width="14.77734375" bestFit="1" customWidth="1"/>
    <col min="3" max="3" width="19.21875" bestFit="1" customWidth="1"/>
    <col min="4" max="4" width="18.5546875" bestFit="1" customWidth="1"/>
    <col min="6" max="6" width="26.77734375" bestFit="1" customWidth="1"/>
    <col min="7" max="7" width="14.77734375" bestFit="1" customWidth="1"/>
    <col min="8" max="8" width="19.21875" bestFit="1" customWidth="1"/>
    <col min="9" max="9" width="18.5546875" bestFit="1" customWidth="1"/>
  </cols>
  <sheetData>
    <row r="2" spans="1:9" x14ac:dyDescent="0.3">
      <c r="A2" t="s">
        <v>67</v>
      </c>
      <c r="B2" t="s">
        <v>53</v>
      </c>
      <c r="C2" t="s">
        <v>54</v>
      </c>
      <c r="D2" t="s">
        <v>55</v>
      </c>
      <c r="F2" t="s">
        <v>68</v>
      </c>
      <c r="G2" t="s">
        <v>53</v>
      </c>
      <c r="H2" t="s">
        <v>54</v>
      </c>
      <c r="I2" t="s">
        <v>55</v>
      </c>
    </row>
    <row r="3" spans="1:9" x14ac:dyDescent="0.3">
      <c r="A3" s="33" t="s">
        <v>82</v>
      </c>
      <c r="B3" s="34"/>
      <c r="C3" s="34"/>
      <c r="D3" s="34"/>
      <c r="F3" s="33" t="s">
        <v>56</v>
      </c>
      <c r="G3" s="34"/>
      <c r="H3" s="34"/>
      <c r="I3" s="34"/>
    </row>
    <row r="4" spans="1:9" x14ac:dyDescent="0.3">
      <c r="A4" s="33" t="s">
        <v>81</v>
      </c>
      <c r="B4" s="34">
        <v>555</v>
      </c>
      <c r="C4" s="34">
        <v>0</v>
      </c>
      <c r="D4" s="34">
        <v>0</v>
      </c>
      <c r="F4" s="33" t="s">
        <v>81</v>
      </c>
      <c r="G4" s="34">
        <v>555</v>
      </c>
      <c r="H4" s="34">
        <v>0</v>
      </c>
      <c r="I4" s="34">
        <v>0</v>
      </c>
    </row>
    <row r="5" spans="1:9" x14ac:dyDescent="0.3">
      <c r="A5" s="33" t="s">
        <v>57</v>
      </c>
      <c r="B5" s="34">
        <v>0</v>
      </c>
      <c r="C5" s="34">
        <v>18</v>
      </c>
      <c r="D5" s="34">
        <v>0</v>
      </c>
      <c r="F5" s="33" t="s">
        <v>57</v>
      </c>
      <c r="G5" s="34">
        <v>0</v>
      </c>
      <c r="H5" s="34">
        <v>18</v>
      </c>
      <c r="I5" s="34">
        <v>0</v>
      </c>
    </row>
    <row r="6" spans="1:9" x14ac:dyDescent="0.3">
      <c r="A6" s="33" t="s">
        <v>58</v>
      </c>
      <c r="B6" s="34">
        <v>0</v>
      </c>
      <c r="C6" s="34">
        <v>25</v>
      </c>
      <c r="D6" s="34">
        <v>0</v>
      </c>
      <c r="F6" s="33" t="s">
        <v>58</v>
      </c>
      <c r="G6" s="34">
        <v>0</v>
      </c>
      <c r="H6" s="34">
        <v>25</v>
      </c>
      <c r="I6" s="34">
        <v>0</v>
      </c>
    </row>
    <row r="7" spans="1:9" x14ac:dyDescent="0.3">
      <c r="A7" s="33" t="s">
        <v>59</v>
      </c>
      <c r="B7" s="34">
        <v>0</v>
      </c>
      <c r="C7" s="34">
        <v>15</v>
      </c>
      <c r="D7" s="34">
        <v>0</v>
      </c>
      <c r="F7" s="33" t="s">
        <v>59</v>
      </c>
      <c r="G7" s="34">
        <v>0</v>
      </c>
      <c r="H7" s="34">
        <v>15</v>
      </c>
      <c r="I7" s="34">
        <v>0</v>
      </c>
    </row>
    <row r="8" spans="1:9" x14ac:dyDescent="0.3">
      <c r="A8" s="33" t="s">
        <v>60</v>
      </c>
      <c r="B8" s="34">
        <v>0</v>
      </c>
      <c r="C8" s="34">
        <v>9</v>
      </c>
      <c r="D8" s="34">
        <v>0</v>
      </c>
      <c r="F8" s="33" t="s">
        <v>60</v>
      </c>
      <c r="G8" s="34">
        <v>0</v>
      </c>
      <c r="H8" s="34">
        <v>9</v>
      </c>
      <c r="I8" s="34">
        <v>0</v>
      </c>
    </row>
    <row r="9" spans="1:9" x14ac:dyDescent="0.3">
      <c r="A9" s="33" t="s">
        <v>61</v>
      </c>
      <c r="B9" s="34">
        <v>0</v>
      </c>
      <c r="C9" s="34">
        <v>0</v>
      </c>
      <c r="D9" s="34">
        <v>99</v>
      </c>
      <c r="F9" s="33" t="s">
        <v>61</v>
      </c>
      <c r="G9" s="34">
        <v>0</v>
      </c>
      <c r="H9" s="34">
        <v>0</v>
      </c>
      <c r="I9" s="34">
        <v>99</v>
      </c>
    </row>
    <row r="10" spans="1:9" x14ac:dyDescent="0.3">
      <c r="A10" s="33" t="s">
        <v>62</v>
      </c>
      <c r="B10" s="34">
        <v>0</v>
      </c>
      <c r="C10" s="34">
        <v>0</v>
      </c>
      <c r="D10" s="34">
        <v>95</v>
      </c>
      <c r="F10" s="33" t="s">
        <v>62</v>
      </c>
      <c r="G10" s="34">
        <v>0</v>
      </c>
      <c r="H10" s="34">
        <v>0</v>
      </c>
      <c r="I10" s="34">
        <v>95</v>
      </c>
    </row>
    <row r="11" spans="1:9" x14ac:dyDescent="0.3">
      <c r="A11" s="33" t="s">
        <v>63</v>
      </c>
      <c r="B11" s="34">
        <v>0</v>
      </c>
      <c r="C11" s="34">
        <v>0</v>
      </c>
      <c r="D11" s="34">
        <v>85</v>
      </c>
      <c r="F11" s="33" t="s">
        <v>63</v>
      </c>
      <c r="G11" s="34">
        <v>0</v>
      </c>
      <c r="H11" s="34">
        <v>0</v>
      </c>
      <c r="I11" s="34">
        <v>85</v>
      </c>
    </row>
    <row r="12" spans="1:9" x14ac:dyDescent="0.3">
      <c r="A12" s="33" t="s">
        <v>64</v>
      </c>
      <c r="B12" s="34">
        <v>0</v>
      </c>
      <c r="C12" s="34">
        <v>0</v>
      </c>
      <c r="D12" s="34">
        <v>85</v>
      </c>
      <c r="F12" s="33" t="s">
        <v>64</v>
      </c>
      <c r="G12" s="34">
        <v>0</v>
      </c>
      <c r="H12" s="34">
        <v>0</v>
      </c>
      <c r="I12" s="34">
        <v>85</v>
      </c>
    </row>
    <row r="13" spans="1:9" ht="15" thickBot="1" x14ac:dyDescent="0.35">
      <c r="A13" s="33" t="s">
        <v>69</v>
      </c>
      <c r="B13" s="35">
        <v>2</v>
      </c>
      <c r="C13" s="35">
        <v>2</v>
      </c>
      <c r="D13" s="35">
        <v>2</v>
      </c>
      <c r="F13" s="33" t="s">
        <v>69</v>
      </c>
      <c r="G13" s="35">
        <v>4</v>
      </c>
      <c r="H13" s="35">
        <v>4</v>
      </c>
      <c r="I13" s="35">
        <v>4</v>
      </c>
    </row>
    <row r="14" spans="1:9" ht="15" thickBot="1" x14ac:dyDescent="0.35">
      <c r="A14" s="55" t="s">
        <v>80</v>
      </c>
      <c r="B14" s="56">
        <f>SUM(B4:B12)*B13</f>
        <v>1110</v>
      </c>
      <c r="C14" s="56">
        <f t="shared" ref="C14:D14" si="0">SUM(C4:C12)*C13</f>
        <v>134</v>
      </c>
      <c r="D14" s="57">
        <f t="shared" si="0"/>
        <v>728</v>
      </c>
      <c r="F14" s="55" t="s">
        <v>80</v>
      </c>
      <c r="G14" s="56">
        <f>SUM(G4:G12)*G13</f>
        <v>2220</v>
      </c>
      <c r="H14" s="56">
        <f t="shared" ref="H14" si="1">SUM(H4:H12)*H13</f>
        <v>268</v>
      </c>
      <c r="I14" s="57">
        <f t="shared" ref="I14" si="2">SUM(I4:I12)*I13</f>
        <v>1456</v>
      </c>
    </row>
    <row r="15" spans="1:9" x14ac:dyDescent="0.3">
      <c r="B15" s="32"/>
      <c r="C15" s="32"/>
      <c r="D15" s="32"/>
      <c r="G15" s="32"/>
      <c r="H15" s="32"/>
      <c r="I15" s="32"/>
    </row>
    <row r="16" spans="1:9" x14ac:dyDescent="0.3">
      <c r="B16" s="32"/>
      <c r="C16" s="32"/>
      <c r="D16" s="32"/>
      <c r="G16" s="32"/>
      <c r="H16" s="32"/>
      <c r="I16" s="32"/>
    </row>
    <row r="17" spans="1:9" x14ac:dyDescent="0.3">
      <c r="A17" s="36" t="s">
        <v>65</v>
      </c>
      <c r="B17" s="37">
        <v>350</v>
      </c>
      <c r="C17" s="37">
        <v>280</v>
      </c>
      <c r="D17" s="37">
        <v>100</v>
      </c>
      <c r="F17" s="36" t="s">
        <v>65</v>
      </c>
      <c r="G17" s="37">
        <v>350</v>
      </c>
      <c r="H17" s="37">
        <v>280</v>
      </c>
      <c r="I17" s="37">
        <v>100</v>
      </c>
    </row>
    <row r="18" spans="1:9" ht="15" thickBot="1" x14ac:dyDescent="0.35">
      <c r="A18" s="36" t="s">
        <v>69</v>
      </c>
      <c r="B18" s="38">
        <v>2</v>
      </c>
      <c r="C18" s="38">
        <v>2</v>
      </c>
      <c r="D18" s="38">
        <v>2</v>
      </c>
      <c r="F18" s="36" t="s">
        <v>69</v>
      </c>
      <c r="G18" s="38">
        <v>4</v>
      </c>
      <c r="H18" s="38">
        <v>4</v>
      </c>
      <c r="I18" s="38">
        <v>4</v>
      </c>
    </row>
    <row r="19" spans="1:9" ht="15" thickBot="1" x14ac:dyDescent="0.35">
      <c r="A19" s="52" t="s">
        <v>70</v>
      </c>
      <c r="B19" s="53">
        <f>B17*B18</f>
        <v>700</v>
      </c>
      <c r="C19" s="53">
        <f t="shared" ref="C19:D19" si="3">C17*C18</f>
        <v>560</v>
      </c>
      <c r="D19" s="54">
        <f t="shared" si="3"/>
        <v>200</v>
      </c>
      <c r="F19" s="52" t="s">
        <v>70</v>
      </c>
      <c r="G19" s="53">
        <f>G17*G18</f>
        <v>1400</v>
      </c>
      <c r="H19" s="53">
        <f t="shared" ref="H19" si="4">H17*H18</f>
        <v>1120</v>
      </c>
      <c r="I19" s="54">
        <f t="shared" ref="I19" si="5">I17*I18</f>
        <v>400</v>
      </c>
    </row>
    <row r="20" spans="1:9" x14ac:dyDescent="0.3">
      <c r="B20" s="32"/>
      <c r="C20" s="32"/>
      <c r="D20" s="32"/>
      <c r="G20" s="32"/>
      <c r="H20" s="32"/>
      <c r="I20" s="32"/>
    </row>
    <row r="21" spans="1:9" x14ac:dyDescent="0.3">
      <c r="A21" s="39" t="s">
        <v>71</v>
      </c>
      <c r="B21" s="40">
        <v>0</v>
      </c>
      <c r="C21" s="40">
        <v>40</v>
      </c>
      <c r="D21" s="40">
        <v>0</v>
      </c>
      <c r="F21" s="39" t="s">
        <v>71</v>
      </c>
      <c r="G21" s="40">
        <v>0</v>
      </c>
      <c r="H21" s="40">
        <v>40</v>
      </c>
      <c r="I21" s="40">
        <v>0</v>
      </c>
    </row>
    <row r="22" spans="1:9" ht="15" thickBot="1" x14ac:dyDescent="0.35">
      <c r="A22" s="39" t="s">
        <v>72</v>
      </c>
      <c r="B22" s="41">
        <v>4</v>
      </c>
      <c r="C22" s="41">
        <v>4</v>
      </c>
      <c r="D22" s="41">
        <v>4</v>
      </c>
      <c r="F22" s="39" t="s">
        <v>72</v>
      </c>
      <c r="G22" s="41">
        <v>4</v>
      </c>
      <c r="H22" s="41">
        <v>4</v>
      </c>
      <c r="I22" s="41">
        <v>4</v>
      </c>
    </row>
    <row r="23" spans="1:9" ht="15" thickBot="1" x14ac:dyDescent="0.35">
      <c r="A23" s="49" t="s">
        <v>73</v>
      </c>
      <c r="B23" s="50">
        <f>B21*B22</f>
        <v>0</v>
      </c>
      <c r="C23" s="50">
        <f t="shared" ref="C23:D23" si="6">C21*C22</f>
        <v>160</v>
      </c>
      <c r="D23" s="51">
        <f t="shared" si="6"/>
        <v>0</v>
      </c>
      <c r="F23" s="49" t="s">
        <v>73</v>
      </c>
      <c r="G23" s="50">
        <f>G21*G22</f>
        <v>0</v>
      </c>
      <c r="H23" s="50">
        <f t="shared" ref="H23" si="7">H21*H22</f>
        <v>160</v>
      </c>
      <c r="I23" s="51">
        <f t="shared" ref="I23" si="8">I21*I22</f>
        <v>0</v>
      </c>
    </row>
    <row r="25" spans="1:9" x14ac:dyDescent="0.3">
      <c r="A25" s="42" t="s">
        <v>77</v>
      </c>
      <c r="B25" s="43">
        <v>0</v>
      </c>
      <c r="C25" s="43">
        <v>120</v>
      </c>
      <c r="D25" s="43">
        <v>105</v>
      </c>
      <c r="F25" s="42" t="s">
        <v>77</v>
      </c>
      <c r="G25" s="43">
        <v>0</v>
      </c>
      <c r="H25" s="43">
        <v>120</v>
      </c>
      <c r="I25" s="43">
        <v>105</v>
      </c>
    </row>
    <row r="26" spans="1:9" ht="15" thickBot="1" x14ac:dyDescent="0.35">
      <c r="A26" s="42" t="s">
        <v>78</v>
      </c>
      <c r="B26" s="42">
        <v>5</v>
      </c>
      <c r="C26" s="42">
        <v>5</v>
      </c>
      <c r="D26" s="42">
        <v>5</v>
      </c>
      <c r="F26" s="42" t="s">
        <v>78</v>
      </c>
      <c r="G26" s="42">
        <v>5</v>
      </c>
      <c r="H26" s="42">
        <v>5</v>
      </c>
      <c r="I26" s="42">
        <v>5</v>
      </c>
    </row>
    <row r="27" spans="1:9" ht="15" thickBot="1" x14ac:dyDescent="0.35">
      <c r="A27" s="46" t="s">
        <v>79</v>
      </c>
      <c r="B27" s="47">
        <f>B25*B26</f>
        <v>0</v>
      </c>
      <c r="C27" s="47">
        <f t="shared" ref="C27:D27" si="9">C25*C26</f>
        <v>600</v>
      </c>
      <c r="D27" s="48">
        <f t="shared" si="9"/>
        <v>525</v>
      </c>
      <c r="F27" s="46" t="s">
        <v>79</v>
      </c>
      <c r="G27" s="47">
        <f>G25*G26</f>
        <v>0</v>
      </c>
      <c r="H27" s="47">
        <f t="shared" ref="H27" si="10">H25*H26</f>
        <v>600</v>
      </c>
      <c r="I27" s="48">
        <f t="shared" ref="I27" si="11">I25*I26</f>
        <v>525</v>
      </c>
    </row>
    <row r="29" spans="1:9" x14ac:dyDescent="0.3">
      <c r="A29" s="44" t="s">
        <v>74</v>
      </c>
      <c r="B29" s="45">
        <v>0</v>
      </c>
      <c r="C29" s="45">
        <v>50</v>
      </c>
      <c r="D29" s="45">
        <v>50</v>
      </c>
      <c r="F29" s="44" t="s">
        <v>74</v>
      </c>
      <c r="G29" s="45">
        <v>0</v>
      </c>
      <c r="H29" s="45">
        <v>50</v>
      </c>
      <c r="I29" s="45">
        <v>50</v>
      </c>
    </row>
    <row r="30" spans="1:9" x14ac:dyDescent="0.3">
      <c r="A30" s="44" t="s">
        <v>75</v>
      </c>
      <c r="B30" s="44">
        <v>2</v>
      </c>
      <c r="C30" s="44">
        <v>2</v>
      </c>
      <c r="D30" s="44">
        <v>2</v>
      </c>
      <c r="F30" s="44" t="s">
        <v>75</v>
      </c>
      <c r="G30" s="44">
        <v>4</v>
      </c>
      <c r="H30" s="44">
        <v>4</v>
      </c>
      <c r="I30" s="44">
        <v>4</v>
      </c>
    </row>
    <row r="31" spans="1:9" ht="15" thickBot="1" x14ac:dyDescent="0.35">
      <c r="A31" s="44" t="s">
        <v>72</v>
      </c>
      <c r="B31" s="44">
        <v>4</v>
      </c>
      <c r="C31" s="44">
        <v>4</v>
      </c>
      <c r="D31" s="44">
        <v>4</v>
      </c>
      <c r="F31" s="44" t="s">
        <v>72</v>
      </c>
      <c r="G31" s="44">
        <v>4</v>
      </c>
      <c r="H31" s="44">
        <v>4</v>
      </c>
      <c r="I31" s="44">
        <v>4</v>
      </c>
    </row>
    <row r="32" spans="1:9" ht="15" thickBot="1" x14ac:dyDescent="0.35">
      <c r="A32" s="58" t="s">
        <v>76</v>
      </c>
      <c r="B32" s="59">
        <f>B29*B30*B31</f>
        <v>0</v>
      </c>
      <c r="C32" s="59">
        <f t="shared" ref="C32:D32" si="12">C29*C30*C31</f>
        <v>400</v>
      </c>
      <c r="D32" s="60">
        <f t="shared" si="12"/>
        <v>400</v>
      </c>
      <c r="F32" s="58" t="s">
        <v>76</v>
      </c>
      <c r="G32" s="59">
        <f>G29*G30*G31</f>
        <v>0</v>
      </c>
      <c r="H32" s="59">
        <f t="shared" ref="H32" si="13">H29*H30*H31</f>
        <v>800</v>
      </c>
      <c r="I32" s="60">
        <f t="shared" ref="I32" si="14">I29*I30*I31</f>
        <v>800</v>
      </c>
    </row>
    <row r="33" spans="1:9" ht="15" thickBot="1" x14ac:dyDescent="0.35"/>
    <row r="34" spans="1:9" ht="15" thickBot="1" x14ac:dyDescent="0.35">
      <c r="A34" s="61" t="s">
        <v>66</v>
      </c>
      <c r="B34" s="62">
        <f>B32+B27+B23+B19+B14</f>
        <v>1810</v>
      </c>
      <c r="C34" s="62">
        <f t="shared" ref="C34:D34" si="15">C32+C27+C23+C19+C14</f>
        <v>1854</v>
      </c>
      <c r="D34" s="63">
        <f t="shared" si="15"/>
        <v>1853</v>
      </c>
      <c r="F34" s="61" t="s">
        <v>66</v>
      </c>
      <c r="G34" s="62">
        <f>G32+G27+G23+G19+G14</f>
        <v>3620</v>
      </c>
      <c r="H34" s="62">
        <f>H32+H27+H23+H19+H14</f>
        <v>2948</v>
      </c>
      <c r="I34" s="63">
        <f>I32+I27+I23+I19+I14</f>
        <v>3181</v>
      </c>
    </row>
  </sheetData>
  <conditionalFormatting sqref="B34:D34">
    <cfRule type="top10" dxfId="5" priority="2" percent="1" bottom="1" rank="10"/>
  </conditionalFormatting>
  <conditionalFormatting sqref="G34:I34">
    <cfRule type="top10" dxfId="4" priority="1" percent="1" bottom="1" rank="10"/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0A75B-803A-4A33-987E-86FBCCDA2EF2}">
  <dimension ref="B3:H22"/>
  <sheetViews>
    <sheetView workbookViewId="0">
      <selection activeCell="H1" sqref="H1"/>
    </sheetView>
  </sheetViews>
  <sheetFormatPr defaultRowHeight="14.4" x14ac:dyDescent="0.3"/>
  <cols>
    <col min="2" max="2" width="28.88671875" bestFit="1" customWidth="1"/>
    <col min="3" max="3" width="11.109375" bestFit="1" customWidth="1"/>
    <col min="4" max="4" width="13.21875" bestFit="1" customWidth="1"/>
    <col min="5" max="5" width="10.109375" bestFit="1" customWidth="1"/>
    <col min="7" max="7" width="28.21875" bestFit="1" customWidth="1"/>
  </cols>
  <sheetData>
    <row r="3" spans="2:8" x14ac:dyDescent="0.3">
      <c r="B3" s="5" t="s">
        <v>83</v>
      </c>
      <c r="C3" s="5" t="s">
        <v>84</v>
      </c>
      <c r="D3" s="5" t="s">
        <v>85</v>
      </c>
      <c r="E3" s="5" t="s">
        <v>86</v>
      </c>
    </row>
    <row r="4" spans="2:8" x14ac:dyDescent="0.3">
      <c r="B4" s="5" t="s">
        <v>88</v>
      </c>
      <c r="C4" s="66">
        <v>29</v>
      </c>
      <c r="D4" s="66">
        <v>149</v>
      </c>
      <c r="E4" s="66">
        <v>549</v>
      </c>
    </row>
    <row r="5" spans="2:8" x14ac:dyDescent="0.3">
      <c r="B5" s="5" t="s">
        <v>89</v>
      </c>
      <c r="C5" s="66">
        <v>40</v>
      </c>
      <c r="D5" s="66">
        <v>90</v>
      </c>
      <c r="E5" s="66">
        <v>370</v>
      </c>
    </row>
    <row r="6" spans="2:8" x14ac:dyDescent="0.3">
      <c r="B6" s="5" t="s">
        <v>90</v>
      </c>
      <c r="C6" s="5">
        <v>200</v>
      </c>
      <c r="D6" s="5">
        <v>1000</v>
      </c>
      <c r="E6" s="5">
        <v>11000</v>
      </c>
    </row>
    <row r="8" spans="2:8" x14ac:dyDescent="0.3">
      <c r="B8" s="44" t="s">
        <v>91</v>
      </c>
      <c r="C8" s="44"/>
      <c r="D8" s="44"/>
      <c r="E8" s="44"/>
      <c r="G8" s="44" t="s">
        <v>100</v>
      </c>
      <c r="H8" s="44"/>
    </row>
    <row r="9" spans="2:8" x14ac:dyDescent="0.3">
      <c r="B9" s="44" t="s">
        <v>96</v>
      </c>
      <c r="C9" s="44">
        <f>15*5*104</f>
        <v>7800</v>
      </c>
      <c r="D9" s="44">
        <f>15*5*104</f>
        <v>7800</v>
      </c>
      <c r="E9" s="44">
        <f>15*5*104</f>
        <v>7800</v>
      </c>
      <c r="G9" s="44" t="s">
        <v>92</v>
      </c>
      <c r="H9" s="44">
        <v>15</v>
      </c>
    </row>
    <row r="10" spans="2:8" x14ac:dyDescent="0.3">
      <c r="B10" s="44" t="s">
        <v>97</v>
      </c>
      <c r="C10" s="44">
        <f>IF(MOD(C9,C6)=0,C9/C6,QUOTIENT(C9,C6)+1)</f>
        <v>39</v>
      </c>
      <c r="D10" s="44">
        <f>IF(MOD(D9,D6)=0,D9/D6,QUOTIENT(D9,D6)+1)</f>
        <v>8</v>
      </c>
      <c r="E10" s="44">
        <f t="shared" ref="E10" si="0">IF(MOD(E9,E6)=0,E9/E6,QUOTIENT(E9,E6)+1)</f>
        <v>1</v>
      </c>
      <c r="G10" s="44" t="s">
        <v>93</v>
      </c>
      <c r="H10" s="44">
        <f>5*H9</f>
        <v>75</v>
      </c>
    </row>
    <row r="11" spans="2:8" x14ac:dyDescent="0.3">
      <c r="B11" s="44" t="s">
        <v>98</v>
      </c>
      <c r="C11" s="65">
        <f>C10*C5</f>
        <v>1560</v>
      </c>
      <c r="D11" s="65">
        <f t="shared" ref="D11:E11" si="1">D10*D5</f>
        <v>720</v>
      </c>
      <c r="E11" s="65">
        <f t="shared" si="1"/>
        <v>370</v>
      </c>
      <c r="G11" s="44" t="s">
        <v>103</v>
      </c>
      <c r="H11" s="44">
        <v>50</v>
      </c>
    </row>
    <row r="12" spans="2:8" x14ac:dyDescent="0.3">
      <c r="B12" s="44" t="s">
        <v>99</v>
      </c>
      <c r="C12" s="65">
        <f>C4</f>
        <v>29</v>
      </c>
      <c r="D12" s="65">
        <f t="shared" ref="D12:E12" si="2">D4</f>
        <v>149</v>
      </c>
      <c r="E12" s="65">
        <f t="shared" si="2"/>
        <v>549</v>
      </c>
      <c r="G12" s="44" t="s">
        <v>94</v>
      </c>
      <c r="H12" s="44">
        <f>H11*H10</f>
        <v>3750</v>
      </c>
    </row>
    <row r="13" spans="2:8" x14ac:dyDescent="0.3">
      <c r="B13" s="44"/>
      <c r="C13" s="44"/>
      <c r="D13" s="44"/>
      <c r="E13" s="44"/>
      <c r="G13" s="44" t="s">
        <v>95</v>
      </c>
      <c r="H13" s="44">
        <f>H12*2</f>
        <v>7500</v>
      </c>
    </row>
    <row r="14" spans="2:8" x14ac:dyDescent="0.3">
      <c r="B14" s="44" t="s">
        <v>101</v>
      </c>
      <c r="C14" s="65">
        <f>C12+C11</f>
        <v>1589</v>
      </c>
      <c r="D14" s="65">
        <f t="shared" ref="D14:E14" si="3">D12+D11</f>
        <v>869</v>
      </c>
      <c r="E14" s="65">
        <f t="shared" si="3"/>
        <v>919</v>
      </c>
    </row>
    <row r="16" spans="2:8" x14ac:dyDescent="0.3">
      <c r="B16" s="33" t="s">
        <v>102</v>
      </c>
      <c r="C16" s="33"/>
      <c r="D16" s="33"/>
      <c r="E16" s="33"/>
      <c r="G16" s="33" t="s">
        <v>104</v>
      </c>
      <c r="H16" s="33"/>
    </row>
    <row r="17" spans="2:8" x14ac:dyDescent="0.3">
      <c r="B17" s="33" t="s">
        <v>96</v>
      </c>
      <c r="C17" s="33">
        <f>$H21</f>
        <v>250000</v>
      </c>
      <c r="D17" s="33">
        <f t="shared" ref="D17:E17" si="4">$H21</f>
        <v>250000</v>
      </c>
      <c r="E17" s="33">
        <f t="shared" si="4"/>
        <v>250000</v>
      </c>
      <c r="G17" s="33" t="s">
        <v>92</v>
      </c>
      <c r="H17" s="33">
        <v>500</v>
      </c>
    </row>
    <row r="18" spans="2:8" x14ac:dyDescent="0.3">
      <c r="B18" s="33" t="s">
        <v>97</v>
      </c>
      <c r="C18" s="33">
        <f>IF(MOD(C17,C6)=0,C17/C6,QUOTIENT(C17,C6)+1)</f>
        <v>1250</v>
      </c>
      <c r="D18" s="33">
        <f t="shared" ref="D18:E18" si="5">IF(MOD(D17,D6)=0,D17/D6,QUOTIENT(D17,D6)+1)</f>
        <v>250</v>
      </c>
      <c r="E18" s="33">
        <f t="shared" si="5"/>
        <v>23</v>
      </c>
      <c r="G18" s="33" t="s">
        <v>93</v>
      </c>
      <c r="H18" s="33">
        <f>5*H17</f>
        <v>2500</v>
      </c>
    </row>
    <row r="19" spans="2:8" x14ac:dyDescent="0.3">
      <c r="B19" s="33" t="s">
        <v>98</v>
      </c>
      <c r="C19" s="64">
        <f>C18*C5</f>
        <v>50000</v>
      </c>
      <c r="D19" s="64">
        <f t="shared" ref="D19:E19" si="6">D18*D5</f>
        <v>22500</v>
      </c>
      <c r="E19" s="64">
        <f t="shared" si="6"/>
        <v>8510</v>
      </c>
      <c r="G19" s="33" t="s">
        <v>103</v>
      </c>
      <c r="H19" s="33">
        <v>50</v>
      </c>
    </row>
    <row r="20" spans="2:8" x14ac:dyDescent="0.3">
      <c r="B20" s="33" t="s">
        <v>99</v>
      </c>
      <c r="C20" s="64">
        <f>C12</f>
        <v>29</v>
      </c>
      <c r="D20" s="64">
        <f t="shared" ref="D20:E20" si="7">D12</f>
        <v>149</v>
      </c>
      <c r="E20" s="64">
        <f t="shared" si="7"/>
        <v>549</v>
      </c>
      <c r="G20" s="33" t="s">
        <v>94</v>
      </c>
      <c r="H20" s="33">
        <f>H19*H18</f>
        <v>125000</v>
      </c>
    </row>
    <row r="21" spans="2:8" x14ac:dyDescent="0.3">
      <c r="B21" s="33"/>
      <c r="C21" s="33"/>
      <c r="D21" s="33"/>
      <c r="E21" s="33"/>
      <c r="G21" s="33" t="s">
        <v>95</v>
      </c>
      <c r="H21" s="33">
        <f>H20*2</f>
        <v>250000</v>
      </c>
    </row>
    <row r="22" spans="2:8" x14ac:dyDescent="0.3">
      <c r="B22" s="33" t="s">
        <v>101</v>
      </c>
      <c r="C22" s="64">
        <f>C20+C19</f>
        <v>50029</v>
      </c>
      <c r="D22" s="64">
        <f t="shared" ref="D22:E22" si="8">D20+D19</f>
        <v>22649</v>
      </c>
      <c r="E22" s="64">
        <f t="shared" si="8"/>
        <v>9059</v>
      </c>
    </row>
  </sheetData>
  <conditionalFormatting sqref="C14:E14">
    <cfRule type="top10" dxfId="3" priority="2" percent="1" bottom="1" rank="10"/>
  </conditionalFormatting>
  <conditionalFormatting sqref="C22:E22">
    <cfRule type="top10" dxfId="2" priority="1" percent="1" bottom="1" rank="10"/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85BC6-C641-4711-A54E-D459DA244BF4}">
  <dimension ref="B2:G37"/>
  <sheetViews>
    <sheetView topLeftCell="C15" workbookViewId="0">
      <selection activeCell="E41" sqref="E41"/>
    </sheetView>
  </sheetViews>
  <sheetFormatPr defaultRowHeight="14.4" x14ac:dyDescent="0.3"/>
  <cols>
    <col min="2" max="2" width="22.5546875" bestFit="1" customWidth="1"/>
    <col min="4" max="4" width="38.88671875" bestFit="1" customWidth="1"/>
    <col min="5" max="7" width="10.109375" bestFit="1" customWidth="1"/>
  </cols>
  <sheetData>
    <row r="2" spans="2:7" x14ac:dyDescent="0.3">
      <c r="B2" t="s">
        <v>105</v>
      </c>
      <c r="D2" s="72"/>
      <c r="E2" s="72" t="s">
        <v>106</v>
      </c>
      <c r="F2" s="72" t="s">
        <v>107</v>
      </c>
      <c r="G2" s="72" t="s">
        <v>108</v>
      </c>
    </row>
    <row r="3" spans="2:7" x14ac:dyDescent="0.3">
      <c r="D3" s="72" t="s">
        <v>109</v>
      </c>
      <c r="E3" s="74">
        <v>19</v>
      </c>
      <c r="F3" s="74">
        <v>35</v>
      </c>
      <c r="G3" s="74">
        <v>55</v>
      </c>
    </row>
    <row r="4" spans="2:7" x14ac:dyDescent="0.3">
      <c r="D4" s="72" t="s">
        <v>110</v>
      </c>
      <c r="E4" s="83">
        <f>E3*24</f>
        <v>456</v>
      </c>
      <c r="F4" s="83">
        <f t="shared" ref="F4:G4" si="0">F3*24</f>
        <v>840</v>
      </c>
      <c r="G4" s="83">
        <f t="shared" si="0"/>
        <v>1320</v>
      </c>
    </row>
    <row r="5" spans="2:7" x14ac:dyDescent="0.3">
      <c r="D5" s="75"/>
      <c r="E5" s="76"/>
      <c r="F5" s="76"/>
      <c r="G5" s="76"/>
    </row>
    <row r="6" spans="2:7" x14ac:dyDescent="0.3">
      <c r="D6" s="2" t="s">
        <v>151</v>
      </c>
      <c r="E6" s="2"/>
      <c r="F6" s="2"/>
      <c r="G6" s="2"/>
    </row>
    <row r="7" spans="2:7" x14ac:dyDescent="0.3">
      <c r="D7" s="2" t="s">
        <v>111</v>
      </c>
      <c r="E7" s="2">
        <v>3</v>
      </c>
      <c r="F7" s="2">
        <v>3</v>
      </c>
      <c r="G7" s="2">
        <v>3</v>
      </c>
    </row>
    <row r="8" spans="2:7" x14ac:dyDescent="0.3">
      <c r="D8" s="2" t="s">
        <v>112</v>
      </c>
      <c r="E8" s="2">
        <v>1</v>
      </c>
      <c r="F8" s="2">
        <v>1</v>
      </c>
      <c r="G8" s="2">
        <v>1</v>
      </c>
    </row>
    <row r="9" spans="2:7" x14ac:dyDescent="0.3">
      <c r="D9" s="2" t="s">
        <v>113</v>
      </c>
      <c r="E9" s="2">
        <f>E7-E8</f>
        <v>2</v>
      </c>
      <c r="F9" s="2">
        <f t="shared" ref="F9:G9" si="1">F7-F8</f>
        <v>2</v>
      </c>
      <c r="G9" s="2">
        <f t="shared" si="1"/>
        <v>2</v>
      </c>
    </row>
    <row r="10" spans="2:7" x14ac:dyDescent="0.3">
      <c r="D10" s="2" t="s">
        <v>114</v>
      </c>
      <c r="E10" s="2">
        <f>E9*24</f>
        <v>48</v>
      </c>
      <c r="F10" s="2">
        <f t="shared" ref="F10:G10" si="2">F9*24</f>
        <v>48</v>
      </c>
      <c r="G10" s="2">
        <f t="shared" si="2"/>
        <v>48</v>
      </c>
    </row>
    <row r="11" spans="2:7" x14ac:dyDescent="0.3">
      <c r="D11" s="2" t="s">
        <v>115</v>
      </c>
      <c r="E11" s="3">
        <v>20</v>
      </c>
      <c r="F11" s="3">
        <v>15</v>
      </c>
      <c r="G11" s="3">
        <v>5</v>
      </c>
    </row>
    <row r="12" spans="2:7" x14ac:dyDescent="0.3">
      <c r="D12" s="23" t="s">
        <v>116</v>
      </c>
      <c r="E12" s="79">
        <f>E11*E10</f>
        <v>960</v>
      </c>
      <c r="F12" s="79">
        <f t="shared" ref="F12:G12" si="3">F11*F10</f>
        <v>720</v>
      </c>
      <c r="G12" s="79">
        <f t="shared" si="3"/>
        <v>240</v>
      </c>
    </row>
    <row r="13" spans="2:7" x14ac:dyDescent="0.3">
      <c r="D13" s="2"/>
      <c r="E13" s="2"/>
      <c r="F13" s="2"/>
      <c r="G13" s="2"/>
    </row>
    <row r="14" spans="2:7" x14ac:dyDescent="0.3">
      <c r="D14" s="2" t="s">
        <v>117</v>
      </c>
      <c r="E14" s="3">
        <v>9.5</v>
      </c>
      <c r="F14" s="3">
        <v>0</v>
      </c>
      <c r="G14" s="3">
        <v>0</v>
      </c>
    </row>
    <row r="15" spans="2:7" x14ac:dyDescent="0.3">
      <c r="D15" s="23" t="s">
        <v>118</v>
      </c>
      <c r="E15" s="79">
        <f>24*E14</f>
        <v>228</v>
      </c>
      <c r="F15" s="79">
        <f t="shared" ref="F15:G15" si="4">24*F14</f>
        <v>0</v>
      </c>
      <c r="G15" s="79">
        <f t="shared" si="4"/>
        <v>0</v>
      </c>
    </row>
    <row r="16" spans="2:7" x14ac:dyDescent="0.3">
      <c r="D16" s="2"/>
      <c r="E16" s="2"/>
      <c r="F16" s="2"/>
      <c r="G16" s="2"/>
    </row>
    <row r="17" spans="4:7" x14ac:dyDescent="0.3">
      <c r="D17" s="2" t="s">
        <v>119</v>
      </c>
      <c r="E17" s="3">
        <v>30</v>
      </c>
      <c r="F17" s="3">
        <v>0</v>
      </c>
      <c r="G17" s="3">
        <v>0</v>
      </c>
    </row>
    <row r="18" spans="4:7" x14ac:dyDescent="0.3">
      <c r="D18" s="2" t="s">
        <v>120</v>
      </c>
      <c r="E18" s="79">
        <f>24*E17</f>
        <v>720</v>
      </c>
      <c r="F18" s="79">
        <f t="shared" ref="F18:G18" si="5">24*F17</f>
        <v>0</v>
      </c>
      <c r="G18" s="79">
        <f t="shared" si="5"/>
        <v>0</v>
      </c>
    </row>
    <row r="19" spans="4:7" x14ac:dyDescent="0.3">
      <c r="D19" s="2"/>
      <c r="E19" s="2"/>
      <c r="F19" s="2"/>
      <c r="G19" s="2"/>
    </row>
    <row r="20" spans="4:7" x14ac:dyDescent="0.3">
      <c r="D20" s="2" t="s">
        <v>121</v>
      </c>
      <c r="E20" s="79">
        <v>0</v>
      </c>
      <c r="F20" s="79">
        <v>500</v>
      </c>
      <c r="G20" s="79">
        <v>0</v>
      </c>
    </row>
    <row r="21" spans="4:7" ht="15" thickBot="1" x14ac:dyDescent="0.35">
      <c r="D21" s="2"/>
      <c r="E21" s="80"/>
      <c r="F21" s="80"/>
      <c r="G21" s="80"/>
    </row>
    <row r="22" spans="4:7" ht="15" thickTop="1" x14ac:dyDescent="0.3">
      <c r="D22" s="2" t="s">
        <v>122</v>
      </c>
      <c r="E22" s="11">
        <f>E20+E18+E15+E12+E4</f>
        <v>2364</v>
      </c>
      <c r="F22" s="11">
        <f t="shared" ref="F22:G22" si="6">F20+F18+F15+F12+F4</f>
        <v>2060</v>
      </c>
      <c r="G22" s="11">
        <f t="shared" si="6"/>
        <v>1560</v>
      </c>
    </row>
    <row r="24" spans="4:7" x14ac:dyDescent="0.3">
      <c r="D24" s="77" t="s">
        <v>152</v>
      </c>
      <c r="E24" s="77"/>
      <c r="F24" s="77"/>
      <c r="G24" s="77"/>
    </row>
    <row r="25" spans="4:7" x14ac:dyDescent="0.3">
      <c r="D25" s="77" t="s">
        <v>123</v>
      </c>
      <c r="E25" s="77">
        <v>1</v>
      </c>
      <c r="F25" s="77">
        <v>1</v>
      </c>
      <c r="G25" s="77">
        <v>1</v>
      </c>
    </row>
    <row r="26" spans="4:7" x14ac:dyDescent="0.3">
      <c r="D26" s="77" t="s">
        <v>112</v>
      </c>
      <c r="E26" s="77">
        <v>1</v>
      </c>
      <c r="F26" s="77">
        <v>1</v>
      </c>
      <c r="G26" s="77">
        <v>1</v>
      </c>
    </row>
    <row r="27" spans="4:7" x14ac:dyDescent="0.3">
      <c r="D27" s="77" t="s">
        <v>113</v>
      </c>
      <c r="E27" s="77">
        <v>0</v>
      </c>
      <c r="F27" s="77">
        <v>0</v>
      </c>
      <c r="G27" s="77">
        <v>0</v>
      </c>
    </row>
    <row r="28" spans="4:7" x14ac:dyDescent="0.3">
      <c r="D28" s="77"/>
      <c r="E28" s="77"/>
      <c r="F28" s="77"/>
      <c r="G28" s="77"/>
    </row>
    <row r="29" spans="4:7" x14ac:dyDescent="0.3">
      <c r="D29" s="77" t="s">
        <v>117</v>
      </c>
      <c r="E29" s="4">
        <v>9.5</v>
      </c>
      <c r="F29" s="4">
        <v>0</v>
      </c>
      <c r="G29" s="4">
        <v>0</v>
      </c>
    </row>
    <row r="30" spans="4:7" x14ac:dyDescent="0.3">
      <c r="D30" s="77" t="s">
        <v>118</v>
      </c>
      <c r="E30" s="82">
        <f>24*E29</f>
        <v>228</v>
      </c>
      <c r="F30" s="82">
        <f t="shared" ref="F30" si="7">24*F29</f>
        <v>0</v>
      </c>
      <c r="G30" s="82">
        <f t="shared" ref="G30" si="8">24*G29</f>
        <v>0</v>
      </c>
    </row>
    <row r="31" spans="4:7" x14ac:dyDescent="0.3">
      <c r="D31" s="77"/>
      <c r="E31" s="77"/>
      <c r="F31" s="77"/>
      <c r="G31" s="77"/>
    </row>
    <row r="32" spans="4:7" x14ac:dyDescent="0.3">
      <c r="D32" s="77" t="s">
        <v>119</v>
      </c>
      <c r="E32" s="4">
        <v>30</v>
      </c>
      <c r="F32" s="4">
        <v>0</v>
      </c>
      <c r="G32" s="4">
        <v>0</v>
      </c>
    </row>
    <row r="33" spans="4:7" x14ac:dyDescent="0.3">
      <c r="D33" s="77" t="s">
        <v>120</v>
      </c>
      <c r="E33" s="82">
        <f>24*E32</f>
        <v>720</v>
      </c>
      <c r="F33" s="82">
        <f t="shared" ref="F33" si="9">24*F32</f>
        <v>0</v>
      </c>
      <c r="G33" s="82">
        <f t="shared" ref="G33" si="10">24*G32</f>
        <v>0</v>
      </c>
    </row>
    <row r="34" spans="4:7" x14ac:dyDescent="0.3">
      <c r="D34" s="77"/>
      <c r="E34" s="77"/>
      <c r="F34" s="77"/>
      <c r="G34" s="77"/>
    </row>
    <row r="35" spans="4:7" x14ac:dyDescent="0.3">
      <c r="D35" s="77" t="s">
        <v>121</v>
      </c>
      <c r="E35" s="82">
        <v>0</v>
      </c>
      <c r="F35" s="82">
        <v>500</v>
      </c>
      <c r="G35" s="82">
        <v>0</v>
      </c>
    </row>
    <row r="36" spans="4:7" ht="15" thickBot="1" x14ac:dyDescent="0.35">
      <c r="D36" s="77"/>
      <c r="E36" s="81"/>
      <c r="F36" s="81"/>
      <c r="G36" s="81"/>
    </row>
    <row r="37" spans="4:7" ht="15" thickTop="1" x14ac:dyDescent="0.3">
      <c r="D37" s="77" t="s">
        <v>124</v>
      </c>
      <c r="E37" s="78">
        <f>E35+E33+E30+E4</f>
        <v>1404</v>
      </c>
      <c r="F37" s="78">
        <f t="shared" ref="F37:G37" si="11">F35+F33+F30+F4</f>
        <v>1340</v>
      </c>
      <c r="G37" s="78">
        <f t="shared" si="11"/>
        <v>1320</v>
      </c>
    </row>
  </sheetData>
  <conditionalFormatting sqref="E22:G22">
    <cfRule type="top10" dxfId="1" priority="2" percent="1" bottom="1" rank="10"/>
  </conditionalFormatting>
  <conditionalFormatting sqref="E37:G37">
    <cfRule type="top10" dxfId="0" priority="1" percent="1" bottom="1" rank="10"/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17A86-AC77-4E19-BCF4-E40CDFE807AC}">
  <dimension ref="A2:I26"/>
  <sheetViews>
    <sheetView workbookViewId="0">
      <selection activeCell="C1" sqref="C1"/>
    </sheetView>
  </sheetViews>
  <sheetFormatPr defaultRowHeight="14.4" x14ac:dyDescent="0.3"/>
  <cols>
    <col min="1" max="1" width="23.5546875" bestFit="1" customWidth="1"/>
    <col min="2" max="2" width="11.109375" bestFit="1" customWidth="1"/>
    <col min="3" max="3" width="12.21875" bestFit="1" customWidth="1"/>
    <col min="4" max="4" width="15.109375" bestFit="1" customWidth="1"/>
    <col min="5" max="5" width="15" bestFit="1" customWidth="1"/>
    <col min="6" max="6" width="22.33203125" bestFit="1" customWidth="1"/>
    <col min="7" max="7" width="11.109375" bestFit="1" customWidth="1"/>
    <col min="8" max="8" width="12.109375" bestFit="1" customWidth="1"/>
    <col min="9" max="9" width="15" bestFit="1" customWidth="1"/>
  </cols>
  <sheetData>
    <row r="2" spans="1:9" x14ac:dyDescent="0.3">
      <c r="A2" s="2" t="s">
        <v>128</v>
      </c>
      <c r="B2" s="2" t="s">
        <v>125</v>
      </c>
      <c r="C2" s="2" t="s">
        <v>126</v>
      </c>
      <c r="D2" s="2" t="s">
        <v>127</v>
      </c>
      <c r="F2" s="2" t="s">
        <v>147</v>
      </c>
      <c r="G2" s="2" t="s">
        <v>125</v>
      </c>
      <c r="H2" s="2" t="s">
        <v>126</v>
      </c>
      <c r="I2" s="2" t="s">
        <v>127</v>
      </c>
    </row>
    <row r="3" spans="1:9" x14ac:dyDescent="0.3">
      <c r="A3" s="2" t="s">
        <v>129</v>
      </c>
      <c r="B3" s="2"/>
      <c r="C3" s="2"/>
      <c r="D3" s="2"/>
      <c r="F3" s="2" t="s">
        <v>129</v>
      </c>
      <c r="G3" s="2"/>
      <c r="H3" s="2"/>
      <c r="I3" s="2"/>
    </row>
    <row r="4" spans="1:9" x14ac:dyDescent="0.3">
      <c r="A4" s="2" t="s">
        <v>87</v>
      </c>
      <c r="B4" s="3">
        <v>14500</v>
      </c>
      <c r="C4" s="3">
        <v>31000</v>
      </c>
      <c r="D4" s="3">
        <v>72000</v>
      </c>
      <c r="F4" s="2" t="s">
        <v>87</v>
      </c>
      <c r="G4" s="3">
        <v>14500</v>
      </c>
      <c r="H4" s="3">
        <v>31000</v>
      </c>
      <c r="I4" s="3">
        <v>72000</v>
      </c>
    </row>
    <row r="5" spans="1:9" x14ac:dyDescent="0.3">
      <c r="A5" s="2" t="s">
        <v>130</v>
      </c>
      <c r="B5" s="3">
        <v>1450</v>
      </c>
      <c r="C5" s="3">
        <v>3100</v>
      </c>
      <c r="D5" s="3">
        <v>7200</v>
      </c>
      <c r="F5" s="2" t="s">
        <v>130</v>
      </c>
      <c r="G5" s="3">
        <v>1450</v>
      </c>
      <c r="H5" s="3">
        <v>3100</v>
      </c>
      <c r="I5" s="3">
        <v>7200</v>
      </c>
    </row>
    <row r="6" spans="1:9" x14ac:dyDescent="0.3">
      <c r="B6" s="32"/>
      <c r="C6" s="32"/>
      <c r="D6" s="32"/>
      <c r="F6" s="2" t="s">
        <v>149</v>
      </c>
      <c r="G6" s="67">
        <v>0.4</v>
      </c>
      <c r="H6" s="67">
        <v>0.4</v>
      </c>
      <c r="I6" s="67">
        <v>0.4</v>
      </c>
    </row>
    <row r="7" spans="1:9" x14ac:dyDescent="0.3">
      <c r="B7" s="32"/>
      <c r="C7" s="32"/>
      <c r="D7" s="32"/>
      <c r="F7" s="2" t="s">
        <v>150</v>
      </c>
      <c r="G7" s="3">
        <f>(G5+G4)*(1.4)</f>
        <v>22330</v>
      </c>
      <c r="H7" s="3">
        <f t="shared" ref="H7:I7" si="0">(H5+H4)*(1.4)</f>
        <v>47740</v>
      </c>
      <c r="I7" s="3">
        <f t="shared" si="0"/>
        <v>110880</v>
      </c>
    </row>
    <row r="8" spans="1:9" x14ac:dyDescent="0.3">
      <c r="A8" s="33" t="s">
        <v>131</v>
      </c>
      <c r="B8" s="34"/>
      <c r="C8" s="34"/>
      <c r="D8" s="34"/>
      <c r="F8" s="33" t="s">
        <v>131</v>
      </c>
      <c r="G8" s="34"/>
      <c r="H8" s="34"/>
      <c r="I8" s="34"/>
    </row>
    <row r="9" spans="1:9" x14ac:dyDescent="0.3">
      <c r="A9" s="33" t="s">
        <v>132</v>
      </c>
      <c r="B9" s="34">
        <v>1500</v>
      </c>
      <c r="C9" s="34">
        <v>2500</v>
      </c>
      <c r="D9" s="34">
        <v>3100</v>
      </c>
      <c r="F9" s="33" t="s">
        <v>132</v>
      </c>
      <c r="G9" s="34">
        <v>1500</v>
      </c>
      <c r="H9" s="34">
        <v>2500</v>
      </c>
      <c r="I9" s="34">
        <v>3100</v>
      </c>
    </row>
    <row r="10" spans="1:9" x14ac:dyDescent="0.3">
      <c r="A10" s="33" t="s">
        <v>133</v>
      </c>
      <c r="B10" s="34">
        <v>210</v>
      </c>
      <c r="C10" s="34">
        <v>300</v>
      </c>
      <c r="D10" s="34">
        <v>450</v>
      </c>
      <c r="F10" s="33" t="s">
        <v>133</v>
      </c>
      <c r="G10" s="34">
        <v>210</v>
      </c>
      <c r="H10" s="34">
        <v>300</v>
      </c>
      <c r="I10" s="34">
        <v>450</v>
      </c>
    </row>
    <row r="11" spans="1:9" x14ac:dyDescent="0.3">
      <c r="A11" s="33" t="s">
        <v>134</v>
      </c>
      <c r="B11" s="34">
        <f>B18</f>
        <v>3517.7999999999997</v>
      </c>
      <c r="C11" s="34">
        <f t="shared" ref="C11:D11" si="1">C18</f>
        <v>6473.9</v>
      </c>
      <c r="D11" s="34">
        <f t="shared" si="1"/>
        <v>7236.4999999999991</v>
      </c>
      <c r="F11" s="33" t="s">
        <v>134</v>
      </c>
      <c r="G11" s="34">
        <f>G18</f>
        <v>3517.7999999999997</v>
      </c>
      <c r="H11" s="34">
        <f t="shared" ref="H11:I11" si="2">H18</f>
        <v>6473.9</v>
      </c>
      <c r="I11" s="34">
        <f t="shared" si="2"/>
        <v>7236.4999999999991</v>
      </c>
    </row>
    <row r="13" spans="1:9" x14ac:dyDescent="0.3">
      <c r="A13" s="5" t="s">
        <v>135</v>
      </c>
      <c r="B13" s="5"/>
      <c r="C13" s="5"/>
      <c r="D13" s="5"/>
      <c r="F13" s="5" t="s">
        <v>135</v>
      </c>
      <c r="G13" s="5"/>
      <c r="H13" s="5"/>
      <c r="I13" s="5"/>
    </row>
    <row r="14" spans="1:9" x14ac:dyDescent="0.3">
      <c r="A14" s="5" t="s">
        <v>136</v>
      </c>
      <c r="B14" s="5">
        <v>30000</v>
      </c>
      <c r="C14" s="5">
        <v>30000</v>
      </c>
      <c r="D14" s="5">
        <v>30000</v>
      </c>
      <c r="F14" s="5" t="s">
        <v>136</v>
      </c>
      <c r="G14" s="5">
        <v>30000</v>
      </c>
      <c r="H14" s="5">
        <v>30000</v>
      </c>
      <c r="I14" s="5">
        <v>30000</v>
      </c>
    </row>
    <row r="15" spans="1:9" x14ac:dyDescent="0.3">
      <c r="A15" s="5" t="s">
        <v>137</v>
      </c>
      <c r="B15" s="5">
        <v>35</v>
      </c>
      <c r="C15" s="5">
        <v>19</v>
      </c>
      <c r="D15" s="5">
        <v>17</v>
      </c>
      <c r="F15" s="5" t="s">
        <v>137</v>
      </c>
      <c r="G15" s="5">
        <v>35</v>
      </c>
      <c r="H15" s="5">
        <v>19</v>
      </c>
      <c r="I15" s="5">
        <v>17</v>
      </c>
    </row>
    <row r="16" spans="1:9" x14ac:dyDescent="0.3">
      <c r="A16" s="5" t="s">
        <v>138</v>
      </c>
      <c r="B16" s="66">
        <v>4.0999999999999996</v>
      </c>
      <c r="C16" s="66">
        <v>4.0999999999999996</v>
      </c>
      <c r="D16" s="66">
        <v>4.0999999999999996</v>
      </c>
      <c r="F16" s="5" t="s">
        <v>138</v>
      </c>
      <c r="G16" s="66">
        <v>4.0999999999999996</v>
      </c>
      <c r="H16" s="66">
        <v>4.0999999999999996</v>
      </c>
      <c r="I16" s="66">
        <v>4.0999999999999996</v>
      </c>
    </row>
    <row r="17" spans="1:9" x14ac:dyDescent="0.3">
      <c r="A17" s="5" t="s">
        <v>139</v>
      </c>
      <c r="B17" s="5">
        <f>IF(MOD(B14,B15)=0,B14/B15,QUOTIENT(B14,B15)+1)</f>
        <v>858</v>
      </c>
      <c r="C17" s="5">
        <f t="shared" ref="C17:D17" si="3">IF(MOD(C14,C15)=0,C14/C15,QUOTIENT(C14,C15)+1)</f>
        <v>1579</v>
      </c>
      <c r="D17" s="5">
        <f t="shared" si="3"/>
        <v>1765</v>
      </c>
      <c r="F17" s="5" t="s">
        <v>139</v>
      </c>
      <c r="G17" s="5">
        <f>IF(MOD(G14,G15)=0,G14/G15,QUOTIENT(G14,G15)+1)</f>
        <v>858</v>
      </c>
      <c r="H17" s="5">
        <f t="shared" ref="H17:I17" si="4">IF(MOD(H14,H15)=0,H14/H15,QUOTIENT(H14,H15)+1)</f>
        <v>1579</v>
      </c>
      <c r="I17" s="5">
        <f t="shared" si="4"/>
        <v>1765</v>
      </c>
    </row>
    <row r="18" spans="1:9" x14ac:dyDescent="0.3">
      <c r="A18" s="5" t="s">
        <v>140</v>
      </c>
      <c r="B18" s="66">
        <f>B17*B16</f>
        <v>3517.7999999999997</v>
      </c>
      <c r="C18" s="66">
        <f t="shared" ref="C18:D18" si="5">C17*C16</f>
        <v>6473.9</v>
      </c>
      <c r="D18" s="66">
        <f t="shared" si="5"/>
        <v>7236.4999999999991</v>
      </c>
      <c r="F18" s="5" t="s">
        <v>140</v>
      </c>
      <c r="G18" s="66">
        <f>G17*G16</f>
        <v>3517.7999999999997</v>
      </c>
      <c r="H18" s="66">
        <f t="shared" ref="H18" si="6">H17*H16</f>
        <v>6473.9</v>
      </c>
      <c r="I18" s="66">
        <f t="shared" ref="I18" si="7">I17*I16</f>
        <v>7236.4999999999991</v>
      </c>
    </row>
    <row r="20" spans="1:9" x14ac:dyDescent="0.3">
      <c r="A20" s="68" t="s">
        <v>141</v>
      </c>
      <c r="B20" s="69">
        <f>SUM(B9:B11)</f>
        <v>5227.7999999999993</v>
      </c>
      <c r="C20" s="69">
        <f t="shared" ref="C20:D20" si="8">SUM(C9:C11)</f>
        <v>9273.9</v>
      </c>
      <c r="D20" s="69">
        <f t="shared" si="8"/>
        <v>10786.5</v>
      </c>
      <c r="F20" s="68" t="s">
        <v>141</v>
      </c>
      <c r="G20" s="69">
        <f>SUM(G9:G11)</f>
        <v>5227.7999999999993</v>
      </c>
      <c r="H20" s="69">
        <f t="shared" ref="H20:I20" si="9">SUM(H9:H11)</f>
        <v>9273.9</v>
      </c>
      <c r="I20" s="69">
        <f t="shared" si="9"/>
        <v>10786.5</v>
      </c>
    </row>
    <row r="22" spans="1:9" x14ac:dyDescent="0.3">
      <c r="A22" s="70" t="s">
        <v>142</v>
      </c>
      <c r="B22" s="70">
        <v>30000</v>
      </c>
      <c r="C22" s="70">
        <v>30000</v>
      </c>
      <c r="D22" s="70">
        <v>30000</v>
      </c>
      <c r="F22" s="70" t="s">
        <v>142</v>
      </c>
      <c r="G22" s="70">
        <v>30000</v>
      </c>
      <c r="H22" s="70">
        <v>30000</v>
      </c>
      <c r="I22" s="70">
        <v>30000</v>
      </c>
    </row>
    <row r="23" spans="1:9" x14ac:dyDescent="0.3">
      <c r="A23" s="70" t="s">
        <v>143</v>
      </c>
      <c r="B23" s="70">
        <v>250000</v>
      </c>
      <c r="C23" s="70">
        <v>250000</v>
      </c>
      <c r="D23" s="70">
        <v>250000</v>
      </c>
      <c r="F23" s="70" t="s">
        <v>148</v>
      </c>
      <c r="G23" s="70">
        <v>250000</v>
      </c>
      <c r="H23" s="70">
        <v>250000</v>
      </c>
      <c r="I23" s="70">
        <v>250000</v>
      </c>
    </row>
    <row r="24" spans="1:9" x14ac:dyDescent="0.3">
      <c r="A24" s="70" t="s">
        <v>144</v>
      </c>
      <c r="B24" s="70">
        <f>IF(MOD(B23,B22)=0,B23/B22,QUOTIENT(B23,B22)+1)</f>
        <v>9</v>
      </c>
      <c r="C24" s="70">
        <f t="shared" ref="C24:D24" si="10">IF(MOD(C23,C22)=0,C23/C22,QUOTIENT(C23,C22)+1)</f>
        <v>9</v>
      </c>
      <c r="D24" s="70">
        <f t="shared" si="10"/>
        <v>9</v>
      </c>
      <c r="F24" s="70" t="s">
        <v>144</v>
      </c>
      <c r="G24" s="70">
        <f>IF(MOD(G23,G22)=0,G23/G22,QUOTIENT(G23,G22)+1)</f>
        <v>9</v>
      </c>
      <c r="H24" s="70">
        <f t="shared" ref="H24" si="11">IF(MOD(H23,H22)=0,H23/H22,QUOTIENT(H23,H22)+1)</f>
        <v>9</v>
      </c>
      <c r="I24" s="70">
        <f t="shared" ref="I24" si="12">IF(MOD(I23,I22)=0,I23/I22,QUOTIENT(I23,I22)+1)</f>
        <v>9</v>
      </c>
    </row>
    <row r="25" spans="1:9" x14ac:dyDescent="0.3">
      <c r="A25" s="70" t="s">
        <v>145</v>
      </c>
      <c r="B25" s="71">
        <f>B20*B24</f>
        <v>47050.2</v>
      </c>
      <c r="C25" s="71">
        <f t="shared" ref="C25:D25" si="13">C20*C24</f>
        <v>83465.099999999991</v>
      </c>
      <c r="D25" s="71">
        <f t="shared" si="13"/>
        <v>97078.5</v>
      </c>
      <c r="F25" s="70" t="s">
        <v>145</v>
      </c>
      <c r="G25" s="71">
        <f>G20*G24</f>
        <v>47050.2</v>
      </c>
      <c r="H25" s="71">
        <f t="shared" ref="H25" si="14">H20*H24</f>
        <v>83465.099999999991</v>
      </c>
      <c r="I25" s="71">
        <f t="shared" ref="I25" si="15">I20*I24</f>
        <v>97078.5</v>
      </c>
    </row>
    <row r="26" spans="1:9" x14ac:dyDescent="0.3">
      <c r="A26" s="72" t="s">
        <v>146</v>
      </c>
      <c r="B26" s="73">
        <f>B25+B4+B5</f>
        <v>63000.2</v>
      </c>
      <c r="C26" s="73">
        <f t="shared" ref="C26:D26" si="16">C25+C4+C5</f>
        <v>117565.09999999999</v>
      </c>
      <c r="D26" s="73">
        <f t="shared" si="16"/>
        <v>176278.5</v>
      </c>
      <c r="F26" s="72" t="s">
        <v>146</v>
      </c>
      <c r="G26" s="73">
        <f>G25+G7</f>
        <v>69380.2</v>
      </c>
      <c r="H26" s="73">
        <f t="shared" ref="H26:I26" si="17">H25+H7</f>
        <v>131205.09999999998</v>
      </c>
      <c r="I26" s="73">
        <f t="shared" si="17"/>
        <v>207958.5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1. School Shopping</vt:lpstr>
      <vt:lpstr>2. Cat or Dog</vt:lpstr>
      <vt:lpstr>3. Three Vacations</vt:lpstr>
      <vt:lpstr>4. Printer Confusion</vt:lpstr>
      <vt:lpstr>5. Cell phone bill</vt:lpstr>
      <vt:lpstr>6. Car Choice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</dc:creator>
  <cp:lastModifiedBy>rober</cp:lastModifiedBy>
  <dcterms:created xsi:type="dcterms:W3CDTF">2022-09-03T23:21:01Z</dcterms:created>
  <dcterms:modified xsi:type="dcterms:W3CDTF">2022-09-06T13:22:20Z</dcterms:modified>
</cp:coreProperties>
</file>